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202300"/>
  <mc:AlternateContent xmlns:mc="http://schemas.openxmlformats.org/markup-compatibility/2006">
    <mc:Choice Requires="x15">
      <x15ac:absPath xmlns:x15ac="http://schemas.microsoft.com/office/spreadsheetml/2010/11/ac" url="https://poweradvisoryllc-my.sharepoint.com/personal/ablair_poweradvisoryllc_com/Documents/Documents/NOWI/Settlement/Final Models/Updates 2 Feb 5/"/>
    </mc:Choice>
  </mc:AlternateContent>
  <xr:revisionPtr revIDLastSave="25" documentId="8_{3EF72FEF-023A-4FEE-AE17-C257205D2EB7}" xr6:coauthVersionLast="47" xr6:coauthVersionMax="47" xr10:uidLastSave="{10DF1239-7E8D-477D-94EC-E43578D79468}"/>
  <bookViews>
    <workbookView xWindow="-110" yWindow="-110" windowWidth="19420" windowHeight="11500" xr2:uid="{580149B4-93F2-4BBF-96CD-51794520ED83}"/>
  </bookViews>
  <sheets>
    <sheet name="Without Escalation" sheetId="1" r:id="rId1"/>
    <sheet name="With Escalation" sheetId="2" r:id="rId2"/>
  </sheets>
  <definedNames>
    <definedName name="DRP">#REF!</definedName>
    <definedName name="MidPeak">#REF!</definedName>
    <definedName name="MidPeakPer">#REF!</definedName>
    <definedName name="OER">0.131</definedName>
    <definedName name="OffPeak">#REF!</definedName>
    <definedName name="OffPeakPer">#REF!</definedName>
    <definedName name="OnPeak">#REF!</definedName>
    <definedName name="OnPeakPer">#REF!</definedName>
    <definedName name="SME">#REF!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I32" i="1"/>
  <c r="G33" i="1"/>
  <c r="I33" i="1" s="1"/>
  <c r="G34" i="1"/>
  <c r="I34" i="1" s="1"/>
  <c r="G35" i="1"/>
  <c r="I35" i="1" s="1"/>
  <c r="G36" i="1"/>
  <c r="I36" i="1" s="1"/>
  <c r="G6" i="1"/>
  <c r="V204" i="2"/>
  <c r="V203" i="2"/>
  <c r="AF203" i="2" s="1"/>
  <c r="AI203" i="2" s="1"/>
  <c r="V145" i="2"/>
  <c r="AF145" i="2" s="1"/>
  <c r="AI145" i="2" s="1"/>
  <c r="I428" i="2"/>
  <c r="S428" i="2" s="1"/>
  <c r="U428" i="2" s="1"/>
  <c r="I429" i="2"/>
  <c r="I374" i="2"/>
  <c r="S374" i="2" s="1"/>
  <c r="V374" i="2" s="1"/>
  <c r="AF374" i="2" s="1"/>
  <c r="AI374" i="2" s="1"/>
  <c r="I366" i="2"/>
  <c r="I369" i="2"/>
  <c r="I316" i="2"/>
  <c r="I315" i="2"/>
  <c r="I308" i="2"/>
  <c r="S308" i="2" s="1"/>
  <c r="I309" i="2"/>
  <c r="S309" i="2" s="1"/>
  <c r="I310" i="2"/>
  <c r="I311" i="2"/>
  <c r="I312" i="2"/>
  <c r="S312" i="2" s="1"/>
  <c r="U312" i="2" s="1"/>
  <c r="I313" i="2"/>
  <c r="S313" i="2" s="1"/>
  <c r="I307" i="2"/>
  <c r="I304" i="2"/>
  <c r="I260" i="2"/>
  <c r="I259" i="2"/>
  <c r="S259" i="2" s="1"/>
  <c r="V259" i="2" s="1"/>
  <c r="AF259" i="2" s="1"/>
  <c r="AI259" i="2" s="1"/>
  <c r="I252" i="2"/>
  <c r="I253" i="2"/>
  <c r="I254" i="2"/>
  <c r="I255" i="2"/>
  <c r="I256" i="2"/>
  <c r="I257" i="2"/>
  <c r="I251" i="2"/>
  <c r="I248" i="2"/>
  <c r="S248" i="2" s="1"/>
  <c r="I204" i="2"/>
  <c r="I203" i="2"/>
  <c r="I196" i="2"/>
  <c r="S196" i="2" s="1"/>
  <c r="I197" i="2"/>
  <c r="S197" i="2" s="1"/>
  <c r="I198" i="2"/>
  <c r="S198" i="2" s="1"/>
  <c r="V198" i="2" s="1"/>
  <c r="AF198" i="2" s="1"/>
  <c r="AI198" i="2" s="1"/>
  <c r="I199" i="2"/>
  <c r="I200" i="2"/>
  <c r="I201" i="2"/>
  <c r="S201" i="2" s="1"/>
  <c r="I195" i="2"/>
  <c r="I192" i="2"/>
  <c r="I146" i="2"/>
  <c r="I145" i="2"/>
  <c r="I138" i="2"/>
  <c r="I139" i="2"/>
  <c r="I140" i="2"/>
  <c r="S140" i="2" s="1"/>
  <c r="V140" i="2" s="1"/>
  <c r="AF140" i="2" s="1"/>
  <c r="AI140" i="2" s="1"/>
  <c r="I141" i="2"/>
  <c r="I142" i="2"/>
  <c r="I143" i="2"/>
  <c r="S143" i="2" s="1"/>
  <c r="I137" i="2"/>
  <c r="S137" i="2" s="1"/>
  <c r="I134" i="2"/>
  <c r="I90" i="2"/>
  <c r="S90" i="2" s="1"/>
  <c r="V90" i="2" s="1"/>
  <c r="AF90" i="2" s="1"/>
  <c r="AI90" i="2" s="1"/>
  <c r="I89" i="2"/>
  <c r="I87" i="2"/>
  <c r="I82" i="2"/>
  <c r="S82" i="2" s="1"/>
  <c r="I83" i="2"/>
  <c r="I84" i="2"/>
  <c r="I85" i="2"/>
  <c r="I86" i="2"/>
  <c r="I81" i="2"/>
  <c r="I78" i="2"/>
  <c r="I77" i="2"/>
  <c r="S77" i="2" s="1"/>
  <c r="U77" i="2" s="1"/>
  <c r="AI260" i="1"/>
  <c r="AK200" i="1"/>
  <c r="AI146" i="1"/>
  <c r="AI145" i="1"/>
  <c r="AI140" i="1"/>
  <c r="AI89" i="1"/>
  <c r="AI84" i="1"/>
  <c r="V90" i="1"/>
  <c r="AI90" i="1" s="1"/>
  <c r="V89" i="1"/>
  <c r="V84" i="1"/>
  <c r="V146" i="1"/>
  <c r="AF146" i="1" s="1"/>
  <c r="V145" i="1"/>
  <c r="V140" i="1"/>
  <c r="AF140" i="1" s="1"/>
  <c r="V204" i="1"/>
  <c r="AI204" i="1" s="1"/>
  <c r="V203" i="1"/>
  <c r="AF203" i="1" s="1"/>
  <c r="V198" i="1"/>
  <c r="AF198" i="1" s="1"/>
  <c r="V260" i="1"/>
  <c r="V259" i="1"/>
  <c r="AI259" i="1" s="1"/>
  <c r="V254" i="1"/>
  <c r="AF254" i="1" s="1"/>
  <c r="AF252" i="1"/>
  <c r="AF251" i="1"/>
  <c r="V316" i="1"/>
  <c r="AI316" i="1" s="1"/>
  <c r="V315" i="1"/>
  <c r="AI315" i="1" s="1"/>
  <c r="V310" i="1"/>
  <c r="AF310" i="1" s="1"/>
  <c r="AF313" i="1"/>
  <c r="X312" i="1"/>
  <c r="V369" i="1"/>
  <c r="V367" i="1"/>
  <c r="AF308" i="1"/>
  <c r="V365" i="1"/>
  <c r="V362" i="1"/>
  <c r="I424" i="1"/>
  <c r="V424" i="1" s="1"/>
  <c r="I425" i="1"/>
  <c r="V425" i="1" s="1"/>
  <c r="I426" i="1"/>
  <c r="V426" i="1" s="1"/>
  <c r="AI426" i="1" s="1"/>
  <c r="I427" i="1"/>
  <c r="V427" i="1" s="1"/>
  <c r="I428" i="1"/>
  <c r="S428" i="1" s="1"/>
  <c r="U428" i="1" s="1"/>
  <c r="I429" i="1"/>
  <c r="I374" i="1"/>
  <c r="I432" i="1" s="1"/>
  <c r="I373" i="1"/>
  <c r="I373" i="2" s="1"/>
  <c r="S373" i="2" s="1"/>
  <c r="V373" i="2" s="1"/>
  <c r="AF373" i="2" s="1"/>
  <c r="AI373" i="2" s="1"/>
  <c r="I366" i="1"/>
  <c r="S366" i="1" s="1"/>
  <c r="I367" i="1"/>
  <c r="I367" i="2" s="1"/>
  <c r="S367" i="2" s="1"/>
  <c r="I368" i="1"/>
  <c r="S368" i="1" s="1"/>
  <c r="V368" i="1" s="1"/>
  <c r="AI368" i="1" s="1"/>
  <c r="I369" i="1"/>
  <c r="I370" i="1"/>
  <c r="S370" i="1" s="1"/>
  <c r="U370" i="1" s="1"/>
  <c r="I371" i="1"/>
  <c r="S371" i="1" s="1"/>
  <c r="I365" i="1"/>
  <c r="I423" i="1" s="1"/>
  <c r="I362" i="1"/>
  <c r="S362" i="1" s="1"/>
  <c r="S315" i="1"/>
  <c r="S310" i="1"/>
  <c r="S309" i="1"/>
  <c r="S308" i="1"/>
  <c r="S307" i="1"/>
  <c r="S259" i="1"/>
  <c r="S257" i="1"/>
  <c r="S256" i="1"/>
  <c r="U256" i="1" s="1"/>
  <c r="S254" i="1"/>
  <c r="S197" i="1"/>
  <c r="S198" i="1"/>
  <c r="S367" i="1"/>
  <c r="S251" i="1"/>
  <c r="S142" i="1"/>
  <c r="U142" i="1" s="1"/>
  <c r="S140" i="1"/>
  <c r="S139" i="1"/>
  <c r="S138" i="1"/>
  <c r="S137" i="1"/>
  <c r="S78" i="1"/>
  <c r="S77" i="1"/>
  <c r="U77" i="1" s="1"/>
  <c r="R236" i="2"/>
  <c r="J253" i="2"/>
  <c r="K253" i="2" s="1"/>
  <c r="R180" i="2"/>
  <c r="R120" i="2"/>
  <c r="AE120" i="2" s="1"/>
  <c r="R350" i="2"/>
  <c r="G201" i="2"/>
  <c r="H201" i="2" s="1"/>
  <c r="V156" i="2"/>
  <c r="S93" i="2"/>
  <c r="AF93" i="2" s="1"/>
  <c r="S92" i="2"/>
  <c r="AF92" i="2" s="1"/>
  <c r="R68" i="2"/>
  <c r="R64" i="2"/>
  <c r="AE64" i="2" s="1"/>
  <c r="E10" i="1"/>
  <c r="G9" i="2"/>
  <c r="F9" i="2"/>
  <c r="E9" i="2"/>
  <c r="F9" i="1"/>
  <c r="G9" i="1"/>
  <c r="E9" i="1"/>
  <c r="AG190" i="2"/>
  <c r="AG360" i="2"/>
  <c r="AG418" i="2"/>
  <c r="T418" i="2"/>
  <c r="T360" i="2"/>
  <c r="T190" i="2"/>
  <c r="AG190" i="1"/>
  <c r="AG360" i="1"/>
  <c r="AG418" i="1"/>
  <c r="T418" i="1"/>
  <c r="T360" i="1"/>
  <c r="T190" i="1"/>
  <c r="AF204" i="2"/>
  <c r="AI204" i="2" s="1"/>
  <c r="AI456" i="2"/>
  <c r="AF456" i="2"/>
  <c r="V456" i="2"/>
  <c r="S456" i="2"/>
  <c r="I456" i="2"/>
  <c r="F456" i="2"/>
  <c r="AI451" i="2"/>
  <c r="AF451" i="2"/>
  <c r="V451" i="2"/>
  <c r="S451" i="2"/>
  <c r="I451" i="2"/>
  <c r="F451" i="2"/>
  <c r="AI446" i="2"/>
  <c r="AF446" i="2"/>
  <c r="V446" i="2"/>
  <c r="S446" i="2"/>
  <c r="I446" i="2"/>
  <c r="F446" i="2"/>
  <c r="AK436" i="2"/>
  <c r="AH436" i="2"/>
  <c r="X436" i="2"/>
  <c r="U436" i="2"/>
  <c r="K436" i="2"/>
  <c r="H436" i="2"/>
  <c r="AF429" i="2"/>
  <c r="S429" i="2"/>
  <c r="AK428" i="2"/>
  <c r="AF428" i="2"/>
  <c r="AH428" i="2" s="1"/>
  <c r="X428" i="2"/>
  <c r="H428" i="2"/>
  <c r="AF425" i="2"/>
  <c r="AF424" i="2"/>
  <c r="AF423" i="2"/>
  <c r="AJ422" i="2"/>
  <c r="AK422" i="2" s="1"/>
  <c r="AG422" i="2"/>
  <c r="AH422" i="2" s="1"/>
  <c r="W422" i="2"/>
  <c r="X422" i="2" s="1"/>
  <c r="T422" i="2"/>
  <c r="U422" i="2" s="1"/>
  <c r="J422" i="2"/>
  <c r="K422" i="2" s="1"/>
  <c r="G422" i="2"/>
  <c r="H422" i="2" s="1"/>
  <c r="AF420" i="2"/>
  <c r="AJ417" i="2"/>
  <c r="AK417" i="2" s="1"/>
  <c r="AF417" i="2"/>
  <c r="AH417" i="2" s="1"/>
  <c r="W417" i="2"/>
  <c r="X417" i="2" s="1"/>
  <c r="S417" i="2"/>
  <c r="U417" i="2" s="1"/>
  <c r="J417" i="2"/>
  <c r="K417" i="2" s="1"/>
  <c r="H417" i="2"/>
  <c r="AL416" i="2"/>
  <c r="AM416" i="2" s="1"/>
  <c r="Y416" i="2"/>
  <c r="Z416" i="2" s="1"/>
  <c r="L416" i="2"/>
  <c r="M416" i="2" s="1"/>
  <c r="AJ413" i="2"/>
  <c r="W413" i="2"/>
  <c r="J413" i="2"/>
  <c r="H413" i="2"/>
  <c r="J414" i="2"/>
  <c r="R405" i="2"/>
  <c r="W425" i="2" s="1"/>
  <c r="X425" i="2" s="1"/>
  <c r="AI398" i="2"/>
  <c r="AF398" i="2"/>
  <c r="V398" i="2"/>
  <c r="S398" i="2"/>
  <c r="I398" i="2"/>
  <c r="F398" i="2"/>
  <c r="AI393" i="2"/>
  <c r="AF393" i="2"/>
  <c r="V393" i="2"/>
  <c r="S393" i="2"/>
  <c r="I393" i="2"/>
  <c r="F393" i="2"/>
  <c r="AI388" i="2"/>
  <c r="AF388" i="2"/>
  <c r="V388" i="2"/>
  <c r="S388" i="2"/>
  <c r="I388" i="2"/>
  <c r="F388" i="2"/>
  <c r="AK378" i="2"/>
  <c r="AH378" i="2"/>
  <c r="X378" i="2"/>
  <c r="U378" i="2"/>
  <c r="K378" i="2"/>
  <c r="H378" i="2"/>
  <c r="AF371" i="2"/>
  <c r="AK370" i="2"/>
  <c r="AF370" i="2"/>
  <c r="AH370" i="2" s="1"/>
  <c r="X370" i="2"/>
  <c r="H370" i="2"/>
  <c r="AF367" i="2"/>
  <c r="AF366" i="2"/>
  <c r="S366" i="2"/>
  <c r="AF365" i="2"/>
  <c r="AJ364" i="2"/>
  <c r="AK364" i="2" s="1"/>
  <c r="W364" i="2"/>
  <c r="X364" i="2" s="1"/>
  <c r="J364" i="2"/>
  <c r="K364" i="2" s="1"/>
  <c r="AF362" i="2"/>
  <c r="AJ359" i="2"/>
  <c r="AK359" i="2" s="1"/>
  <c r="AF359" i="2"/>
  <c r="AH359" i="2" s="1"/>
  <c r="W359" i="2"/>
  <c r="X359" i="2" s="1"/>
  <c r="S359" i="2"/>
  <c r="U359" i="2" s="1"/>
  <c r="J359" i="2"/>
  <c r="K359" i="2" s="1"/>
  <c r="H359" i="2"/>
  <c r="AL358" i="2"/>
  <c r="AM358" i="2" s="1"/>
  <c r="Y358" i="2"/>
  <c r="Z358" i="2" s="1"/>
  <c r="L358" i="2"/>
  <c r="M358" i="2" s="1"/>
  <c r="AJ355" i="2"/>
  <c r="W355" i="2"/>
  <c r="J355" i="2"/>
  <c r="H355" i="2"/>
  <c r="G356" i="2"/>
  <c r="H356" i="2" s="1"/>
  <c r="AI340" i="2"/>
  <c r="AF340" i="2"/>
  <c r="V340" i="2"/>
  <c r="S340" i="2"/>
  <c r="I340" i="2"/>
  <c r="F340" i="2"/>
  <c r="AI335" i="2"/>
  <c r="AF335" i="2"/>
  <c r="V335" i="2"/>
  <c r="S335" i="2"/>
  <c r="I335" i="2"/>
  <c r="F335" i="2"/>
  <c r="AI330" i="2"/>
  <c r="AF330" i="2"/>
  <c r="V330" i="2"/>
  <c r="S330" i="2"/>
  <c r="I330" i="2"/>
  <c r="F330" i="2"/>
  <c r="AI325" i="2"/>
  <c r="V325" i="2"/>
  <c r="I325" i="2"/>
  <c r="H320" i="2"/>
  <c r="S319" i="2"/>
  <c r="V319" i="2" s="1"/>
  <c r="AF319" i="2" s="1"/>
  <c r="AI319" i="2" s="1"/>
  <c r="S318" i="2"/>
  <c r="V318" i="2" s="1"/>
  <c r="AF318" i="2" s="1"/>
  <c r="AI318" i="2" s="1"/>
  <c r="S316" i="2"/>
  <c r="V316" i="2" s="1"/>
  <c r="AF316" i="2" s="1"/>
  <c r="AI316" i="2" s="1"/>
  <c r="S315" i="2"/>
  <c r="V315" i="2" s="1"/>
  <c r="AF315" i="2" s="1"/>
  <c r="AI315" i="2" s="1"/>
  <c r="AF313" i="2"/>
  <c r="AK312" i="2"/>
  <c r="AF312" i="2"/>
  <c r="AH312" i="2" s="1"/>
  <c r="X312" i="2"/>
  <c r="H312" i="2"/>
  <c r="S310" i="2"/>
  <c r="V310" i="2" s="1"/>
  <c r="AF310" i="2" s="1"/>
  <c r="AI310" i="2" s="1"/>
  <c r="AF309" i="2"/>
  <c r="AF308" i="2"/>
  <c r="AF307" i="2"/>
  <c r="S307" i="2"/>
  <c r="AJ306" i="2"/>
  <c r="AK306" i="2" s="1"/>
  <c r="W306" i="2"/>
  <c r="X306" i="2" s="1"/>
  <c r="J306" i="2"/>
  <c r="K306" i="2" s="1"/>
  <c r="AF304" i="2"/>
  <c r="S304" i="2"/>
  <c r="AJ303" i="2"/>
  <c r="AK303" i="2" s="1"/>
  <c r="AF303" i="2"/>
  <c r="AH303" i="2" s="1"/>
  <c r="W303" i="2"/>
  <c r="X303" i="2" s="1"/>
  <c r="S303" i="2"/>
  <c r="U303" i="2" s="1"/>
  <c r="J303" i="2"/>
  <c r="K303" i="2" s="1"/>
  <c r="H303" i="2"/>
  <c r="AL302" i="2"/>
  <c r="AM302" i="2" s="1"/>
  <c r="Y302" i="2"/>
  <c r="Z302" i="2" s="1"/>
  <c r="L302" i="2"/>
  <c r="M302" i="2" s="1"/>
  <c r="AJ299" i="2"/>
  <c r="W299" i="2"/>
  <c r="J299" i="2"/>
  <c r="H299" i="2"/>
  <c r="R294" i="2"/>
  <c r="J300" i="2"/>
  <c r="R290" i="2"/>
  <c r="AE290" i="2" s="1"/>
  <c r="AK289" i="2"/>
  <c r="AE289" i="2"/>
  <c r="AH330" i="2" s="1"/>
  <c r="X289" i="2"/>
  <c r="R289" i="2"/>
  <c r="U330" i="2" s="1"/>
  <c r="K289" i="2"/>
  <c r="E289" i="2"/>
  <c r="AI284" i="2"/>
  <c r="AF284" i="2"/>
  <c r="V284" i="2"/>
  <c r="S284" i="2"/>
  <c r="I284" i="2"/>
  <c r="F284" i="2"/>
  <c r="AI279" i="2"/>
  <c r="AF279" i="2"/>
  <c r="V279" i="2"/>
  <c r="S279" i="2"/>
  <c r="I279" i="2"/>
  <c r="F279" i="2"/>
  <c r="AI274" i="2"/>
  <c r="AF274" i="2"/>
  <c r="V274" i="2"/>
  <c r="S274" i="2"/>
  <c r="I274" i="2"/>
  <c r="F274" i="2"/>
  <c r="AI270" i="2"/>
  <c r="V270" i="2"/>
  <c r="J270" i="2"/>
  <c r="K270" i="2" s="1"/>
  <c r="I270" i="2"/>
  <c r="AI269" i="2"/>
  <c r="AF441" i="2" s="1"/>
  <c r="AI441" i="2" s="1"/>
  <c r="V269" i="2"/>
  <c r="S441" i="2" s="1"/>
  <c r="V441" i="2" s="1"/>
  <c r="I269" i="2"/>
  <c r="G269" i="2"/>
  <c r="H269" i="2" s="1"/>
  <c r="K264" i="2"/>
  <c r="S264" i="2"/>
  <c r="U264" i="2" s="1"/>
  <c r="G263" i="2"/>
  <c r="S263" i="2"/>
  <c r="J262" i="2"/>
  <c r="S262" i="2"/>
  <c r="S260" i="2"/>
  <c r="V260" i="2" s="1"/>
  <c r="AF260" i="2" s="1"/>
  <c r="AI260" i="2" s="1"/>
  <c r="G260" i="2"/>
  <c r="H260" i="2" s="1"/>
  <c r="G259" i="2"/>
  <c r="H259" i="2" s="1"/>
  <c r="AF257" i="2"/>
  <c r="S257" i="2"/>
  <c r="G257" i="2"/>
  <c r="H257" i="2" s="1"/>
  <c r="AK256" i="2"/>
  <c r="AF256" i="2"/>
  <c r="AH256" i="2" s="1"/>
  <c r="X256" i="2"/>
  <c r="S256" i="2"/>
  <c r="U256" i="2" s="1"/>
  <c r="K256" i="2"/>
  <c r="H256" i="2"/>
  <c r="S254" i="2"/>
  <c r="V254" i="2" s="1"/>
  <c r="AF254" i="2" s="1"/>
  <c r="AI254" i="2" s="1"/>
  <c r="AF253" i="2"/>
  <c r="S253" i="2"/>
  <c r="AF252" i="2"/>
  <c r="S252" i="2"/>
  <c r="J252" i="2"/>
  <c r="K252" i="2" s="1"/>
  <c r="AF251" i="2"/>
  <c r="S251" i="2"/>
  <c r="AF248" i="2"/>
  <c r="J248" i="2"/>
  <c r="AJ247" i="2"/>
  <c r="AK247" i="2" s="1"/>
  <c r="AF247" i="2"/>
  <c r="AH247" i="2" s="1"/>
  <c r="W247" i="2"/>
  <c r="X247" i="2" s="1"/>
  <c r="S247" i="2"/>
  <c r="U247" i="2" s="1"/>
  <c r="J247" i="2"/>
  <c r="K247" i="2" s="1"/>
  <c r="H247" i="2"/>
  <c r="AL246" i="2"/>
  <c r="AM246" i="2" s="1"/>
  <c r="Y246" i="2"/>
  <c r="Z246" i="2" s="1"/>
  <c r="L246" i="2"/>
  <c r="M246" i="2" s="1"/>
  <c r="AJ243" i="2"/>
  <c r="W243" i="2"/>
  <c r="J243" i="2"/>
  <c r="H243" i="2"/>
  <c r="R238" i="2"/>
  <c r="R234" i="2"/>
  <c r="AE234" i="2" s="1"/>
  <c r="AK233" i="2"/>
  <c r="AE233" i="2"/>
  <c r="X233" i="2"/>
  <c r="R233" i="2"/>
  <c r="K233" i="2"/>
  <c r="E233" i="2"/>
  <c r="AI228" i="2"/>
  <c r="AF228" i="2"/>
  <c r="V228" i="2"/>
  <c r="S228" i="2"/>
  <c r="I228" i="2"/>
  <c r="F228" i="2"/>
  <c r="AI223" i="2"/>
  <c r="AF223" i="2"/>
  <c r="V223" i="2"/>
  <c r="S223" i="2"/>
  <c r="I223" i="2"/>
  <c r="F223" i="2"/>
  <c r="AI218" i="2"/>
  <c r="AF218" i="2"/>
  <c r="V218" i="2"/>
  <c r="S218" i="2"/>
  <c r="I218" i="2"/>
  <c r="F218" i="2"/>
  <c r="S214" i="2"/>
  <c r="AF214" i="2" s="1"/>
  <c r="AI213" i="2"/>
  <c r="AF383" i="2" s="1"/>
  <c r="AI383" i="2" s="1"/>
  <c r="V213" i="2"/>
  <c r="S383" i="2" s="1"/>
  <c r="V383" i="2" s="1"/>
  <c r="I213" i="2"/>
  <c r="F383" i="2" s="1"/>
  <c r="AK208" i="2"/>
  <c r="AH208" i="2"/>
  <c r="X208" i="2"/>
  <c r="U208" i="2"/>
  <c r="K208" i="2"/>
  <c r="H208" i="2"/>
  <c r="S204" i="2"/>
  <c r="S203" i="2"/>
  <c r="AF201" i="2"/>
  <c r="AK200" i="2"/>
  <c r="AF200" i="2"/>
  <c r="AH200" i="2" s="1"/>
  <c r="X200" i="2"/>
  <c r="S200" i="2"/>
  <c r="U200" i="2" s="1"/>
  <c r="K200" i="2"/>
  <c r="H200" i="2"/>
  <c r="AF197" i="2"/>
  <c r="AF196" i="2"/>
  <c r="AF195" i="2"/>
  <c r="S195" i="2"/>
  <c r="AJ194" i="2"/>
  <c r="AK194" i="2" s="1"/>
  <c r="W194" i="2"/>
  <c r="X194" i="2" s="1"/>
  <c r="J194" i="2"/>
  <c r="K194" i="2" s="1"/>
  <c r="AF192" i="2"/>
  <c r="S192" i="2"/>
  <c r="AJ189" i="2"/>
  <c r="AK189" i="2" s="1"/>
  <c r="AF189" i="2"/>
  <c r="AH189" i="2" s="1"/>
  <c r="W189" i="2"/>
  <c r="X189" i="2" s="1"/>
  <c r="S189" i="2"/>
  <c r="U189" i="2" s="1"/>
  <c r="J189" i="2"/>
  <c r="K189" i="2" s="1"/>
  <c r="H189" i="2"/>
  <c r="AL188" i="2"/>
  <c r="AM188" i="2" s="1"/>
  <c r="Y188" i="2"/>
  <c r="Z188" i="2" s="1"/>
  <c r="L188" i="2"/>
  <c r="M188" i="2" s="1"/>
  <c r="AJ185" i="2"/>
  <c r="W185" i="2"/>
  <c r="J185" i="2"/>
  <c r="H185" i="2"/>
  <c r="AE175" i="2"/>
  <c r="AE345" i="2" s="1"/>
  <c r="R175" i="2"/>
  <c r="E175" i="2"/>
  <c r="H199" i="2" s="1"/>
  <c r="AI170" i="2"/>
  <c r="AF170" i="2"/>
  <c r="V170" i="2"/>
  <c r="S170" i="2"/>
  <c r="I170" i="2"/>
  <c r="F170" i="2"/>
  <c r="AI165" i="2"/>
  <c r="AF165" i="2"/>
  <c r="V165" i="2"/>
  <c r="S165" i="2"/>
  <c r="I165" i="2"/>
  <c r="F165" i="2"/>
  <c r="AI160" i="2"/>
  <c r="AF160" i="2"/>
  <c r="V160" i="2"/>
  <c r="S160" i="2"/>
  <c r="I160" i="2"/>
  <c r="F160" i="2"/>
  <c r="AI156" i="2"/>
  <c r="I156" i="2"/>
  <c r="AI155" i="2"/>
  <c r="V155" i="2"/>
  <c r="I155" i="2"/>
  <c r="AK150" i="2"/>
  <c r="AH150" i="2"/>
  <c r="X150" i="2"/>
  <c r="U150" i="2"/>
  <c r="K150" i="2"/>
  <c r="H150" i="2"/>
  <c r="AF149" i="2"/>
  <c r="S149" i="2"/>
  <c r="F149" i="2"/>
  <c r="AF148" i="2"/>
  <c r="S148" i="2"/>
  <c r="F148" i="2"/>
  <c r="S146" i="2"/>
  <c r="V146" i="2" s="1"/>
  <c r="AF146" i="2" s="1"/>
  <c r="AI146" i="2" s="1"/>
  <c r="S145" i="2"/>
  <c r="AF143" i="2"/>
  <c r="AK142" i="2"/>
  <c r="AF142" i="2"/>
  <c r="AH142" i="2" s="1"/>
  <c r="X142" i="2"/>
  <c r="S142" i="2"/>
  <c r="U142" i="2" s="1"/>
  <c r="K142" i="2"/>
  <c r="H142" i="2"/>
  <c r="AF139" i="2"/>
  <c r="S139" i="2"/>
  <c r="AF138" i="2"/>
  <c r="S138" i="2"/>
  <c r="AF137" i="2"/>
  <c r="AF134" i="2"/>
  <c r="S134" i="2"/>
  <c r="AJ133" i="2"/>
  <c r="AK133" i="2" s="1"/>
  <c r="AF133" i="2"/>
  <c r="AH133" i="2" s="1"/>
  <c r="W133" i="2"/>
  <c r="X133" i="2" s="1"/>
  <c r="S133" i="2"/>
  <c r="U133" i="2" s="1"/>
  <c r="J133" i="2"/>
  <c r="K133" i="2" s="1"/>
  <c r="H133" i="2"/>
  <c r="AL132" i="2"/>
  <c r="AM132" i="2" s="1"/>
  <c r="Y132" i="2"/>
  <c r="Z132" i="2" s="1"/>
  <c r="L132" i="2"/>
  <c r="M132" i="2" s="1"/>
  <c r="AJ129" i="2"/>
  <c r="W129" i="2"/>
  <c r="J129" i="2"/>
  <c r="H129" i="2"/>
  <c r="R124" i="2"/>
  <c r="R122" i="2"/>
  <c r="AE119" i="2"/>
  <c r="R119" i="2"/>
  <c r="E119" i="2"/>
  <c r="AI114" i="2"/>
  <c r="AF114" i="2"/>
  <c r="V114" i="2"/>
  <c r="S114" i="2"/>
  <c r="I114" i="2"/>
  <c r="F114" i="2"/>
  <c r="AI109" i="2"/>
  <c r="AF109" i="2"/>
  <c r="V109" i="2"/>
  <c r="S109" i="2"/>
  <c r="I109" i="2"/>
  <c r="F109" i="2"/>
  <c r="AI104" i="2"/>
  <c r="AF104" i="2"/>
  <c r="V104" i="2"/>
  <c r="S104" i="2"/>
  <c r="I104" i="2"/>
  <c r="F104" i="2"/>
  <c r="AI100" i="2"/>
  <c r="V100" i="2"/>
  <c r="I100" i="2"/>
  <c r="AI99" i="2"/>
  <c r="V99" i="2"/>
  <c r="I99" i="2"/>
  <c r="AK94" i="2"/>
  <c r="AH94" i="2"/>
  <c r="X94" i="2"/>
  <c r="U94" i="2"/>
  <c r="K94" i="2"/>
  <c r="H94" i="2"/>
  <c r="S89" i="2"/>
  <c r="V89" i="2" s="1"/>
  <c r="AF89" i="2" s="1"/>
  <c r="AI89" i="2" s="1"/>
  <c r="AF87" i="2"/>
  <c r="S87" i="2"/>
  <c r="AK86" i="2"/>
  <c r="AF86" i="2"/>
  <c r="AH86" i="2" s="1"/>
  <c r="X86" i="2"/>
  <c r="S86" i="2"/>
  <c r="U86" i="2" s="1"/>
  <c r="K86" i="2"/>
  <c r="H86" i="2"/>
  <c r="S84" i="2"/>
  <c r="V84" i="2" s="1"/>
  <c r="AF84" i="2" s="1"/>
  <c r="AI84" i="2" s="1"/>
  <c r="AF83" i="2"/>
  <c r="S83" i="2"/>
  <c r="AF82" i="2"/>
  <c r="AF81" i="2"/>
  <c r="S81" i="2"/>
  <c r="AF78" i="2"/>
  <c r="S78" i="2"/>
  <c r="AJ77" i="2"/>
  <c r="AK77" i="2" s="1"/>
  <c r="AF77" i="2"/>
  <c r="AH77" i="2" s="1"/>
  <c r="W77" i="2"/>
  <c r="X77" i="2" s="1"/>
  <c r="J77" i="2"/>
  <c r="H77" i="2"/>
  <c r="AF74" i="2"/>
  <c r="S74" i="2"/>
  <c r="AJ73" i="2"/>
  <c r="W73" i="2"/>
  <c r="J73" i="2"/>
  <c r="H73" i="2"/>
  <c r="R66" i="2"/>
  <c r="J100" i="2"/>
  <c r="AE63" i="2"/>
  <c r="R63" i="2"/>
  <c r="E63" i="2"/>
  <c r="K85" i="2" s="1"/>
  <c r="AI456" i="1"/>
  <c r="AF456" i="1"/>
  <c r="AI451" i="1"/>
  <c r="AF451" i="1"/>
  <c r="AI446" i="1"/>
  <c r="AF446" i="1"/>
  <c r="AK436" i="1"/>
  <c r="AH436" i="1"/>
  <c r="AK428" i="1"/>
  <c r="AJ422" i="1"/>
  <c r="AK422" i="1" s="1"/>
  <c r="AG422" i="1"/>
  <c r="AH422" i="1" s="1"/>
  <c r="AF420" i="1"/>
  <c r="AJ417" i="1"/>
  <c r="AK417" i="1" s="1"/>
  <c r="AF417" i="1"/>
  <c r="AH417" i="1" s="1"/>
  <c r="AL416" i="1"/>
  <c r="AM416" i="1" s="1"/>
  <c r="AJ413" i="1"/>
  <c r="AI398" i="1"/>
  <c r="AF398" i="1"/>
  <c r="AI393" i="1"/>
  <c r="AF393" i="1"/>
  <c r="AI388" i="1"/>
  <c r="AF388" i="1"/>
  <c r="AK378" i="1"/>
  <c r="AH378" i="1"/>
  <c r="AK370" i="1"/>
  <c r="AJ364" i="1"/>
  <c r="AK364" i="1" s="1"/>
  <c r="AF362" i="1"/>
  <c r="AJ359" i="1"/>
  <c r="AK359" i="1" s="1"/>
  <c r="AF359" i="1"/>
  <c r="AH359" i="1" s="1"/>
  <c r="AL358" i="1"/>
  <c r="AM358" i="1" s="1"/>
  <c r="AJ355" i="1"/>
  <c r="AI340" i="1"/>
  <c r="AF340" i="1"/>
  <c r="AI335" i="1"/>
  <c r="AF335" i="1"/>
  <c r="AI330" i="1"/>
  <c r="AF330" i="1"/>
  <c r="AI325" i="1"/>
  <c r="AK312" i="1"/>
  <c r="AJ306" i="1"/>
  <c r="AK306" i="1" s="1"/>
  <c r="AF304" i="1"/>
  <c r="AJ303" i="1"/>
  <c r="AK303" i="1" s="1"/>
  <c r="AF303" i="1"/>
  <c r="AH303" i="1" s="1"/>
  <c r="AL302" i="1"/>
  <c r="AM302" i="1" s="1"/>
  <c r="AJ299" i="1"/>
  <c r="AK289" i="1"/>
  <c r="AE289" i="1"/>
  <c r="AK330" i="1" s="1"/>
  <c r="AI284" i="1"/>
  <c r="AF284" i="1"/>
  <c r="AI279" i="1"/>
  <c r="AF279" i="1"/>
  <c r="AI274" i="1"/>
  <c r="AF274" i="1"/>
  <c r="AI270" i="1"/>
  <c r="AI269" i="1"/>
  <c r="AF441" i="1" s="1"/>
  <c r="AI441" i="1" s="1"/>
  <c r="AF260" i="1"/>
  <c r="AF257" i="1"/>
  <c r="AK256" i="1"/>
  <c r="AF256" i="1"/>
  <c r="AH256" i="1" s="1"/>
  <c r="AF253" i="1"/>
  <c r="AF248" i="1"/>
  <c r="AJ247" i="1"/>
  <c r="AK247" i="1" s="1"/>
  <c r="AF247" i="1"/>
  <c r="AH247" i="1" s="1"/>
  <c r="AL246" i="1"/>
  <c r="AM246" i="1" s="1"/>
  <c r="AJ243" i="1"/>
  <c r="AK233" i="1"/>
  <c r="AE233" i="1"/>
  <c r="AI228" i="1"/>
  <c r="AF228" i="1"/>
  <c r="AI223" i="1"/>
  <c r="AF223" i="1"/>
  <c r="AI218" i="1"/>
  <c r="AF218" i="1"/>
  <c r="AI213" i="1"/>
  <c r="AF383" i="1" s="1"/>
  <c r="AI383" i="1" s="1"/>
  <c r="AK208" i="1"/>
  <c r="AH208" i="1"/>
  <c r="AF204" i="1"/>
  <c r="AF201" i="1"/>
  <c r="AF200" i="1"/>
  <c r="AH200" i="1" s="1"/>
  <c r="AF197" i="1"/>
  <c r="AF196" i="1"/>
  <c r="AF195" i="1"/>
  <c r="AJ194" i="1"/>
  <c r="AK194" i="1" s="1"/>
  <c r="AF192" i="1"/>
  <c r="AJ189" i="1"/>
  <c r="AK189" i="1" s="1"/>
  <c r="AF189" i="1"/>
  <c r="AH189" i="1" s="1"/>
  <c r="AL188" i="1"/>
  <c r="AM188" i="1" s="1"/>
  <c r="AJ185" i="1"/>
  <c r="AE175" i="1"/>
  <c r="AI170" i="1"/>
  <c r="AF170" i="1"/>
  <c r="AI165" i="1"/>
  <c r="AF165" i="1"/>
  <c r="AI160" i="1"/>
  <c r="AF160" i="1"/>
  <c r="AI156" i="1"/>
  <c r="AI155" i="1"/>
  <c r="AK150" i="1"/>
  <c r="AH150" i="1"/>
  <c r="AF149" i="1"/>
  <c r="AF148" i="1"/>
  <c r="AF145" i="1"/>
  <c r="AF143" i="1"/>
  <c r="AK142" i="1"/>
  <c r="AF142" i="1"/>
  <c r="AH142" i="1" s="1"/>
  <c r="AF139" i="1"/>
  <c r="AF138" i="1"/>
  <c r="AF137" i="1"/>
  <c r="AF134" i="1"/>
  <c r="AJ133" i="1"/>
  <c r="AK133" i="1" s="1"/>
  <c r="AF133" i="1"/>
  <c r="AH133" i="1" s="1"/>
  <c r="AL132" i="1"/>
  <c r="AM132" i="1" s="1"/>
  <c r="AJ129" i="1"/>
  <c r="AE119" i="1"/>
  <c r="AK141" i="1" s="1"/>
  <c r="AI114" i="1"/>
  <c r="AF114" i="1"/>
  <c r="AI109" i="1"/>
  <c r="AF109" i="1"/>
  <c r="AI104" i="1"/>
  <c r="AF104" i="1"/>
  <c r="AI100" i="1"/>
  <c r="AI99" i="1"/>
  <c r="AK94" i="1"/>
  <c r="AH94" i="1"/>
  <c r="AF90" i="1"/>
  <c r="AF89" i="1"/>
  <c r="AF87" i="1"/>
  <c r="AK86" i="1"/>
  <c r="AF86" i="1"/>
  <c r="AH86" i="1" s="1"/>
  <c r="AF84" i="1"/>
  <c r="AF83" i="1"/>
  <c r="AF82" i="1"/>
  <c r="AF81" i="1"/>
  <c r="AF78" i="1"/>
  <c r="AJ77" i="1"/>
  <c r="AK77" i="1" s="1"/>
  <c r="AF77" i="1"/>
  <c r="AH77" i="1" s="1"/>
  <c r="AF74" i="1"/>
  <c r="AJ73" i="1"/>
  <c r="AE63" i="1"/>
  <c r="S74" i="1"/>
  <c r="S426" i="1"/>
  <c r="S429" i="1"/>
  <c r="S417" i="1"/>
  <c r="U417" i="1" s="1"/>
  <c r="S374" i="1"/>
  <c r="V374" i="1" s="1"/>
  <c r="AI374" i="1" s="1"/>
  <c r="S373" i="1"/>
  <c r="V373" i="1" s="1"/>
  <c r="AI373" i="1" s="1"/>
  <c r="S359" i="1"/>
  <c r="U359" i="1" s="1"/>
  <c r="S316" i="1"/>
  <c r="S312" i="1"/>
  <c r="U312" i="1" s="1"/>
  <c r="S313" i="1"/>
  <c r="S304" i="1"/>
  <c r="S303" i="1"/>
  <c r="U303" i="1" s="1"/>
  <c r="S260" i="1"/>
  <c r="S252" i="1"/>
  <c r="S253" i="1"/>
  <c r="S248" i="1"/>
  <c r="S247" i="1"/>
  <c r="U247" i="1" s="1"/>
  <c r="S204" i="1"/>
  <c r="S203" i="1"/>
  <c r="S196" i="1"/>
  <c r="S200" i="1"/>
  <c r="U200" i="1" s="1"/>
  <c r="S201" i="1"/>
  <c r="S195" i="1"/>
  <c r="S189" i="1"/>
  <c r="U189" i="1" s="1"/>
  <c r="S192" i="1"/>
  <c r="S146" i="1"/>
  <c r="S145" i="1"/>
  <c r="S143" i="1"/>
  <c r="S134" i="1"/>
  <c r="S133" i="1"/>
  <c r="U133" i="1" s="1"/>
  <c r="T422" i="1"/>
  <c r="U422" i="1" s="1"/>
  <c r="S90" i="1"/>
  <c r="S89" i="1"/>
  <c r="S84" i="1"/>
  <c r="S86" i="1"/>
  <c r="U86" i="1" s="1"/>
  <c r="S87" i="1"/>
  <c r="S82" i="1"/>
  <c r="S83" i="1"/>
  <c r="S81" i="1"/>
  <c r="R238" i="1"/>
  <c r="R237" i="1" s="1"/>
  <c r="R236" i="1"/>
  <c r="R235" i="1"/>
  <c r="W269" i="1" s="1"/>
  <c r="R234" i="1"/>
  <c r="AE234" i="1" s="1"/>
  <c r="R119" i="1"/>
  <c r="V456" i="1"/>
  <c r="S456" i="1"/>
  <c r="V451" i="1"/>
  <c r="S451" i="1"/>
  <c r="V446" i="1"/>
  <c r="S446" i="1"/>
  <c r="X436" i="1"/>
  <c r="U436" i="1"/>
  <c r="W422" i="1"/>
  <c r="X422" i="1" s="1"/>
  <c r="W417" i="1"/>
  <c r="X417" i="1" s="1"/>
  <c r="Y416" i="1"/>
  <c r="Z416" i="1" s="1"/>
  <c r="W413" i="1"/>
  <c r="V398" i="1"/>
  <c r="S398" i="1"/>
  <c r="V393" i="1"/>
  <c r="S393" i="1"/>
  <c r="V388" i="1"/>
  <c r="S388" i="1"/>
  <c r="X378" i="1"/>
  <c r="U378" i="1"/>
  <c r="W364" i="1"/>
  <c r="X364" i="1" s="1"/>
  <c r="W359" i="1"/>
  <c r="X359" i="1" s="1"/>
  <c r="Y358" i="1"/>
  <c r="Z358" i="1" s="1"/>
  <c r="W355" i="1"/>
  <c r="V340" i="1"/>
  <c r="S340" i="1"/>
  <c r="V335" i="1"/>
  <c r="S335" i="1"/>
  <c r="V330" i="1"/>
  <c r="S330" i="1"/>
  <c r="V325" i="1"/>
  <c r="W306" i="1"/>
  <c r="X306" i="1" s="1"/>
  <c r="W303" i="1"/>
  <c r="X303" i="1" s="1"/>
  <c r="Y302" i="1"/>
  <c r="Z302" i="1" s="1"/>
  <c r="W299" i="1"/>
  <c r="X289" i="1"/>
  <c r="R289" i="1"/>
  <c r="U340" i="1" s="1"/>
  <c r="V284" i="1"/>
  <c r="S284" i="1"/>
  <c r="V279" i="1"/>
  <c r="S279" i="1"/>
  <c r="V274" i="1"/>
  <c r="S274" i="1"/>
  <c r="V270" i="1"/>
  <c r="V269" i="1"/>
  <c r="S441" i="1" s="1"/>
  <c r="V441" i="1" s="1"/>
  <c r="X256" i="1"/>
  <c r="W247" i="1"/>
  <c r="X247" i="1" s="1"/>
  <c r="Y246" i="1"/>
  <c r="Z246" i="1" s="1"/>
  <c r="W243" i="1"/>
  <c r="X233" i="1"/>
  <c r="R233" i="1"/>
  <c r="V228" i="1"/>
  <c r="S228" i="1"/>
  <c r="V223" i="1"/>
  <c r="S223" i="1"/>
  <c r="V218" i="1"/>
  <c r="S218" i="1"/>
  <c r="V213" i="1"/>
  <c r="S383" i="1" s="1"/>
  <c r="X208" i="1"/>
  <c r="U208" i="1"/>
  <c r="X200" i="1"/>
  <c r="W194" i="1"/>
  <c r="X194" i="1" s="1"/>
  <c r="W189" i="1"/>
  <c r="X189" i="1" s="1"/>
  <c r="Y188" i="1"/>
  <c r="Z188" i="1" s="1"/>
  <c r="W185" i="1"/>
  <c r="R175" i="1"/>
  <c r="V170" i="1"/>
  <c r="S170" i="1"/>
  <c r="V165" i="1"/>
  <c r="S165" i="1"/>
  <c r="V160" i="1"/>
  <c r="S160" i="1"/>
  <c r="V156" i="1"/>
  <c r="V155" i="1"/>
  <c r="X150" i="1"/>
  <c r="U150" i="1"/>
  <c r="S148" i="1"/>
  <c r="X142" i="1"/>
  <c r="W133" i="1"/>
  <c r="X133" i="1" s="1"/>
  <c r="Y132" i="1"/>
  <c r="Z132" i="1" s="1"/>
  <c r="W129" i="1"/>
  <c r="V114" i="1"/>
  <c r="S114" i="1"/>
  <c r="V109" i="1"/>
  <c r="S109" i="1"/>
  <c r="V104" i="1"/>
  <c r="S104" i="1"/>
  <c r="V100" i="1"/>
  <c r="V99" i="1"/>
  <c r="X94" i="1"/>
  <c r="U94" i="1"/>
  <c r="X86" i="1"/>
  <c r="W77" i="1"/>
  <c r="X77" i="1" s="1"/>
  <c r="W73" i="1"/>
  <c r="R63" i="1"/>
  <c r="AF85" i="1" s="1"/>
  <c r="AH85" i="1" s="1"/>
  <c r="H6" i="1" l="1"/>
  <c r="S423" i="1"/>
  <c r="I423" i="2"/>
  <c r="S423" i="2" s="1"/>
  <c r="S432" i="1"/>
  <c r="V432" i="1"/>
  <c r="AI432" i="1" s="1"/>
  <c r="I432" i="2"/>
  <c r="S432" i="2" s="1"/>
  <c r="V432" i="2" s="1"/>
  <c r="AF432" i="2" s="1"/>
  <c r="AI432" i="2" s="1"/>
  <c r="K248" i="2"/>
  <c r="S425" i="1"/>
  <c r="S424" i="1"/>
  <c r="S365" i="1"/>
  <c r="I431" i="1"/>
  <c r="I427" i="2"/>
  <c r="AI198" i="1"/>
  <c r="I426" i="2"/>
  <c r="S426" i="2" s="1"/>
  <c r="V426" i="2" s="1"/>
  <c r="AF426" i="2" s="1"/>
  <c r="AI426" i="2" s="1"/>
  <c r="V428" i="1"/>
  <c r="AI203" i="1"/>
  <c r="I362" i="2"/>
  <c r="S362" i="2" s="1"/>
  <c r="I425" i="2"/>
  <c r="S425" i="2" s="1"/>
  <c r="K141" i="2"/>
  <c r="I365" i="2"/>
  <c r="S365" i="2" s="1"/>
  <c r="I424" i="2"/>
  <c r="S424" i="2" s="1"/>
  <c r="AF259" i="1"/>
  <c r="AI254" i="1"/>
  <c r="I371" i="2"/>
  <c r="S371" i="2" s="1"/>
  <c r="AF425" i="1"/>
  <c r="I370" i="2"/>
  <c r="S370" i="2" s="1"/>
  <c r="U370" i="2" s="1"/>
  <c r="AF316" i="1"/>
  <c r="L256" i="2"/>
  <c r="M256" i="2" s="1"/>
  <c r="AI310" i="1"/>
  <c r="I368" i="2"/>
  <c r="S368" i="2" s="1"/>
  <c r="V368" i="2" s="1"/>
  <c r="AF368" i="2" s="1"/>
  <c r="AI368" i="2" s="1"/>
  <c r="I420" i="1"/>
  <c r="K428" i="2"/>
  <c r="L428" i="2" s="1"/>
  <c r="M428" i="2" s="1"/>
  <c r="K77" i="2"/>
  <c r="K312" i="2"/>
  <c r="AK255" i="1"/>
  <c r="AK85" i="1"/>
  <c r="AF141" i="1"/>
  <c r="AH141" i="1" s="1"/>
  <c r="AF255" i="1"/>
  <c r="AH255" i="1" s="1"/>
  <c r="AF315" i="1"/>
  <c r="AF423" i="1"/>
  <c r="AF365" i="1"/>
  <c r="AF373" i="1"/>
  <c r="AF374" i="1"/>
  <c r="AF309" i="1"/>
  <c r="AF312" i="1"/>
  <c r="AH312" i="1" s="1"/>
  <c r="AL312" i="1" s="1"/>
  <c r="AM312" i="1" s="1"/>
  <c r="V370" i="1"/>
  <c r="V371" i="1"/>
  <c r="AF307" i="1"/>
  <c r="V366" i="1"/>
  <c r="AF424" i="1" s="1"/>
  <c r="AF367" i="1"/>
  <c r="J259" i="2"/>
  <c r="K259" i="2" s="1"/>
  <c r="L259" i="2" s="1"/>
  <c r="M259" i="2" s="1"/>
  <c r="H266" i="2"/>
  <c r="L266" i="2" s="1"/>
  <c r="M266" i="2" s="1"/>
  <c r="G270" i="2"/>
  <c r="H270" i="2" s="1"/>
  <c r="G248" i="2"/>
  <c r="H248" i="2" s="1"/>
  <c r="L248" i="2" s="1"/>
  <c r="M248" i="2" s="1"/>
  <c r="G254" i="2"/>
  <c r="H254" i="2" s="1"/>
  <c r="G244" i="2"/>
  <c r="H244" i="2" s="1"/>
  <c r="J254" i="2"/>
  <c r="K254" i="2" s="1"/>
  <c r="L254" i="2" s="1"/>
  <c r="M254" i="2" s="1"/>
  <c r="J260" i="2"/>
  <c r="K260" i="2" s="1"/>
  <c r="L260" i="2" s="1"/>
  <c r="M260" i="2" s="1"/>
  <c r="J244" i="2"/>
  <c r="J245" i="2"/>
  <c r="G251" i="2"/>
  <c r="H251" i="2" s="1"/>
  <c r="G246" i="2"/>
  <c r="J251" i="2"/>
  <c r="K251" i="2" s="1"/>
  <c r="L251" i="2" s="1"/>
  <c r="M251" i="2" s="1"/>
  <c r="G262" i="2"/>
  <c r="H262" i="2" s="1"/>
  <c r="K267" i="2"/>
  <c r="J246" i="2"/>
  <c r="G252" i="2"/>
  <c r="H252" i="2" s="1"/>
  <c r="L252" i="2" s="1"/>
  <c r="M252" i="2" s="1"/>
  <c r="R235" i="2"/>
  <c r="U267" i="2" s="1"/>
  <c r="J257" i="2"/>
  <c r="K257" i="2" s="1"/>
  <c r="L257" i="2" s="1"/>
  <c r="M257" i="2" s="1"/>
  <c r="J263" i="2"/>
  <c r="G253" i="2"/>
  <c r="H253" i="2" s="1"/>
  <c r="J269" i="2"/>
  <c r="K266" i="2"/>
  <c r="Y208" i="2"/>
  <c r="Z208" i="2" s="1"/>
  <c r="G302" i="2"/>
  <c r="K380" i="2"/>
  <c r="K268" i="2"/>
  <c r="Y303" i="2"/>
  <c r="Z303" i="2" s="1"/>
  <c r="L312" i="2"/>
  <c r="M312" i="2" s="1"/>
  <c r="G304" i="2"/>
  <c r="H304" i="2" s="1"/>
  <c r="G306" i="2"/>
  <c r="H306" i="2" s="1"/>
  <c r="L306" i="2" s="1"/>
  <c r="M306" i="2" s="1"/>
  <c r="J301" i="2"/>
  <c r="AL422" i="2"/>
  <c r="AM422" i="2" s="1"/>
  <c r="J310" i="2"/>
  <c r="K310" i="2" s="1"/>
  <c r="L417" i="2"/>
  <c r="M417" i="2" s="1"/>
  <c r="AL378" i="2"/>
  <c r="AM378" i="2" s="1"/>
  <c r="G192" i="2"/>
  <c r="H192" i="2" s="1"/>
  <c r="Y428" i="2"/>
  <c r="Z428" i="2" s="1"/>
  <c r="L133" i="2"/>
  <c r="M133" i="2" s="1"/>
  <c r="J192" i="2"/>
  <c r="K192" i="2" s="1"/>
  <c r="L422" i="2"/>
  <c r="M422" i="2" s="1"/>
  <c r="Y142" i="2"/>
  <c r="Z142" i="2" s="1"/>
  <c r="G186" i="2"/>
  <c r="H186" i="2" s="1"/>
  <c r="Y422" i="2"/>
  <c r="Z422" i="2" s="1"/>
  <c r="J186" i="2"/>
  <c r="G310" i="2"/>
  <c r="H310" i="2" s="1"/>
  <c r="L436" i="2"/>
  <c r="M436" i="2" s="1"/>
  <c r="G187" i="2"/>
  <c r="G188" i="2"/>
  <c r="G195" i="2"/>
  <c r="H195" i="2" s="1"/>
  <c r="J304" i="2"/>
  <c r="K304" i="2" s="1"/>
  <c r="L304" i="2" s="1"/>
  <c r="M304" i="2" s="1"/>
  <c r="J195" i="2"/>
  <c r="K195" i="2" s="1"/>
  <c r="G250" i="2"/>
  <c r="H250" i="2" s="1"/>
  <c r="K212" i="2"/>
  <c r="J302" i="2"/>
  <c r="AL312" i="2"/>
  <c r="AM312" i="2" s="1"/>
  <c r="K100" i="2"/>
  <c r="AL208" i="2"/>
  <c r="AM208" i="2" s="1"/>
  <c r="Y359" i="2"/>
  <c r="Z359" i="2" s="1"/>
  <c r="U268" i="1"/>
  <c r="T246" i="1"/>
  <c r="Y312" i="1"/>
  <c r="Z312" i="1" s="1"/>
  <c r="X268" i="1"/>
  <c r="W245" i="1"/>
  <c r="J307" i="2"/>
  <c r="K307" i="2" s="1"/>
  <c r="K322" i="2"/>
  <c r="J356" i="2"/>
  <c r="L86" i="2"/>
  <c r="M86" i="2" s="1"/>
  <c r="L208" i="2"/>
  <c r="M208" i="2" s="1"/>
  <c r="AL370" i="2"/>
  <c r="AM370" i="2" s="1"/>
  <c r="AL150" i="2"/>
  <c r="AM150" i="2" s="1"/>
  <c r="J196" i="2"/>
  <c r="K196" i="2" s="1"/>
  <c r="G325" i="2"/>
  <c r="H325" i="2" s="1"/>
  <c r="J250" i="2"/>
  <c r="K250" i="2" s="1"/>
  <c r="J366" i="2"/>
  <c r="K366" i="2" s="1"/>
  <c r="G75" i="2"/>
  <c r="J76" i="2"/>
  <c r="AL189" i="2"/>
  <c r="AM189" i="2" s="1"/>
  <c r="H267" i="2"/>
  <c r="L359" i="2"/>
  <c r="M359" i="2" s="1"/>
  <c r="Y77" i="2"/>
  <c r="Z77" i="2" s="1"/>
  <c r="H268" i="2"/>
  <c r="AL436" i="2"/>
  <c r="AM436" i="2" s="1"/>
  <c r="Y200" i="2"/>
  <c r="Z200" i="2" s="1"/>
  <c r="Y247" i="2"/>
  <c r="Z247" i="2" s="1"/>
  <c r="G362" i="2"/>
  <c r="H362" i="2" s="1"/>
  <c r="H363" i="2" s="1"/>
  <c r="Y150" i="2"/>
  <c r="Z150" i="2" s="1"/>
  <c r="L253" i="2"/>
  <c r="M253" i="2" s="1"/>
  <c r="Y94" i="2"/>
  <c r="Z94" i="2" s="1"/>
  <c r="AL247" i="2"/>
  <c r="AM247" i="2" s="1"/>
  <c r="AL417" i="2"/>
  <c r="AM417" i="2" s="1"/>
  <c r="AE180" i="2"/>
  <c r="AE179" i="2" s="1"/>
  <c r="R179" i="2"/>
  <c r="R123" i="2"/>
  <c r="AE124" i="2"/>
  <c r="AE123" i="2" s="1"/>
  <c r="K263" i="2"/>
  <c r="J308" i="2"/>
  <c r="K308" i="2" s="1"/>
  <c r="J203" i="2"/>
  <c r="K203" i="2" s="1"/>
  <c r="H323" i="2"/>
  <c r="L303" i="2"/>
  <c r="M303" i="2" s="1"/>
  <c r="G358" i="2"/>
  <c r="G83" i="2"/>
  <c r="H83" i="2" s="1"/>
  <c r="G89" i="2"/>
  <c r="H89" i="2" s="1"/>
  <c r="R292" i="2"/>
  <c r="AJ316" i="2" s="1"/>
  <c r="AK316" i="2" s="1"/>
  <c r="G93" i="2"/>
  <c r="H93" i="2" s="1"/>
  <c r="H98" i="2"/>
  <c r="H380" i="2"/>
  <c r="K382" i="2"/>
  <c r="AL256" i="2"/>
  <c r="AM256" i="2" s="1"/>
  <c r="J92" i="2"/>
  <c r="K92" i="2" s="1"/>
  <c r="J198" i="2"/>
  <c r="K198" i="2" s="1"/>
  <c r="H264" i="2"/>
  <c r="L264" i="2" s="1"/>
  <c r="M264" i="2" s="1"/>
  <c r="Y312" i="2"/>
  <c r="Z312" i="2" s="1"/>
  <c r="L142" i="2"/>
  <c r="M142" i="2" s="1"/>
  <c r="K97" i="2"/>
  <c r="G80" i="2"/>
  <c r="H80" i="2" s="1"/>
  <c r="G309" i="2"/>
  <c r="H309" i="2" s="1"/>
  <c r="Y370" i="2"/>
  <c r="Z370" i="2" s="1"/>
  <c r="H96" i="2"/>
  <c r="K218" i="2"/>
  <c r="G99" i="2"/>
  <c r="H99" i="2" s="1"/>
  <c r="Y256" i="2"/>
  <c r="Z256" i="2" s="1"/>
  <c r="AL303" i="2"/>
  <c r="AM303" i="2" s="1"/>
  <c r="J309" i="2"/>
  <c r="K309" i="2" s="1"/>
  <c r="J148" i="2"/>
  <c r="K148" i="2" s="1"/>
  <c r="G307" i="2"/>
  <c r="H307" i="2" s="1"/>
  <c r="J313" i="2"/>
  <c r="K313" i="2" s="1"/>
  <c r="J81" i="2"/>
  <c r="K81" i="2" s="1"/>
  <c r="J99" i="2"/>
  <c r="K99" i="2" s="1"/>
  <c r="G300" i="2"/>
  <c r="H300" i="2" s="1"/>
  <c r="H305" i="2" s="1"/>
  <c r="AL428" i="2"/>
  <c r="AM428" i="2" s="1"/>
  <c r="L378" i="2"/>
  <c r="M378" i="2" s="1"/>
  <c r="J315" i="2"/>
  <c r="K315" i="2" s="1"/>
  <c r="G100" i="2"/>
  <c r="H100" i="2" s="1"/>
  <c r="J187" i="2"/>
  <c r="K262" i="2"/>
  <c r="G316" i="2"/>
  <c r="H316" i="2" s="1"/>
  <c r="AK335" i="2"/>
  <c r="Y378" i="2"/>
  <c r="Z378" i="2" s="1"/>
  <c r="Y417" i="2"/>
  <c r="Z417" i="2" s="1"/>
  <c r="R65" i="2"/>
  <c r="AJ81" i="2" s="1"/>
  <c r="AK81" i="2" s="1"/>
  <c r="J83" i="2"/>
  <c r="K83" i="2" s="1"/>
  <c r="G308" i="2"/>
  <c r="H308" i="2" s="1"/>
  <c r="AK311" i="2"/>
  <c r="J316" i="2"/>
  <c r="K316" i="2" s="1"/>
  <c r="T270" i="1"/>
  <c r="U270" i="1" s="1"/>
  <c r="AG257" i="1"/>
  <c r="AH257" i="1" s="1"/>
  <c r="X340" i="1"/>
  <c r="Y94" i="1"/>
  <c r="Z94" i="1" s="1"/>
  <c r="Y359" i="1"/>
  <c r="Z359" i="1" s="1"/>
  <c r="Y142" i="1"/>
  <c r="Z142" i="1" s="1"/>
  <c r="AL208" i="1"/>
  <c r="AM208" i="1" s="1"/>
  <c r="R67" i="2"/>
  <c r="AE68" i="2"/>
  <c r="AL77" i="2"/>
  <c r="AM77" i="2" s="1"/>
  <c r="Y133" i="2"/>
  <c r="Z133" i="2" s="1"/>
  <c r="S85" i="2"/>
  <c r="U85" i="2" s="1"/>
  <c r="J132" i="2"/>
  <c r="I383" i="2"/>
  <c r="F384" i="2"/>
  <c r="S384" i="2" s="1"/>
  <c r="AF384" i="2" s="1"/>
  <c r="G137" i="2"/>
  <c r="H137" i="2" s="1"/>
  <c r="J140" i="2"/>
  <c r="K140" i="2" s="1"/>
  <c r="J90" i="2"/>
  <c r="K90" i="2" s="1"/>
  <c r="S199" i="2"/>
  <c r="U199" i="2" s="1"/>
  <c r="K199" i="2"/>
  <c r="L199" i="2" s="1"/>
  <c r="M199" i="2" s="1"/>
  <c r="Y436" i="2"/>
  <c r="Z436" i="2" s="1"/>
  <c r="J93" i="2"/>
  <c r="K93" i="2" s="1"/>
  <c r="G132" i="2"/>
  <c r="G130" i="2"/>
  <c r="H130" i="2" s="1"/>
  <c r="AK85" i="2"/>
  <c r="L77" i="2"/>
  <c r="M77" i="2" s="1"/>
  <c r="AL133" i="2"/>
  <c r="AM133" i="2" s="1"/>
  <c r="G145" i="2"/>
  <c r="H145" i="2" s="1"/>
  <c r="R176" i="2"/>
  <c r="AG244" i="2"/>
  <c r="G78" i="2"/>
  <c r="H78" i="2" s="1"/>
  <c r="H141" i="2"/>
  <c r="L141" i="2" s="1"/>
  <c r="M141" i="2" s="1"/>
  <c r="G136" i="2"/>
  <c r="H136" i="2" s="1"/>
  <c r="V263" i="2"/>
  <c r="AF263" i="2"/>
  <c r="AI263" i="2" s="1"/>
  <c r="J75" i="2"/>
  <c r="J74" i="2"/>
  <c r="K74" i="2" s="1"/>
  <c r="G76" i="2"/>
  <c r="G81" i="2"/>
  <c r="H81" i="2" s="1"/>
  <c r="J82" i="2"/>
  <c r="K82" i="2" s="1"/>
  <c r="J136" i="2"/>
  <c r="K136" i="2" s="1"/>
  <c r="F326" i="2"/>
  <c r="S326" i="2" s="1"/>
  <c r="AF326" i="2" s="1"/>
  <c r="I214" i="2"/>
  <c r="U268" i="2"/>
  <c r="U266" i="2"/>
  <c r="T253" i="2"/>
  <c r="U253" i="2" s="1"/>
  <c r="T270" i="2"/>
  <c r="U270" i="2" s="1"/>
  <c r="T252" i="2"/>
  <c r="U252" i="2" s="1"/>
  <c r="T257" i="2"/>
  <c r="U257" i="2" s="1"/>
  <c r="AG254" i="2"/>
  <c r="AH254" i="2" s="1"/>
  <c r="AJ248" i="2"/>
  <c r="AK248" i="2" s="1"/>
  <c r="AJ246" i="2"/>
  <c r="AG257" i="2"/>
  <c r="AH257" i="2" s="1"/>
  <c r="W260" i="2"/>
  <c r="X260" i="2" s="1"/>
  <c r="AL86" i="2"/>
  <c r="AM86" i="2" s="1"/>
  <c r="H85" i="2"/>
  <c r="L85" i="2" s="1"/>
  <c r="M85" i="2" s="1"/>
  <c r="AK141" i="2"/>
  <c r="G139" i="2"/>
  <c r="H139" i="2" s="1"/>
  <c r="J149" i="2"/>
  <c r="K149" i="2" s="1"/>
  <c r="AE235" i="2"/>
  <c r="AL142" i="2"/>
  <c r="AM142" i="2" s="1"/>
  <c r="G82" i="2"/>
  <c r="H82" i="2" s="1"/>
  <c r="J87" i="2"/>
  <c r="K87" i="2" s="1"/>
  <c r="J84" i="2"/>
  <c r="K84" i="2" s="1"/>
  <c r="G90" i="2"/>
  <c r="H90" i="2" s="1"/>
  <c r="G74" i="2"/>
  <c r="H74" i="2" s="1"/>
  <c r="J89" i="2"/>
  <c r="K89" i="2" s="1"/>
  <c r="G87" i="2"/>
  <c r="H87" i="2" s="1"/>
  <c r="G84" i="2"/>
  <c r="H84" i="2" s="1"/>
  <c r="J78" i="2"/>
  <c r="K78" i="2" s="1"/>
  <c r="AL94" i="2"/>
  <c r="AM94" i="2" s="1"/>
  <c r="R237" i="2"/>
  <c r="AE238" i="2"/>
  <c r="AE237" i="2" s="1"/>
  <c r="H311" i="2"/>
  <c r="K340" i="2"/>
  <c r="K335" i="2"/>
  <c r="H335" i="2"/>
  <c r="H340" i="2"/>
  <c r="H330" i="2"/>
  <c r="K330" i="2"/>
  <c r="G131" i="2"/>
  <c r="L200" i="2"/>
  <c r="M200" i="2" s="1"/>
  <c r="L270" i="2"/>
  <c r="M270" i="2" s="1"/>
  <c r="Y86" i="2"/>
  <c r="Z86" i="2" s="1"/>
  <c r="S141" i="2"/>
  <c r="U141" i="2" s="1"/>
  <c r="AE122" i="2"/>
  <c r="G155" i="2"/>
  <c r="H155" i="2" s="1"/>
  <c r="K152" i="2"/>
  <c r="G156" i="2"/>
  <c r="H156" i="2" s="1"/>
  <c r="K153" i="2"/>
  <c r="G149" i="2"/>
  <c r="H149" i="2" s="1"/>
  <c r="H154" i="2"/>
  <c r="H152" i="2"/>
  <c r="J139" i="2"/>
  <c r="K139" i="2" s="1"/>
  <c r="R121" i="2"/>
  <c r="W137" i="2" s="1"/>
  <c r="X137" i="2" s="1"/>
  <c r="J156" i="2"/>
  <c r="K156" i="2" s="1"/>
  <c r="J155" i="2"/>
  <c r="K155" i="2" s="1"/>
  <c r="G148" i="2"/>
  <c r="H148" i="2" s="1"/>
  <c r="K154" i="2"/>
  <c r="H153" i="2"/>
  <c r="J137" i="2"/>
  <c r="K137" i="2" s="1"/>
  <c r="AE66" i="2"/>
  <c r="J134" i="2"/>
  <c r="K134" i="2" s="1"/>
  <c r="G138" i="2"/>
  <c r="H138" i="2" s="1"/>
  <c r="J138" i="2"/>
  <c r="K138" i="2" s="1"/>
  <c r="G143" i="2"/>
  <c r="H143" i="2" s="1"/>
  <c r="G214" i="2"/>
  <c r="H214" i="2" s="1"/>
  <c r="H212" i="2"/>
  <c r="H210" i="2"/>
  <c r="J197" i="2"/>
  <c r="K197" i="2" s="1"/>
  <c r="J206" i="2"/>
  <c r="K206" i="2" s="1"/>
  <c r="J214" i="2"/>
  <c r="K210" i="2"/>
  <c r="G194" i="2"/>
  <c r="H194" i="2" s="1"/>
  <c r="H211" i="2"/>
  <c r="J207" i="2"/>
  <c r="K207" i="2" s="1"/>
  <c r="H223" i="2"/>
  <c r="J213" i="2"/>
  <c r="K213" i="2" s="1"/>
  <c r="G213" i="2"/>
  <c r="H213" i="2" s="1"/>
  <c r="G197" i="2"/>
  <c r="H197" i="2" s="1"/>
  <c r="G206" i="2"/>
  <c r="H206" i="2" s="1"/>
  <c r="G92" i="2"/>
  <c r="H92" i="2" s="1"/>
  <c r="R177" i="2"/>
  <c r="X218" i="2" s="1"/>
  <c r="H255" i="2"/>
  <c r="K98" i="2"/>
  <c r="K96" i="2"/>
  <c r="J80" i="2"/>
  <c r="K80" i="2" s="1"/>
  <c r="L94" i="2"/>
  <c r="M94" i="2" s="1"/>
  <c r="J146" i="2"/>
  <c r="K146" i="2" s="1"/>
  <c r="V262" i="2"/>
  <c r="AF262" i="2"/>
  <c r="AI262" i="2" s="1"/>
  <c r="H97" i="2"/>
  <c r="G146" i="2"/>
  <c r="H146" i="2" s="1"/>
  <c r="J145" i="2"/>
  <c r="K145" i="2" s="1"/>
  <c r="J130" i="2"/>
  <c r="J143" i="2"/>
  <c r="K143" i="2" s="1"/>
  <c r="G134" i="2"/>
  <c r="H134" i="2" s="1"/>
  <c r="J131" i="2"/>
  <c r="G140" i="2"/>
  <c r="H140" i="2" s="1"/>
  <c r="AL200" i="2"/>
  <c r="AM200" i="2" s="1"/>
  <c r="G207" i="2"/>
  <c r="H207" i="2" s="1"/>
  <c r="K211" i="2"/>
  <c r="L247" i="2"/>
  <c r="M247" i="2" s="1"/>
  <c r="S369" i="2"/>
  <c r="U369" i="2" s="1"/>
  <c r="K369" i="2"/>
  <c r="V264" i="2"/>
  <c r="X264" i="2" s="1"/>
  <c r="Y264" i="2" s="1"/>
  <c r="Z264" i="2" s="1"/>
  <c r="AF264" i="2"/>
  <c r="L150" i="2"/>
  <c r="M150" i="2" s="1"/>
  <c r="Y189" i="2"/>
  <c r="Z189" i="2" s="1"/>
  <c r="K269" i="2"/>
  <c r="F441" i="2"/>
  <c r="I441" i="2" s="1"/>
  <c r="H263" i="2"/>
  <c r="W308" i="2"/>
  <c r="X308" i="2" s="1"/>
  <c r="J416" i="2"/>
  <c r="J432" i="2"/>
  <c r="K432" i="2" s="1"/>
  <c r="J424" i="2"/>
  <c r="G416" i="2"/>
  <c r="G432" i="2"/>
  <c r="H432" i="2" s="1"/>
  <c r="G424" i="2"/>
  <c r="H424" i="2" s="1"/>
  <c r="J431" i="2"/>
  <c r="J429" i="2"/>
  <c r="K429" i="2" s="1"/>
  <c r="J423" i="2"/>
  <c r="K423" i="2" s="1"/>
  <c r="G429" i="2"/>
  <c r="H429" i="2" s="1"/>
  <c r="J426" i="2"/>
  <c r="K426" i="2" s="1"/>
  <c r="G426" i="2"/>
  <c r="H426" i="2" s="1"/>
  <c r="J419" i="2"/>
  <c r="J420" i="2"/>
  <c r="G415" i="2"/>
  <c r="G420" i="2"/>
  <c r="H420" i="2" s="1"/>
  <c r="G423" i="2"/>
  <c r="H423" i="2" s="1"/>
  <c r="G414" i="2"/>
  <c r="H414" i="2" s="1"/>
  <c r="G431" i="2"/>
  <c r="H431" i="2" s="1"/>
  <c r="J415" i="2"/>
  <c r="R406" i="2"/>
  <c r="T419" i="2" s="1"/>
  <c r="G204" i="2"/>
  <c r="H204" i="2" s="1"/>
  <c r="G196" i="2"/>
  <c r="H196" i="2" s="1"/>
  <c r="J201" i="2"/>
  <c r="K201" i="2" s="1"/>
  <c r="L201" i="2" s="1"/>
  <c r="M201" i="2" s="1"/>
  <c r="G198" i="2"/>
  <c r="H198" i="2" s="1"/>
  <c r="R178" i="2"/>
  <c r="T191" i="2" s="1"/>
  <c r="J204" i="2"/>
  <c r="K204" i="2" s="1"/>
  <c r="J191" i="2"/>
  <c r="G203" i="2"/>
  <c r="H203" i="2" s="1"/>
  <c r="J188" i="2"/>
  <c r="L189" i="2"/>
  <c r="M189" i="2" s="1"/>
  <c r="AE403" i="2"/>
  <c r="E345" i="2"/>
  <c r="H218" i="2"/>
  <c r="K228" i="2"/>
  <c r="K223" i="2"/>
  <c r="AK255" i="2"/>
  <c r="R345" i="2"/>
  <c r="AE294" i="2"/>
  <c r="AE293" i="2" s="1"/>
  <c r="R293" i="2"/>
  <c r="H228" i="2"/>
  <c r="E407" i="2"/>
  <c r="G442" i="2" s="1"/>
  <c r="G384" i="2"/>
  <c r="AL359" i="2"/>
  <c r="AM359" i="2" s="1"/>
  <c r="AE236" i="2"/>
  <c r="X340" i="2"/>
  <c r="U340" i="2"/>
  <c r="U335" i="2"/>
  <c r="X335" i="2"/>
  <c r="X330" i="2"/>
  <c r="Y330" i="2" s="1"/>
  <c r="T244" i="2"/>
  <c r="AJ245" i="2"/>
  <c r="K320" i="2"/>
  <c r="L320" i="2" s="1"/>
  <c r="M320" i="2" s="1"/>
  <c r="S320" i="2"/>
  <c r="G318" i="2"/>
  <c r="H318" i="2" s="1"/>
  <c r="K324" i="2"/>
  <c r="E404" i="2"/>
  <c r="R346" i="2"/>
  <c r="J326" i="2"/>
  <c r="H324" i="2"/>
  <c r="H322" i="2"/>
  <c r="J319" i="2"/>
  <c r="K319" i="2" s="1"/>
  <c r="G319" i="2"/>
  <c r="H319" i="2" s="1"/>
  <c r="J377" i="2"/>
  <c r="K377" i="2" s="1"/>
  <c r="J383" i="2"/>
  <c r="K381" i="2"/>
  <c r="G377" i="2"/>
  <c r="H377" i="2" s="1"/>
  <c r="G383" i="2"/>
  <c r="H383" i="2" s="1"/>
  <c r="J376" i="2"/>
  <c r="K376" i="2" s="1"/>
  <c r="G364" i="2"/>
  <c r="H364" i="2" s="1"/>
  <c r="L364" i="2" s="1"/>
  <c r="M364" i="2" s="1"/>
  <c r="R347" i="2"/>
  <c r="J367" i="2"/>
  <c r="K367" i="2" s="1"/>
  <c r="G376" i="2"/>
  <c r="H376" i="2" s="1"/>
  <c r="G367" i="2"/>
  <c r="H367" i="2" s="1"/>
  <c r="R291" i="2"/>
  <c r="J384" i="2"/>
  <c r="J318" i="2"/>
  <c r="K318" i="2" s="1"/>
  <c r="J325" i="2"/>
  <c r="K325" i="2" s="1"/>
  <c r="G373" i="2"/>
  <c r="H373" i="2" s="1"/>
  <c r="G371" i="2"/>
  <c r="H371" i="2" s="1"/>
  <c r="G365" i="2"/>
  <c r="H365" i="2" s="1"/>
  <c r="J368" i="2"/>
  <c r="K368" i="2" s="1"/>
  <c r="J357" i="2"/>
  <c r="J362" i="2"/>
  <c r="J361" i="2"/>
  <c r="G357" i="2"/>
  <c r="J374" i="2"/>
  <c r="K374" i="2" s="1"/>
  <c r="J373" i="2"/>
  <c r="K373" i="2" s="1"/>
  <c r="J371" i="2"/>
  <c r="G368" i="2"/>
  <c r="H368" i="2" s="1"/>
  <c r="G366" i="2"/>
  <c r="H366" i="2" s="1"/>
  <c r="J358" i="2"/>
  <c r="J365" i="2"/>
  <c r="K365" i="2" s="1"/>
  <c r="G374" i="2"/>
  <c r="H374" i="2" s="1"/>
  <c r="H381" i="2"/>
  <c r="G326" i="2"/>
  <c r="R348" i="2"/>
  <c r="T361" i="2" s="1"/>
  <c r="AH340" i="2"/>
  <c r="AH335" i="2"/>
  <c r="AK340" i="2"/>
  <c r="AK330" i="2"/>
  <c r="AL330" i="2" s="1"/>
  <c r="K323" i="2"/>
  <c r="H382" i="2"/>
  <c r="G425" i="2"/>
  <c r="H425" i="2" s="1"/>
  <c r="T425" i="2"/>
  <c r="U425" i="2" s="1"/>
  <c r="Y425" i="2" s="1"/>
  <c r="Z425" i="2" s="1"/>
  <c r="G313" i="2"/>
  <c r="H313" i="2" s="1"/>
  <c r="G315" i="2"/>
  <c r="H315" i="2" s="1"/>
  <c r="AE405" i="2"/>
  <c r="J425" i="2"/>
  <c r="K425" i="2" s="1"/>
  <c r="AE350" i="2"/>
  <c r="AE349" i="2" s="1"/>
  <c r="R349" i="2"/>
  <c r="E408" i="2"/>
  <c r="K439" i="2" s="1"/>
  <c r="AL378" i="1"/>
  <c r="AM378" i="1" s="1"/>
  <c r="W252" i="1"/>
  <c r="X252" i="1" s="1"/>
  <c r="Y436" i="1"/>
  <c r="Z436" i="1" s="1"/>
  <c r="W244" i="1"/>
  <c r="T254" i="1"/>
  <c r="U254" i="1" s="1"/>
  <c r="AL150" i="1"/>
  <c r="AM150" i="1" s="1"/>
  <c r="AL422" i="1"/>
  <c r="AM422" i="1" s="1"/>
  <c r="AL436" i="1"/>
  <c r="AM436" i="1" s="1"/>
  <c r="AL133" i="1"/>
  <c r="AM133" i="1" s="1"/>
  <c r="W262" i="1"/>
  <c r="T257" i="1"/>
  <c r="U257" i="1" s="1"/>
  <c r="Y189" i="1"/>
  <c r="Z189" i="1" s="1"/>
  <c r="AG252" i="1"/>
  <c r="AH252" i="1" s="1"/>
  <c r="W263" i="1"/>
  <c r="W257" i="1"/>
  <c r="X257" i="1" s="1"/>
  <c r="W259" i="1"/>
  <c r="X259" i="1" s="1"/>
  <c r="U266" i="1"/>
  <c r="W260" i="1"/>
  <c r="X260" i="1" s="1"/>
  <c r="X311" i="1"/>
  <c r="AL256" i="1"/>
  <c r="AM256" i="1" s="1"/>
  <c r="AE238" i="1"/>
  <c r="AE237" i="1" s="1"/>
  <c r="AJ245" i="1"/>
  <c r="AJ259" i="1"/>
  <c r="AK259" i="1" s="1"/>
  <c r="T253" i="1"/>
  <c r="U253" i="1" s="1"/>
  <c r="T269" i="1"/>
  <c r="U269" i="1" s="1"/>
  <c r="T244" i="1"/>
  <c r="AL94" i="1"/>
  <c r="AM94" i="1" s="1"/>
  <c r="T260" i="1"/>
  <c r="U260" i="1" s="1"/>
  <c r="AG259" i="1"/>
  <c r="AH259" i="1" s="1"/>
  <c r="X266" i="1"/>
  <c r="W246" i="1"/>
  <c r="AL247" i="1"/>
  <c r="AM247" i="1" s="1"/>
  <c r="X269" i="1"/>
  <c r="W253" i="1"/>
  <c r="X253" i="1" s="1"/>
  <c r="U267" i="1"/>
  <c r="X330" i="1"/>
  <c r="W248" i="1"/>
  <c r="X248" i="1" s="1"/>
  <c r="AG248" i="1"/>
  <c r="AH248" i="1" s="1"/>
  <c r="AG254" i="1"/>
  <c r="AH254" i="1" s="1"/>
  <c r="AG260" i="1"/>
  <c r="AH260" i="1" s="1"/>
  <c r="T248" i="1"/>
  <c r="U248" i="1" s="1"/>
  <c r="Y378" i="1"/>
  <c r="Z378" i="1" s="1"/>
  <c r="T251" i="1"/>
  <c r="U251" i="1" s="1"/>
  <c r="AJ254" i="1"/>
  <c r="AK254" i="1" s="1"/>
  <c r="W251" i="1"/>
  <c r="X251" i="1" s="1"/>
  <c r="AL189" i="1"/>
  <c r="AM189" i="1" s="1"/>
  <c r="AE235" i="1"/>
  <c r="AG270" i="1" s="1"/>
  <c r="AH270" i="1" s="1"/>
  <c r="AJ248" i="1"/>
  <c r="AK248" i="1" s="1"/>
  <c r="AJ260" i="1"/>
  <c r="AK260" i="1" s="1"/>
  <c r="AL303" i="1"/>
  <c r="AM303" i="1" s="1"/>
  <c r="X267" i="1"/>
  <c r="Y267" i="1" s="1"/>
  <c r="Z267" i="1" s="1"/>
  <c r="Y208" i="1"/>
  <c r="Z208" i="1" s="1"/>
  <c r="X335" i="1"/>
  <c r="T252" i="1"/>
  <c r="U252" i="1" s="1"/>
  <c r="AE236" i="1"/>
  <c r="AL85" i="1"/>
  <c r="AM85" i="1" s="1"/>
  <c r="AG251" i="1"/>
  <c r="AH251" i="1" s="1"/>
  <c r="W254" i="1"/>
  <c r="X254" i="1" s="1"/>
  <c r="AL141" i="1"/>
  <c r="AM141" i="1" s="1"/>
  <c r="AG244" i="1"/>
  <c r="AJ251" i="1"/>
  <c r="AK251" i="1" s="1"/>
  <c r="AJ244" i="1"/>
  <c r="Y247" i="1"/>
  <c r="Z247" i="1" s="1"/>
  <c r="Y200" i="1"/>
  <c r="Z200" i="1" s="1"/>
  <c r="AG246" i="1"/>
  <c r="AJ252" i="1"/>
  <c r="AK252" i="1" s="1"/>
  <c r="AJ246" i="1"/>
  <c r="AJ257" i="1"/>
  <c r="AK257" i="1" s="1"/>
  <c r="W270" i="1"/>
  <c r="X270" i="1" s="1"/>
  <c r="AL255" i="1"/>
  <c r="AM255" i="1" s="1"/>
  <c r="AL200" i="1"/>
  <c r="AM200" i="1" s="1"/>
  <c r="AL86" i="1"/>
  <c r="AM86" i="1" s="1"/>
  <c r="AK311" i="1"/>
  <c r="AH330" i="1"/>
  <c r="AL330" i="1" s="1"/>
  <c r="AH340" i="1"/>
  <c r="AL142" i="1"/>
  <c r="AM142" i="1" s="1"/>
  <c r="AE345" i="1"/>
  <c r="AL417" i="1"/>
  <c r="AM417" i="1" s="1"/>
  <c r="AK340" i="1"/>
  <c r="AL77" i="1"/>
  <c r="AM77" i="1" s="1"/>
  <c r="AL359" i="1"/>
  <c r="AM359" i="1" s="1"/>
  <c r="AH335" i="1"/>
  <c r="AK335" i="1"/>
  <c r="X141" i="1"/>
  <c r="T262" i="1"/>
  <c r="T263" i="1"/>
  <c r="T259" i="1"/>
  <c r="U259" i="1" s="1"/>
  <c r="Y417" i="1"/>
  <c r="Z417" i="1" s="1"/>
  <c r="Y303" i="1"/>
  <c r="Z303" i="1" s="1"/>
  <c r="Y256" i="1"/>
  <c r="Z256" i="1" s="1"/>
  <c r="Y133" i="1"/>
  <c r="Z133" i="1" s="1"/>
  <c r="Y86" i="1"/>
  <c r="Z86" i="1" s="1"/>
  <c r="Y77" i="1"/>
  <c r="Z77" i="1" s="1"/>
  <c r="Y422" i="1"/>
  <c r="Z422" i="1" s="1"/>
  <c r="S149" i="1"/>
  <c r="V383" i="1"/>
  <c r="R345" i="1"/>
  <c r="X85" i="1"/>
  <c r="X255" i="1"/>
  <c r="W250" i="1"/>
  <c r="X250" i="1" s="1"/>
  <c r="Y150" i="1"/>
  <c r="Z150" i="1" s="1"/>
  <c r="U330" i="1"/>
  <c r="U335" i="1"/>
  <c r="S420" i="1" l="1"/>
  <c r="I420" i="2"/>
  <c r="S420" i="2" s="1"/>
  <c r="K420" i="2"/>
  <c r="L420" i="2" s="1"/>
  <c r="M420" i="2" s="1"/>
  <c r="AF432" i="1"/>
  <c r="V431" i="1"/>
  <c r="I431" i="2"/>
  <c r="S431" i="2" s="1"/>
  <c r="V431" i="2" s="1"/>
  <c r="AF431" i="2" s="1"/>
  <c r="AI431" i="2" s="1"/>
  <c r="S431" i="1"/>
  <c r="K371" i="2"/>
  <c r="K431" i="2"/>
  <c r="K362" i="2"/>
  <c r="L362" i="2" s="1"/>
  <c r="M362" i="2" s="1"/>
  <c r="K424" i="2"/>
  <c r="K370" i="2"/>
  <c r="L370" i="2" s="1"/>
  <c r="M370" i="2" s="1"/>
  <c r="AF366" i="1"/>
  <c r="AF426" i="1"/>
  <c r="AF368" i="1"/>
  <c r="AF429" i="1"/>
  <c r="AF371" i="1"/>
  <c r="AF370" i="1"/>
  <c r="AH370" i="1" s="1"/>
  <c r="AL370" i="1" s="1"/>
  <c r="AM370" i="1" s="1"/>
  <c r="X370" i="1"/>
  <c r="Y370" i="1" s="1"/>
  <c r="Z370" i="1" s="1"/>
  <c r="T251" i="2"/>
  <c r="U251" i="2" s="1"/>
  <c r="W248" i="2"/>
  <c r="X248" i="2" s="1"/>
  <c r="W246" i="2"/>
  <c r="W254" i="2"/>
  <c r="X254" i="2" s="1"/>
  <c r="W245" i="2"/>
  <c r="W253" i="2"/>
  <c r="X253" i="2" s="1"/>
  <c r="AG252" i="2"/>
  <c r="AH252" i="2" s="1"/>
  <c r="T269" i="2"/>
  <c r="U269" i="2" s="1"/>
  <c r="H249" i="2"/>
  <c r="H258" i="2" s="1"/>
  <c r="H261" i="2" s="1"/>
  <c r="X266" i="2"/>
  <c r="T246" i="2"/>
  <c r="AG246" i="2"/>
  <c r="W244" i="2"/>
  <c r="T248" i="2"/>
  <c r="U248" i="2" s="1"/>
  <c r="AJ251" i="2"/>
  <c r="AK251" i="2" s="1"/>
  <c r="AJ252" i="2"/>
  <c r="AK252" i="2" s="1"/>
  <c r="AL252" i="2" s="1"/>
  <c r="AM252" i="2" s="1"/>
  <c r="AF250" i="2"/>
  <c r="AJ259" i="2"/>
  <c r="AK259" i="2" s="1"/>
  <c r="AL259" i="2" s="1"/>
  <c r="AM259" i="2" s="1"/>
  <c r="X267" i="2"/>
  <c r="Y267" i="2" s="1"/>
  <c r="Z267" i="2" s="1"/>
  <c r="AJ254" i="2"/>
  <c r="AK254" i="2" s="1"/>
  <c r="AL254" i="2" s="1"/>
  <c r="AM254" i="2" s="1"/>
  <c r="W251" i="2"/>
  <c r="X251" i="2" s="1"/>
  <c r="Y251" i="2" s="1"/>
  <c r="Z251" i="2" s="1"/>
  <c r="W252" i="2"/>
  <c r="X252" i="2" s="1"/>
  <c r="W263" i="2"/>
  <c r="AJ260" i="2"/>
  <c r="AK260" i="2" s="1"/>
  <c r="W257" i="2"/>
  <c r="X257" i="2" s="1"/>
  <c r="AG248" i="2"/>
  <c r="AH248" i="2" s="1"/>
  <c r="AG251" i="2"/>
  <c r="AH251" i="2" s="1"/>
  <c r="AL251" i="2" s="1"/>
  <c r="AM251" i="2" s="1"/>
  <c r="AJ257" i="2"/>
  <c r="AK257" i="2" s="1"/>
  <c r="AL257" i="2" s="1"/>
  <c r="AM257" i="2" s="1"/>
  <c r="AJ244" i="2"/>
  <c r="W259" i="2"/>
  <c r="X259" i="2" s="1"/>
  <c r="T254" i="2"/>
  <c r="U254" i="2" s="1"/>
  <c r="X268" i="2"/>
  <c r="W262" i="2"/>
  <c r="W269" i="2"/>
  <c r="X269" i="2" s="1"/>
  <c r="Y269" i="2" s="1"/>
  <c r="Z269" i="2" s="1"/>
  <c r="AG259" i="2"/>
  <c r="AH259" i="2" s="1"/>
  <c r="T250" i="2"/>
  <c r="U250" i="2" s="1"/>
  <c r="Y250" i="2" s="1"/>
  <c r="Z250" i="2" s="1"/>
  <c r="W270" i="2"/>
  <c r="X270" i="2" s="1"/>
  <c r="Y270" i="2" s="1"/>
  <c r="Z270" i="2" s="1"/>
  <c r="AJ82" i="2"/>
  <c r="AK82" i="2" s="1"/>
  <c r="L78" i="2"/>
  <c r="M78" i="2" s="1"/>
  <c r="L381" i="2"/>
  <c r="M381" i="2" s="1"/>
  <c r="L310" i="2"/>
  <c r="M310" i="2" s="1"/>
  <c r="L309" i="2"/>
  <c r="M309" i="2" s="1"/>
  <c r="L316" i="2"/>
  <c r="M316" i="2" s="1"/>
  <c r="L250" i="2"/>
  <c r="M250" i="2" s="1"/>
  <c r="H193" i="2"/>
  <c r="H202" i="2" s="1"/>
  <c r="H205" i="2" s="1"/>
  <c r="H216" i="2" s="1"/>
  <c r="L192" i="2"/>
  <c r="M192" i="2" s="1"/>
  <c r="T99" i="2"/>
  <c r="U99" i="2" s="1"/>
  <c r="AG87" i="2"/>
  <c r="AH87" i="2" s="1"/>
  <c r="L307" i="2"/>
  <c r="M307" i="2" s="1"/>
  <c r="L267" i="2"/>
  <c r="M267" i="2" s="1"/>
  <c r="AG82" i="2"/>
  <c r="AH82" i="2" s="1"/>
  <c r="AL82" i="2" s="1"/>
  <c r="AM82" i="2" s="1"/>
  <c r="L366" i="2"/>
  <c r="M366" i="2" s="1"/>
  <c r="L203" i="2"/>
  <c r="M203" i="2" s="1"/>
  <c r="L268" i="2"/>
  <c r="M268" i="2" s="1"/>
  <c r="L198" i="2"/>
  <c r="M198" i="2" s="1"/>
  <c r="L207" i="2"/>
  <c r="M207" i="2" s="1"/>
  <c r="L380" i="2"/>
  <c r="M380" i="2" s="1"/>
  <c r="L196" i="2"/>
  <c r="M196" i="2" s="1"/>
  <c r="L431" i="2"/>
  <c r="M431" i="2" s="1"/>
  <c r="L146" i="2"/>
  <c r="M146" i="2" s="1"/>
  <c r="T263" i="2"/>
  <c r="U263" i="2" s="1"/>
  <c r="AL248" i="2"/>
  <c r="AM248" i="2" s="1"/>
  <c r="L262" i="2"/>
  <c r="M262" i="2" s="1"/>
  <c r="L322" i="2"/>
  <c r="M322" i="2" s="1"/>
  <c r="L195" i="2"/>
  <c r="M195" i="2" s="1"/>
  <c r="L197" i="2"/>
  <c r="M197" i="2" s="1"/>
  <c r="L263" i="2"/>
  <c r="M263" i="2" s="1"/>
  <c r="L212" i="2"/>
  <c r="M212" i="2" s="1"/>
  <c r="H384" i="2"/>
  <c r="T315" i="2"/>
  <c r="U315" i="2" s="1"/>
  <c r="AG304" i="2"/>
  <c r="AH304" i="2" s="1"/>
  <c r="W310" i="2"/>
  <c r="X310" i="2" s="1"/>
  <c r="AE292" i="2"/>
  <c r="L81" i="2"/>
  <c r="M81" i="2" s="1"/>
  <c r="W316" i="2"/>
  <c r="X316" i="2" s="1"/>
  <c r="T300" i="2"/>
  <c r="L145" i="2"/>
  <c r="M145" i="2" s="1"/>
  <c r="L83" i="2"/>
  <c r="M83" i="2" s="1"/>
  <c r="L313" i="2"/>
  <c r="M313" i="2" s="1"/>
  <c r="W304" i="2"/>
  <c r="X304" i="2" s="1"/>
  <c r="L89" i="2"/>
  <c r="M89" i="2" s="1"/>
  <c r="AG313" i="2"/>
  <c r="AH313" i="2" s="1"/>
  <c r="AG300" i="2"/>
  <c r="W302" i="2"/>
  <c r="L374" i="2"/>
  <c r="M374" i="2" s="1"/>
  <c r="AG316" i="2"/>
  <c r="AH316" i="2" s="1"/>
  <c r="W307" i="2"/>
  <c r="X307" i="2" s="1"/>
  <c r="T310" i="2"/>
  <c r="U310" i="2" s="1"/>
  <c r="L218" i="2"/>
  <c r="T308" i="2"/>
  <c r="U308" i="2" s="1"/>
  <c r="Y308" i="2" s="1"/>
  <c r="Z308" i="2" s="1"/>
  <c r="W131" i="2"/>
  <c r="AJ301" i="2"/>
  <c r="L100" i="2"/>
  <c r="M100" i="2" s="1"/>
  <c r="AL257" i="1"/>
  <c r="AM257" i="1" s="1"/>
  <c r="Y254" i="1"/>
  <c r="Z254" i="1" s="1"/>
  <c r="Y270" i="1"/>
  <c r="Z270" i="1" s="1"/>
  <c r="Y248" i="1"/>
  <c r="Z248" i="1" s="1"/>
  <c r="AJ269" i="1"/>
  <c r="AK269" i="1" s="1"/>
  <c r="AK267" i="1"/>
  <c r="Y257" i="1"/>
  <c r="Z257" i="1" s="1"/>
  <c r="AL252" i="1"/>
  <c r="AM252" i="1" s="1"/>
  <c r="AJ130" i="2"/>
  <c r="L136" i="2"/>
  <c r="M136" i="2" s="1"/>
  <c r="W75" i="2"/>
  <c r="U218" i="2"/>
  <c r="Y218" i="2" s="1"/>
  <c r="X98" i="2"/>
  <c r="AG132" i="2"/>
  <c r="T130" i="2"/>
  <c r="AJ140" i="2"/>
  <c r="AK140" i="2" s="1"/>
  <c r="L97" i="2"/>
  <c r="M97" i="2" s="1"/>
  <c r="K383" i="2"/>
  <c r="L383" i="2" s="1"/>
  <c r="M383" i="2" s="1"/>
  <c r="AJ145" i="2"/>
  <c r="AK145" i="2" s="1"/>
  <c r="T131" i="2"/>
  <c r="W78" i="2"/>
  <c r="X78" i="2" s="1"/>
  <c r="T137" i="2"/>
  <c r="U137" i="2" s="1"/>
  <c r="Y137" i="2" s="1"/>
  <c r="Z137" i="2" s="1"/>
  <c r="T84" i="2"/>
  <c r="U84" i="2" s="1"/>
  <c r="AG74" i="2"/>
  <c r="AH74" i="2" s="1"/>
  <c r="AL74" i="2" s="1"/>
  <c r="AM74" i="2" s="1"/>
  <c r="AJ134" i="2"/>
  <c r="AK134" i="2" s="1"/>
  <c r="W82" i="2"/>
  <c r="X82" i="2" s="1"/>
  <c r="AG140" i="2"/>
  <c r="AH140" i="2" s="1"/>
  <c r="W81" i="2"/>
  <c r="X81" i="2" s="1"/>
  <c r="L368" i="2"/>
  <c r="M368" i="2" s="1"/>
  <c r="AJ78" i="2"/>
  <c r="AK78" i="2" s="1"/>
  <c r="AJ143" i="2"/>
  <c r="AK143" i="2" s="1"/>
  <c r="AF136" i="2"/>
  <c r="L80" i="2"/>
  <c r="M80" i="2" s="1"/>
  <c r="AG131" i="2"/>
  <c r="AG78" i="2"/>
  <c r="AH78" i="2" s="1"/>
  <c r="AJ89" i="2"/>
  <c r="AK89" i="2" s="1"/>
  <c r="AG75" i="2"/>
  <c r="W90" i="2"/>
  <c r="X90" i="2" s="1"/>
  <c r="T145" i="2"/>
  <c r="U145" i="2" s="1"/>
  <c r="L96" i="2"/>
  <c r="M96" i="2" s="1"/>
  <c r="W76" i="2"/>
  <c r="T262" i="2"/>
  <c r="U262" i="2" s="1"/>
  <c r="T138" i="2"/>
  <c r="U138" i="2" s="1"/>
  <c r="L373" i="2"/>
  <c r="M373" i="2" s="1"/>
  <c r="L367" i="2"/>
  <c r="M367" i="2" s="1"/>
  <c r="L324" i="2"/>
  <c r="M324" i="2" s="1"/>
  <c r="W140" i="2"/>
  <c r="X140" i="2" s="1"/>
  <c r="L382" i="2"/>
  <c r="M382" i="2" s="1"/>
  <c r="W130" i="2"/>
  <c r="AG134" i="2"/>
  <c r="AH134" i="2" s="1"/>
  <c r="L323" i="2"/>
  <c r="M323" i="2" s="1"/>
  <c r="L204" i="2"/>
  <c r="M204" i="2" s="1"/>
  <c r="AG143" i="2"/>
  <c r="AH143" i="2" s="1"/>
  <c r="W138" i="2"/>
  <c r="X138" i="2" s="1"/>
  <c r="L90" i="2"/>
  <c r="M90" i="2" s="1"/>
  <c r="AJ308" i="2"/>
  <c r="AK308" i="2" s="1"/>
  <c r="U96" i="2"/>
  <c r="AE65" i="2"/>
  <c r="AJ92" i="2" s="1"/>
  <c r="AK92" i="2" s="1"/>
  <c r="T80" i="2"/>
  <c r="U80" i="2" s="1"/>
  <c r="X96" i="2"/>
  <c r="W83" i="2"/>
  <c r="X83" i="2" s="1"/>
  <c r="U97" i="2"/>
  <c r="W100" i="2"/>
  <c r="X100" i="2" s="1"/>
  <c r="AG310" i="2"/>
  <c r="AH310" i="2" s="1"/>
  <c r="AJ313" i="2"/>
  <c r="AK313" i="2" s="1"/>
  <c r="AG76" i="2"/>
  <c r="T143" i="2"/>
  <c r="U143" i="2" s="1"/>
  <c r="AJ138" i="2"/>
  <c r="AK138" i="2" s="1"/>
  <c r="AJ84" i="2"/>
  <c r="AK84" i="2" s="1"/>
  <c r="W300" i="2"/>
  <c r="AJ315" i="2"/>
  <c r="AK315" i="2" s="1"/>
  <c r="T83" i="2"/>
  <c r="U83" i="2" s="1"/>
  <c r="U98" i="2"/>
  <c r="L93" i="2"/>
  <c r="M93" i="2" s="1"/>
  <c r="AJ87" i="2"/>
  <c r="AK87" i="2" s="1"/>
  <c r="AL87" i="2" s="1"/>
  <c r="AM87" i="2" s="1"/>
  <c r="W92" i="2"/>
  <c r="X92" i="2" s="1"/>
  <c r="Y257" i="2"/>
  <c r="Z257" i="2" s="1"/>
  <c r="W99" i="2"/>
  <c r="X99" i="2" s="1"/>
  <c r="H79" i="2"/>
  <c r="H88" i="2" s="1"/>
  <c r="T87" i="2"/>
  <c r="U87" i="2" s="1"/>
  <c r="AJ90" i="2"/>
  <c r="AK90" i="2" s="1"/>
  <c r="L308" i="2"/>
  <c r="M308" i="2" s="1"/>
  <c r="T304" i="2"/>
  <c r="U304" i="2" s="1"/>
  <c r="AJ300" i="2"/>
  <c r="T302" i="2"/>
  <c r="AJ302" i="2"/>
  <c r="X97" i="2"/>
  <c r="AG81" i="2"/>
  <c r="AH81" i="2" s="1"/>
  <c r="AL81" i="2" s="1"/>
  <c r="AM81" i="2" s="1"/>
  <c r="AG130" i="2"/>
  <c r="AG90" i="2"/>
  <c r="AH90" i="2" s="1"/>
  <c r="T74" i="2"/>
  <c r="U74" i="2" s="1"/>
  <c r="W84" i="2"/>
  <c r="X84" i="2" s="1"/>
  <c r="Y84" i="2" s="1"/>
  <c r="Z84" i="2" s="1"/>
  <c r="AJ74" i="2"/>
  <c r="AK74" i="2" s="1"/>
  <c r="W93" i="2"/>
  <c r="X93" i="2" s="1"/>
  <c r="L429" i="2"/>
  <c r="M429" i="2" s="1"/>
  <c r="L315" i="2"/>
  <c r="M315" i="2" s="1"/>
  <c r="H421" i="2"/>
  <c r="L432" i="2"/>
  <c r="M432" i="2" s="1"/>
  <c r="W313" i="2"/>
  <c r="X313" i="2" s="1"/>
  <c r="T307" i="2"/>
  <c r="U307" i="2" s="1"/>
  <c r="Y307" i="2" s="1"/>
  <c r="Z307" i="2" s="1"/>
  <c r="T100" i="2"/>
  <c r="U100" i="2" s="1"/>
  <c r="AJ132" i="2"/>
  <c r="T260" i="2"/>
  <c r="U260" i="2" s="1"/>
  <c r="Y260" i="2" s="1"/>
  <c r="Z260" i="2" s="1"/>
  <c r="AJ75" i="2"/>
  <c r="T76" i="2"/>
  <c r="H326" i="2"/>
  <c r="AJ307" i="2"/>
  <c r="AK307" i="2" s="1"/>
  <c r="AG315" i="2"/>
  <c r="AH315" i="2" s="1"/>
  <c r="T313" i="2"/>
  <c r="U313" i="2" s="1"/>
  <c r="L134" i="2"/>
  <c r="M134" i="2" s="1"/>
  <c r="T140" i="2"/>
  <c r="U140" i="2" s="1"/>
  <c r="W89" i="2"/>
  <c r="X89" i="2" s="1"/>
  <c r="W74" i="2"/>
  <c r="X74" i="2" s="1"/>
  <c r="Y74" i="2" s="1"/>
  <c r="Z74" i="2" s="1"/>
  <c r="T82" i="2"/>
  <c r="U82" i="2" s="1"/>
  <c r="W315" i="2"/>
  <c r="X315" i="2" s="1"/>
  <c r="Y315" i="2" s="1"/>
  <c r="Z315" i="2" s="1"/>
  <c r="H135" i="2"/>
  <c r="H144" i="2" s="1"/>
  <c r="T81" i="2"/>
  <c r="U81" i="2" s="1"/>
  <c r="AG84" i="2"/>
  <c r="AH84" i="2" s="1"/>
  <c r="AJ76" i="2"/>
  <c r="W87" i="2"/>
  <c r="X87" i="2" s="1"/>
  <c r="L210" i="2"/>
  <c r="M210" i="2" s="1"/>
  <c r="K214" i="2"/>
  <c r="L214" i="2" s="1"/>
  <c r="M214" i="2" s="1"/>
  <c r="Y248" i="2"/>
  <c r="Z248" i="2" s="1"/>
  <c r="AJ304" i="2"/>
  <c r="AK304" i="2" s="1"/>
  <c r="AG302" i="2"/>
  <c r="AJ310" i="2"/>
  <c r="AK310" i="2" s="1"/>
  <c r="T316" i="2"/>
  <c r="U316" i="2" s="1"/>
  <c r="AG308" i="2"/>
  <c r="AH308" i="2" s="1"/>
  <c r="AG307" i="2"/>
  <c r="AH307" i="2" s="1"/>
  <c r="W301" i="2"/>
  <c r="L98" i="2"/>
  <c r="M98" i="2" s="1"/>
  <c r="L330" i="2"/>
  <c r="T78" i="2"/>
  <c r="U78" i="2" s="1"/>
  <c r="T75" i="2"/>
  <c r="AF80" i="2"/>
  <c r="AG263" i="1"/>
  <c r="AJ250" i="1"/>
  <c r="AK250" i="1" s="1"/>
  <c r="Y253" i="1"/>
  <c r="Z253" i="1" s="1"/>
  <c r="Y260" i="1"/>
  <c r="Z260" i="1" s="1"/>
  <c r="Y252" i="1"/>
  <c r="Z252" i="1" s="1"/>
  <c r="Y269" i="1"/>
  <c r="Z269" i="1" s="1"/>
  <c r="Y251" i="1"/>
  <c r="Z251" i="1" s="1"/>
  <c r="AL259" i="1"/>
  <c r="AM259" i="1" s="1"/>
  <c r="W250" i="2"/>
  <c r="X250" i="2" s="1"/>
  <c r="Y268" i="2"/>
  <c r="Z268" i="2" s="1"/>
  <c r="S311" i="2"/>
  <c r="U311" i="2" s="1"/>
  <c r="K311" i="2"/>
  <c r="L311" i="2" s="1"/>
  <c r="M311" i="2" s="1"/>
  <c r="H440" i="2"/>
  <c r="L87" i="2"/>
  <c r="M87" i="2" s="1"/>
  <c r="AE176" i="2"/>
  <c r="AK199" i="2" s="1"/>
  <c r="G434" i="2"/>
  <c r="H434" i="2" s="1"/>
  <c r="L319" i="2"/>
  <c r="M319" i="2" s="1"/>
  <c r="Y252" i="2"/>
  <c r="Z252" i="2" s="1"/>
  <c r="L82" i="2"/>
  <c r="M82" i="2" s="1"/>
  <c r="W132" i="2"/>
  <c r="AG146" i="2"/>
  <c r="AH146" i="2" s="1"/>
  <c r="H314" i="2"/>
  <c r="X255" i="2"/>
  <c r="AF255" i="2"/>
  <c r="AH255" i="2" s="1"/>
  <c r="AL255" i="2" s="1"/>
  <c r="AM255" i="2" s="1"/>
  <c r="K438" i="2"/>
  <c r="L143" i="2"/>
  <c r="M143" i="2" s="1"/>
  <c r="L138" i="2"/>
  <c r="M138" i="2" s="1"/>
  <c r="L155" i="2"/>
  <c r="M155" i="2" s="1"/>
  <c r="F442" i="2"/>
  <c r="S442" i="2" s="1"/>
  <c r="AF442" i="2" s="1"/>
  <c r="I384" i="2"/>
  <c r="K384" i="2" s="1"/>
  <c r="X311" i="2"/>
  <c r="AF311" i="2"/>
  <c r="AH311" i="2" s="1"/>
  <c r="AL311" i="2" s="1"/>
  <c r="AM311" i="2" s="1"/>
  <c r="H369" i="2"/>
  <c r="L369" i="2" s="1"/>
  <c r="M369" i="2" s="1"/>
  <c r="E403" i="2"/>
  <c r="K393" i="2"/>
  <c r="K388" i="2"/>
  <c r="K398" i="2"/>
  <c r="H393" i="2"/>
  <c r="H388" i="2"/>
  <c r="H398" i="2"/>
  <c r="L152" i="2"/>
  <c r="M152" i="2" s="1"/>
  <c r="AG357" i="2"/>
  <c r="W356" i="2"/>
  <c r="AJ373" i="2"/>
  <c r="AK373" i="2" s="1"/>
  <c r="AJ371" i="2"/>
  <c r="AK371" i="2" s="1"/>
  <c r="AJ365" i="2"/>
  <c r="AK365" i="2" s="1"/>
  <c r="W357" i="2"/>
  <c r="T357" i="2"/>
  <c r="AG373" i="2"/>
  <c r="AH373" i="2" s="1"/>
  <c r="AG371" i="2"/>
  <c r="AH371" i="2" s="1"/>
  <c r="AG365" i="2"/>
  <c r="AH365" i="2" s="1"/>
  <c r="W374" i="2"/>
  <c r="X374" i="2" s="1"/>
  <c r="W366" i="2"/>
  <c r="X366" i="2" s="1"/>
  <c r="W371" i="2"/>
  <c r="X371" i="2" s="1"/>
  <c r="AG366" i="2"/>
  <c r="AH366" i="2" s="1"/>
  <c r="AJ356" i="2"/>
  <c r="W361" i="2"/>
  <c r="T358" i="2"/>
  <c r="AG374" i="2"/>
  <c r="AH374" i="2" s="1"/>
  <c r="T368" i="2"/>
  <c r="U368" i="2" s="1"/>
  <c r="W373" i="2"/>
  <c r="X373" i="2" s="1"/>
  <c r="W362" i="2"/>
  <c r="X362" i="2" s="1"/>
  <c r="T374" i="2"/>
  <c r="U374" i="2" s="1"/>
  <c r="T373" i="2"/>
  <c r="U373" i="2" s="1"/>
  <c r="T362" i="2"/>
  <c r="U362" i="2" s="1"/>
  <c r="AJ358" i="2"/>
  <c r="W368" i="2"/>
  <c r="X368" i="2" s="1"/>
  <c r="AJ357" i="2"/>
  <c r="T366" i="2"/>
  <c r="U366" i="2" s="1"/>
  <c r="AJ362" i="2"/>
  <c r="AK362" i="2" s="1"/>
  <c r="AG362" i="2"/>
  <c r="AH362" i="2" s="1"/>
  <c r="AG358" i="2"/>
  <c r="W358" i="2"/>
  <c r="W365" i="2"/>
  <c r="X365" i="2" s="1"/>
  <c r="T365" i="2"/>
  <c r="U365" i="2" s="1"/>
  <c r="AE348" i="2"/>
  <c r="AG356" i="2"/>
  <c r="AG368" i="2"/>
  <c r="AH368" i="2" s="1"/>
  <c r="T371" i="2"/>
  <c r="U371" i="2" s="1"/>
  <c r="AJ366" i="2"/>
  <c r="AK366" i="2" s="1"/>
  <c r="T356" i="2"/>
  <c r="AJ374" i="2"/>
  <c r="AK374" i="2" s="1"/>
  <c r="AJ368" i="2"/>
  <c r="AK368" i="2" s="1"/>
  <c r="L325" i="2"/>
  <c r="M325" i="2" s="1"/>
  <c r="L84" i="2"/>
  <c r="M84" i="2" s="1"/>
  <c r="L365" i="2"/>
  <c r="M365" i="2" s="1"/>
  <c r="AF85" i="2"/>
  <c r="AH85" i="2" s="1"/>
  <c r="AL85" i="2" s="1"/>
  <c r="AM85" i="2" s="1"/>
  <c r="X85" i="2"/>
  <c r="Y85" i="2" s="1"/>
  <c r="Z85" i="2" s="1"/>
  <c r="K440" i="2"/>
  <c r="T431" i="2"/>
  <c r="U431" i="2" s="1"/>
  <c r="T429" i="2"/>
  <c r="U429" i="2" s="1"/>
  <c r="T423" i="2"/>
  <c r="U423" i="2" s="1"/>
  <c r="W420" i="2"/>
  <c r="X420" i="2" s="1"/>
  <c r="W426" i="2"/>
  <c r="X426" i="2" s="1"/>
  <c r="T420" i="2"/>
  <c r="U420" i="2" s="1"/>
  <c r="W419" i="2"/>
  <c r="AJ415" i="2"/>
  <c r="AJ432" i="2"/>
  <c r="AK432" i="2" s="1"/>
  <c r="AJ424" i="2"/>
  <c r="AK424" i="2" s="1"/>
  <c r="AG415" i="2"/>
  <c r="W414" i="2"/>
  <c r="T426" i="2"/>
  <c r="U426" i="2" s="1"/>
  <c r="W415" i="2"/>
  <c r="AG432" i="2"/>
  <c r="AH432" i="2" s="1"/>
  <c r="AG424" i="2"/>
  <c r="AH424" i="2" s="1"/>
  <c r="T415" i="2"/>
  <c r="AJ416" i="2"/>
  <c r="W416" i="2"/>
  <c r="AJ414" i="2"/>
  <c r="W423" i="2"/>
  <c r="X423" i="2" s="1"/>
  <c r="AJ431" i="2"/>
  <c r="AK431" i="2" s="1"/>
  <c r="AG414" i="2"/>
  <c r="W429" i="2"/>
  <c r="X429" i="2" s="1"/>
  <c r="T424" i="2"/>
  <c r="U424" i="2" s="1"/>
  <c r="W432" i="2"/>
  <c r="X432" i="2" s="1"/>
  <c r="AJ429" i="2"/>
  <c r="AK429" i="2" s="1"/>
  <c r="AG429" i="2"/>
  <c r="AH429" i="2" s="1"/>
  <c r="T414" i="2"/>
  <c r="T432" i="2"/>
  <c r="U432" i="2" s="1"/>
  <c r="AG420" i="2"/>
  <c r="AH420" i="2" s="1"/>
  <c r="W424" i="2"/>
  <c r="X424" i="2" s="1"/>
  <c r="AG426" i="2"/>
  <c r="AH426" i="2" s="1"/>
  <c r="AG416" i="2"/>
  <c r="AE406" i="2"/>
  <c r="AK446" i="2" s="1"/>
  <c r="AG431" i="2"/>
  <c r="AH431" i="2" s="1"/>
  <c r="W431" i="2"/>
  <c r="X431" i="2" s="1"/>
  <c r="AJ426" i="2"/>
  <c r="AK426" i="2" s="1"/>
  <c r="AJ420" i="2"/>
  <c r="AK420" i="2" s="1"/>
  <c r="AJ423" i="2"/>
  <c r="AK423" i="2" s="1"/>
  <c r="AG423" i="2"/>
  <c r="AH423" i="2" s="1"/>
  <c r="T416" i="2"/>
  <c r="L156" i="2"/>
  <c r="M156" i="2" s="1"/>
  <c r="T259" i="2"/>
  <c r="U259" i="2" s="1"/>
  <c r="V214" i="2"/>
  <c r="AI214" i="2"/>
  <c r="L376" i="2"/>
  <c r="M376" i="2" s="1"/>
  <c r="L377" i="2"/>
  <c r="M377" i="2" s="1"/>
  <c r="L423" i="2"/>
  <c r="M423" i="2" s="1"/>
  <c r="T90" i="2"/>
  <c r="U90" i="2" s="1"/>
  <c r="T92" i="2"/>
  <c r="U92" i="2" s="1"/>
  <c r="L154" i="2"/>
  <c r="M154" i="2" s="1"/>
  <c r="J442" i="2"/>
  <c r="L371" i="2"/>
  <c r="M371" i="2" s="1"/>
  <c r="U323" i="2"/>
  <c r="W318" i="2"/>
  <c r="X318" i="2" s="1"/>
  <c r="T318" i="2"/>
  <c r="U318" i="2" s="1"/>
  <c r="U324" i="2"/>
  <c r="W309" i="2"/>
  <c r="X309" i="2" s="1"/>
  <c r="X323" i="2"/>
  <c r="T309" i="2"/>
  <c r="U309" i="2" s="1"/>
  <c r="AE291" i="2"/>
  <c r="X322" i="2"/>
  <c r="T325" i="2"/>
  <c r="U325" i="2" s="1"/>
  <c r="W326" i="2"/>
  <c r="T326" i="2"/>
  <c r="U326" i="2" s="1"/>
  <c r="W325" i="2"/>
  <c r="X325" i="2" s="1"/>
  <c r="T306" i="2"/>
  <c r="U306" i="2" s="1"/>
  <c r="Y306" i="2" s="1"/>
  <c r="Z306" i="2" s="1"/>
  <c r="U322" i="2"/>
  <c r="X324" i="2"/>
  <c r="W319" i="2"/>
  <c r="X319" i="2" s="1"/>
  <c r="T319" i="2"/>
  <c r="U319" i="2" s="1"/>
  <c r="R403" i="2"/>
  <c r="X398" i="2"/>
  <c r="X393" i="2"/>
  <c r="U398" i="2"/>
  <c r="U393" i="2"/>
  <c r="X388" i="2"/>
  <c r="U388" i="2"/>
  <c r="AH264" i="2"/>
  <c r="AI264" i="2"/>
  <c r="AK264" i="2" s="1"/>
  <c r="T155" i="2"/>
  <c r="U155" i="2" s="1"/>
  <c r="X152" i="2"/>
  <c r="T148" i="2"/>
  <c r="U148" i="2" s="1"/>
  <c r="X154" i="2"/>
  <c r="U152" i="2"/>
  <c r="AE121" i="2"/>
  <c r="U154" i="2"/>
  <c r="W139" i="2"/>
  <c r="X139" i="2" s="1"/>
  <c r="U153" i="2"/>
  <c r="W148" i="2"/>
  <c r="X148" i="2" s="1"/>
  <c r="T139" i="2"/>
  <c r="U139" i="2" s="1"/>
  <c r="T136" i="2"/>
  <c r="U136" i="2" s="1"/>
  <c r="W155" i="2"/>
  <c r="X155" i="2" s="1"/>
  <c r="W149" i="2"/>
  <c r="X149" i="2" s="1"/>
  <c r="W134" i="2"/>
  <c r="X134" i="2" s="1"/>
  <c r="X153" i="2"/>
  <c r="AG145" i="2"/>
  <c r="AH145" i="2" s="1"/>
  <c r="T149" i="2"/>
  <c r="U149" i="2" s="1"/>
  <c r="W143" i="2"/>
  <c r="X143" i="2" s="1"/>
  <c r="AJ137" i="2"/>
  <c r="AK137" i="2" s="1"/>
  <c r="W156" i="2"/>
  <c r="X156" i="2" s="1"/>
  <c r="W145" i="2"/>
  <c r="X145" i="2" s="1"/>
  <c r="T134" i="2"/>
  <c r="U134" i="2" s="1"/>
  <c r="T156" i="2"/>
  <c r="U156" i="2" s="1"/>
  <c r="AG137" i="2"/>
  <c r="AH137" i="2" s="1"/>
  <c r="T146" i="2"/>
  <c r="U146" i="2" s="1"/>
  <c r="T89" i="2"/>
  <c r="U89" i="2" s="1"/>
  <c r="AG270" i="2"/>
  <c r="AH270" i="2" s="1"/>
  <c r="AJ269" i="2"/>
  <c r="AK269" i="2" s="1"/>
  <c r="AH267" i="2"/>
  <c r="AJ262" i="2"/>
  <c r="AK262" i="2" s="1"/>
  <c r="AH268" i="2"/>
  <c r="AJ263" i="2"/>
  <c r="AK263" i="2" s="1"/>
  <c r="AJ270" i="2"/>
  <c r="AK270" i="2" s="1"/>
  <c r="AK266" i="2"/>
  <c r="AJ253" i="2"/>
  <c r="AK253" i="2" s="1"/>
  <c r="AG262" i="2"/>
  <c r="AH262" i="2" s="1"/>
  <c r="AG253" i="2"/>
  <c r="AH253" i="2" s="1"/>
  <c r="AH266" i="2"/>
  <c r="AG250" i="2"/>
  <c r="AH250" i="2" s="1"/>
  <c r="AG269" i="2"/>
  <c r="AH269" i="2" s="1"/>
  <c r="AJ250" i="2"/>
  <c r="AK250" i="2" s="1"/>
  <c r="AG263" i="2"/>
  <c r="AH263" i="2" s="1"/>
  <c r="AK267" i="2"/>
  <c r="AK268" i="2"/>
  <c r="I326" i="2"/>
  <c r="K326" i="2" s="1"/>
  <c r="L148" i="2"/>
  <c r="M148" i="2" s="1"/>
  <c r="H439" i="2"/>
  <c r="L439" i="2" s="1"/>
  <c r="M439" i="2" s="1"/>
  <c r="G435" i="2"/>
  <c r="H435" i="2" s="1"/>
  <c r="G441" i="2"/>
  <c r="H441" i="2" s="1"/>
  <c r="L318" i="2"/>
  <c r="M318" i="2" s="1"/>
  <c r="AE346" i="2"/>
  <c r="AK369" i="2" s="1"/>
  <c r="L424" i="2"/>
  <c r="M424" i="2" s="1"/>
  <c r="L213" i="2"/>
  <c r="M213" i="2" s="1"/>
  <c r="AJ131" i="2"/>
  <c r="L139" i="2"/>
  <c r="M139" i="2" s="1"/>
  <c r="W146" i="2"/>
  <c r="X146" i="2" s="1"/>
  <c r="L149" i="2"/>
  <c r="M149" i="2" s="1"/>
  <c r="AG89" i="2"/>
  <c r="AH89" i="2" s="1"/>
  <c r="X263" i="2"/>
  <c r="Y263" i="2" s="1"/>
  <c r="Z263" i="2" s="1"/>
  <c r="L194" i="2"/>
  <c r="M194" i="2" s="1"/>
  <c r="L74" i="2"/>
  <c r="M74" i="2" s="1"/>
  <c r="T132" i="2"/>
  <c r="L140" i="2"/>
  <c r="M140" i="2" s="1"/>
  <c r="R404" i="2"/>
  <c r="L99" i="2"/>
  <c r="M99" i="2" s="1"/>
  <c r="L153" i="2"/>
  <c r="M153" i="2" s="1"/>
  <c r="X262" i="2"/>
  <c r="AG260" i="2"/>
  <c r="AH260" i="2" s="1"/>
  <c r="AL260" i="2" s="1"/>
  <c r="AM260" i="2" s="1"/>
  <c r="AG138" i="2"/>
  <c r="AH138" i="2" s="1"/>
  <c r="S255" i="2"/>
  <c r="U255" i="2" s="1"/>
  <c r="K255" i="2"/>
  <c r="L255" i="2" s="1"/>
  <c r="M255" i="2" s="1"/>
  <c r="L206" i="2"/>
  <c r="M206" i="2" s="1"/>
  <c r="R408" i="2"/>
  <c r="J435" i="2"/>
  <c r="K435" i="2" s="1"/>
  <c r="J434" i="2"/>
  <c r="K434" i="2" s="1"/>
  <c r="J441" i="2"/>
  <c r="K441" i="2" s="1"/>
  <c r="Y253" i="2"/>
  <c r="Z253" i="2" s="1"/>
  <c r="W367" i="2"/>
  <c r="X367" i="2" s="1"/>
  <c r="W376" i="2"/>
  <c r="X376" i="2" s="1"/>
  <c r="W384" i="2"/>
  <c r="X382" i="2"/>
  <c r="X380" i="2"/>
  <c r="T367" i="2"/>
  <c r="U367" i="2" s="1"/>
  <c r="T376" i="2"/>
  <c r="U376" i="2" s="1"/>
  <c r="X381" i="2"/>
  <c r="U380" i="2"/>
  <c r="U382" i="2"/>
  <c r="W383" i="2"/>
  <c r="X383" i="2" s="1"/>
  <c r="U381" i="2"/>
  <c r="T377" i="2"/>
  <c r="U377" i="2" s="1"/>
  <c r="AE347" i="2"/>
  <c r="T364" i="2"/>
  <c r="U364" i="2" s="1"/>
  <c r="Y364" i="2" s="1"/>
  <c r="Z364" i="2" s="1"/>
  <c r="T384" i="2"/>
  <c r="U384" i="2" s="1"/>
  <c r="W377" i="2"/>
  <c r="X377" i="2" s="1"/>
  <c r="T383" i="2"/>
  <c r="U383" i="2" s="1"/>
  <c r="V320" i="2"/>
  <c r="U320" i="2"/>
  <c r="AL316" i="2"/>
  <c r="AM316" i="2" s="1"/>
  <c r="L211" i="2"/>
  <c r="M211" i="2" s="1"/>
  <c r="AL78" i="2"/>
  <c r="AM78" i="2" s="1"/>
  <c r="L425" i="2"/>
  <c r="M425" i="2" s="1"/>
  <c r="L426" i="2"/>
  <c r="M426" i="2" s="1"/>
  <c r="T93" i="2"/>
  <c r="U93" i="2" s="1"/>
  <c r="Y93" i="2" s="1"/>
  <c r="Z93" i="2" s="1"/>
  <c r="AE67" i="2"/>
  <c r="L92" i="2"/>
  <c r="M92" i="2" s="1"/>
  <c r="AG425" i="2"/>
  <c r="AH425" i="2" s="1"/>
  <c r="AJ425" i="2"/>
  <c r="AK425" i="2" s="1"/>
  <c r="H438" i="2"/>
  <c r="AJ204" i="2"/>
  <c r="AK204" i="2" s="1"/>
  <c r="AJ196" i="2"/>
  <c r="AK196" i="2" s="1"/>
  <c r="W192" i="2"/>
  <c r="X192" i="2" s="1"/>
  <c r="AG188" i="2"/>
  <c r="AE178" i="2"/>
  <c r="AG198" i="2"/>
  <c r="AH198" i="2" s="1"/>
  <c r="AG187" i="2"/>
  <c r="W186" i="2"/>
  <c r="W203" i="2"/>
  <c r="X203" i="2" s="1"/>
  <c r="W201" i="2"/>
  <c r="X201" i="2" s="1"/>
  <c r="T187" i="2"/>
  <c r="W198" i="2"/>
  <c r="X198" i="2" s="1"/>
  <c r="W188" i="2"/>
  <c r="AG186" i="2"/>
  <c r="T198" i="2"/>
  <c r="U198" i="2" s="1"/>
  <c r="AG195" i="2"/>
  <c r="AH195" i="2" s="1"/>
  <c r="T188" i="2"/>
  <c r="T201" i="2"/>
  <c r="U201" i="2" s="1"/>
  <c r="W195" i="2"/>
  <c r="X195" i="2" s="1"/>
  <c r="AG196" i="2"/>
  <c r="AH196" i="2" s="1"/>
  <c r="AJ192" i="2"/>
  <c r="AK192" i="2" s="1"/>
  <c r="AJ187" i="2"/>
  <c r="W204" i="2"/>
  <c r="X204" i="2" s="1"/>
  <c r="T204" i="2"/>
  <c r="U204" i="2" s="1"/>
  <c r="T192" i="2"/>
  <c r="U192" i="2" s="1"/>
  <c r="AJ203" i="2"/>
  <c r="AK203" i="2" s="1"/>
  <c r="AJ201" i="2"/>
  <c r="AK201" i="2" s="1"/>
  <c r="AJ195" i="2"/>
  <c r="AK195" i="2" s="1"/>
  <c r="W187" i="2"/>
  <c r="AG203" i="2"/>
  <c r="AH203" i="2" s="1"/>
  <c r="AG201" i="2"/>
  <c r="AH201" i="2" s="1"/>
  <c r="T195" i="2"/>
  <c r="U195" i="2" s="1"/>
  <c r="AG192" i="2"/>
  <c r="AH192" i="2" s="1"/>
  <c r="T203" i="2"/>
  <c r="U203" i="2" s="1"/>
  <c r="AJ186" i="2"/>
  <c r="W196" i="2"/>
  <c r="X196" i="2" s="1"/>
  <c r="T186" i="2"/>
  <c r="AJ198" i="2"/>
  <c r="AK198" i="2" s="1"/>
  <c r="T196" i="2"/>
  <c r="U196" i="2" s="1"/>
  <c r="W191" i="2"/>
  <c r="AG204" i="2"/>
  <c r="AH204" i="2" s="1"/>
  <c r="AJ188" i="2"/>
  <c r="L269" i="2"/>
  <c r="M269" i="2" s="1"/>
  <c r="Y99" i="2"/>
  <c r="Z99" i="2" s="1"/>
  <c r="T213" i="2"/>
  <c r="U213" i="2" s="1"/>
  <c r="U211" i="2"/>
  <c r="W207" i="2"/>
  <c r="X207" i="2" s="1"/>
  <c r="X211" i="2"/>
  <c r="W197" i="2"/>
  <c r="X197" i="2" s="1"/>
  <c r="T206" i="2"/>
  <c r="U206" i="2" s="1"/>
  <c r="X228" i="2"/>
  <c r="W213" i="2"/>
  <c r="X213" i="2" s="1"/>
  <c r="U210" i="2"/>
  <c r="T194" i="2"/>
  <c r="U194" i="2" s="1"/>
  <c r="Y194" i="2" s="1"/>
  <c r="Z194" i="2" s="1"/>
  <c r="AE177" i="2"/>
  <c r="W214" i="2"/>
  <c r="W206" i="2"/>
  <c r="X206" i="2" s="1"/>
  <c r="U228" i="2"/>
  <c r="T214" i="2"/>
  <c r="U214" i="2" s="1"/>
  <c r="X212" i="2"/>
  <c r="T197" i="2"/>
  <c r="U197" i="2" s="1"/>
  <c r="X223" i="2"/>
  <c r="U223" i="2"/>
  <c r="U212" i="2"/>
  <c r="X210" i="2"/>
  <c r="T207" i="2"/>
  <c r="U207" i="2" s="1"/>
  <c r="L137" i="2"/>
  <c r="M137" i="2" s="1"/>
  <c r="AF141" i="2"/>
  <c r="AH141" i="2" s="1"/>
  <c r="AL141" i="2" s="1"/>
  <c r="AM141" i="2" s="1"/>
  <c r="X141" i="2"/>
  <c r="Y141" i="2" s="1"/>
  <c r="Z141" i="2" s="1"/>
  <c r="AJ146" i="2"/>
  <c r="AK146" i="2" s="1"/>
  <c r="Y266" i="2"/>
  <c r="Z266" i="2" s="1"/>
  <c r="Y268" i="1"/>
  <c r="Z268" i="1" s="1"/>
  <c r="AF311" i="1"/>
  <c r="AH311" i="1" s="1"/>
  <c r="AL311" i="1" s="1"/>
  <c r="AM311" i="1" s="1"/>
  <c r="AG250" i="1"/>
  <c r="AH250" i="1" s="1"/>
  <c r="Y259" i="1"/>
  <c r="Z259" i="1" s="1"/>
  <c r="AJ262" i="1"/>
  <c r="AJ263" i="1"/>
  <c r="Y330" i="1"/>
  <c r="AL251" i="1"/>
  <c r="AM251" i="1" s="1"/>
  <c r="AL248" i="1"/>
  <c r="AM248" i="1" s="1"/>
  <c r="AH266" i="1"/>
  <c r="AJ270" i="1"/>
  <c r="AK270" i="1" s="1"/>
  <c r="AL270" i="1" s="1"/>
  <c r="AM270" i="1" s="1"/>
  <c r="AG269" i="1"/>
  <c r="AH269" i="1" s="1"/>
  <c r="AK268" i="1"/>
  <c r="AJ253" i="1"/>
  <c r="AK253" i="1" s="1"/>
  <c r="AG253" i="1"/>
  <c r="AH253" i="1" s="1"/>
  <c r="AK266" i="1"/>
  <c r="AH268" i="1"/>
  <c r="AL260" i="1"/>
  <c r="AM260" i="1" s="1"/>
  <c r="AL254" i="1"/>
  <c r="AM254" i="1" s="1"/>
  <c r="AH267" i="1"/>
  <c r="T250" i="1"/>
  <c r="U250" i="1" s="1"/>
  <c r="Y250" i="1" s="1"/>
  <c r="Z250" i="1" s="1"/>
  <c r="AG262" i="1"/>
  <c r="AE403" i="1"/>
  <c r="Y266" i="1"/>
  <c r="Z266" i="1" s="1"/>
  <c r="R403" i="1"/>
  <c r="Y254" i="2" l="1"/>
  <c r="Z254" i="2" s="1"/>
  <c r="AI431" i="1"/>
  <c r="AF431" i="1"/>
  <c r="Y259" i="2"/>
  <c r="Z259" i="2" s="1"/>
  <c r="Y140" i="2"/>
  <c r="Z140" i="2" s="1"/>
  <c r="Y145" i="2"/>
  <c r="Z145" i="2" s="1"/>
  <c r="AF428" i="1"/>
  <c r="AH428" i="1" s="1"/>
  <c r="AL428" i="1" s="1"/>
  <c r="AM428" i="1" s="1"/>
  <c r="X428" i="1"/>
  <c r="Y428" i="1" s="1"/>
  <c r="Z428" i="1" s="1"/>
  <c r="Y381" i="2"/>
  <c r="Z381" i="2" s="1"/>
  <c r="Y195" i="2"/>
  <c r="Z195" i="2" s="1"/>
  <c r="Y304" i="2"/>
  <c r="Z304" i="2" s="1"/>
  <c r="AL267" i="1"/>
  <c r="AM267" i="1" s="1"/>
  <c r="Y310" i="2"/>
  <c r="Z310" i="2" s="1"/>
  <c r="Y382" i="2"/>
  <c r="Z382" i="2" s="1"/>
  <c r="Y311" i="2"/>
  <c r="Z311" i="2" s="1"/>
  <c r="Y100" i="2"/>
  <c r="Z100" i="2" s="1"/>
  <c r="AL313" i="2"/>
  <c r="AM313" i="2" s="1"/>
  <c r="AL304" i="2"/>
  <c r="AM304" i="2" s="1"/>
  <c r="AL424" i="2"/>
  <c r="AM424" i="2" s="1"/>
  <c r="Y316" i="2"/>
  <c r="Z316" i="2" s="1"/>
  <c r="Y81" i="2"/>
  <c r="Z81" i="2" s="1"/>
  <c r="AL310" i="2"/>
  <c r="AM310" i="2" s="1"/>
  <c r="Y89" i="2"/>
  <c r="Z89" i="2" s="1"/>
  <c r="AL263" i="2"/>
  <c r="AM263" i="2" s="1"/>
  <c r="AL140" i="2"/>
  <c r="AM140" i="2" s="1"/>
  <c r="AL145" i="2"/>
  <c r="AM145" i="2" s="1"/>
  <c r="AL89" i="2"/>
  <c r="AM89" i="2" s="1"/>
  <c r="Y138" i="2"/>
  <c r="Z138" i="2" s="1"/>
  <c r="Y78" i="2"/>
  <c r="Z78" i="2" s="1"/>
  <c r="Y97" i="2"/>
  <c r="Z97" i="2" s="1"/>
  <c r="AL134" i="2"/>
  <c r="AM134" i="2" s="1"/>
  <c r="L388" i="2"/>
  <c r="Y197" i="2"/>
  <c r="Z197" i="2" s="1"/>
  <c r="Y211" i="2"/>
  <c r="Z211" i="2" s="1"/>
  <c r="W136" i="2"/>
  <c r="X136" i="2" s="1"/>
  <c r="Y136" i="2" s="1"/>
  <c r="Z136" i="2" s="1"/>
  <c r="AL307" i="2"/>
  <c r="AM307" i="2" s="1"/>
  <c r="AL269" i="1"/>
  <c r="AM269" i="1" s="1"/>
  <c r="W80" i="2"/>
  <c r="X80" i="2" s="1"/>
  <c r="Y90" i="2"/>
  <c r="Z90" i="2" s="1"/>
  <c r="AL315" i="2"/>
  <c r="AM315" i="2" s="1"/>
  <c r="Y373" i="2"/>
  <c r="Z373" i="2" s="1"/>
  <c r="Y98" i="2"/>
  <c r="Z98" i="2" s="1"/>
  <c r="Y149" i="2"/>
  <c r="Z149" i="2" s="1"/>
  <c r="AL429" i="2"/>
  <c r="AM429" i="2" s="1"/>
  <c r="Y371" i="2"/>
  <c r="Z371" i="2" s="1"/>
  <c r="H372" i="2"/>
  <c r="H375" i="2" s="1"/>
  <c r="Y432" i="2"/>
  <c r="Z432" i="2" s="1"/>
  <c r="L438" i="2"/>
  <c r="M438" i="2" s="1"/>
  <c r="Y203" i="2"/>
  <c r="Z203" i="2" s="1"/>
  <c r="Y429" i="2"/>
  <c r="Z429" i="2" s="1"/>
  <c r="Y83" i="2"/>
  <c r="Z83" i="2" s="1"/>
  <c r="AL143" i="2"/>
  <c r="AM143" i="2" s="1"/>
  <c r="AL146" i="2"/>
  <c r="AM146" i="2" s="1"/>
  <c r="Y143" i="2"/>
  <c r="Z143" i="2" s="1"/>
  <c r="Y324" i="2"/>
  <c r="Z324" i="2" s="1"/>
  <c r="AL90" i="2"/>
  <c r="AM90" i="2" s="1"/>
  <c r="Y96" i="2"/>
  <c r="Z96" i="2" s="1"/>
  <c r="Y80" i="2"/>
  <c r="Z80" i="2" s="1"/>
  <c r="AL84" i="2"/>
  <c r="AM84" i="2" s="1"/>
  <c r="Y82" i="2"/>
  <c r="Z82" i="2" s="1"/>
  <c r="Y313" i="2"/>
  <c r="Z313" i="2" s="1"/>
  <c r="AL138" i="2"/>
  <c r="AM138" i="2" s="1"/>
  <c r="AL365" i="2"/>
  <c r="AM365" i="2" s="1"/>
  <c r="AJ361" i="2"/>
  <c r="AG361" i="2"/>
  <c r="AJ419" i="2"/>
  <c r="AG419" i="2"/>
  <c r="Y210" i="2"/>
  <c r="Z210" i="2" s="1"/>
  <c r="Y388" i="2"/>
  <c r="AH446" i="2"/>
  <c r="AL446" i="2" s="1"/>
  <c r="AH456" i="2"/>
  <c r="H442" i="2"/>
  <c r="Y323" i="2"/>
  <c r="Z323" i="2" s="1"/>
  <c r="AK451" i="2"/>
  <c r="Y139" i="2"/>
  <c r="Z139" i="2" s="1"/>
  <c r="AK456" i="2"/>
  <c r="Y87" i="2"/>
  <c r="Z87" i="2" s="1"/>
  <c r="Y204" i="2"/>
  <c r="Z204" i="2" s="1"/>
  <c r="AJ99" i="2"/>
  <c r="AK99" i="2" s="1"/>
  <c r="AH96" i="2"/>
  <c r="AJ80" i="2"/>
  <c r="AK80" i="2" s="1"/>
  <c r="AK98" i="2"/>
  <c r="AK96" i="2"/>
  <c r="AH98" i="2"/>
  <c r="AG83" i="2"/>
  <c r="AH83" i="2" s="1"/>
  <c r="AH97" i="2"/>
  <c r="AG100" i="2"/>
  <c r="AH100" i="2" s="1"/>
  <c r="AK97" i="2"/>
  <c r="AJ83" i="2"/>
  <c r="AK83" i="2" s="1"/>
  <c r="AJ93" i="2"/>
  <c r="AK93" i="2" s="1"/>
  <c r="AG99" i="2"/>
  <c r="AH99" i="2" s="1"/>
  <c r="AJ100" i="2"/>
  <c r="AK100" i="2" s="1"/>
  <c r="AL192" i="2"/>
  <c r="AM192" i="2" s="1"/>
  <c r="AJ191" i="2"/>
  <c r="AG191" i="2"/>
  <c r="Y92" i="2"/>
  <c r="Z92" i="2" s="1"/>
  <c r="Y431" i="2"/>
  <c r="Z431" i="2" s="1"/>
  <c r="Y423" i="2"/>
  <c r="Z423" i="2" s="1"/>
  <c r="Y255" i="2"/>
  <c r="Z255" i="2" s="1"/>
  <c r="AL308" i="2"/>
  <c r="AM308" i="2" s="1"/>
  <c r="AL250" i="1"/>
  <c r="AM250" i="1" s="1"/>
  <c r="AL426" i="2"/>
  <c r="AM426" i="2" s="1"/>
  <c r="Y152" i="2"/>
  <c r="Z152" i="2" s="1"/>
  <c r="AL267" i="2"/>
  <c r="AM267" i="2" s="1"/>
  <c r="AL431" i="2"/>
  <c r="AM431" i="2" s="1"/>
  <c r="X214" i="2"/>
  <c r="Y214" i="2" s="1"/>
  <c r="Z214" i="2" s="1"/>
  <c r="AL198" i="2"/>
  <c r="AM198" i="2" s="1"/>
  <c r="Y154" i="2"/>
  <c r="Z154" i="2" s="1"/>
  <c r="L384" i="2"/>
  <c r="M384" i="2" s="1"/>
  <c r="AJ326" i="2"/>
  <c r="AH324" i="2"/>
  <c r="AH322" i="2"/>
  <c r="AJ319" i="2"/>
  <c r="AK319" i="2" s="1"/>
  <c r="AG319" i="2"/>
  <c r="AH319" i="2" s="1"/>
  <c r="AG326" i="2"/>
  <c r="AJ325" i="2"/>
  <c r="AK325" i="2" s="1"/>
  <c r="AJ318" i="2"/>
  <c r="AK318" i="2" s="1"/>
  <c r="AH323" i="2"/>
  <c r="AJ309" i="2"/>
  <c r="AK309" i="2" s="1"/>
  <c r="AG309" i="2"/>
  <c r="AH309" i="2" s="1"/>
  <c r="AK324" i="2"/>
  <c r="AK322" i="2"/>
  <c r="AG306" i="2"/>
  <c r="AH306" i="2" s="1"/>
  <c r="AL306" i="2" s="1"/>
  <c r="AM306" i="2" s="1"/>
  <c r="AG318" i="2"/>
  <c r="AH318" i="2" s="1"/>
  <c r="AK323" i="2"/>
  <c r="AG325" i="2"/>
  <c r="AH325" i="2" s="1"/>
  <c r="AL268" i="2"/>
  <c r="AM268" i="2" s="1"/>
  <c r="AL262" i="2"/>
  <c r="AM262" i="2" s="1"/>
  <c r="Y319" i="2"/>
  <c r="Z319" i="2" s="1"/>
  <c r="Y420" i="2"/>
  <c r="Z420" i="2" s="1"/>
  <c r="AL366" i="2"/>
  <c r="AM366" i="2" s="1"/>
  <c r="H456" i="2"/>
  <c r="H451" i="2"/>
  <c r="K446" i="2"/>
  <c r="H446" i="2"/>
  <c r="K456" i="2"/>
  <c r="K451" i="2"/>
  <c r="H427" i="2"/>
  <c r="H430" i="2" s="1"/>
  <c r="H147" i="2"/>
  <c r="X369" i="2"/>
  <c r="Y369" i="2" s="1"/>
  <c r="Z369" i="2" s="1"/>
  <c r="AF369" i="2"/>
  <c r="AH369" i="2" s="1"/>
  <c r="AL369" i="2" s="1"/>
  <c r="AM369" i="2" s="1"/>
  <c r="H317" i="2"/>
  <c r="Y192" i="2"/>
  <c r="Z192" i="2" s="1"/>
  <c r="Y212" i="2"/>
  <c r="Z212" i="2" s="1"/>
  <c r="L441" i="2"/>
  <c r="M441" i="2" s="1"/>
  <c r="L434" i="2"/>
  <c r="M434" i="2" s="1"/>
  <c r="Y146" i="2"/>
  <c r="Z146" i="2" s="1"/>
  <c r="Y206" i="2"/>
  <c r="Z206" i="2" s="1"/>
  <c r="AL195" i="2"/>
  <c r="AM195" i="2" s="1"/>
  <c r="Y198" i="2"/>
  <c r="Z198" i="2" s="1"/>
  <c r="AL425" i="2"/>
  <c r="AM425" i="2" s="1"/>
  <c r="L435" i="2"/>
  <c r="M435" i="2" s="1"/>
  <c r="AL269" i="2"/>
  <c r="AM269" i="2" s="1"/>
  <c r="Y153" i="2"/>
  <c r="Z153" i="2" s="1"/>
  <c r="H221" i="2"/>
  <c r="Y362" i="2"/>
  <c r="Z362" i="2" s="1"/>
  <c r="AL362" i="2"/>
  <c r="AM362" i="2" s="1"/>
  <c r="L326" i="2"/>
  <c r="M326" i="2" s="1"/>
  <c r="AL374" i="2"/>
  <c r="AM374" i="2" s="1"/>
  <c r="Y318" i="2"/>
  <c r="Z318" i="2" s="1"/>
  <c r="Y426" i="2"/>
  <c r="Z426" i="2" s="1"/>
  <c r="AL201" i="2"/>
  <c r="AM201" i="2" s="1"/>
  <c r="AG80" i="2"/>
  <c r="AH80" i="2" s="1"/>
  <c r="AG92" i="2"/>
  <c r="AH92" i="2" s="1"/>
  <c r="AL92" i="2" s="1"/>
  <c r="AM92" i="2" s="1"/>
  <c r="AG93" i="2"/>
  <c r="AH93" i="2" s="1"/>
  <c r="AE408" i="2"/>
  <c r="W434" i="2"/>
  <c r="X434" i="2" s="1"/>
  <c r="R407" i="2"/>
  <c r="W435" i="2"/>
  <c r="X435" i="2" s="1"/>
  <c r="W441" i="2"/>
  <c r="X441" i="2" s="1"/>
  <c r="W442" i="2"/>
  <c r="X440" i="2"/>
  <c r="X439" i="2"/>
  <c r="X438" i="2"/>
  <c r="Y134" i="2"/>
  <c r="Z134" i="2" s="1"/>
  <c r="AL264" i="2"/>
  <c r="AM264" i="2" s="1"/>
  <c r="AL371" i="2"/>
  <c r="AM371" i="2" s="1"/>
  <c r="Y383" i="2"/>
  <c r="Z383" i="2" s="1"/>
  <c r="AL137" i="2"/>
  <c r="AM137" i="2" s="1"/>
  <c r="H282" i="2"/>
  <c r="AG214" i="2"/>
  <c r="AH214" i="2" s="1"/>
  <c r="AH212" i="2"/>
  <c r="AH210" i="2"/>
  <c r="AJ206" i="2"/>
  <c r="AK206" i="2" s="1"/>
  <c r="AG207" i="2"/>
  <c r="AH207" i="2" s="1"/>
  <c r="AK212" i="2"/>
  <c r="AG213" i="2"/>
  <c r="AH213" i="2" s="1"/>
  <c r="AK210" i="2"/>
  <c r="AK223" i="2"/>
  <c r="AK211" i="2"/>
  <c r="AK218" i="2"/>
  <c r="AK228" i="2"/>
  <c r="AJ214" i="2"/>
  <c r="AK214" i="2" s="1"/>
  <c r="AJ207" i="2"/>
  <c r="AK207" i="2" s="1"/>
  <c r="AG197" i="2"/>
  <c r="AH197" i="2" s="1"/>
  <c r="AH211" i="2"/>
  <c r="AG194" i="2"/>
  <c r="AH194" i="2" s="1"/>
  <c r="AL194" i="2" s="1"/>
  <c r="AM194" i="2" s="1"/>
  <c r="AJ213" i="2"/>
  <c r="AK213" i="2" s="1"/>
  <c r="AJ197" i="2"/>
  <c r="AK197" i="2" s="1"/>
  <c r="AH218" i="2"/>
  <c r="AH223" i="2"/>
  <c r="AG206" i="2"/>
  <c r="AH206" i="2" s="1"/>
  <c r="AH228" i="2"/>
  <c r="AL203" i="2"/>
  <c r="AM203" i="2" s="1"/>
  <c r="Y201" i="2"/>
  <c r="Z201" i="2" s="1"/>
  <c r="Y380" i="2"/>
  <c r="Z380" i="2" s="1"/>
  <c r="AL250" i="2"/>
  <c r="AM250" i="2" s="1"/>
  <c r="Y325" i="2"/>
  <c r="Z325" i="2" s="1"/>
  <c r="Y424" i="2"/>
  <c r="Z424" i="2" s="1"/>
  <c r="L440" i="2"/>
  <c r="M440" i="2" s="1"/>
  <c r="AL373" i="2"/>
  <c r="AM373" i="2" s="1"/>
  <c r="AF199" i="2"/>
  <c r="AH199" i="2" s="1"/>
  <c r="AL199" i="2" s="1"/>
  <c r="AM199" i="2" s="1"/>
  <c r="X199" i="2"/>
  <c r="Y199" i="2" s="1"/>
  <c r="Z199" i="2" s="1"/>
  <c r="Y155" i="2"/>
  <c r="Z155" i="2" s="1"/>
  <c r="H91" i="2"/>
  <c r="AF320" i="2"/>
  <c r="X320" i="2"/>
  <c r="Y320" i="2" s="1"/>
  <c r="Z320" i="2" s="1"/>
  <c r="Y262" i="2"/>
  <c r="Z262" i="2" s="1"/>
  <c r="S427" i="2"/>
  <c r="U427" i="2" s="1"/>
  <c r="K427" i="2"/>
  <c r="Y365" i="2"/>
  <c r="Z365" i="2" s="1"/>
  <c r="Y213" i="2"/>
  <c r="Z213" i="2" s="1"/>
  <c r="Y376" i="2"/>
  <c r="Z376" i="2" s="1"/>
  <c r="AE404" i="2"/>
  <c r="AK427" i="2" s="1"/>
  <c r="H217" i="2"/>
  <c r="H219" i="2" s="1"/>
  <c r="Y377" i="2"/>
  <c r="Z377" i="2" s="1"/>
  <c r="Y367" i="2"/>
  <c r="Z367" i="2" s="1"/>
  <c r="H272" i="2"/>
  <c r="Y148" i="2"/>
  <c r="Z148" i="2" s="1"/>
  <c r="Y322" i="2"/>
  <c r="Z322" i="2" s="1"/>
  <c r="H277" i="2"/>
  <c r="H226" i="2"/>
  <c r="AJ377" i="2"/>
  <c r="AK377" i="2" s="1"/>
  <c r="AJ383" i="2"/>
  <c r="AK383" i="2" s="1"/>
  <c r="AK381" i="2"/>
  <c r="AG377" i="2"/>
  <c r="AH377" i="2" s="1"/>
  <c r="AG367" i="2"/>
  <c r="AH367" i="2" s="1"/>
  <c r="AG383" i="2"/>
  <c r="AH383" i="2" s="1"/>
  <c r="AH382" i="2"/>
  <c r="AJ384" i="2"/>
  <c r="AG364" i="2"/>
  <c r="AH364" i="2" s="1"/>
  <c r="AL364" i="2" s="1"/>
  <c r="AM364" i="2" s="1"/>
  <c r="AK380" i="2"/>
  <c r="AJ376" i="2"/>
  <c r="AK376" i="2" s="1"/>
  <c r="AJ367" i="2"/>
  <c r="AK367" i="2" s="1"/>
  <c r="AG384" i="2"/>
  <c r="AK382" i="2"/>
  <c r="AH381" i="2"/>
  <c r="AG376" i="2"/>
  <c r="AH376" i="2" s="1"/>
  <c r="AH380" i="2"/>
  <c r="AK398" i="2"/>
  <c r="AK388" i="2"/>
  <c r="AK393" i="2"/>
  <c r="AH398" i="2"/>
  <c r="AH393" i="2"/>
  <c r="AH388" i="2"/>
  <c r="AL432" i="2"/>
  <c r="AM432" i="2" s="1"/>
  <c r="Y366" i="2"/>
  <c r="Z366" i="2" s="1"/>
  <c r="AL266" i="2"/>
  <c r="AM266" i="2" s="1"/>
  <c r="AG156" i="2"/>
  <c r="AH156" i="2" s="1"/>
  <c r="AG149" i="2"/>
  <c r="AH149" i="2" s="1"/>
  <c r="AJ155" i="2"/>
  <c r="AK155" i="2" s="1"/>
  <c r="AJ156" i="2"/>
  <c r="AK156" i="2" s="1"/>
  <c r="AK154" i="2"/>
  <c r="AJ149" i="2"/>
  <c r="AK149" i="2" s="1"/>
  <c r="AJ136" i="2"/>
  <c r="AK136" i="2" s="1"/>
  <c r="AK153" i="2"/>
  <c r="AG155" i="2"/>
  <c r="AH155" i="2" s="1"/>
  <c r="AJ148" i="2"/>
  <c r="AK148" i="2" s="1"/>
  <c r="AH153" i="2"/>
  <c r="AJ139" i="2"/>
  <c r="AK139" i="2" s="1"/>
  <c r="AG139" i="2"/>
  <c r="AH139" i="2" s="1"/>
  <c r="AG136" i="2"/>
  <c r="AH136" i="2" s="1"/>
  <c r="AH154" i="2"/>
  <c r="AK152" i="2"/>
  <c r="AH152" i="2"/>
  <c r="AG148" i="2"/>
  <c r="AH148" i="2" s="1"/>
  <c r="U451" i="2"/>
  <c r="X446" i="2"/>
  <c r="U446" i="2"/>
  <c r="U456" i="2"/>
  <c r="X451" i="2"/>
  <c r="X456" i="2"/>
  <c r="Y309" i="2"/>
  <c r="Z309" i="2" s="1"/>
  <c r="AL423" i="2"/>
  <c r="AM423" i="2" s="1"/>
  <c r="Y374" i="2"/>
  <c r="Z374" i="2" s="1"/>
  <c r="V384" i="2"/>
  <c r="X384" i="2" s="1"/>
  <c r="AI384" i="2"/>
  <c r="Y196" i="2"/>
  <c r="Z196" i="2" s="1"/>
  <c r="V326" i="2"/>
  <c r="X326" i="2" s="1"/>
  <c r="AI326" i="2"/>
  <c r="AL253" i="2"/>
  <c r="AM253" i="2" s="1"/>
  <c r="Y207" i="2"/>
  <c r="Z207" i="2" s="1"/>
  <c r="AL196" i="2"/>
  <c r="AM196" i="2" s="1"/>
  <c r="AL204" i="2"/>
  <c r="AM204" i="2" s="1"/>
  <c r="AH451" i="2"/>
  <c r="AL270" i="2"/>
  <c r="AM270" i="2" s="1"/>
  <c r="Y156" i="2"/>
  <c r="Z156" i="2" s="1"/>
  <c r="AL420" i="2"/>
  <c r="AM420" i="2" s="1"/>
  <c r="AL368" i="2"/>
  <c r="AM368" i="2" s="1"/>
  <c r="Y368" i="2"/>
  <c r="Z368" i="2" s="1"/>
  <c r="I442" i="2"/>
  <c r="K442" i="2" s="1"/>
  <c r="AL266" i="1"/>
  <c r="AM266" i="1" s="1"/>
  <c r="AL253" i="1"/>
  <c r="AM253" i="1" s="1"/>
  <c r="AL268" i="1"/>
  <c r="AM268" i="1" s="1"/>
  <c r="AL100" i="2" l="1"/>
  <c r="AM100" i="2" s="1"/>
  <c r="AL149" i="2"/>
  <c r="AM149" i="2" s="1"/>
  <c r="AL367" i="2"/>
  <c r="AM367" i="2" s="1"/>
  <c r="AL99" i="2"/>
  <c r="AM99" i="2" s="1"/>
  <c r="AL83" i="2"/>
  <c r="AM83" i="2" s="1"/>
  <c r="AL197" i="2"/>
  <c r="AM197" i="2" s="1"/>
  <c r="Y446" i="2"/>
  <c r="AL324" i="2"/>
  <c r="AM324" i="2" s="1"/>
  <c r="AL309" i="2"/>
  <c r="AM309" i="2" s="1"/>
  <c r="AL97" i="2"/>
  <c r="AM97" i="2" s="1"/>
  <c r="AL93" i="2"/>
  <c r="AM93" i="2" s="1"/>
  <c r="AL80" i="2"/>
  <c r="AM80" i="2" s="1"/>
  <c r="AL96" i="2"/>
  <c r="AM96" i="2" s="1"/>
  <c r="AL98" i="2"/>
  <c r="AM98" i="2" s="1"/>
  <c r="AL154" i="2"/>
  <c r="AM154" i="2" s="1"/>
  <c r="AL153" i="2"/>
  <c r="AM153" i="2" s="1"/>
  <c r="AL152" i="2"/>
  <c r="AM152" i="2" s="1"/>
  <c r="AK384" i="2"/>
  <c r="AK326" i="2"/>
  <c r="Y326" i="2"/>
  <c r="Z326" i="2" s="1"/>
  <c r="L442" i="2"/>
  <c r="M442" i="2" s="1"/>
  <c r="AL388" i="2"/>
  <c r="AL381" i="2"/>
  <c r="AM381" i="2" s="1"/>
  <c r="H333" i="2"/>
  <c r="H338" i="2"/>
  <c r="H328" i="2"/>
  <c r="AL139" i="2"/>
  <c r="AM139" i="2" s="1"/>
  <c r="H283" i="2"/>
  <c r="H284" i="2"/>
  <c r="AI442" i="2"/>
  <c r="V442" i="2"/>
  <c r="X442" i="2" s="1"/>
  <c r="AL318" i="2"/>
  <c r="AM318" i="2" s="1"/>
  <c r="Y384" i="2"/>
  <c r="Z384" i="2" s="1"/>
  <c r="H386" i="2"/>
  <c r="H396" i="2"/>
  <c r="H391" i="2"/>
  <c r="H227" i="2"/>
  <c r="H229" i="2" s="1"/>
  <c r="AF427" i="2"/>
  <c r="AH427" i="2" s="1"/>
  <c r="AL427" i="2" s="1"/>
  <c r="AM427" i="2" s="1"/>
  <c r="X427" i="2"/>
  <c r="Y427" i="2" s="1"/>
  <c r="Z427" i="2" s="1"/>
  <c r="AI320" i="2"/>
  <c r="AK320" i="2" s="1"/>
  <c r="AH320" i="2"/>
  <c r="AL218" i="2"/>
  <c r="T442" i="2"/>
  <c r="U442" i="2" s="1"/>
  <c r="U440" i="2"/>
  <c r="Y440" i="2" s="1"/>
  <c r="Z440" i="2" s="1"/>
  <c r="U438" i="2"/>
  <c r="Y438" i="2" s="1"/>
  <c r="Z438" i="2" s="1"/>
  <c r="T441" i="2"/>
  <c r="U441" i="2" s="1"/>
  <c r="U439" i="2"/>
  <c r="Y439" i="2" s="1"/>
  <c r="Z439" i="2" s="1"/>
  <c r="T435" i="2"/>
  <c r="U435" i="2" s="1"/>
  <c r="Y435" i="2" s="1"/>
  <c r="Z435" i="2" s="1"/>
  <c r="T434" i="2"/>
  <c r="U434" i="2" s="1"/>
  <c r="Y434" i="2" s="1"/>
  <c r="Z434" i="2" s="1"/>
  <c r="AL325" i="2"/>
  <c r="AM325" i="2" s="1"/>
  <c r="AL156" i="2"/>
  <c r="AM156" i="2" s="1"/>
  <c r="AL382" i="2"/>
  <c r="AM382" i="2" s="1"/>
  <c r="AL211" i="2"/>
  <c r="AM211" i="2" s="1"/>
  <c r="AH326" i="2"/>
  <c r="AL148" i="2"/>
  <c r="AM148" i="2" s="1"/>
  <c r="AL383" i="2"/>
  <c r="AM383" i="2" s="1"/>
  <c r="AL136" i="2"/>
  <c r="AM136" i="2" s="1"/>
  <c r="AL214" i="2"/>
  <c r="AM214" i="2" s="1"/>
  <c r="AL155" i="2"/>
  <c r="AM155" i="2" s="1"/>
  <c r="AH384" i="2"/>
  <c r="AE407" i="2"/>
  <c r="AJ441" i="2"/>
  <c r="AK441" i="2" s="1"/>
  <c r="AK439" i="2"/>
  <c r="AJ434" i="2"/>
  <c r="AK434" i="2" s="1"/>
  <c r="AK440" i="2"/>
  <c r="AK438" i="2"/>
  <c r="AJ435" i="2"/>
  <c r="AK435" i="2" s="1"/>
  <c r="AJ442" i="2"/>
  <c r="H158" i="2"/>
  <c r="H168" i="2"/>
  <c r="H163" i="2"/>
  <c r="AL207" i="2"/>
  <c r="AM207" i="2" s="1"/>
  <c r="AL377" i="2"/>
  <c r="AM377" i="2" s="1"/>
  <c r="H278" i="2"/>
  <c r="H279" i="2"/>
  <c r="H280" i="2" s="1"/>
  <c r="H102" i="2"/>
  <c r="H107" i="2"/>
  <c r="H112" i="2"/>
  <c r="AL210" i="2"/>
  <c r="AM210" i="2" s="1"/>
  <c r="H222" i="2"/>
  <c r="H224" i="2" s="1"/>
  <c r="AL319" i="2"/>
  <c r="AM319" i="2" s="1"/>
  <c r="AL376" i="2"/>
  <c r="AM376" i="2" s="1"/>
  <c r="H433" i="2"/>
  <c r="AL380" i="2"/>
  <c r="AM380" i="2" s="1"/>
  <c r="AL212" i="2"/>
  <c r="AM212" i="2" s="1"/>
  <c r="AL206" i="2"/>
  <c r="AM206" i="2" s="1"/>
  <c r="AL323" i="2"/>
  <c r="AM323" i="2" s="1"/>
  <c r="H273" i="2"/>
  <c r="H274" i="2"/>
  <c r="L446" i="2"/>
  <c r="AL213" i="2"/>
  <c r="AM213" i="2" s="1"/>
  <c r="L427" i="2"/>
  <c r="M427" i="2" s="1"/>
  <c r="AL322" i="2"/>
  <c r="AM322" i="2" s="1"/>
  <c r="H113" i="2" l="1"/>
  <c r="H114" i="2"/>
  <c r="H115" i="2" s="1"/>
  <c r="H339" i="2"/>
  <c r="H334" i="2"/>
  <c r="H108" i="2"/>
  <c r="H109" i="2"/>
  <c r="AH440" i="2"/>
  <c r="AL440" i="2" s="1"/>
  <c r="AM440" i="2" s="1"/>
  <c r="AG434" i="2"/>
  <c r="AH434" i="2" s="1"/>
  <c r="AG435" i="2"/>
  <c r="AH435" i="2" s="1"/>
  <c r="AL435" i="2" s="1"/>
  <c r="AM435" i="2" s="1"/>
  <c r="AH439" i="2"/>
  <c r="AL439" i="2" s="1"/>
  <c r="AM439" i="2" s="1"/>
  <c r="AG441" i="2"/>
  <c r="AH441" i="2" s="1"/>
  <c r="AL441" i="2" s="1"/>
  <c r="AM441" i="2" s="1"/>
  <c r="AG442" i="2"/>
  <c r="AH442" i="2" s="1"/>
  <c r="AH438" i="2"/>
  <c r="AL438" i="2" s="1"/>
  <c r="AM438" i="2" s="1"/>
  <c r="AL326" i="2"/>
  <c r="AM326" i="2" s="1"/>
  <c r="AL320" i="2"/>
  <c r="AM320" i="2" s="1"/>
  <c r="H449" i="2"/>
  <c r="H454" i="2"/>
  <c r="H444" i="2"/>
  <c r="Y442" i="2"/>
  <c r="Z442" i="2" s="1"/>
  <c r="H275" i="2"/>
  <c r="H169" i="2"/>
  <c r="H170" i="2"/>
  <c r="Y441" i="2"/>
  <c r="Z441" i="2" s="1"/>
  <c r="H164" i="2"/>
  <c r="H165" i="2"/>
  <c r="H159" i="2"/>
  <c r="H160" i="2"/>
  <c r="H161" i="2" s="1"/>
  <c r="H392" i="2"/>
  <c r="H394" i="2" s="1"/>
  <c r="H329" i="2"/>
  <c r="H331" i="2"/>
  <c r="H103" i="2"/>
  <c r="H104" i="2"/>
  <c r="H397" i="2"/>
  <c r="AL384" i="2"/>
  <c r="AM384" i="2" s="1"/>
  <c r="AK442" i="2"/>
  <c r="H387" i="2"/>
  <c r="H285" i="2"/>
  <c r="H166" i="2" l="1"/>
  <c r="H105" i="2"/>
  <c r="H341" i="2"/>
  <c r="AL434" i="2"/>
  <c r="AM434" i="2" s="1"/>
  <c r="H455" i="2"/>
  <c r="H457" i="2" s="1"/>
  <c r="H110" i="2"/>
  <c r="H399" i="2"/>
  <c r="H445" i="2"/>
  <c r="H447" i="2"/>
  <c r="H450" i="2"/>
  <c r="H389" i="2"/>
  <c r="AL442" i="2"/>
  <c r="AM442" i="2" s="1"/>
  <c r="H171" i="2"/>
  <c r="H336" i="2"/>
  <c r="H452" i="2" l="1"/>
  <c r="E175" i="1" l="1"/>
  <c r="E345" i="1" s="1"/>
  <c r="E403" i="1" s="1"/>
  <c r="E119" i="1"/>
  <c r="R64" i="1"/>
  <c r="R68" i="1"/>
  <c r="R66" i="1"/>
  <c r="R348" i="1"/>
  <c r="T361" i="1" s="1"/>
  <c r="R347" i="1"/>
  <c r="I213" i="1"/>
  <c r="F383" i="1" s="1"/>
  <c r="R180" i="1"/>
  <c r="R178" i="1"/>
  <c r="T191" i="1" s="1"/>
  <c r="R177" i="1"/>
  <c r="I156" i="1"/>
  <c r="I155" i="1"/>
  <c r="R124" i="1"/>
  <c r="R122" i="1"/>
  <c r="R120" i="1"/>
  <c r="AE120" i="1" s="1"/>
  <c r="S93" i="1"/>
  <c r="AF93" i="1" s="1"/>
  <c r="S92" i="1"/>
  <c r="AF92" i="1" s="1"/>
  <c r="I456" i="1"/>
  <c r="F456" i="1"/>
  <c r="I451" i="1"/>
  <c r="F451" i="1"/>
  <c r="I446" i="1"/>
  <c r="F446" i="1"/>
  <c r="K436" i="1"/>
  <c r="H436" i="1"/>
  <c r="K428" i="1"/>
  <c r="H428" i="1"/>
  <c r="J422" i="1"/>
  <c r="K422" i="1" s="1"/>
  <c r="G422" i="1"/>
  <c r="H422" i="1" s="1"/>
  <c r="J417" i="1"/>
  <c r="K417" i="1" s="1"/>
  <c r="H417" i="1"/>
  <c r="L416" i="1"/>
  <c r="M416" i="1" s="1"/>
  <c r="J413" i="1"/>
  <c r="H413" i="1"/>
  <c r="R406" i="1"/>
  <c r="T419" i="1" s="1"/>
  <c r="I398" i="1"/>
  <c r="F398" i="1"/>
  <c r="I393" i="1"/>
  <c r="F393" i="1"/>
  <c r="I388" i="1"/>
  <c r="F388" i="1"/>
  <c r="K378" i="1"/>
  <c r="H378" i="1"/>
  <c r="K370" i="1"/>
  <c r="H370" i="1"/>
  <c r="J364" i="1"/>
  <c r="K364" i="1" s="1"/>
  <c r="J359" i="1"/>
  <c r="K359" i="1" s="1"/>
  <c r="H359" i="1"/>
  <c r="L358" i="1"/>
  <c r="M358" i="1" s="1"/>
  <c r="J355" i="1"/>
  <c r="H355" i="1"/>
  <c r="I340" i="1"/>
  <c r="F340" i="1"/>
  <c r="I335" i="1"/>
  <c r="F335" i="1"/>
  <c r="I330" i="1"/>
  <c r="F330" i="1"/>
  <c r="I325" i="1"/>
  <c r="H320" i="1"/>
  <c r="S319" i="1"/>
  <c r="V319" i="1" s="1"/>
  <c r="AF319" i="1" s="1"/>
  <c r="AI319" i="1" s="1"/>
  <c r="S318" i="1"/>
  <c r="V318" i="1" s="1"/>
  <c r="AF318" i="1" s="1"/>
  <c r="AI318" i="1" s="1"/>
  <c r="K312" i="1"/>
  <c r="H312" i="1"/>
  <c r="J306" i="1"/>
  <c r="K306" i="1" s="1"/>
  <c r="J303" i="1"/>
  <c r="K303" i="1" s="1"/>
  <c r="H303" i="1"/>
  <c r="L302" i="1"/>
  <c r="M302" i="1" s="1"/>
  <c r="J299" i="1"/>
  <c r="H299" i="1"/>
  <c r="R294" i="1"/>
  <c r="R290" i="1"/>
  <c r="AE290" i="1" s="1"/>
  <c r="K289" i="1"/>
  <c r="E289" i="1"/>
  <c r="H330" i="1" s="1"/>
  <c r="I284" i="1"/>
  <c r="F284" i="1"/>
  <c r="I279" i="1"/>
  <c r="F279" i="1"/>
  <c r="I274" i="1"/>
  <c r="F274" i="1"/>
  <c r="J270" i="1"/>
  <c r="I270" i="1"/>
  <c r="G270" i="1"/>
  <c r="H270" i="1" s="1"/>
  <c r="J269" i="1"/>
  <c r="I269" i="1"/>
  <c r="F441" i="1" s="1"/>
  <c r="I441" i="1" s="1"/>
  <c r="G269" i="1"/>
  <c r="H269" i="1" s="1"/>
  <c r="K264" i="1"/>
  <c r="J263" i="1"/>
  <c r="G263" i="1"/>
  <c r="S263" i="1"/>
  <c r="J262" i="1"/>
  <c r="G262" i="1"/>
  <c r="S262" i="1"/>
  <c r="J260" i="1"/>
  <c r="K260" i="1" s="1"/>
  <c r="G260" i="1"/>
  <c r="H260" i="1" s="1"/>
  <c r="J259" i="1"/>
  <c r="K259" i="1" s="1"/>
  <c r="G259" i="1"/>
  <c r="H259" i="1" s="1"/>
  <c r="J257" i="1"/>
  <c r="K257" i="1" s="1"/>
  <c r="G257" i="1"/>
  <c r="H257" i="1" s="1"/>
  <c r="K256" i="1"/>
  <c r="H256" i="1"/>
  <c r="J254" i="1"/>
  <c r="K254" i="1" s="1"/>
  <c r="G254" i="1"/>
  <c r="H254" i="1" s="1"/>
  <c r="J253" i="1"/>
  <c r="K253" i="1" s="1"/>
  <c r="G253" i="1"/>
  <c r="H253" i="1" s="1"/>
  <c r="J252" i="1"/>
  <c r="K252" i="1" s="1"/>
  <c r="G252" i="1"/>
  <c r="H252" i="1" s="1"/>
  <c r="J251" i="1"/>
  <c r="K251" i="1" s="1"/>
  <c r="G251" i="1"/>
  <c r="H251" i="1" s="1"/>
  <c r="J248" i="1"/>
  <c r="K248" i="1" s="1"/>
  <c r="G248" i="1"/>
  <c r="H248" i="1" s="1"/>
  <c r="J247" i="1"/>
  <c r="K247" i="1" s="1"/>
  <c r="H247" i="1"/>
  <c r="L246" i="1"/>
  <c r="M246" i="1" s="1"/>
  <c r="J246" i="1"/>
  <c r="G246" i="1"/>
  <c r="J245" i="1"/>
  <c r="J244" i="1"/>
  <c r="G244" i="1"/>
  <c r="H244" i="1" s="1"/>
  <c r="J243" i="1"/>
  <c r="H243" i="1"/>
  <c r="K233" i="1"/>
  <c r="E233" i="1"/>
  <c r="S255" i="1" s="1"/>
  <c r="U255" i="1" s="1"/>
  <c r="Y255" i="1" s="1"/>
  <c r="Z255" i="1" s="1"/>
  <c r="I228" i="1"/>
  <c r="F228" i="1"/>
  <c r="I223" i="1"/>
  <c r="F223" i="1"/>
  <c r="I218" i="1"/>
  <c r="F218" i="1"/>
  <c r="K208" i="1"/>
  <c r="H208" i="1"/>
  <c r="K200" i="1"/>
  <c r="H200" i="1"/>
  <c r="J194" i="1"/>
  <c r="K194" i="1" s="1"/>
  <c r="J189" i="1"/>
  <c r="K189" i="1" s="1"/>
  <c r="H189" i="1"/>
  <c r="L188" i="1"/>
  <c r="M188" i="1" s="1"/>
  <c r="J185" i="1"/>
  <c r="H185" i="1"/>
  <c r="I170" i="1"/>
  <c r="F170" i="1"/>
  <c r="I165" i="1"/>
  <c r="F165" i="1"/>
  <c r="I160" i="1"/>
  <c r="F160" i="1"/>
  <c r="K150" i="1"/>
  <c r="H150" i="1"/>
  <c r="F149" i="1"/>
  <c r="F148" i="1"/>
  <c r="K142" i="1"/>
  <c r="H142" i="1"/>
  <c r="J133" i="1"/>
  <c r="K133" i="1" s="1"/>
  <c r="H133" i="1"/>
  <c r="L132" i="1"/>
  <c r="M132" i="1" s="1"/>
  <c r="J129" i="1"/>
  <c r="H129" i="1"/>
  <c r="I114" i="1"/>
  <c r="F114" i="1"/>
  <c r="I109" i="1"/>
  <c r="F109" i="1"/>
  <c r="I104" i="1"/>
  <c r="F104" i="1"/>
  <c r="I100" i="1"/>
  <c r="I99" i="1"/>
  <c r="K94" i="1"/>
  <c r="H94" i="1"/>
  <c r="K86" i="1"/>
  <c r="H86" i="1"/>
  <c r="J77" i="1"/>
  <c r="K77" i="1" s="1"/>
  <c r="H77" i="1"/>
  <c r="J73" i="1"/>
  <c r="H73" i="1"/>
  <c r="E63" i="1"/>
  <c r="H85" i="1" s="1"/>
  <c r="AE347" i="1" l="1"/>
  <c r="T367" i="1"/>
  <c r="U367" i="1" s="1"/>
  <c r="W367" i="1"/>
  <c r="X367" i="1" s="1"/>
  <c r="X393" i="1"/>
  <c r="U398" i="1"/>
  <c r="X398" i="1"/>
  <c r="U388" i="1"/>
  <c r="X388" i="1"/>
  <c r="U393" i="1"/>
  <c r="W366" i="1"/>
  <c r="X366" i="1" s="1"/>
  <c r="AJ371" i="1"/>
  <c r="AK371" i="1" s="1"/>
  <c r="T366" i="1"/>
  <c r="U366" i="1" s="1"/>
  <c r="AG371" i="1"/>
  <c r="AH371" i="1" s="1"/>
  <c r="AL371" i="1" s="1"/>
  <c r="AM371" i="1" s="1"/>
  <c r="AJ366" i="1"/>
  <c r="AK366" i="1" s="1"/>
  <c r="AJ358" i="1"/>
  <c r="W365" i="1"/>
  <c r="X365" i="1" s="1"/>
  <c r="AG366" i="1"/>
  <c r="AH366" i="1" s="1"/>
  <c r="AG358" i="1"/>
  <c r="T365" i="1"/>
  <c r="U365" i="1" s="1"/>
  <c r="W361" i="1"/>
  <c r="AJ357" i="1"/>
  <c r="AJ374" i="1"/>
  <c r="AK374" i="1" s="1"/>
  <c r="AG357" i="1"/>
  <c r="W362" i="1"/>
  <c r="X362" i="1" s="1"/>
  <c r="AG374" i="1"/>
  <c r="AH374" i="1" s="1"/>
  <c r="AG365" i="1"/>
  <c r="AH365" i="1" s="1"/>
  <c r="W358" i="1"/>
  <c r="AJ365" i="1"/>
  <c r="AK365" i="1" s="1"/>
  <c r="AJ356" i="1"/>
  <c r="T362" i="1"/>
  <c r="U362" i="1" s="1"/>
  <c r="AG356" i="1"/>
  <c r="W374" i="1"/>
  <c r="X374" i="1" s="1"/>
  <c r="T358" i="1"/>
  <c r="AG368" i="1"/>
  <c r="AH368" i="1" s="1"/>
  <c r="AJ362" i="1"/>
  <c r="AK362" i="1" s="1"/>
  <c r="W371" i="1"/>
  <c r="X371" i="1" s="1"/>
  <c r="T374" i="1"/>
  <c r="U374" i="1" s="1"/>
  <c r="W357" i="1"/>
  <c r="AJ368" i="1"/>
  <c r="AK368" i="1" s="1"/>
  <c r="AL368" i="1" s="1"/>
  <c r="AM368" i="1" s="1"/>
  <c r="W373" i="1"/>
  <c r="X373" i="1" s="1"/>
  <c r="T357" i="1"/>
  <c r="AJ373" i="1"/>
  <c r="AK373" i="1" s="1"/>
  <c r="T356" i="1"/>
  <c r="AE348" i="1"/>
  <c r="T373" i="1"/>
  <c r="U373" i="1" s="1"/>
  <c r="W356" i="1"/>
  <c r="W368" i="1"/>
  <c r="X368" i="1" s="1"/>
  <c r="T368" i="1"/>
  <c r="U368" i="1" s="1"/>
  <c r="AG362" i="1"/>
  <c r="AH362" i="1" s="1"/>
  <c r="T371" i="1"/>
  <c r="U371" i="1" s="1"/>
  <c r="AG373" i="1"/>
  <c r="AH373" i="1" s="1"/>
  <c r="G425" i="1"/>
  <c r="H425" i="1" s="1"/>
  <c r="R405" i="1"/>
  <c r="W419" i="1"/>
  <c r="AG429" i="1"/>
  <c r="AH429" i="1" s="1"/>
  <c r="W420" i="1"/>
  <c r="X420" i="1" s="1"/>
  <c r="AJ424" i="1"/>
  <c r="AK424" i="1" s="1"/>
  <c r="T420" i="1"/>
  <c r="U420" i="1" s="1"/>
  <c r="AG424" i="1"/>
  <c r="AH424" i="1" s="1"/>
  <c r="W416" i="1"/>
  <c r="W432" i="1"/>
  <c r="X432" i="1" s="1"/>
  <c r="T416" i="1"/>
  <c r="AJ416" i="1"/>
  <c r="T432" i="1"/>
  <c r="U432" i="1" s="1"/>
  <c r="W415" i="1"/>
  <c r="T414" i="1"/>
  <c r="AJ423" i="1"/>
  <c r="AK423" i="1" s="1"/>
  <c r="AG416" i="1"/>
  <c r="W431" i="1"/>
  <c r="X431" i="1" s="1"/>
  <c r="T415" i="1"/>
  <c r="AG415" i="1"/>
  <c r="W429" i="1"/>
  <c r="X429" i="1" s="1"/>
  <c r="AJ415" i="1"/>
  <c r="T431" i="1"/>
  <c r="U431" i="1" s="1"/>
  <c r="W414" i="1"/>
  <c r="AG423" i="1"/>
  <c r="AH423" i="1" s="1"/>
  <c r="AJ426" i="1"/>
  <c r="AK426" i="1" s="1"/>
  <c r="AJ414" i="1"/>
  <c r="T429" i="1"/>
  <c r="U429" i="1" s="1"/>
  <c r="AE406" i="1"/>
  <c r="AG420" i="1"/>
  <c r="AH420" i="1" s="1"/>
  <c r="AJ432" i="1"/>
  <c r="AK432" i="1" s="1"/>
  <c r="AG414" i="1"/>
  <c r="W426" i="1"/>
  <c r="X426" i="1" s="1"/>
  <c r="AG432" i="1"/>
  <c r="AH432" i="1" s="1"/>
  <c r="AG426" i="1"/>
  <c r="AH426" i="1" s="1"/>
  <c r="T426" i="1"/>
  <c r="U426" i="1" s="1"/>
  <c r="T424" i="1"/>
  <c r="U424" i="1" s="1"/>
  <c r="T423" i="1"/>
  <c r="U423" i="1" s="1"/>
  <c r="W424" i="1"/>
  <c r="X424" i="1" s="1"/>
  <c r="AJ431" i="1"/>
  <c r="AK431" i="1" s="1"/>
  <c r="AJ429" i="1"/>
  <c r="AK429" i="1" s="1"/>
  <c r="AG431" i="1"/>
  <c r="AH431" i="1" s="1"/>
  <c r="AJ420" i="1"/>
  <c r="AK420" i="1" s="1"/>
  <c r="W423" i="1"/>
  <c r="X423" i="1" s="1"/>
  <c r="AE122" i="1"/>
  <c r="R408" i="1"/>
  <c r="R350" i="1"/>
  <c r="X380" i="1" s="1"/>
  <c r="H154" i="1"/>
  <c r="R121" i="1"/>
  <c r="AG143" i="1" s="1"/>
  <c r="AH143" i="1" s="1"/>
  <c r="AF262" i="1"/>
  <c r="V262" i="1"/>
  <c r="X262" i="1" s="1"/>
  <c r="U262" i="1"/>
  <c r="S199" i="1"/>
  <c r="U199" i="1" s="1"/>
  <c r="R176" i="1"/>
  <c r="AE124" i="1"/>
  <c r="AE123" i="1" s="1"/>
  <c r="R123" i="1"/>
  <c r="AE66" i="1"/>
  <c r="R67" i="1"/>
  <c r="AE68" i="1"/>
  <c r="AF263" i="1"/>
  <c r="V263" i="1"/>
  <c r="X263" i="1" s="1"/>
  <c r="U263" i="1"/>
  <c r="AE177" i="1"/>
  <c r="W207" i="1"/>
  <c r="X207" i="1" s="1"/>
  <c r="U218" i="1"/>
  <c r="W197" i="1"/>
  <c r="X197" i="1" s="1"/>
  <c r="U228" i="1"/>
  <c r="W206" i="1"/>
  <c r="X206" i="1" s="1"/>
  <c r="X218" i="1"/>
  <c r="T197" i="1"/>
  <c r="U197" i="1" s="1"/>
  <c r="X211" i="1"/>
  <c r="W214" i="1"/>
  <c r="W213" i="1"/>
  <c r="X213" i="1" s="1"/>
  <c r="X223" i="1"/>
  <c r="X212" i="1"/>
  <c r="X228" i="1"/>
  <c r="X210" i="1"/>
  <c r="U223" i="1"/>
  <c r="J100" i="1"/>
  <c r="K100" i="1" s="1"/>
  <c r="R65" i="1"/>
  <c r="AJ75" i="1" s="1"/>
  <c r="G309" i="1"/>
  <c r="H309" i="1" s="1"/>
  <c r="R291" i="1"/>
  <c r="AJ195" i="1"/>
  <c r="AK195" i="1" s="1"/>
  <c r="AG188" i="1"/>
  <c r="T192" i="1"/>
  <c r="U192" i="1" s="1"/>
  <c r="AJ201" i="1"/>
  <c r="AK201" i="1" s="1"/>
  <c r="AJ187" i="1"/>
  <c r="AG195" i="1"/>
  <c r="AH195" i="1" s="1"/>
  <c r="W188" i="1"/>
  <c r="AG201" i="1"/>
  <c r="AH201" i="1" s="1"/>
  <c r="AG187" i="1"/>
  <c r="W204" i="1"/>
  <c r="X204" i="1" s="1"/>
  <c r="T188" i="1"/>
  <c r="AJ186" i="1"/>
  <c r="T204" i="1"/>
  <c r="U204" i="1" s="1"/>
  <c r="W187" i="1"/>
  <c r="AJ192" i="1"/>
  <c r="AK192" i="1" s="1"/>
  <c r="AG186" i="1"/>
  <c r="W203" i="1"/>
  <c r="X203" i="1" s="1"/>
  <c r="T187" i="1"/>
  <c r="T203" i="1"/>
  <c r="U203" i="1" s="1"/>
  <c r="W186" i="1"/>
  <c r="AJ198" i="1"/>
  <c r="AK198" i="1" s="1"/>
  <c r="T201" i="1"/>
  <c r="U201" i="1" s="1"/>
  <c r="AG192" i="1"/>
  <c r="AH192" i="1" s="1"/>
  <c r="W201" i="1"/>
  <c r="X201" i="1" s="1"/>
  <c r="T186" i="1"/>
  <c r="AE178" i="1"/>
  <c r="AG198" i="1"/>
  <c r="AH198" i="1" s="1"/>
  <c r="W198" i="1"/>
  <c r="X198" i="1" s="1"/>
  <c r="T198" i="1"/>
  <c r="U198" i="1" s="1"/>
  <c r="W195" i="1"/>
  <c r="X195" i="1" s="1"/>
  <c r="AJ204" i="1"/>
  <c r="AK204" i="1" s="1"/>
  <c r="W196" i="1"/>
  <c r="X196" i="1" s="1"/>
  <c r="AG196" i="1"/>
  <c r="AH196" i="1" s="1"/>
  <c r="W192" i="1"/>
  <c r="X192" i="1" s="1"/>
  <c r="AG204" i="1"/>
  <c r="AH204" i="1" s="1"/>
  <c r="T196" i="1"/>
  <c r="U196" i="1" s="1"/>
  <c r="AG203" i="1"/>
  <c r="AH203" i="1" s="1"/>
  <c r="AJ188" i="1"/>
  <c r="AJ203" i="1"/>
  <c r="AK203" i="1" s="1"/>
  <c r="AJ196" i="1"/>
  <c r="AK196" i="1" s="1"/>
  <c r="T195" i="1"/>
  <c r="U195" i="1" s="1"/>
  <c r="W191" i="1"/>
  <c r="AE64" i="1"/>
  <c r="K141" i="1"/>
  <c r="S141" i="1"/>
  <c r="U141" i="1" s="1"/>
  <c r="Y141" i="1" s="1"/>
  <c r="Z141" i="1" s="1"/>
  <c r="AE180" i="1"/>
  <c r="AE179" i="1" s="1"/>
  <c r="R179" i="1"/>
  <c r="T213" i="1" s="1"/>
  <c r="U213" i="1" s="1"/>
  <c r="H264" i="1"/>
  <c r="L264" i="1" s="1"/>
  <c r="M264" i="1" s="1"/>
  <c r="S264" i="1"/>
  <c r="AE294" i="1"/>
  <c r="AE293" i="1" s="1"/>
  <c r="R293" i="1"/>
  <c r="J301" i="1"/>
  <c r="R292" i="1"/>
  <c r="K320" i="1"/>
  <c r="L320" i="1" s="1"/>
  <c r="M320" i="1" s="1"/>
  <c r="S320" i="1"/>
  <c r="F326" i="1"/>
  <c r="S214" i="1"/>
  <c r="S369" i="1"/>
  <c r="U369" i="1" s="1"/>
  <c r="R346" i="1"/>
  <c r="J371" i="1"/>
  <c r="K371" i="1" s="1"/>
  <c r="J361" i="1"/>
  <c r="J414" i="1"/>
  <c r="J419" i="1"/>
  <c r="G188" i="1"/>
  <c r="J191" i="1"/>
  <c r="G368" i="1"/>
  <c r="H368" i="1" s="1"/>
  <c r="G432" i="1"/>
  <c r="H432" i="1" s="1"/>
  <c r="J431" i="1"/>
  <c r="K431" i="1" s="1"/>
  <c r="J300" i="1"/>
  <c r="J74" i="1"/>
  <c r="K74" i="1" s="1"/>
  <c r="J420" i="1"/>
  <c r="K420" i="1" s="1"/>
  <c r="H322" i="1"/>
  <c r="L247" i="1"/>
  <c r="M247" i="1" s="1"/>
  <c r="K269" i="1"/>
  <c r="L269" i="1" s="1"/>
  <c r="M269" i="1" s="1"/>
  <c r="J310" i="1"/>
  <c r="K310" i="1" s="1"/>
  <c r="H267" i="1"/>
  <c r="L252" i="1"/>
  <c r="M252" i="1" s="1"/>
  <c r="G414" i="1"/>
  <c r="H414" i="1" s="1"/>
  <c r="G383" i="1"/>
  <c r="H383" i="1" s="1"/>
  <c r="G416" i="1"/>
  <c r="L133" i="1"/>
  <c r="M133" i="1" s="1"/>
  <c r="L150" i="1"/>
  <c r="M150" i="1" s="1"/>
  <c r="L94" i="1"/>
  <c r="M94" i="1" s="1"/>
  <c r="G204" i="1"/>
  <c r="H204" i="1" s="1"/>
  <c r="J302" i="1"/>
  <c r="G78" i="1"/>
  <c r="H78" i="1" s="1"/>
  <c r="H152" i="1"/>
  <c r="L417" i="1"/>
  <c r="M417" i="1" s="1"/>
  <c r="G373" i="1"/>
  <c r="H373" i="1" s="1"/>
  <c r="J187" i="1"/>
  <c r="J192" i="1"/>
  <c r="K192" i="1" s="1"/>
  <c r="L378" i="1"/>
  <c r="M378" i="1" s="1"/>
  <c r="L254" i="1"/>
  <c r="M254" i="1" s="1"/>
  <c r="L428" i="1"/>
  <c r="M428" i="1" s="1"/>
  <c r="L189" i="1"/>
  <c r="M189" i="1" s="1"/>
  <c r="K263" i="1"/>
  <c r="G429" i="1"/>
  <c r="H429" i="1" s="1"/>
  <c r="G145" i="1"/>
  <c r="H145" i="1" s="1"/>
  <c r="G156" i="1"/>
  <c r="H156" i="1" s="1"/>
  <c r="G431" i="1"/>
  <c r="H431" i="1" s="1"/>
  <c r="G213" i="1"/>
  <c r="H213" i="1" s="1"/>
  <c r="L259" i="1"/>
  <c r="M259" i="1" s="1"/>
  <c r="K270" i="1"/>
  <c r="L270" i="1" s="1"/>
  <c r="M270" i="1" s="1"/>
  <c r="J415" i="1"/>
  <c r="G140" i="1"/>
  <c r="H140" i="1" s="1"/>
  <c r="J195" i="1"/>
  <c r="K195" i="1" s="1"/>
  <c r="L200" i="1"/>
  <c r="M200" i="1" s="1"/>
  <c r="L303" i="1"/>
  <c r="M303" i="1" s="1"/>
  <c r="L359" i="1"/>
  <c r="M359" i="1" s="1"/>
  <c r="L77" i="1"/>
  <c r="M77" i="1" s="1"/>
  <c r="L142" i="1"/>
  <c r="M142" i="1" s="1"/>
  <c r="L312" i="1"/>
  <c r="M312" i="1" s="1"/>
  <c r="J92" i="1"/>
  <c r="K92" i="1" s="1"/>
  <c r="L248" i="1"/>
  <c r="M248" i="1" s="1"/>
  <c r="L86" i="1"/>
  <c r="M86" i="1" s="1"/>
  <c r="J425" i="1"/>
  <c r="K425" i="1" s="1"/>
  <c r="L256" i="1"/>
  <c r="M256" i="1" s="1"/>
  <c r="H249" i="1"/>
  <c r="H340" i="1"/>
  <c r="G426" i="1"/>
  <c r="H426" i="1" s="1"/>
  <c r="G250" i="1"/>
  <c r="H250" i="1" s="1"/>
  <c r="L422" i="1"/>
  <c r="M422" i="1" s="1"/>
  <c r="L253" i="1"/>
  <c r="M253" i="1" s="1"/>
  <c r="K218" i="1"/>
  <c r="G82" i="1"/>
  <c r="H82" i="1" s="1"/>
  <c r="K266" i="1"/>
  <c r="G146" i="1"/>
  <c r="H146" i="1" s="1"/>
  <c r="K223" i="1"/>
  <c r="J313" i="1"/>
  <c r="K313" i="1" s="1"/>
  <c r="H262" i="1"/>
  <c r="K262" i="1"/>
  <c r="H263" i="1"/>
  <c r="G306" i="1"/>
  <c r="H306" i="1" s="1"/>
  <c r="L306" i="1" s="1"/>
  <c r="M306" i="1" s="1"/>
  <c r="J423" i="1"/>
  <c r="K423" i="1" s="1"/>
  <c r="J250" i="1"/>
  <c r="K250" i="1" s="1"/>
  <c r="G442" i="1"/>
  <c r="H440" i="1"/>
  <c r="H438" i="1"/>
  <c r="G366" i="1"/>
  <c r="H366" i="1" s="1"/>
  <c r="J368" i="1"/>
  <c r="K368" i="1" s="1"/>
  <c r="G371" i="1"/>
  <c r="H371" i="1" s="1"/>
  <c r="J90" i="1"/>
  <c r="K90" i="1" s="1"/>
  <c r="G92" i="1"/>
  <c r="H92" i="1" s="1"/>
  <c r="K97" i="1"/>
  <c r="G198" i="1"/>
  <c r="H198" i="1" s="1"/>
  <c r="H218" i="1"/>
  <c r="G374" i="1"/>
  <c r="H374" i="1" s="1"/>
  <c r="J82" i="1"/>
  <c r="K82" i="1" s="1"/>
  <c r="J145" i="1"/>
  <c r="K145" i="1" s="1"/>
  <c r="G143" i="1"/>
  <c r="H143" i="1" s="1"/>
  <c r="J198" i="1"/>
  <c r="K198" i="1" s="1"/>
  <c r="J366" i="1"/>
  <c r="K366" i="1" s="1"/>
  <c r="J374" i="1"/>
  <c r="K374" i="1" s="1"/>
  <c r="L208" i="1"/>
  <c r="M208" i="1" s="1"/>
  <c r="G74" i="1"/>
  <c r="H74" i="1" s="1"/>
  <c r="J188" i="1"/>
  <c r="H223" i="1"/>
  <c r="J356" i="1"/>
  <c r="G83" i="1"/>
  <c r="H83" i="1" s="1"/>
  <c r="K98" i="1"/>
  <c r="J83" i="1"/>
  <c r="K83" i="1" s="1"/>
  <c r="G99" i="1"/>
  <c r="H99" i="1" s="1"/>
  <c r="H210" i="1"/>
  <c r="G358" i="1"/>
  <c r="G76" i="1"/>
  <c r="J93" i="1"/>
  <c r="K93" i="1" s="1"/>
  <c r="J358" i="1"/>
  <c r="J76" i="1"/>
  <c r="J130" i="1"/>
  <c r="G93" i="1"/>
  <c r="H93" i="1" s="1"/>
  <c r="J99" i="1"/>
  <c r="K99" i="1" s="1"/>
  <c r="G201" i="1"/>
  <c r="H201" i="1" s="1"/>
  <c r="J201" i="1"/>
  <c r="K201" i="1" s="1"/>
  <c r="K228" i="1"/>
  <c r="H212" i="1"/>
  <c r="K96" i="1"/>
  <c r="J197" i="1"/>
  <c r="K197" i="1" s="1"/>
  <c r="J78" i="1"/>
  <c r="K78" i="1" s="1"/>
  <c r="G89" i="1"/>
  <c r="H89" i="1" s="1"/>
  <c r="G134" i="1"/>
  <c r="H134" i="1" s="1"/>
  <c r="G195" i="1"/>
  <c r="H195" i="1" s="1"/>
  <c r="G194" i="1"/>
  <c r="H194" i="1" s="1"/>
  <c r="L194" i="1" s="1"/>
  <c r="M194" i="1" s="1"/>
  <c r="J204" i="1"/>
  <c r="K204" i="1" s="1"/>
  <c r="H268" i="1"/>
  <c r="G362" i="1"/>
  <c r="H362" i="1" s="1"/>
  <c r="G81" i="1"/>
  <c r="H81" i="1" s="1"/>
  <c r="J89" i="1"/>
  <c r="K89" i="1" s="1"/>
  <c r="H97" i="1"/>
  <c r="J206" i="1"/>
  <c r="K206" i="1" s="1"/>
  <c r="G214" i="1"/>
  <c r="H214" i="1" s="1"/>
  <c r="J365" i="1"/>
  <c r="K365" i="1" s="1"/>
  <c r="J373" i="1"/>
  <c r="K373" i="1" s="1"/>
  <c r="J80" i="1"/>
  <c r="K80" i="1" s="1"/>
  <c r="G80" i="1"/>
  <c r="H80" i="1" s="1"/>
  <c r="K268" i="1"/>
  <c r="G356" i="1"/>
  <c r="H356" i="1" s="1"/>
  <c r="L260" i="1"/>
  <c r="M260" i="1" s="1"/>
  <c r="H427" i="1"/>
  <c r="K456" i="1"/>
  <c r="K451" i="1"/>
  <c r="K446" i="1"/>
  <c r="H451" i="1"/>
  <c r="H446" i="1"/>
  <c r="H456" i="1"/>
  <c r="F384" i="1"/>
  <c r="S384" i="1" s="1"/>
  <c r="I383" i="1"/>
  <c r="L251" i="1"/>
  <c r="M251" i="1" s="1"/>
  <c r="L257" i="1"/>
  <c r="M257" i="1" s="1"/>
  <c r="J134" i="1"/>
  <c r="K134" i="1" s="1"/>
  <c r="G137" i="1"/>
  <c r="H137" i="1" s="1"/>
  <c r="J148" i="1"/>
  <c r="K148" i="1" s="1"/>
  <c r="H228" i="1"/>
  <c r="K340" i="1"/>
  <c r="H369" i="1"/>
  <c r="I214" i="1"/>
  <c r="K267" i="1"/>
  <c r="J137" i="1"/>
  <c r="K137" i="1" s="1"/>
  <c r="G207" i="1"/>
  <c r="H207" i="1" s="1"/>
  <c r="K210" i="1"/>
  <c r="K212" i="1"/>
  <c r="J214" i="1"/>
  <c r="G131" i="1"/>
  <c r="G196" i="1"/>
  <c r="H196" i="1" s="1"/>
  <c r="J131" i="1"/>
  <c r="J140" i="1"/>
  <c r="K140" i="1" s="1"/>
  <c r="J143" i="1"/>
  <c r="K143" i="1" s="1"/>
  <c r="J146" i="1"/>
  <c r="K146" i="1" s="1"/>
  <c r="K324" i="1"/>
  <c r="K322" i="1"/>
  <c r="G326" i="1"/>
  <c r="J318" i="1"/>
  <c r="K318" i="1" s="1"/>
  <c r="K323" i="1"/>
  <c r="J309" i="1"/>
  <c r="K309" i="1" s="1"/>
  <c r="J325" i="1"/>
  <c r="K325" i="1" s="1"/>
  <c r="G318" i="1"/>
  <c r="H318" i="1" s="1"/>
  <c r="G325" i="1"/>
  <c r="H325" i="1" s="1"/>
  <c r="G319" i="1"/>
  <c r="H319" i="1" s="1"/>
  <c r="G364" i="1"/>
  <c r="H364" i="1" s="1"/>
  <c r="L364" i="1" s="1"/>
  <c r="M364" i="1" s="1"/>
  <c r="J384" i="1"/>
  <c r="K382" i="1"/>
  <c r="K380" i="1"/>
  <c r="G377" i="1"/>
  <c r="H377" i="1" s="1"/>
  <c r="G384" i="1"/>
  <c r="H382" i="1"/>
  <c r="H380" i="1"/>
  <c r="J376" i="1"/>
  <c r="K376" i="1" s="1"/>
  <c r="J383" i="1"/>
  <c r="K381" i="1"/>
  <c r="G376" i="1"/>
  <c r="H376" i="1" s="1"/>
  <c r="G367" i="1"/>
  <c r="H367" i="1" s="1"/>
  <c r="L370" i="1"/>
  <c r="M370" i="1" s="1"/>
  <c r="G132" i="1"/>
  <c r="G149" i="1"/>
  <c r="H149" i="1" s="1"/>
  <c r="K152" i="1"/>
  <c r="K154" i="1"/>
  <c r="J156" i="1"/>
  <c r="K156" i="1" s="1"/>
  <c r="J196" i="1"/>
  <c r="K196" i="1" s="1"/>
  <c r="H199" i="1"/>
  <c r="J207" i="1"/>
  <c r="K207" i="1" s="1"/>
  <c r="G308" i="1"/>
  <c r="H308" i="1" s="1"/>
  <c r="G302" i="1"/>
  <c r="G316" i="1"/>
  <c r="H316" i="1" s="1"/>
  <c r="G313" i="1"/>
  <c r="H313" i="1" s="1"/>
  <c r="G310" i="1"/>
  <c r="H310" i="1" s="1"/>
  <c r="J307" i="1"/>
  <c r="K307" i="1" s="1"/>
  <c r="G307" i="1"/>
  <c r="H307" i="1" s="1"/>
  <c r="J315" i="1"/>
  <c r="K315" i="1" s="1"/>
  <c r="G300" i="1"/>
  <c r="H300" i="1" s="1"/>
  <c r="G315" i="1"/>
  <c r="H315" i="1" s="1"/>
  <c r="H323" i="1"/>
  <c r="J326" i="1"/>
  <c r="H335" i="1"/>
  <c r="L436" i="1"/>
  <c r="M436" i="1" s="1"/>
  <c r="J132" i="1"/>
  <c r="G138" i="1"/>
  <c r="H138" i="1" s="1"/>
  <c r="G186" i="1"/>
  <c r="H186" i="1" s="1"/>
  <c r="H266" i="1"/>
  <c r="H311" i="1"/>
  <c r="J319" i="1"/>
  <c r="K319" i="1" s="1"/>
  <c r="H211" i="1"/>
  <c r="K335" i="1"/>
  <c r="G100" i="1"/>
  <c r="H100" i="1" s="1"/>
  <c r="G136" i="1"/>
  <c r="H136" i="1" s="1"/>
  <c r="J138" i="1"/>
  <c r="K138" i="1" s="1"/>
  <c r="H141" i="1"/>
  <c r="L141" i="1" s="1"/>
  <c r="M141" i="1" s="1"/>
  <c r="J149" i="1"/>
  <c r="K149" i="1" s="1"/>
  <c r="G75" i="1"/>
  <c r="J186" i="1"/>
  <c r="G197" i="1"/>
  <c r="H197" i="1" s="1"/>
  <c r="G203" i="1"/>
  <c r="H203" i="1" s="1"/>
  <c r="G304" i="1"/>
  <c r="H304" i="1" s="1"/>
  <c r="J316" i="1"/>
  <c r="K316" i="1" s="1"/>
  <c r="H381" i="1"/>
  <c r="J75" i="1"/>
  <c r="J81" i="1"/>
  <c r="K81" i="1" s="1"/>
  <c r="G84" i="1"/>
  <c r="H84" i="1" s="1"/>
  <c r="G87" i="1"/>
  <c r="H87" i="1" s="1"/>
  <c r="G90" i="1"/>
  <c r="H90" i="1" s="1"/>
  <c r="H96" i="1"/>
  <c r="H98" i="1"/>
  <c r="H153" i="1"/>
  <c r="G155" i="1"/>
  <c r="H155" i="1" s="1"/>
  <c r="K398" i="1"/>
  <c r="K393" i="1"/>
  <c r="K388" i="1"/>
  <c r="H398" i="1"/>
  <c r="H393" i="1"/>
  <c r="H388" i="1"/>
  <c r="G206" i="1"/>
  <c r="H206" i="1" s="1"/>
  <c r="K211" i="1"/>
  <c r="J213" i="1"/>
  <c r="K213" i="1" s="1"/>
  <c r="H255" i="1"/>
  <c r="H324" i="1"/>
  <c r="J367" i="1"/>
  <c r="K367" i="1" s="1"/>
  <c r="J136" i="1"/>
  <c r="K136" i="1" s="1"/>
  <c r="J203" i="1"/>
  <c r="K203" i="1" s="1"/>
  <c r="J304" i="1"/>
  <c r="K304" i="1" s="1"/>
  <c r="J308" i="1"/>
  <c r="K308" i="1" s="1"/>
  <c r="J84" i="1"/>
  <c r="K84" i="1" s="1"/>
  <c r="J87" i="1"/>
  <c r="K87" i="1" s="1"/>
  <c r="G130" i="1"/>
  <c r="H130" i="1" s="1"/>
  <c r="G139" i="1"/>
  <c r="H139" i="1" s="1"/>
  <c r="G192" i="1"/>
  <c r="H192" i="1" s="1"/>
  <c r="K255" i="1"/>
  <c r="J377" i="1"/>
  <c r="K377" i="1" s="1"/>
  <c r="G148" i="1"/>
  <c r="H148" i="1" s="1"/>
  <c r="K153" i="1"/>
  <c r="J155" i="1"/>
  <c r="K155" i="1" s="1"/>
  <c r="G187" i="1"/>
  <c r="K330" i="1"/>
  <c r="L330" i="1" s="1"/>
  <c r="J139" i="1"/>
  <c r="K139" i="1" s="1"/>
  <c r="G420" i="1"/>
  <c r="H420" i="1" s="1"/>
  <c r="G423" i="1"/>
  <c r="H423" i="1" s="1"/>
  <c r="J434" i="1"/>
  <c r="K434" i="1" s="1"/>
  <c r="G415" i="1"/>
  <c r="G357" i="1"/>
  <c r="G365" i="1"/>
  <c r="H365" i="1" s="1"/>
  <c r="J416" i="1"/>
  <c r="J426" i="1"/>
  <c r="K426" i="1" s="1"/>
  <c r="J429" i="1"/>
  <c r="K429" i="1" s="1"/>
  <c r="J432" i="1"/>
  <c r="K432" i="1" s="1"/>
  <c r="J357" i="1"/>
  <c r="J362" i="1"/>
  <c r="K362" i="1" s="1"/>
  <c r="G435" i="1"/>
  <c r="H435" i="1" s="1"/>
  <c r="K440" i="1"/>
  <c r="J442" i="1"/>
  <c r="G424" i="1"/>
  <c r="H424" i="1" s="1"/>
  <c r="J424" i="1"/>
  <c r="K424" i="1" s="1"/>
  <c r="J435" i="1"/>
  <c r="K435" i="1" s="1"/>
  <c r="H439" i="1"/>
  <c r="G441" i="1"/>
  <c r="H441" i="1" s="1"/>
  <c r="G434" i="1"/>
  <c r="H434" i="1" s="1"/>
  <c r="K439" i="1"/>
  <c r="L309" i="1" l="1"/>
  <c r="M309" i="1" s="1"/>
  <c r="L432" i="1"/>
  <c r="M432" i="1" s="1"/>
  <c r="L304" i="1"/>
  <c r="AL432" i="1"/>
  <c r="AM432" i="1" s="1"/>
  <c r="Y362" i="1"/>
  <c r="Z362" i="1" s="1"/>
  <c r="AL424" i="1"/>
  <c r="AM424" i="1" s="1"/>
  <c r="AL365" i="1"/>
  <c r="AM365" i="1" s="1"/>
  <c r="Y431" i="1"/>
  <c r="Z431" i="1" s="1"/>
  <c r="Y198" i="1"/>
  <c r="Z198" i="1" s="1"/>
  <c r="Y367" i="1"/>
  <c r="Z367" i="1" s="1"/>
  <c r="W76" i="1"/>
  <c r="AG75" i="1"/>
  <c r="Y218" i="1"/>
  <c r="Y262" i="1"/>
  <c r="Z262" i="1" s="1"/>
  <c r="Y204" i="1"/>
  <c r="Z204" i="1" s="1"/>
  <c r="Y263" i="1"/>
  <c r="Z263" i="1" s="1"/>
  <c r="AL196" i="1"/>
  <c r="AM196" i="1" s="1"/>
  <c r="Y201" i="1"/>
  <c r="Z201" i="1" s="1"/>
  <c r="AJ191" i="1"/>
  <c r="AG191" i="1"/>
  <c r="AJ361" i="1"/>
  <c r="AG361" i="1"/>
  <c r="W138" i="1"/>
  <c r="X138" i="1" s="1"/>
  <c r="AG132" i="1"/>
  <c r="AG145" i="1"/>
  <c r="AH145" i="1" s="1"/>
  <c r="W140" i="1"/>
  <c r="X140" i="1" s="1"/>
  <c r="Y388" i="1"/>
  <c r="W143" i="1"/>
  <c r="X143" i="1" s="1"/>
  <c r="T140" i="1"/>
  <c r="U140" i="1" s="1"/>
  <c r="AJ146" i="1"/>
  <c r="AK146" i="1" s="1"/>
  <c r="W132" i="1"/>
  <c r="Y197" i="1"/>
  <c r="Z197" i="1" s="1"/>
  <c r="AG137" i="1"/>
  <c r="AH137" i="1" s="1"/>
  <c r="AJ137" i="1"/>
  <c r="AK137" i="1" s="1"/>
  <c r="AJ419" i="1"/>
  <c r="AG419" i="1"/>
  <c r="AG89" i="1"/>
  <c r="AH89" i="1" s="1"/>
  <c r="T81" i="1"/>
  <c r="U81" i="1" s="1"/>
  <c r="AG131" i="1"/>
  <c r="T87" i="1"/>
  <c r="U87" i="1" s="1"/>
  <c r="AG81" i="1"/>
  <c r="AH81" i="1" s="1"/>
  <c r="W74" i="1"/>
  <c r="X74" i="1" s="1"/>
  <c r="W81" i="1"/>
  <c r="X81" i="1" s="1"/>
  <c r="L425" i="1"/>
  <c r="M425" i="1" s="1"/>
  <c r="W75" i="1"/>
  <c r="AJ81" i="1"/>
  <c r="AK81" i="1" s="1"/>
  <c r="AG140" i="1"/>
  <c r="AH140" i="1" s="1"/>
  <c r="T90" i="1"/>
  <c r="U90" i="1" s="1"/>
  <c r="AG87" i="1"/>
  <c r="AH87" i="1" s="1"/>
  <c r="T131" i="1"/>
  <c r="W80" i="1"/>
  <c r="X80" i="1" s="1"/>
  <c r="U212" i="1"/>
  <c r="Y212" i="1" s="1"/>
  <c r="Z212" i="1" s="1"/>
  <c r="AG84" i="1"/>
  <c r="AH84" i="1" s="1"/>
  <c r="T82" i="1"/>
  <c r="U82" i="1" s="1"/>
  <c r="AG134" i="1"/>
  <c r="AH134" i="1" s="1"/>
  <c r="Y424" i="1"/>
  <c r="Z424" i="1" s="1"/>
  <c r="AL373" i="1"/>
  <c r="AM373" i="1" s="1"/>
  <c r="L431" i="1"/>
  <c r="M431" i="1" s="1"/>
  <c r="AG90" i="1"/>
  <c r="AH90" i="1" s="1"/>
  <c r="AJ87" i="1"/>
  <c r="AK87" i="1" s="1"/>
  <c r="Y195" i="1"/>
  <c r="Z195" i="1" s="1"/>
  <c r="AG76" i="1"/>
  <c r="W82" i="1"/>
  <c r="X82" i="1" s="1"/>
  <c r="T145" i="1"/>
  <c r="U145" i="1" s="1"/>
  <c r="W131" i="1"/>
  <c r="T76" i="1"/>
  <c r="AJ74" i="1"/>
  <c r="AK74" i="1" s="1"/>
  <c r="AJ84" i="1"/>
  <c r="AK84" i="1" s="1"/>
  <c r="AG82" i="1"/>
  <c r="AH82" i="1" s="1"/>
  <c r="AL374" i="1"/>
  <c r="AM374" i="1" s="1"/>
  <c r="L368" i="1"/>
  <c r="M368" i="1" s="1"/>
  <c r="W84" i="1"/>
  <c r="X84" i="1" s="1"/>
  <c r="T84" i="1"/>
  <c r="U84" i="1" s="1"/>
  <c r="T74" i="1"/>
  <c r="U74" i="1" s="1"/>
  <c r="AG78" i="1"/>
  <c r="AH78" i="1" s="1"/>
  <c r="AJ145" i="1"/>
  <c r="AK145" i="1" s="1"/>
  <c r="W134" i="1"/>
  <c r="X134" i="1" s="1"/>
  <c r="AJ76" i="1"/>
  <c r="AJ90" i="1"/>
  <c r="AK90" i="1" s="1"/>
  <c r="AJ138" i="1"/>
  <c r="AK138" i="1" s="1"/>
  <c r="W146" i="1"/>
  <c r="X146" i="1" s="1"/>
  <c r="T206" i="1"/>
  <c r="U206" i="1" s="1"/>
  <c r="Y206" i="1" s="1"/>
  <c r="Z206" i="1" s="1"/>
  <c r="AJ89" i="1"/>
  <c r="AK89" i="1" s="1"/>
  <c r="W78" i="1"/>
  <c r="X78" i="1" s="1"/>
  <c r="T138" i="1"/>
  <c r="U138" i="1" s="1"/>
  <c r="AG138" i="1"/>
  <c r="AH138" i="1" s="1"/>
  <c r="AL366" i="1"/>
  <c r="AM366" i="1" s="1"/>
  <c r="AL195" i="1"/>
  <c r="AM195" i="1" s="1"/>
  <c r="AJ140" i="1"/>
  <c r="AK140" i="1" s="1"/>
  <c r="Y374" i="1"/>
  <c r="Z374" i="1" s="1"/>
  <c r="Y365" i="1"/>
  <c r="Z365" i="1" s="1"/>
  <c r="T194" i="1"/>
  <c r="U194" i="1" s="1"/>
  <c r="Y194" i="1" s="1"/>
  <c r="Z194" i="1" s="1"/>
  <c r="AE176" i="1"/>
  <c r="AK199" i="1" s="1"/>
  <c r="W377" i="1"/>
  <c r="X377" i="1" s="1"/>
  <c r="K311" i="1"/>
  <c r="S311" i="1"/>
  <c r="U311" i="1" s="1"/>
  <c r="Y311" i="1" s="1"/>
  <c r="Z311" i="1" s="1"/>
  <c r="I326" i="1"/>
  <c r="K326" i="1" s="1"/>
  <c r="S326" i="1"/>
  <c r="K369" i="1"/>
  <c r="L369" i="1" s="1"/>
  <c r="M369" i="1" s="1"/>
  <c r="U264" i="1"/>
  <c r="AF264" i="1"/>
  <c r="V264" i="1"/>
  <c r="X264" i="1" s="1"/>
  <c r="Y192" i="1"/>
  <c r="Z192" i="1" s="1"/>
  <c r="T207" i="1"/>
  <c r="U207" i="1" s="1"/>
  <c r="Y207" i="1" s="1"/>
  <c r="Z207" i="1" s="1"/>
  <c r="AI263" i="1"/>
  <c r="AK263" i="1" s="1"/>
  <c r="AH263" i="1"/>
  <c r="Y423" i="1"/>
  <c r="Z423" i="1" s="1"/>
  <c r="Y368" i="1"/>
  <c r="Z368" i="1" s="1"/>
  <c r="X382" i="1"/>
  <c r="AE346" i="1"/>
  <c r="AK369" i="1" s="1"/>
  <c r="Y203" i="1"/>
  <c r="Z203" i="1" s="1"/>
  <c r="AE67" i="1"/>
  <c r="AL420" i="1"/>
  <c r="AM420" i="1" s="1"/>
  <c r="Y196" i="1"/>
  <c r="Z196" i="1" s="1"/>
  <c r="AE291" i="1"/>
  <c r="AG325" i="1" s="1"/>
  <c r="AH325" i="1" s="1"/>
  <c r="W326" i="1"/>
  <c r="T318" i="1"/>
  <c r="U318" i="1" s="1"/>
  <c r="T319" i="1"/>
  <c r="U319" i="1" s="1"/>
  <c r="U324" i="1"/>
  <c r="W319" i="1"/>
  <c r="X319" i="1" s="1"/>
  <c r="U322" i="1"/>
  <c r="T326" i="1"/>
  <c r="X324" i="1"/>
  <c r="W325" i="1"/>
  <c r="X325" i="1" s="1"/>
  <c r="T309" i="1"/>
  <c r="U309" i="1" s="1"/>
  <c r="W318" i="1"/>
  <c r="X318" i="1" s="1"/>
  <c r="W309" i="1"/>
  <c r="X309" i="1" s="1"/>
  <c r="T325" i="1"/>
  <c r="U325" i="1" s="1"/>
  <c r="X323" i="1"/>
  <c r="X322" i="1"/>
  <c r="U323" i="1"/>
  <c r="U211" i="1"/>
  <c r="Y211" i="1" s="1"/>
  <c r="Z211" i="1" s="1"/>
  <c r="AI262" i="1"/>
  <c r="AK262" i="1" s="1"/>
  <c r="AH262" i="1"/>
  <c r="AL426" i="1"/>
  <c r="AM426" i="1" s="1"/>
  <c r="Y432" i="1"/>
  <c r="Z432" i="1" s="1"/>
  <c r="H326" i="1"/>
  <c r="AL204" i="1"/>
  <c r="AM204" i="1" s="1"/>
  <c r="AL192" i="1"/>
  <c r="AM192" i="1" s="1"/>
  <c r="U210" i="1"/>
  <c r="Y210" i="1" s="1"/>
  <c r="Z210" i="1" s="1"/>
  <c r="AE121" i="1"/>
  <c r="T155" i="1"/>
  <c r="U155" i="1" s="1"/>
  <c r="U153" i="1"/>
  <c r="U154" i="1"/>
  <c r="W149" i="1"/>
  <c r="X149" i="1" s="1"/>
  <c r="T156" i="1"/>
  <c r="U156" i="1" s="1"/>
  <c r="X154" i="1"/>
  <c r="X152" i="1"/>
  <c r="T139" i="1"/>
  <c r="U139" i="1" s="1"/>
  <c r="W148" i="1"/>
  <c r="X148" i="1" s="1"/>
  <c r="W156" i="1"/>
  <c r="X156" i="1" s="1"/>
  <c r="T136" i="1"/>
  <c r="T149" i="1"/>
  <c r="U149" i="1" s="1"/>
  <c r="W136" i="1"/>
  <c r="X136" i="1" s="1"/>
  <c r="W139" i="1"/>
  <c r="X139" i="1" s="1"/>
  <c r="T148" i="1"/>
  <c r="U148" i="1" s="1"/>
  <c r="W155" i="1"/>
  <c r="X155" i="1" s="1"/>
  <c r="X153" i="1"/>
  <c r="U152" i="1"/>
  <c r="AJ131" i="1"/>
  <c r="AJ134" i="1"/>
  <c r="AK134" i="1" s="1"/>
  <c r="AL429" i="1"/>
  <c r="AM429" i="1" s="1"/>
  <c r="R404" i="1"/>
  <c r="AF214" i="1"/>
  <c r="AI214" i="1" s="1"/>
  <c r="V214" i="1"/>
  <c r="X214" i="1" s="1"/>
  <c r="AF384" i="1"/>
  <c r="AI384" i="1" s="1"/>
  <c r="V384" i="1"/>
  <c r="U97" i="1"/>
  <c r="W83" i="1"/>
  <c r="X83" i="1" s="1"/>
  <c r="T83" i="1"/>
  <c r="U83" i="1" s="1"/>
  <c r="U96" i="1"/>
  <c r="AE65" i="1"/>
  <c r="T100" i="1"/>
  <c r="U100" i="1" s="1"/>
  <c r="W99" i="1"/>
  <c r="X99" i="1" s="1"/>
  <c r="T99" i="1"/>
  <c r="U99" i="1" s="1"/>
  <c r="U98" i="1"/>
  <c r="X98" i="1"/>
  <c r="X96" i="1"/>
  <c r="T93" i="1"/>
  <c r="U93" i="1" s="1"/>
  <c r="W93" i="1"/>
  <c r="X93" i="1" s="1"/>
  <c r="W100" i="1"/>
  <c r="X100" i="1" s="1"/>
  <c r="W92" i="1"/>
  <c r="X92" i="1" s="1"/>
  <c r="X97" i="1"/>
  <c r="T92" i="1"/>
  <c r="U92" i="1" s="1"/>
  <c r="T214" i="1"/>
  <c r="U214" i="1" s="1"/>
  <c r="W87" i="1"/>
  <c r="X87" i="1" s="1"/>
  <c r="W90" i="1"/>
  <c r="X90" i="1" s="1"/>
  <c r="AG74" i="1"/>
  <c r="AH74" i="1" s="1"/>
  <c r="T143" i="1"/>
  <c r="U143" i="1" s="1"/>
  <c r="T132" i="1"/>
  <c r="AL431" i="1"/>
  <c r="AM431" i="1" s="1"/>
  <c r="AE350" i="1"/>
  <c r="AK380" i="1" s="1"/>
  <c r="R349" i="1"/>
  <c r="Y366" i="1"/>
  <c r="Z366" i="1" s="1"/>
  <c r="AE408" i="1"/>
  <c r="AE407" i="1" s="1"/>
  <c r="R407" i="1"/>
  <c r="U440" i="1" s="1"/>
  <c r="X381" i="1"/>
  <c r="T146" i="1"/>
  <c r="U146" i="1" s="1"/>
  <c r="AJ132" i="1"/>
  <c r="T134" i="1"/>
  <c r="U134" i="1" s="1"/>
  <c r="Y429" i="1"/>
  <c r="Z429" i="1" s="1"/>
  <c r="Y420" i="1"/>
  <c r="Z420" i="1" s="1"/>
  <c r="Y373" i="1"/>
  <c r="Z373" i="1" s="1"/>
  <c r="T364" i="1"/>
  <c r="U364" i="1" s="1"/>
  <c r="Y364" i="1" s="1"/>
  <c r="Z364" i="1" s="1"/>
  <c r="W384" i="1"/>
  <c r="W383" i="1"/>
  <c r="X383" i="1" s="1"/>
  <c r="X440" i="1"/>
  <c r="AE405" i="1"/>
  <c r="W434" i="1"/>
  <c r="X434" i="1" s="1"/>
  <c r="W441" i="1"/>
  <c r="X441" i="1" s="1"/>
  <c r="X439" i="1"/>
  <c r="X438" i="1"/>
  <c r="W442" i="1"/>
  <c r="T425" i="1"/>
  <c r="U425" i="1" s="1"/>
  <c r="W435" i="1"/>
  <c r="X435" i="1" s="1"/>
  <c r="W425" i="1"/>
  <c r="X425" i="1" s="1"/>
  <c r="U446" i="1"/>
  <c r="U451" i="1"/>
  <c r="X456" i="1"/>
  <c r="U456" i="1"/>
  <c r="X446" i="1"/>
  <c r="X451" i="1"/>
  <c r="V320" i="1"/>
  <c r="U320" i="1"/>
  <c r="L371" i="1"/>
  <c r="M371" i="1" s="1"/>
  <c r="K85" i="1"/>
  <c r="L85" i="1" s="1"/>
  <c r="M85" i="1" s="1"/>
  <c r="S85" i="1"/>
  <c r="U85" i="1" s="1"/>
  <c r="Y85" i="1" s="1"/>
  <c r="Z85" i="1" s="1"/>
  <c r="T89" i="1"/>
  <c r="U89" i="1" s="1"/>
  <c r="T78" i="1"/>
  <c r="U78" i="1" s="1"/>
  <c r="AJ82" i="1"/>
  <c r="AK82" i="1" s="1"/>
  <c r="AL82" i="1" s="1"/>
  <c r="AM82" i="1" s="1"/>
  <c r="W130" i="1"/>
  <c r="T130" i="1"/>
  <c r="AG130" i="1"/>
  <c r="Y426" i="1"/>
  <c r="Z426" i="1" s="1"/>
  <c r="AL201" i="1"/>
  <c r="AM201" i="1" s="1"/>
  <c r="K438" i="1"/>
  <c r="L438" i="1" s="1"/>
  <c r="M438" i="1" s="1"/>
  <c r="J441" i="1"/>
  <c r="K441" i="1" s="1"/>
  <c r="L441" i="1" s="1"/>
  <c r="M441" i="1" s="1"/>
  <c r="K199" i="1"/>
  <c r="L199" i="1" s="1"/>
  <c r="M199" i="1" s="1"/>
  <c r="T315" i="1"/>
  <c r="U315" i="1" s="1"/>
  <c r="T300" i="1"/>
  <c r="AG307" i="1"/>
  <c r="AH307" i="1" s="1"/>
  <c r="AJ302" i="1"/>
  <c r="W313" i="1"/>
  <c r="X313" i="1" s="1"/>
  <c r="AJ316" i="1"/>
  <c r="AK316" i="1" s="1"/>
  <c r="AG302" i="1"/>
  <c r="T313" i="1"/>
  <c r="U313" i="1" s="1"/>
  <c r="AJ310" i="1"/>
  <c r="AK310" i="1" s="1"/>
  <c r="AJ301" i="1"/>
  <c r="W310" i="1"/>
  <c r="X310" i="1" s="1"/>
  <c r="AG316" i="1"/>
  <c r="AH316" i="1" s="1"/>
  <c r="AG310" i="1"/>
  <c r="AH310" i="1" s="1"/>
  <c r="AJ300" i="1"/>
  <c r="T310" i="1"/>
  <c r="U310" i="1" s="1"/>
  <c r="AG300" i="1"/>
  <c r="W308" i="1"/>
  <c r="X308" i="1" s="1"/>
  <c r="AG315" i="1"/>
  <c r="AH315" i="1" s="1"/>
  <c r="W307" i="1"/>
  <c r="X307" i="1" s="1"/>
  <c r="AJ315" i="1"/>
  <c r="AK315" i="1" s="1"/>
  <c r="T308" i="1"/>
  <c r="U308" i="1" s="1"/>
  <c r="T307" i="1"/>
  <c r="U307" i="1" s="1"/>
  <c r="T316" i="1"/>
  <c r="U316" i="1" s="1"/>
  <c r="AJ313" i="1"/>
  <c r="AK313" i="1" s="1"/>
  <c r="AJ308" i="1"/>
  <c r="AK308" i="1" s="1"/>
  <c r="AJ304" i="1"/>
  <c r="AK304" i="1" s="1"/>
  <c r="AE292" i="1"/>
  <c r="AJ307" i="1"/>
  <c r="AK307" i="1" s="1"/>
  <c r="AG313" i="1"/>
  <c r="AH313" i="1" s="1"/>
  <c r="AG308" i="1"/>
  <c r="AH308" i="1" s="1"/>
  <c r="AG304" i="1"/>
  <c r="AH304" i="1" s="1"/>
  <c r="W304" i="1"/>
  <c r="X304" i="1" s="1"/>
  <c r="W301" i="1"/>
  <c r="T304" i="1"/>
  <c r="U304" i="1" s="1"/>
  <c r="W302" i="1"/>
  <c r="W300" i="1"/>
  <c r="W316" i="1"/>
  <c r="X316" i="1" s="1"/>
  <c r="T302" i="1"/>
  <c r="W315" i="1"/>
  <c r="X315" i="1" s="1"/>
  <c r="Y213" i="1"/>
  <c r="Z213" i="1" s="1"/>
  <c r="T75" i="1"/>
  <c r="W137" i="1"/>
  <c r="X137" i="1" s="1"/>
  <c r="W145" i="1"/>
  <c r="X145" i="1" s="1"/>
  <c r="T137" i="1"/>
  <c r="U137" i="1" s="1"/>
  <c r="AL423" i="1"/>
  <c r="AM423" i="1" s="1"/>
  <c r="AL362" i="1"/>
  <c r="AM362" i="1" s="1"/>
  <c r="AG367" i="1"/>
  <c r="AH367" i="1" s="1"/>
  <c r="AG364" i="1"/>
  <c r="AH364" i="1" s="1"/>
  <c r="AL364" i="1" s="1"/>
  <c r="AM364" i="1" s="1"/>
  <c r="AJ367" i="1"/>
  <c r="AK367" i="1" s="1"/>
  <c r="AK398" i="1"/>
  <c r="AK393" i="1"/>
  <c r="AH398" i="1"/>
  <c r="AK388" i="1"/>
  <c r="AH388" i="1"/>
  <c r="AH393" i="1"/>
  <c r="AL203" i="1"/>
  <c r="AM203" i="1" s="1"/>
  <c r="AL198" i="1"/>
  <c r="AM198" i="1" s="1"/>
  <c r="AJ214" i="1"/>
  <c r="AJ207" i="1"/>
  <c r="AK207" i="1" s="1"/>
  <c r="AJ213" i="1"/>
  <c r="AK213" i="1" s="1"/>
  <c r="AJ206" i="1"/>
  <c r="AK206" i="1" s="1"/>
  <c r="AG213" i="1"/>
  <c r="AH213" i="1" s="1"/>
  <c r="AG206" i="1"/>
  <c r="AH206" i="1" s="1"/>
  <c r="AJ197" i="1"/>
  <c r="AK197" i="1" s="1"/>
  <c r="AK211" i="1"/>
  <c r="AG197" i="1"/>
  <c r="AH197" i="1" s="1"/>
  <c r="AH211" i="1"/>
  <c r="AG194" i="1"/>
  <c r="AH194" i="1" s="1"/>
  <c r="AL194" i="1" s="1"/>
  <c r="AM194" i="1" s="1"/>
  <c r="AH210" i="1"/>
  <c r="AH223" i="1"/>
  <c r="AK228" i="1"/>
  <c r="AH212" i="1"/>
  <c r="AG207" i="1"/>
  <c r="AH207" i="1" s="1"/>
  <c r="AK223" i="1"/>
  <c r="AK210" i="1"/>
  <c r="AK218" i="1"/>
  <c r="AK212" i="1"/>
  <c r="AH228" i="1"/>
  <c r="AH218" i="1"/>
  <c r="AG214" i="1"/>
  <c r="W89" i="1"/>
  <c r="X89" i="1" s="1"/>
  <c r="AJ78" i="1"/>
  <c r="AK78" i="1" s="1"/>
  <c r="AJ143" i="1"/>
  <c r="AK143" i="1" s="1"/>
  <c r="AL143" i="1" s="1"/>
  <c r="AM143" i="1" s="1"/>
  <c r="AG146" i="1"/>
  <c r="AH146" i="1" s="1"/>
  <c r="AJ130" i="1"/>
  <c r="Y371" i="1"/>
  <c r="Z371" i="1" s="1"/>
  <c r="W376" i="1"/>
  <c r="X376" i="1" s="1"/>
  <c r="M304" i="1"/>
  <c r="L420" i="1"/>
  <c r="M420" i="1" s="1"/>
  <c r="L74" i="1"/>
  <c r="M74" i="1" s="1"/>
  <c r="L362" i="1"/>
  <c r="M362" i="1" s="1"/>
  <c r="L429" i="1"/>
  <c r="M429" i="1" s="1"/>
  <c r="L78" i="1"/>
  <c r="M78" i="1" s="1"/>
  <c r="L267" i="1"/>
  <c r="M267" i="1" s="1"/>
  <c r="L192" i="1"/>
  <c r="M192" i="1" s="1"/>
  <c r="L204" i="1"/>
  <c r="M204" i="1" s="1"/>
  <c r="L310" i="1"/>
  <c r="M310" i="1" s="1"/>
  <c r="H384" i="1"/>
  <c r="L263" i="1"/>
  <c r="M263" i="1" s="1"/>
  <c r="L140" i="1"/>
  <c r="M140" i="1" s="1"/>
  <c r="L145" i="1"/>
  <c r="M145" i="1" s="1"/>
  <c r="L250" i="1"/>
  <c r="M250" i="1" s="1"/>
  <c r="L423" i="1"/>
  <c r="M423" i="1" s="1"/>
  <c r="L367" i="1"/>
  <c r="M367" i="1" s="1"/>
  <c r="L373" i="1"/>
  <c r="M373" i="1" s="1"/>
  <c r="L218" i="1"/>
  <c r="L266" i="1"/>
  <c r="M266" i="1" s="1"/>
  <c r="L322" i="1"/>
  <c r="M322" i="1" s="1"/>
  <c r="L426" i="1"/>
  <c r="M426" i="1" s="1"/>
  <c r="L146" i="1"/>
  <c r="M146" i="1" s="1"/>
  <c r="L366" i="1"/>
  <c r="M366" i="1" s="1"/>
  <c r="L195" i="1"/>
  <c r="M195" i="1" s="1"/>
  <c r="L100" i="1"/>
  <c r="M100" i="1" s="1"/>
  <c r="L262" i="1"/>
  <c r="M262" i="1" s="1"/>
  <c r="H258" i="1"/>
  <c r="H261" i="1" s="1"/>
  <c r="L92" i="1"/>
  <c r="M92" i="1" s="1"/>
  <c r="L308" i="1"/>
  <c r="M308" i="1" s="1"/>
  <c r="L268" i="1"/>
  <c r="M268" i="1" s="1"/>
  <c r="L82" i="1"/>
  <c r="M82" i="1" s="1"/>
  <c r="L319" i="1"/>
  <c r="M319" i="1" s="1"/>
  <c r="L377" i="1"/>
  <c r="M377" i="1" s="1"/>
  <c r="H135" i="1"/>
  <c r="H144" i="1" s="1"/>
  <c r="L435" i="1"/>
  <c r="M435" i="1" s="1"/>
  <c r="L313" i="1"/>
  <c r="M313" i="1" s="1"/>
  <c r="L424" i="1"/>
  <c r="M424" i="1" s="1"/>
  <c r="H193" i="1"/>
  <c r="H202" i="1" s="1"/>
  <c r="L440" i="1"/>
  <c r="M440" i="1" s="1"/>
  <c r="H421" i="1"/>
  <c r="H430" i="1" s="1"/>
  <c r="H363" i="1"/>
  <c r="H372" i="1" s="1"/>
  <c r="L380" i="1"/>
  <c r="M380" i="1" s="1"/>
  <c r="L154" i="1"/>
  <c r="M154" i="1" s="1"/>
  <c r="L152" i="1"/>
  <c r="M152" i="1" s="1"/>
  <c r="L446" i="1"/>
  <c r="L97" i="1"/>
  <c r="M97" i="1" s="1"/>
  <c r="L99" i="1"/>
  <c r="M99" i="1" s="1"/>
  <c r="L381" i="1"/>
  <c r="M381" i="1" s="1"/>
  <c r="L374" i="1"/>
  <c r="M374" i="1" s="1"/>
  <c r="L388" i="1"/>
  <c r="L201" i="1"/>
  <c r="M201" i="1" s="1"/>
  <c r="L212" i="1"/>
  <c r="M212" i="1" s="1"/>
  <c r="L197" i="1"/>
  <c r="M197" i="1" s="1"/>
  <c r="L206" i="1"/>
  <c r="M206" i="1" s="1"/>
  <c r="L198" i="1"/>
  <c r="M198" i="1" s="1"/>
  <c r="L196" i="1"/>
  <c r="M196" i="1" s="1"/>
  <c r="L143" i="1"/>
  <c r="M143" i="1" s="1"/>
  <c r="L138" i="1"/>
  <c r="M138" i="1" s="1"/>
  <c r="L134" i="1"/>
  <c r="M134" i="1" s="1"/>
  <c r="L96" i="1"/>
  <c r="M96" i="1" s="1"/>
  <c r="L81" i="1"/>
  <c r="M81" i="1" s="1"/>
  <c r="H79" i="1"/>
  <c r="L89" i="1"/>
  <c r="M89" i="1" s="1"/>
  <c r="L90" i="1"/>
  <c r="M90" i="1" s="1"/>
  <c r="L84" i="1"/>
  <c r="M84" i="1" s="1"/>
  <c r="L210" i="1"/>
  <c r="M210" i="1" s="1"/>
  <c r="L137" i="1"/>
  <c r="M137" i="1" s="1"/>
  <c r="L93" i="1"/>
  <c r="M93" i="1" s="1"/>
  <c r="L203" i="1"/>
  <c r="M203" i="1" s="1"/>
  <c r="L83" i="1"/>
  <c r="M83" i="1" s="1"/>
  <c r="L136" i="1"/>
  <c r="M136" i="1" s="1"/>
  <c r="L98" i="1"/>
  <c r="M98" i="1" s="1"/>
  <c r="L311" i="1"/>
  <c r="M311" i="1" s="1"/>
  <c r="L324" i="1"/>
  <c r="M324" i="1" s="1"/>
  <c r="L255" i="1"/>
  <c r="M255" i="1" s="1"/>
  <c r="L365" i="1"/>
  <c r="M365" i="1" s="1"/>
  <c r="L80" i="1"/>
  <c r="M80" i="1" s="1"/>
  <c r="K214" i="1"/>
  <c r="L214" i="1" s="1"/>
  <c r="M214" i="1" s="1"/>
  <c r="L156" i="1"/>
  <c r="M156" i="1" s="1"/>
  <c r="L148" i="1"/>
  <c r="M148" i="1" s="1"/>
  <c r="L315" i="1"/>
  <c r="M315" i="1" s="1"/>
  <c r="H305" i="1"/>
  <c r="L382" i="1"/>
  <c r="M382" i="1" s="1"/>
  <c r="L307" i="1"/>
  <c r="M307" i="1" s="1"/>
  <c r="L439" i="1"/>
  <c r="M439" i="1" s="1"/>
  <c r="L434" i="1"/>
  <c r="M434" i="1" s="1"/>
  <c r="L139" i="1"/>
  <c r="M139" i="1" s="1"/>
  <c r="L87" i="1"/>
  <c r="M87" i="1" s="1"/>
  <c r="L213" i="1"/>
  <c r="M213" i="1" s="1"/>
  <c r="L149" i="1"/>
  <c r="M149" i="1" s="1"/>
  <c r="L211" i="1"/>
  <c r="M211" i="1" s="1"/>
  <c r="L325" i="1"/>
  <c r="M325" i="1" s="1"/>
  <c r="K383" i="1"/>
  <c r="I384" i="1"/>
  <c r="K384" i="1" s="1"/>
  <c r="F442" i="1"/>
  <c r="S442" i="1" s="1"/>
  <c r="L207" i="1"/>
  <c r="M207" i="1" s="1"/>
  <c r="L376" i="1"/>
  <c r="M376" i="1" s="1"/>
  <c r="L323" i="1"/>
  <c r="M323" i="1" s="1"/>
  <c r="L155" i="1"/>
  <c r="M155" i="1" s="1"/>
  <c r="L316" i="1"/>
  <c r="M316" i="1" s="1"/>
  <c r="L318" i="1"/>
  <c r="M318" i="1" s="1"/>
  <c r="L153" i="1"/>
  <c r="M153" i="1" s="1"/>
  <c r="Y97" i="1" l="1"/>
  <c r="Z97" i="1" s="1"/>
  <c r="AL310" i="1"/>
  <c r="AM310" i="1" s="1"/>
  <c r="AL307" i="1"/>
  <c r="AM307" i="1" s="1"/>
  <c r="AL146" i="1"/>
  <c r="AM146" i="1" s="1"/>
  <c r="Y145" i="1"/>
  <c r="Z145" i="1" s="1"/>
  <c r="Y146" i="1"/>
  <c r="Z146" i="1" s="1"/>
  <c r="AL78" i="1"/>
  <c r="AM78" i="1" s="1"/>
  <c r="AL74" i="1"/>
  <c r="AM74" i="1" s="1"/>
  <c r="AL90" i="1"/>
  <c r="AM90" i="1" s="1"/>
  <c r="Y143" i="1"/>
  <c r="Z143" i="1" s="1"/>
  <c r="L326" i="1"/>
  <c r="M326" i="1" s="1"/>
  <c r="AL89" i="1"/>
  <c r="AM89" i="1" s="1"/>
  <c r="U438" i="1"/>
  <c r="Y438" i="1" s="1"/>
  <c r="Z438" i="1" s="1"/>
  <c r="Y84" i="1"/>
  <c r="Z84" i="1" s="1"/>
  <c r="Y264" i="1"/>
  <c r="Z264" i="1" s="1"/>
  <c r="Y425" i="1"/>
  <c r="Z425" i="1" s="1"/>
  <c r="Y140" i="1"/>
  <c r="Z140" i="1" s="1"/>
  <c r="AL138" i="1"/>
  <c r="AM138" i="1" s="1"/>
  <c r="Y87" i="1"/>
  <c r="Z87" i="1" s="1"/>
  <c r="Y82" i="1"/>
  <c r="Z82" i="1" s="1"/>
  <c r="AK381" i="1"/>
  <c r="AJ377" i="1"/>
  <c r="AK377" i="1" s="1"/>
  <c r="Y154" i="1"/>
  <c r="Z154" i="1" s="1"/>
  <c r="Y310" i="1"/>
  <c r="Z310" i="1" s="1"/>
  <c r="Y138" i="1"/>
  <c r="Z138" i="1" s="1"/>
  <c r="AL81" i="1"/>
  <c r="AM81" i="1" s="1"/>
  <c r="AJ384" i="1"/>
  <c r="AK384" i="1" s="1"/>
  <c r="AL145" i="1"/>
  <c r="AM145" i="1" s="1"/>
  <c r="Y315" i="1"/>
  <c r="Z315" i="1" s="1"/>
  <c r="Y90" i="1"/>
  <c r="Z90" i="1" s="1"/>
  <c r="AL137" i="1"/>
  <c r="AM137" i="1" s="1"/>
  <c r="AL206" i="1"/>
  <c r="AM206" i="1" s="1"/>
  <c r="Y214" i="1"/>
  <c r="Z214" i="1" s="1"/>
  <c r="AL263" i="1"/>
  <c r="AM263" i="1" s="1"/>
  <c r="Y93" i="1"/>
  <c r="Z93" i="1" s="1"/>
  <c r="Y74" i="1"/>
  <c r="Z74" i="1" s="1"/>
  <c r="AL304" i="1"/>
  <c r="AM304" i="1" s="1"/>
  <c r="AL140" i="1"/>
  <c r="AM140" i="1" s="1"/>
  <c r="AL308" i="1"/>
  <c r="AM308" i="1" s="1"/>
  <c r="Y149" i="1"/>
  <c r="Z149" i="1" s="1"/>
  <c r="Y308" i="1"/>
  <c r="Z308" i="1" s="1"/>
  <c r="U439" i="1"/>
  <c r="Y439" i="1" s="1"/>
  <c r="Z439" i="1" s="1"/>
  <c r="Y309" i="1"/>
  <c r="Z309" i="1" s="1"/>
  <c r="AL84" i="1"/>
  <c r="AM84" i="1" s="1"/>
  <c r="AL315" i="1"/>
  <c r="AM315" i="1" s="1"/>
  <c r="Y134" i="1"/>
  <c r="Z134" i="1" s="1"/>
  <c r="Y322" i="1"/>
  <c r="Z322" i="1" s="1"/>
  <c r="AL218" i="1"/>
  <c r="Y313" i="1"/>
  <c r="Z313" i="1" s="1"/>
  <c r="Y98" i="1"/>
  <c r="Z98" i="1" s="1"/>
  <c r="AL134" i="1"/>
  <c r="AM134" i="1" s="1"/>
  <c r="AL212" i="1"/>
  <c r="AM212" i="1" s="1"/>
  <c r="AL207" i="1"/>
  <c r="AM207" i="1" s="1"/>
  <c r="Y155" i="1"/>
  <c r="Z155" i="1" s="1"/>
  <c r="Y446" i="1"/>
  <c r="T435" i="1"/>
  <c r="U435" i="1" s="1"/>
  <c r="Y435" i="1" s="1"/>
  <c r="Z435" i="1" s="1"/>
  <c r="AL87" i="1"/>
  <c r="AM87" i="1" s="1"/>
  <c r="Y440" i="1"/>
  <c r="Z440" i="1" s="1"/>
  <c r="AK382" i="1"/>
  <c r="Y78" i="1"/>
  <c r="Z78" i="1" s="1"/>
  <c r="T442" i="1"/>
  <c r="U442" i="1" s="1"/>
  <c r="Y81" i="1"/>
  <c r="Z81" i="1" s="1"/>
  <c r="AL262" i="1"/>
  <c r="AM262" i="1" s="1"/>
  <c r="T377" i="1"/>
  <c r="U377" i="1" s="1"/>
  <c r="Y377" i="1" s="1"/>
  <c r="Z377" i="1" s="1"/>
  <c r="U380" i="1"/>
  <c r="Y380" i="1" s="1"/>
  <c r="Z380" i="1" s="1"/>
  <c r="T376" i="1"/>
  <c r="U376" i="1" s="1"/>
  <c r="Y376" i="1" s="1"/>
  <c r="Z376" i="1" s="1"/>
  <c r="T384" i="1"/>
  <c r="U384" i="1" s="1"/>
  <c r="T383" i="1"/>
  <c r="U383" i="1" s="1"/>
  <c r="Y383" i="1" s="1"/>
  <c r="Z383" i="1" s="1"/>
  <c r="U382" i="1"/>
  <c r="Y382" i="1" s="1"/>
  <c r="Z382" i="1" s="1"/>
  <c r="U381" i="1"/>
  <c r="Y381" i="1" s="1"/>
  <c r="Z381" i="1" s="1"/>
  <c r="Y96" i="1"/>
  <c r="Z96" i="1" s="1"/>
  <c r="K427" i="1"/>
  <c r="L427" i="1" s="1"/>
  <c r="M427" i="1" s="1"/>
  <c r="S427" i="1"/>
  <c r="U427" i="1" s="1"/>
  <c r="Y152" i="1"/>
  <c r="Z152" i="1" s="1"/>
  <c r="Y137" i="1"/>
  <c r="Z137" i="1" s="1"/>
  <c r="AJ376" i="1"/>
  <c r="AK376" i="1" s="1"/>
  <c r="AE349" i="1"/>
  <c r="X369" i="1"/>
  <c r="Y369" i="1" s="1"/>
  <c r="Z369" i="1" s="1"/>
  <c r="AF369" i="1"/>
  <c r="AH369" i="1" s="1"/>
  <c r="AL369" i="1" s="1"/>
  <c r="AM369" i="1" s="1"/>
  <c r="V326" i="1"/>
  <c r="X326" i="1" s="1"/>
  <c r="AF326" i="1"/>
  <c r="AI326" i="1" s="1"/>
  <c r="AJ442" i="1"/>
  <c r="AG425" i="1"/>
  <c r="AH425" i="1" s="1"/>
  <c r="AJ425" i="1"/>
  <c r="AK425" i="1" s="1"/>
  <c r="AJ434" i="1"/>
  <c r="AK434" i="1" s="1"/>
  <c r="AK438" i="1"/>
  <c r="AK439" i="1"/>
  <c r="AK440" i="1"/>
  <c r="AJ435" i="1"/>
  <c r="AK435" i="1" s="1"/>
  <c r="AJ441" i="1"/>
  <c r="AK441" i="1" s="1"/>
  <c r="AG435" i="1"/>
  <c r="AH435" i="1" s="1"/>
  <c r="AG434" i="1"/>
  <c r="AH434" i="1" s="1"/>
  <c r="AH439" i="1"/>
  <c r="AG442" i="1"/>
  <c r="AH440" i="1"/>
  <c r="AH438" i="1"/>
  <c r="AG441" i="1"/>
  <c r="AH441" i="1" s="1"/>
  <c r="AK456" i="1"/>
  <c r="AH456" i="1"/>
  <c r="AH446" i="1"/>
  <c r="AK451" i="1"/>
  <c r="AH451" i="1"/>
  <c r="AK446" i="1"/>
  <c r="AH323" i="1"/>
  <c r="AK322" i="1"/>
  <c r="AH322" i="1"/>
  <c r="AJ326" i="1"/>
  <c r="AG326" i="1"/>
  <c r="AJ325" i="1"/>
  <c r="AK325" i="1" s="1"/>
  <c r="AL325" i="1" s="1"/>
  <c r="AM325" i="1" s="1"/>
  <c r="AG306" i="1"/>
  <c r="AH306" i="1" s="1"/>
  <c r="AL306" i="1" s="1"/>
  <c r="AM306" i="1" s="1"/>
  <c r="AG309" i="1"/>
  <c r="AH309" i="1" s="1"/>
  <c r="AJ318" i="1"/>
  <c r="AK318" i="1" s="1"/>
  <c r="AK324" i="1"/>
  <c r="AG319" i="1"/>
  <c r="AH319" i="1" s="1"/>
  <c r="AH324" i="1"/>
  <c r="AK323" i="1"/>
  <c r="AG318" i="1"/>
  <c r="AH318" i="1" s="1"/>
  <c r="AJ309" i="1"/>
  <c r="AK309" i="1" s="1"/>
  <c r="AJ319" i="1"/>
  <c r="AK319" i="1" s="1"/>
  <c r="AL213" i="1"/>
  <c r="AM213" i="1" s="1"/>
  <c r="AL210" i="1"/>
  <c r="AM210" i="1" s="1"/>
  <c r="AL313" i="1"/>
  <c r="AM313" i="1" s="1"/>
  <c r="Y323" i="1"/>
  <c r="Z323" i="1" s="1"/>
  <c r="AE404" i="1"/>
  <c r="AK427" i="1" s="1"/>
  <c r="AK214" i="1"/>
  <c r="Y316" i="1"/>
  <c r="Z316" i="1" s="1"/>
  <c r="T441" i="1"/>
  <c r="U441" i="1" s="1"/>
  <c r="Y441" i="1" s="1"/>
  <c r="Z441" i="1" s="1"/>
  <c r="Y99" i="1"/>
  <c r="Z99" i="1" s="1"/>
  <c r="AK98" i="1"/>
  <c r="AG100" i="1"/>
  <c r="AH100" i="1" s="1"/>
  <c r="AJ99" i="1"/>
  <c r="AK99" i="1" s="1"/>
  <c r="AJ92" i="1"/>
  <c r="AK92" i="1" s="1"/>
  <c r="AG99" i="1"/>
  <c r="AH99" i="1" s="1"/>
  <c r="AG80" i="1"/>
  <c r="AH80" i="1" s="1"/>
  <c r="AK97" i="1"/>
  <c r="AH97" i="1"/>
  <c r="AJ83" i="1"/>
  <c r="AK83" i="1" s="1"/>
  <c r="AG83" i="1"/>
  <c r="AH83" i="1" s="1"/>
  <c r="AJ100" i="1"/>
  <c r="AK100" i="1" s="1"/>
  <c r="AH98" i="1"/>
  <c r="AJ80" i="1"/>
  <c r="AK80" i="1" s="1"/>
  <c r="AG93" i="1"/>
  <c r="AH93" i="1" s="1"/>
  <c r="AK96" i="1"/>
  <c r="AH96" i="1"/>
  <c r="Y153" i="1"/>
  <c r="Z153" i="1" s="1"/>
  <c r="Y318" i="1"/>
  <c r="Z318" i="1" s="1"/>
  <c r="AF199" i="1"/>
  <c r="AH199" i="1" s="1"/>
  <c r="AL199" i="1" s="1"/>
  <c r="AM199" i="1" s="1"/>
  <c r="X199" i="1"/>
  <c r="Y199" i="1" s="1"/>
  <c r="Z199" i="1" s="1"/>
  <c r="AL388" i="1"/>
  <c r="AL367" i="1"/>
  <c r="AM367" i="1" s="1"/>
  <c r="Y307" i="1"/>
  <c r="Z307" i="1" s="1"/>
  <c r="T434" i="1"/>
  <c r="U434" i="1" s="1"/>
  <c r="Y434" i="1" s="1"/>
  <c r="Z434" i="1" s="1"/>
  <c r="Y148" i="1"/>
  <c r="Z148" i="1" s="1"/>
  <c r="Y325" i="1"/>
  <c r="Z325" i="1" s="1"/>
  <c r="AG92" i="1"/>
  <c r="AH92" i="1" s="1"/>
  <c r="Y83" i="1"/>
  <c r="Z83" i="1" s="1"/>
  <c r="Y139" i="1"/>
  <c r="Z139" i="1" s="1"/>
  <c r="Y324" i="1"/>
  <c r="Z324" i="1" s="1"/>
  <c r="AJ93" i="1"/>
  <c r="AK93" i="1" s="1"/>
  <c r="U326" i="1"/>
  <c r="AL316" i="1"/>
  <c r="AM316" i="1" s="1"/>
  <c r="AG149" i="1"/>
  <c r="AH149" i="1" s="1"/>
  <c r="AJ156" i="1"/>
  <c r="AK156" i="1" s="1"/>
  <c r="AJ149" i="1"/>
  <c r="AK149" i="1" s="1"/>
  <c r="AG155" i="1"/>
  <c r="AH155" i="1" s="1"/>
  <c r="AH154" i="1"/>
  <c r="AH152" i="1"/>
  <c r="AK152" i="1"/>
  <c r="AG139" i="1"/>
  <c r="AH139" i="1" s="1"/>
  <c r="AH153" i="1"/>
  <c r="AG156" i="1"/>
  <c r="AH156" i="1" s="1"/>
  <c r="AK154" i="1"/>
  <c r="AJ139" i="1"/>
  <c r="AK139" i="1" s="1"/>
  <c r="AJ148" i="1"/>
  <c r="AK148" i="1" s="1"/>
  <c r="AJ155" i="1"/>
  <c r="AK155" i="1" s="1"/>
  <c r="AG136" i="1"/>
  <c r="AH136" i="1" s="1"/>
  <c r="AJ136" i="1"/>
  <c r="AK136" i="1" s="1"/>
  <c r="AK153" i="1"/>
  <c r="AG148" i="1"/>
  <c r="AH148" i="1" s="1"/>
  <c r="AJ383" i="1"/>
  <c r="AK383" i="1" s="1"/>
  <c r="Y304" i="1"/>
  <c r="Z304" i="1" s="1"/>
  <c r="Y92" i="1"/>
  <c r="Z92" i="1" s="1"/>
  <c r="X384" i="1"/>
  <c r="T306" i="1"/>
  <c r="U306" i="1" s="1"/>
  <c r="Y306" i="1" s="1"/>
  <c r="Z306" i="1" s="1"/>
  <c r="AI264" i="1"/>
  <c r="AK264" i="1" s="1"/>
  <c r="AH264" i="1"/>
  <c r="Y89" i="1"/>
  <c r="Z89" i="1" s="1"/>
  <c r="AL211" i="1"/>
  <c r="AM211" i="1" s="1"/>
  <c r="AH214" i="1"/>
  <c r="AL197" i="1"/>
  <c r="AM197" i="1" s="1"/>
  <c r="X320" i="1"/>
  <c r="Y320" i="1" s="1"/>
  <c r="Z320" i="1" s="1"/>
  <c r="AF320" i="1"/>
  <c r="T80" i="1"/>
  <c r="U80" i="1" s="1"/>
  <c r="Y80" i="1" s="1"/>
  <c r="Z80" i="1" s="1"/>
  <c r="U136" i="1"/>
  <c r="Y136" i="1" s="1"/>
  <c r="Z136" i="1" s="1"/>
  <c r="AF442" i="1"/>
  <c r="AI442" i="1" s="1"/>
  <c r="V442" i="1"/>
  <c r="X442" i="1" s="1"/>
  <c r="Y100" i="1"/>
  <c r="Z100" i="1" s="1"/>
  <c r="Y156" i="1"/>
  <c r="Z156" i="1" s="1"/>
  <c r="Y319" i="1"/>
  <c r="Z319" i="1" s="1"/>
  <c r="L384" i="1"/>
  <c r="M384" i="1" s="1"/>
  <c r="I442" i="1"/>
  <c r="H442" i="1"/>
  <c r="H314" i="1"/>
  <c r="H282" i="1"/>
  <c r="H277" i="1"/>
  <c r="H272" i="1"/>
  <c r="H205" i="1"/>
  <c r="L383" i="1"/>
  <c r="M383" i="1" s="1"/>
  <c r="H88" i="1"/>
  <c r="H433" i="1"/>
  <c r="H147" i="1"/>
  <c r="H375" i="1"/>
  <c r="AL441" i="1" l="1"/>
  <c r="AM441" i="1" s="1"/>
  <c r="AL149" i="1"/>
  <c r="AM149" i="1" s="1"/>
  <c r="AL139" i="1"/>
  <c r="AM139" i="1" s="1"/>
  <c r="AL319" i="1"/>
  <c r="AM319" i="1" s="1"/>
  <c r="AL309" i="1"/>
  <c r="AM309" i="1" s="1"/>
  <c r="Y442" i="1"/>
  <c r="Z442" i="1" s="1"/>
  <c r="AL425" i="1"/>
  <c r="AM425" i="1" s="1"/>
  <c r="AL136" i="1"/>
  <c r="AM136" i="1" s="1"/>
  <c r="AL446" i="1"/>
  <c r="AL323" i="1"/>
  <c r="AM323" i="1" s="1"/>
  <c r="AL97" i="1"/>
  <c r="AM97" i="1" s="1"/>
  <c r="AL435" i="1"/>
  <c r="AM435" i="1" s="1"/>
  <c r="AL434" i="1"/>
  <c r="AM434" i="1" s="1"/>
  <c r="AL264" i="1"/>
  <c r="AM264" i="1" s="1"/>
  <c r="AL96" i="1"/>
  <c r="AM96" i="1" s="1"/>
  <c r="AL154" i="1"/>
  <c r="AM154" i="1" s="1"/>
  <c r="AL93" i="1"/>
  <c r="AM93" i="1" s="1"/>
  <c r="AL438" i="1"/>
  <c r="AM438" i="1" s="1"/>
  <c r="Y326" i="1"/>
  <c r="Z326" i="1" s="1"/>
  <c r="AL152" i="1"/>
  <c r="AM152" i="1" s="1"/>
  <c r="Y384" i="1"/>
  <c r="Z384" i="1" s="1"/>
  <c r="AL322" i="1"/>
  <c r="AM322" i="1" s="1"/>
  <c r="AL83" i="1"/>
  <c r="AM83" i="1" s="1"/>
  <c r="AL324" i="1"/>
  <c r="AM324" i="1" s="1"/>
  <c r="AL98" i="1"/>
  <c r="AM98" i="1" s="1"/>
  <c r="AL156" i="1"/>
  <c r="AM156" i="1" s="1"/>
  <c r="AF427" i="1"/>
  <c r="AH427" i="1" s="1"/>
  <c r="X427" i="1"/>
  <c r="Y427" i="1" s="1"/>
  <c r="Z427" i="1" s="1"/>
  <c r="AL439" i="1"/>
  <c r="AM439" i="1" s="1"/>
  <c r="AL100" i="1"/>
  <c r="AM100" i="1" s="1"/>
  <c r="AL318" i="1"/>
  <c r="AM318" i="1" s="1"/>
  <c r="AL427" i="1"/>
  <c r="AM427" i="1" s="1"/>
  <c r="AH442" i="1"/>
  <c r="AL155" i="1"/>
  <c r="AM155" i="1" s="1"/>
  <c r="AL92" i="1"/>
  <c r="AM92" i="1" s="1"/>
  <c r="AH326" i="1"/>
  <c r="AK442" i="1"/>
  <c r="AL153" i="1"/>
  <c r="AM153" i="1" s="1"/>
  <c r="AL440" i="1"/>
  <c r="AM440" i="1" s="1"/>
  <c r="AI320" i="1"/>
  <c r="AK320" i="1" s="1"/>
  <c r="AH320" i="1"/>
  <c r="AL80" i="1"/>
  <c r="AM80" i="1" s="1"/>
  <c r="AL214" i="1"/>
  <c r="AM214" i="1" s="1"/>
  <c r="AL148" i="1"/>
  <c r="AM148" i="1" s="1"/>
  <c r="AL99" i="1"/>
  <c r="AM99" i="1" s="1"/>
  <c r="AK326" i="1"/>
  <c r="AH381" i="1"/>
  <c r="AL381" i="1" s="1"/>
  <c r="AM381" i="1" s="1"/>
  <c r="AG383" i="1"/>
  <c r="AH383" i="1" s="1"/>
  <c r="AL383" i="1" s="1"/>
  <c r="AM383" i="1" s="1"/>
  <c r="AG384" i="1"/>
  <c r="AH384" i="1" s="1"/>
  <c r="AL384" i="1" s="1"/>
  <c r="AM384" i="1" s="1"/>
  <c r="AG376" i="1"/>
  <c r="AH376" i="1" s="1"/>
  <c r="AL376" i="1" s="1"/>
  <c r="AM376" i="1" s="1"/>
  <c r="AG377" i="1"/>
  <c r="AH377" i="1" s="1"/>
  <c r="AL377" i="1" s="1"/>
  <c r="AM377" i="1" s="1"/>
  <c r="AH382" i="1"/>
  <c r="AL382" i="1" s="1"/>
  <c r="AM382" i="1" s="1"/>
  <c r="AH380" i="1"/>
  <c r="AL380" i="1" s="1"/>
  <c r="AM380" i="1" s="1"/>
  <c r="H454" i="1"/>
  <c r="H455" i="1" s="1"/>
  <c r="H457" i="1" s="1"/>
  <c r="H391" i="1"/>
  <c r="H386" i="1"/>
  <c r="H396" i="1"/>
  <c r="H226" i="1"/>
  <c r="H216" i="1"/>
  <c r="H221" i="1"/>
  <c r="H317" i="1"/>
  <c r="H163" i="1"/>
  <c r="H158" i="1"/>
  <c r="H168" i="1"/>
  <c r="K442" i="1"/>
  <c r="H273" i="1"/>
  <c r="H274" i="1"/>
  <c r="H449" i="1"/>
  <c r="H444" i="1"/>
  <c r="H278" i="1"/>
  <c r="H279" i="1"/>
  <c r="H91" i="1"/>
  <c r="H283" i="1"/>
  <c r="H284" i="1"/>
  <c r="AL326" i="1" l="1"/>
  <c r="AM326" i="1" s="1"/>
  <c r="AL320" i="1"/>
  <c r="AM320" i="1" s="1"/>
  <c r="AL442" i="1"/>
  <c r="AM442" i="1" s="1"/>
  <c r="H280" i="1"/>
  <c r="H285" i="1"/>
  <c r="H445" i="1"/>
  <c r="H447" i="1" s="1"/>
  <c r="H450" i="1"/>
  <c r="H333" i="1"/>
  <c r="H338" i="1"/>
  <c r="H328" i="1"/>
  <c r="H169" i="1"/>
  <c r="H170" i="1"/>
  <c r="H222" i="1"/>
  <c r="H224" i="1" s="1"/>
  <c r="H159" i="1"/>
  <c r="H160" i="1"/>
  <c r="H217" i="1"/>
  <c r="H219" i="1" s="1"/>
  <c r="H164" i="1"/>
  <c r="H165" i="1"/>
  <c r="H227" i="1"/>
  <c r="H229" i="1" s="1"/>
  <c r="H275" i="1"/>
  <c r="H397" i="1"/>
  <c r="H399" i="1" s="1"/>
  <c r="H387" i="1"/>
  <c r="H389" i="1" s="1"/>
  <c r="H107" i="1"/>
  <c r="H102" i="1"/>
  <c r="H112" i="1"/>
  <c r="H392" i="1"/>
  <c r="L442" i="1"/>
  <c r="M442" i="1" s="1"/>
  <c r="H166" i="1" l="1"/>
  <c r="H171" i="1"/>
  <c r="H161" i="1"/>
  <c r="H394" i="1"/>
  <c r="H113" i="1"/>
  <c r="H114" i="1"/>
  <c r="H103" i="1"/>
  <c r="H104" i="1"/>
  <c r="H108" i="1"/>
  <c r="H109" i="1"/>
  <c r="H329" i="1"/>
  <c r="H339" i="1"/>
  <c r="H341" i="1" s="1"/>
  <c r="H334" i="1"/>
  <c r="H452" i="1"/>
  <c r="H115" i="1" l="1"/>
  <c r="H336" i="1"/>
  <c r="H105" i="1"/>
  <c r="H110" i="1"/>
  <c r="H331" i="1"/>
  <c r="F10" i="1" l="1"/>
  <c r="F11" i="1"/>
  <c r="V361" i="1" l="1"/>
  <c r="V190" i="1"/>
  <c r="AF190" i="1"/>
  <c r="AH190" i="1" s="1"/>
  <c r="X190" i="1"/>
  <c r="V418" i="1"/>
  <c r="V360" i="1"/>
  <c r="V419" i="1"/>
  <c r="X361" i="1"/>
  <c r="AF361" i="1"/>
  <c r="AH361" i="1" s="1"/>
  <c r="V191" i="1"/>
  <c r="X360" i="1" l="1"/>
  <c r="AF360" i="1"/>
  <c r="AH360" i="1" s="1"/>
  <c r="X418" i="1"/>
  <c r="AF418" i="1"/>
  <c r="AH418" i="1" s="1"/>
  <c r="X419" i="1"/>
  <c r="AF419" i="1"/>
  <c r="AH419" i="1" s="1"/>
  <c r="AF191" i="1"/>
  <c r="AH191" i="1" s="1"/>
  <c r="X191" i="1"/>
  <c r="I190" i="1" l="1"/>
  <c r="E11" i="1"/>
  <c r="I360" i="1"/>
  <c r="K360" i="1" s="1"/>
  <c r="I418" i="1"/>
  <c r="K418" i="1" s="1"/>
  <c r="I419" i="1"/>
  <c r="K419" i="1" s="1"/>
  <c r="L419" i="1" s="1"/>
  <c r="M419" i="1" s="1"/>
  <c r="I361" i="1" l="1"/>
  <c r="S419" i="1"/>
  <c r="U419" i="1" s="1"/>
  <c r="Y419" i="1" s="1"/>
  <c r="Z419" i="1" s="1"/>
  <c r="S360" i="1"/>
  <c r="U360" i="1" s="1"/>
  <c r="I191" i="1"/>
  <c r="S191" i="1" s="1"/>
  <c r="U191" i="1" s="1"/>
  <c r="Y191" i="1" s="1"/>
  <c r="Z191" i="1" s="1"/>
  <c r="Y360" i="1"/>
  <c r="Z360" i="1" s="1"/>
  <c r="L360" i="1"/>
  <c r="M360" i="1" s="1"/>
  <c r="L418" i="1"/>
  <c r="M418" i="1" s="1"/>
  <c r="K361" i="1"/>
  <c r="L361" i="1" s="1"/>
  <c r="M361" i="1" s="1"/>
  <c r="S361" i="1"/>
  <c r="U361" i="1" s="1"/>
  <c r="Y361" i="1" s="1"/>
  <c r="Z361" i="1" s="1"/>
  <c r="K190" i="1"/>
  <c r="S190" i="1"/>
  <c r="U190" i="1" s="1"/>
  <c r="K191" i="1"/>
  <c r="L191" i="1" s="1"/>
  <c r="M191" i="1" s="1"/>
  <c r="S418" i="1"/>
  <c r="U418" i="1" s="1"/>
  <c r="Y418" i="1" l="1"/>
  <c r="Z418" i="1" s="1"/>
  <c r="Y190" i="1"/>
  <c r="Z190" i="1" s="1"/>
  <c r="L190" i="1"/>
  <c r="M190" i="1" s="1"/>
  <c r="E10" i="2" l="1"/>
  <c r="I360" i="2" s="1"/>
  <c r="F10" i="2"/>
  <c r="V190" i="2" s="1"/>
  <c r="E11" i="2"/>
  <c r="I419" i="2" s="1"/>
  <c r="K419" i="2" s="1"/>
  <c r="L419" i="2" s="1"/>
  <c r="M419" i="2" s="1"/>
  <c r="F11" i="2"/>
  <c r="V361" i="2" s="1"/>
  <c r="X361" i="2" s="1"/>
  <c r="I190" i="2"/>
  <c r="S190" i="2" s="1"/>
  <c r="U190" i="2" s="1"/>
  <c r="I418" i="2"/>
  <c r="K418" i="2" s="1"/>
  <c r="V191" i="2" l="1"/>
  <c r="V419" i="2"/>
  <c r="AF419" i="2" s="1"/>
  <c r="AH419" i="2" s="1"/>
  <c r="X419" i="2"/>
  <c r="I191" i="2"/>
  <c r="S191" i="2" s="1"/>
  <c r="U191" i="2" s="1"/>
  <c r="I361" i="2"/>
  <c r="V418" i="2"/>
  <c r="S418" i="2"/>
  <c r="U418" i="2" s="1"/>
  <c r="V360" i="2"/>
  <c r="X360" i="2" s="1"/>
  <c r="K360" i="2"/>
  <c r="S360" i="2"/>
  <c r="U360" i="2" s="1"/>
  <c r="Y360" i="2" s="1"/>
  <c r="Z360" i="2" s="1"/>
  <c r="X190" i="2"/>
  <c r="AF190" i="2"/>
  <c r="AH190" i="2" s="1"/>
  <c r="L418" i="2"/>
  <c r="M418" i="2" s="1"/>
  <c r="K190" i="2"/>
  <c r="AF361" i="2"/>
  <c r="AH361" i="2" s="1"/>
  <c r="S419" i="2"/>
  <c r="U419" i="2" s="1"/>
  <c r="Y419" i="2" s="1"/>
  <c r="Z419" i="2" s="1"/>
  <c r="AF191" i="2" l="1"/>
  <c r="AH191" i="2" s="1"/>
  <c r="X191" i="2"/>
  <c r="AF360" i="2"/>
  <c r="AH360" i="2" s="1"/>
  <c r="K191" i="2"/>
  <c r="L191" i="2" s="1"/>
  <c r="M191" i="2" s="1"/>
  <c r="K361" i="2"/>
  <c r="L361" i="2" s="1"/>
  <c r="M361" i="2" s="1"/>
  <c r="S361" i="2"/>
  <c r="U361" i="2" s="1"/>
  <c r="Y361" i="2" s="1"/>
  <c r="Z361" i="2" s="1"/>
  <c r="AF418" i="2"/>
  <c r="AH418" i="2" s="1"/>
  <c r="X418" i="2"/>
  <c r="Y190" i="2"/>
  <c r="Z190" i="2" s="1"/>
  <c r="L360" i="2"/>
  <c r="M360" i="2" s="1"/>
  <c r="L190" i="2"/>
  <c r="M190" i="2" s="1"/>
  <c r="Y191" i="2" l="1"/>
  <c r="Z191" i="2" s="1"/>
  <c r="Y418" i="2"/>
  <c r="Z418" i="2" s="1"/>
  <c r="E7" i="1" l="1"/>
  <c r="I6" i="1"/>
  <c r="G10" i="1"/>
  <c r="AI190" i="1" s="1"/>
  <c r="AK190" i="1" s="1"/>
  <c r="G11" i="1"/>
  <c r="AI419" i="1" l="1"/>
  <c r="AK419" i="1" s="1"/>
  <c r="AL419" i="1" s="1"/>
  <c r="AM419" i="1" s="1"/>
  <c r="AI418" i="1"/>
  <c r="AK418" i="1" s="1"/>
  <c r="AL190" i="1"/>
  <c r="AM190" i="1" s="1"/>
  <c r="AL418" i="1"/>
  <c r="AM418" i="1" s="1"/>
  <c r="AI361" i="1"/>
  <c r="AK361" i="1" s="1"/>
  <c r="AL361" i="1" s="1"/>
  <c r="AM361" i="1" s="1"/>
  <c r="AI191" i="1"/>
  <c r="AK191" i="1" s="1"/>
  <c r="AL191" i="1" s="1"/>
  <c r="AM191" i="1" s="1"/>
  <c r="G7" i="1"/>
  <c r="AI360" i="1"/>
  <c r="AK360" i="1" s="1"/>
  <c r="F7" i="1"/>
  <c r="H7" i="1" l="1"/>
  <c r="AL360" i="1"/>
  <c r="AM360" i="1" s="1"/>
  <c r="H8" i="1"/>
  <c r="H9" i="1"/>
  <c r="I7" i="1" l="1"/>
  <c r="H37" i="1"/>
  <c r="H37" i="2" l="1"/>
  <c r="F37" i="2" l="1"/>
  <c r="F37" i="1"/>
  <c r="V186" i="1" l="1"/>
  <c r="V186" i="2"/>
  <c r="G34" i="2" l="1"/>
  <c r="I34" i="2" s="1"/>
  <c r="V185" i="2"/>
  <c r="V185" i="1"/>
  <c r="G36" i="2"/>
  <c r="I36" i="2" s="1"/>
  <c r="G35" i="2"/>
  <c r="I35" i="2" s="1"/>
  <c r="AI185" i="1"/>
  <c r="AI185" i="2"/>
  <c r="I299" i="2"/>
  <c r="I299" i="1"/>
  <c r="V299" i="1"/>
  <c r="V299" i="2"/>
  <c r="V129" i="1"/>
  <c r="V129" i="2"/>
  <c r="AI129" i="1"/>
  <c r="AK129" i="1" s="1"/>
  <c r="AI129" i="2"/>
  <c r="AK129" i="2" s="1"/>
  <c r="V356" i="2"/>
  <c r="X186" i="2"/>
  <c r="AF186" i="2"/>
  <c r="AH186" i="2" s="1"/>
  <c r="G33" i="2"/>
  <c r="I33" i="2" s="1"/>
  <c r="AF186" i="1"/>
  <c r="AH186" i="1" s="1"/>
  <c r="V356" i="1"/>
  <c r="X186" i="1"/>
  <c r="AF129" i="1" l="1"/>
  <c r="AH129" i="1" s="1"/>
  <c r="X129" i="1"/>
  <c r="AF299" i="2"/>
  <c r="AH299" i="2" s="1"/>
  <c r="X299" i="2"/>
  <c r="AF299" i="1"/>
  <c r="AH299" i="1" s="1"/>
  <c r="X299" i="1"/>
  <c r="K299" i="1"/>
  <c r="S299" i="1"/>
  <c r="U299" i="1" s="1"/>
  <c r="AF356" i="1"/>
  <c r="AH356" i="1" s="1"/>
  <c r="V414" i="1"/>
  <c r="X356" i="1"/>
  <c r="K299" i="2"/>
  <c r="S299" i="2"/>
  <c r="U299" i="2" s="1"/>
  <c r="AI355" i="2"/>
  <c r="AK185" i="2"/>
  <c r="AI355" i="1"/>
  <c r="AK185" i="1"/>
  <c r="V130" i="1"/>
  <c r="V130" i="2"/>
  <c r="AI130" i="2"/>
  <c r="AK130" i="2" s="1"/>
  <c r="AI130" i="1"/>
  <c r="AK130" i="1" s="1"/>
  <c r="V414" i="2"/>
  <c r="AF356" i="2"/>
  <c r="AH356" i="2" s="1"/>
  <c r="X356" i="2"/>
  <c r="G32" i="2"/>
  <c r="E37" i="2"/>
  <c r="AF185" i="1"/>
  <c r="AH185" i="1" s="1"/>
  <c r="AH193" i="1" s="1"/>
  <c r="V355" i="1"/>
  <c r="X185" i="1"/>
  <c r="X193" i="1" s="1"/>
  <c r="AI186" i="1"/>
  <c r="AI186" i="2"/>
  <c r="E37" i="1"/>
  <c r="V355" i="2"/>
  <c r="AF185" i="2"/>
  <c r="AH185" i="2" s="1"/>
  <c r="AH193" i="2" s="1"/>
  <c r="X185" i="2"/>
  <c r="V300" i="2"/>
  <c r="V300" i="1"/>
  <c r="AL129" i="1"/>
  <c r="AM129" i="1" s="1"/>
  <c r="X129" i="2"/>
  <c r="AF129" i="2"/>
  <c r="AH129" i="2" s="1"/>
  <c r="AK186" i="1" l="1"/>
  <c r="AL186" i="1" s="1"/>
  <c r="AM186" i="1" s="1"/>
  <c r="AI356" i="1"/>
  <c r="AL185" i="2"/>
  <c r="AM185" i="2" s="1"/>
  <c r="X202" i="1"/>
  <c r="AI413" i="2"/>
  <c r="AK413" i="2" s="1"/>
  <c r="AK355" i="2"/>
  <c r="I300" i="2"/>
  <c r="I300" i="1"/>
  <c r="AF355" i="1"/>
  <c r="AH355" i="1" s="1"/>
  <c r="AH363" i="1" s="1"/>
  <c r="V413" i="1"/>
  <c r="X355" i="1"/>
  <c r="AH202" i="1"/>
  <c r="L299" i="2"/>
  <c r="M299" i="2" s="1"/>
  <c r="I32" i="2"/>
  <c r="G37" i="2"/>
  <c r="X414" i="1"/>
  <c r="AF414" i="1"/>
  <c r="AH414" i="1" s="1"/>
  <c r="AF300" i="1"/>
  <c r="AH300" i="1" s="1"/>
  <c r="AH305" i="1" s="1"/>
  <c r="X300" i="1"/>
  <c r="Y299" i="1"/>
  <c r="Z299" i="1" s="1"/>
  <c r="AF300" i="2"/>
  <c r="AH300" i="2" s="1"/>
  <c r="AH305" i="2" s="1"/>
  <c r="AH314" i="2" s="1"/>
  <c r="X300" i="2"/>
  <c r="AF414" i="2"/>
  <c r="AH414" i="2" s="1"/>
  <c r="X414" i="2"/>
  <c r="L299" i="1"/>
  <c r="M299" i="1" s="1"/>
  <c r="AL129" i="2"/>
  <c r="AM129" i="2" s="1"/>
  <c r="AK135" i="1"/>
  <c r="X193" i="2"/>
  <c r="AK135" i="2"/>
  <c r="AL130" i="2"/>
  <c r="AM130" i="2" s="1"/>
  <c r="X305" i="1"/>
  <c r="AH202" i="2"/>
  <c r="AF355" i="2"/>
  <c r="AH355" i="2" s="1"/>
  <c r="AH363" i="2" s="1"/>
  <c r="V413" i="2"/>
  <c r="X355" i="2"/>
  <c r="AF130" i="2"/>
  <c r="AH130" i="2" s="1"/>
  <c r="AH135" i="2" s="1"/>
  <c r="X130" i="2"/>
  <c r="X135" i="2" s="1"/>
  <c r="Y299" i="2"/>
  <c r="Z299" i="2" s="1"/>
  <c r="AF130" i="1"/>
  <c r="AH130" i="1" s="1"/>
  <c r="AH135" i="1" s="1"/>
  <c r="X130" i="1"/>
  <c r="X135" i="1" s="1"/>
  <c r="G37" i="1"/>
  <c r="AL185" i="1"/>
  <c r="AM185" i="1" s="1"/>
  <c r="AK193" i="1"/>
  <c r="AI356" i="2"/>
  <c r="AK186" i="2"/>
  <c r="AL186" i="2" s="1"/>
  <c r="AM186" i="2" s="1"/>
  <c r="AI413" i="1"/>
  <c r="AK413" i="1" s="1"/>
  <c r="AK355" i="1"/>
  <c r="X144" i="2" l="1"/>
  <c r="AH144" i="2"/>
  <c r="AF413" i="2"/>
  <c r="AH413" i="2" s="1"/>
  <c r="AH421" i="2" s="1"/>
  <c r="X413" i="2"/>
  <c r="X305" i="2"/>
  <c r="AL355" i="1"/>
  <c r="AM355" i="1" s="1"/>
  <c r="AH372" i="2"/>
  <c r="AH317" i="2"/>
  <c r="AH205" i="1"/>
  <c r="AH205" i="2"/>
  <c r="X363" i="1"/>
  <c r="AI414" i="2"/>
  <c r="AK414" i="2" s="1"/>
  <c r="AL414" i="2" s="1"/>
  <c r="AM414" i="2" s="1"/>
  <c r="AK356" i="2"/>
  <c r="AL356" i="2" s="1"/>
  <c r="AM356" i="2" s="1"/>
  <c r="X314" i="1"/>
  <c r="AF413" i="1"/>
  <c r="AH413" i="1" s="1"/>
  <c r="AH421" i="1" s="1"/>
  <c r="X413" i="1"/>
  <c r="X421" i="1" s="1"/>
  <c r="X144" i="1"/>
  <c r="AH314" i="1"/>
  <c r="AH372" i="1"/>
  <c r="AL193" i="1"/>
  <c r="AK202" i="1"/>
  <c r="AK144" i="2"/>
  <c r="AL135" i="2"/>
  <c r="AH55" i="2" s="1"/>
  <c r="K300" i="1"/>
  <c r="S300" i="1"/>
  <c r="U300" i="1" s="1"/>
  <c r="U305" i="1" s="1"/>
  <c r="Y305" i="1" s="1"/>
  <c r="U58" i="1" s="1"/>
  <c r="X202" i="2"/>
  <c r="S300" i="2"/>
  <c r="U300" i="2" s="1"/>
  <c r="U305" i="2" s="1"/>
  <c r="K300" i="2"/>
  <c r="AL355" i="2"/>
  <c r="AM355" i="2" s="1"/>
  <c r="I37" i="1"/>
  <c r="J37" i="1"/>
  <c r="AL130" i="1"/>
  <c r="AM130" i="1" s="1"/>
  <c r="I37" i="2"/>
  <c r="J37" i="2"/>
  <c r="AL413" i="2"/>
  <c r="AM413" i="2" s="1"/>
  <c r="AK144" i="1"/>
  <c r="AL135" i="1"/>
  <c r="AH55" i="1" s="1"/>
  <c r="AH144" i="1"/>
  <c r="X205" i="1"/>
  <c r="AI414" i="1"/>
  <c r="AK414" i="1" s="1"/>
  <c r="AL414" i="1" s="1"/>
  <c r="AM414" i="1" s="1"/>
  <c r="AK356" i="1"/>
  <c r="AL356" i="1" s="1"/>
  <c r="AM356" i="1" s="1"/>
  <c r="X363" i="2"/>
  <c r="AM135" i="1" l="1"/>
  <c r="AI55" i="1" s="1"/>
  <c r="AK421" i="1"/>
  <c r="AK363" i="1"/>
  <c r="AK372" i="1" s="1"/>
  <c r="AH317" i="1"/>
  <c r="AK430" i="1"/>
  <c r="AL421" i="1"/>
  <c r="AH60" i="1" s="1"/>
  <c r="AI299" i="2"/>
  <c r="AK299" i="2" s="1"/>
  <c r="AI299" i="1"/>
  <c r="AK299" i="1" s="1"/>
  <c r="AL413" i="1"/>
  <c r="AM413" i="1" s="1"/>
  <c r="X147" i="1"/>
  <c r="X221" i="1"/>
  <c r="X216" i="1"/>
  <c r="X226" i="1"/>
  <c r="L300" i="2"/>
  <c r="M300" i="2" s="1"/>
  <c r="K305" i="2"/>
  <c r="X430" i="1"/>
  <c r="AH333" i="2"/>
  <c r="AH334" i="2" s="1"/>
  <c r="AH336" i="2" s="1"/>
  <c r="AH338" i="2"/>
  <c r="AH339" i="2" s="1"/>
  <c r="AH341" i="2" s="1"/>
  <c r="AH328" i="2"/>
  <c r="AH329" i="2" s="1"/>
  <c r="AH331" i="2" s="1"/>
  <c r="U314" i="2"/>
  <c r="AH430" i="1"/>
  <c r="AH147" i="1"/>
  <c r="Y300" i="1"/>
  <c r="Z300" i="1" s="1"/>
  <c r="AH375" i="2"/>
  <c r="X205" i="2"/>
  <c r="AK147" i="1"/>
  <c r="AL144" i="1"/>
  <c r="AJ55" i="1" s="1"/>
  <c r="U314" i="1"/>
  <c r="Y314" i="1" s="1"/>
  <c r="W58" i="1" s="1"/>
  <c r="Z305" i="1"/>
  <c r="V58" i="1" s="1"/>
  <c r="X317" i="1"/>
  <c r="L300" i="1"/>
  <c r="M300" i="1" s="1"/>
  <c r="K305" i="1"/>
  <c r="Y300" i="2"/>
  <c r="Z300" i="2" s="1"/>
  <c r="X314" i="2"/>
  <c r="Y305" i="2"/>
  <c r="U58" i="2" s="1"/>
  <c r="AK147" i="2"/>
  <c r="AL144" i="2"/>
  <c r="AJ55" i="2" s="1"/>
  <c r="X372" i="1"/>
  <c r="X421" i="2"/>
  <c r="X372" i="2"/>
  <c r="AK205" i="1"/>
  <c r="AL202" i="1"/>
  <c r="AH430" i="2"/>
  <c r="AH56" i="1"/>
  <c r="AM193" i="1"/>
  <c r="AM135" i="2"/>
  <c r="AI55" i="2" s="1"/>
  <c r="AH221" i="2"/>
  <c r="AH226" i="2"/>
  <c r="AH216" i="2"/>
  <c r="AH147" i="2"/>
  <c r="AH375" i="1"/>
  <c r="AH226" i="1"/>
  <c r="AH216" i="1"/>
  <c r="AH221" i="1"/>
  <c r="AH222" i="1" s="1"/>
  <c r="AH224" i="1" s="1"/>
  <c r="X147" i="2"/>
  <c r="AL363" i="1" l="1"/>
  <c r="Z305" i="2"/>
  <c r="V58" i="2" s="1"/>
  <c r="X375" i="2"/>
  <c r="AH433" i="1"/>
  <c r="X222" i="1"/>
  <c r="X224" i="1" s="1"/>
  <c r="AI300" i="1"/>
  <c r="AK300" i="1" s="1"/>
  <c r="AL300" i="1" s="1"/>
  <c r="AM300" i="1" s="1"/>
  <c r="AI300" i="2"/>
  <c r="AK300" i="2" s="1"/>
  <c r="AL300" i="2" s="1"/>
  <c r="AM300" i="2" s="1"/>
  <c r="AH386" i="1"/>
  <c r="AH387" i="1" s="1"/>
  <c r="AH389" i="1" s="1"/>
  <c r="AH391" i="1"/>
  <c r="AH392" i="1" s="1"/>
  <c r="AH394" i="1" s="1"/>
  <c r="AH396" i="1"/>
  <c r="X430" i="2"/>
  <c r="X338" i="1"/>
  <c r="X333" i="1"/>
  <c r="X328" i="1"/>
  <c r="AM144" i="2"/>
  <c r="AK55" i="2" s="1"/>
  <c r="U317" i="2"/>
  <c r="AH168" i="2"/>
  <c r="AH158" i="2"/>
  <c r="AH163" i="2"/>
  <c r="U317" i="1"/>
  <c r="Z314" i="1"/>
  <c r="X58" i="1" s="1"/>
  <c r="X375" i="1"/>
  <c r="X163" i="1"/>
  <c r="X158" i="1"/>
  <c r="X168" i="1"/>
  <c r="AH217" i="2"/>
  <c r="AH219" i="2" s="1"/>
  <c r="AK168" i="1"/>
  <c r="AK158" i="1"/>
  <c r="AK163" i="1"/>
  <c r="AL147" i="1"/>
  <c r="AL55" i="1" s="1"/>
  <c r="AH227" i="2"/>
  <c r="AK158" i="2"/>
  <c r="AK163" i="2"/>
  <c r="AK168" i="2"/>
  <c r="AL147" i="2"/>
  <c r="AL55" i="2" s="1"/>
  <c r="AH59" i="1"/>
  <c r="AM363" i="1"/>
  <c r="AH222" i="2"/>
  <c r="AH224" i="2" s="1"/>
  <c r="AL372" i="1"/>
  <c r="AK375" i="1"/>
  <c r="AI56" i="1"/>
  <c r="G16" i="1"/>
  <c r="X216" i="2"/>
  <c r="X226" i="2"/>
  <c r="X221" i="2"/>
  <c r="X433" i="1"/>
  <c r="AL299" i="1"/>
  <c r="AM299" i="1" s="1"/>
  <c r="X168" i="2"/>
  <c r="X158" i="2"/>
  <c r="X163" i="2"/>
  <c r="AH386" i="2"/>
  <c r="AH391" i="2"/>
  <c r="AH396" i="2"/>
  <c r="L305" i="2"/>
  <c r="K314" i="2"/>
  <c r="AL299" i="2"/>
  <c r="AM299" i="2" s="1"/>
  <c r="AK305" i="2"/>
  <c r="AH433" i="2"/>
  <c r="Y314" i="2"/>
  <c r="W58" i="2" s="1"/>
  <c r="X317" i="2"/>
  <c r="AJ56" i="1"/>
  <c r="AM202" i="1"/>
  <c r="AK56" i="1" s="1"/>
  <c r="AM144" i="1"/>
  <c r="AK55" i="1" s="1"/>
  <c r="AK433" i="1"/>
  <c r="AL430" i="1"/>
  <c r="AJ60" i="1" s="1"/>
  <c r="AH217" i="1"/>
  <c r="AH219" i="1" s="1"/>
  <c r="AK221" i="1"/>
  <c r="AK226" i="1"/>
  <c r="AL205" i="1"/>
  <c r="AK216" i="1"/>
  <c r="L305" i="1"/>
  <c r="K314" i="1"/>
  <c r="AH158" i="1"/>
  <c r="AH168" i="1"/>
  <c r="AH163" i="1"/>
  <c r="X227" i="1"/>
  <c r="X229" i="1" s="1"/>
  <c r="AH227" i="1"/>
  <c r="AH229" i="1"/>
  <c r="AM421" i="1"/>
  <c r="X217" i="1"/>
  <c r="AH333" i="1"/>
  <c r="AH334" i="1" s="1"/>
  <c r="AH336" i="1" s="1"/>
  <c r="AH328" i="1"/>
  <c r="AH338" i="1"/>
  <c r="Z314" i="2" l="1"/>
  <c r="X58" i="2" s="1"/>
  <c r="AM147" i="2"/>
  <c r="AM55" i="2" s="1"/>
  <c r="L314" i="1"/>
  <c r="K317" i="1"/>
  <c r="AH454" i="2"/>
  <c r="AH444" i="2"/>
  <c r="AH449" i="2"/>
  <c r="X160" i="1"/>
  <c r="X159" i="1"/>
  <c r="X339" i="1"/>
  <c r="X341" i="1" s="1"/>
  <c r="AH339" i="1"/>
  <c r="AH341" i="1" s="1"/>
  <c r="H58" i="1"/>
  <c r="M305" i="1"/>
  <c r="I58" i="1" s="1"/>
  <c r="X164" i="1"/>
  <c r="X165" i="1"/>
  <c r="X433" i="2"/>
  <c r="AH329" i="1"/>
  <c r="AH331" i="1" s="1"/>
  <c r="AL216" i="1"/>
  <c r="AM216" i="1" s="1"/>
  <c r="AK217" i="1"/>
  <c r="AL217" i="1" s="1"/>
  <c r="AM217" i="1" s="1"/>
  <c r="X444" i="1"/>
  <c r="X454" i="1"/>
  <c r="X449" i="1"/>
  <c r="AK169" i="2"/>
  <c r="AK170" i="2"/>
  <c r="AK171" i="2" s="1"/>
  <c r="AL168" i="2"/>
  <c r="AM168" i="2" s="1"/>
  <c r="AL56" i="1"/>
  <c r="AM205" i="1"/>
  <c r="AM56" i="1" s="1"/>
  <c r="AK314" i="2"/>
  <c r="AL305" i="2"/>
  <c r="X222" i="2"/>
  <c r="AK165" i="2"/>
  <c r="AK166" i="2" s="1"/>
  <c r="AK164" i="2"/>
  <c r="AL163" i="2"/>
  <c r="AM163" i="2" s="1"/>
  <c r="X391" i="1"/>
  <c r="X396" i="1"/>
  <c r="X386" i="1"/>
  <c r="AL226" i="1"/>
  <c r="AM226" i="1" s="1"/>
  <c r="AK227" i="1"/>
  <c r="AL227" i="1" s="1"/>
  <c r="AM227" i="1" s="1"/>
  <c r="X227" i="2"/>
  <c r="AK159" i="2"/>
  <c r="AK160" i="2"/>
  <c r="AL158" i="2"/>
  <c r="AM158" i="2" s="1"/>
  <c r="AH397" i="1"/>
  <c r="AH399" i="1" s="1"/>
  <c r="X219" i="1"/>
  <c r="AK222" i="1"/>
  <c r="AL222" i="1" s="1"/>
  <c r="AM222" i="1" s="1"/>
  <c r="AL221" i="1"/>
  <c r="AM221" i="1" s="1"/>
  <c r="L314" i="2"/>
  <c r="K317" i="2"/>
  <c r="U328" i="1"/>
  <c r="U333" i="1"/>
  <c r="U338" i="1"/>
  <c r="Y338" i="1" s="1"/>
  <c r="Z338" i="1" s="1"/>
  <c r="G15" i="1"/>
  <c r="AI60" i="1"/>
  <c r="M305" i="2"/>
  <c r="I58" i="2" s="1"/>
  <c r="H58" i="2"/>
  <c r="X217" i="2"/>
  <c r="X219" i="2" s="1"/>
  <c r="AH229" i="2"/>
  <c r="AH164" i="2"/>
  <c r="AH165" i="2"/>
  <c r="AH397" i="2"/>
  <c r="AK165" i="1"/>
  <c r="AK164" i="1"/>
  <c r="AL163" i="1"/>
  <c r="AM163" i="1" s="1"/>
  <c r="AH159" i="2"/>
  <c r="AH160" i="2"/>
  <c r="AL433" i="1"/>
  <c r="AL60" i="1" s="1"/>
  <c r="AK444" i="1"/>
  <c r="AK454" i="1"/>
  <c r="AK449" i="1"/>
  <c r="AH392" i="2"/>
  <c r="AK159" i="1"/>
  <c r="AK160" i="1"/>
  <c r="AL158" i="1"/>
  <c r="AM158" i="1" s="1"/>
  <c r="AH170" i="2"/>
  <c r="AH169" i="2"/>
  <c r="AH387" i="2"/>
  <c r="AH389" i="2" s="1"/>
  <c r="AL375" i="1"/>
  <c r="AK396" i="1"/>
  <c r="AK391" i="1"/>
  <c r="AK386" i="1"/>
  <c r="AK170" i="1"/>
  <c r="AK169" i="1"/>
  <c r="AL168" i="1"/>
  <c r="AM168" i="1" s="1"/>
  <c r="AJ59" i="1"/>
  <c r="AM372" i="1"/>
  <c r="AK59" i="1" s="1"/>
  <c r="U328" i="2"/>
  <c r="U329" i="2" s="1"/>
  <c r="U331" i="2" s="1"/>
  <c r="U333" i="2"/>
  <c r="U334" i="2" s="1"/>
  <c r="U336" i="2" s="1"/>
  <c r="U338" i="2"/>
  <c r="U339" i="2" s="1"/>
  <c r="U341" i="2" s="1"/>
  <c r="AM147" i="1"/>
  <c r="AM55" i="1" s="1"/>
  <c r="X165" i="2"/>
  <c r="X166" i="2" s="1"/>
  <c r="X164" i="2"/>
  <c r="AM430" i="1"/>
  <c r="AK60" i="1" s="1"/>
  <c r="AH164" i="1"/>
  <c r="AH165" i="1"/>
  <c r="Y317" i="2"/>
  <c r="Y58" i="2" s="1"/>
  <c r="X328" i="2"/>
  <c r="X333" i="2"/>
  <c r="X338" i="2"/>
  <c r="X159" i="2"/>
  <c r="X160" i="2"/>
  <c r="Y317" i="1"/>
  <c r="Y58" i="1" s="1"/>
  <c r="AH444" i="1"/>
  <c r="AH445" i="1" s="1"/>
  <c r="AH447" i="1" s="1"/>
  <c r="AH449" i="1"/>
  <c r="AH450" i="1" s="1"/>
  <c r="AH452" i="1" s="1"/>
  <c r="AH454" i="1"/>
  <c r="AH455" i="1" s="1"/>
  <c r="AH457" i="1" s="1"/>
  <c r="AH170" i="1"/>
  <c r="AH169" i="1"/>
  <c r="X169" i="2"/>
  <c r="X170" i="2"/>
  <c r="X329" i="1"/>
  <c r="X386" i="2"/>
  <c r="X396" i="2"/>
  <c r="X391" i="2"/>
  <c r="AH159" i="1"/>
  <c r="AH160" i="1"/>
  <c r="AK305" i="1"/>
  <c r="G17" i="1"/>
  <c r="AI59" i="1"/>
  <c r="X170" i="1"/>
  <c r="X169" i="1"/>
  <c r="X334" i="1"/>
  <c r="X336" i="1" s="1"/>
  <c r="Y333" i="1"/>
  <c r="Z333" i="1" s="1"/>
  <c r="X166" i="1" l="1"/>
  <c r="AH166" i="1"/>
  <c r="AH171" i="1"/>
  <c r="X161" i="2"/>
  <c r="AH161" i="1"/>
  <c r="AK166" i="1"/>
  <c r="X171" i="2"/>
  <c r="X161" i="1"/>
  <c r="AH166" i="2"/>
  <c r="AL166" i="2" s="1"/>
  <c r="AM166" i="2" s="1"/>
  <c r="AK229" i="1"/>
  <c r="AL229" i="1" s="1"/>
  <c r="AH171" i="2"/>
  <c r="AL171" i="2" s="1"/>
  <c r="AM171" i="2" s="1"/>
  <c r="AL160" i="1"/>
  <c r="AK161" i="1"/>
  <c r="AL161" i="1" s="1"/>
  <c r="AN55" i="1" s="1"/>
  <c r="AK219" i="1"/>
  <c r="AL219" i="1" s="1"/>
  <c r="AM219" i="1" s="1"/>
  <c r="AK161" i="2"/>
  <c r="AL161" i="2" s="1"/>
  <c r="AN55" i="2" s="1"/>
  <c r="AL166" i="1"/>
  <c r="AM166" i="1" s="1"/>
  <c r="AH161" i="2"/>
  <c r="X171" i="1"/>
  <c r="AM433" i="1"/>
  <c r="AM60" i="1" s="1"/>
  <c r="X331" i="1"/>
  <c r="AL386" i="1"/>
  <c r="AM386" i="1" s="1"/>
  <c r="AK387" i="1"/>
  <c r="AL387" i="1" s="1"/>
  <c r="AM387" i="1" s="1"/>
  <c r="U329" i="1"/>
  <c r="U331" i="1" s="1"/>
  <c r="AL391" i="1"/>
  <c r="AM391" i="1" s="1"/>
  <c r="AK392" i="1"/>
  <c r="AL392" i="1" s="1"/>
  <c r="AM392" i="1" s="1"/>
  <c r="AL449" i="1"/>
  <c r="AM449" i="1" s="1"/>
  <c r="AK450" i="1"/>
  <c r="AL450" i="1" s="1"/>
  <c r="AM450" i="1" s="1"/>
  <c r="K333" i="2"/>
  <c r="K328" i="2"/>
  <c r="K338" i="2"/>
  <c r="L317" i="2"/>
  <c r="AM305" i="2"/>
  <c r="AI58" i="2" s="1"/>
  <c r="AH58" i="2"/>
  <c r="AL396" i="1"/>
  <c r="AM396" i="1" s="1"/>
  <c r="AK397" i="1"/>
  <c r="AL397" i="1" s="1"/>
  <c r="AM397" i="1" s="1"/>
  <c r="AK455" i="1"/>
  <c r="AL455" i="1" s="1"/>
  <c r="AM455" i="1" s="1"/>
  <c r="AL454" i="1"/>
  <c r="AM454" i="1" s="1"/>
  <c r="AK457" i="1"/>
  <c r="AL457" i="1" s="1"/>
  <c r="AN60" i="1" s="1"/>
  <c r="J58" i="2"/>
  <c r="M314" i="2"/>
  <c r="K58" i="2" s="1"/>
  <c r="AK317" i="2"/>
  <c r="AL314" i="2"/>
  <c r="AL59" i="1"/>
  <c r="AM375" i="1"/>
  <c r="AM59" i="1" s="1"/>
  <c r="AL444" i="1"/>
  <c r="AM444" i="1" s="1"/>
  <c r="AK445" i="1"/>
  <c r="AL445" i="1" s="1"/>
  <c r="AM445" i="1" s="1"/>
  <c r="AK224" i="1"/>
  <c r="AL224" i="1" s="1"/>
  <c r="AM224" i="1" s="1"/>
  <c r="Y338" i="2"/>
  <c r="Z338" i="2" s="1"/>
  <c r="X339" i="2"/>
  <c r="Z317" i="2"/>
  <c r="Z58" i="2" s="1"/>
  <c r="AL305" i="1"/>
  <c r="AK314" i="1"/>
  <c r="X334" i="2"/>
  <c r="Y333" i="2"/>
  <c r="Z333" i="2" s="1"/>
  <c r="Y328" i="2"/>
  <c r="Z328" i="2" s="1"/>
  <c r="X329" i="2"/>
  <c r="Y329" i="2" s="1"/>
  <c r="Z329" i="2" s="1"/>
  <c r="AL160" i="2"/>
  <c r="X454" i="2"/>
  <c r="X449" i="2"/>
  <c r="X444" i="2"/>
  <c r="X387" i="1"/>
  <c r="X389" i="1" s="1"/>
  <c r="X397" i="1"/>
  <c r="X399" i="1" s="1"/>
  <c r="X392" i="1"/>
  <c r="X394" i="1" s="1"/>
  <c r="AH450" i="2"/>
  <c r="AH452" i="2" s="1"/>
  <c r="AL164" i="1"/>
  <c r="AM164" i="1" s="1"/>
  <c r="AH445" i="2"/>
  <c r="K37" i="2"/>
  <c r="AL169" i="2"/>
  <c r="AM169" i="2" s="1"/>
  <c r="AH455" i="2"/>
  <c r="AH457" i="2" s="1"/>
  <c r="X392" i="2"/>
  <c r="K37" i="1"/>
  <c r="AL164" i="2"/>
  <c r="AM164" i="2" s="1"/>
  <c r="K328" i="1"/>
  <c r="K333" i="1"/>
  <c r="L317" i="1"/>
  <c r="K338" i="1"/>
  <c r="X397" i="2"/>
  <c r="AL159" i="1"/>
  <c r="AM159" i="1" s="1"/>
  <c r="AH399" i="2"/>
  <c r="Z317" i="1"/>
  <c r="Z58" i="1" s="1"/>
  <c r="AL159" i="2"/>
  <c r="AM159" i="2" s="1"/>
  <c r="X450" i="1"/>
  <c r="M314" i="1"/>
  <c r="K58" i="1" s="1"/>
  <c r="J58" i="1"/>
  <c r="X387" i="2"/>
  <c r="AK171" i="1"/>
  <c r="AL171" i="1" s="1"/>
  <c r="AM171" i="1" s="1"/>
  <c r="AL169" i="1"/>
  <c r="AM169" i="1" s="1"/>
  <c r="U339" i="1"/>
  <c r="Y339" i="1" s="1"/>
  <c r="Z339" i="1" s="1"/>
  <c r="X224" i="2"/>
  <c r="X455" i="1"/>
  <c r="AI243" i="2"/>
  <c r="AK243" i="2" s="1"/>
  <c r="AI243" i="1"/>
  <c r="AK243" i="1" s="1"/>
  <c r="Y328" i="1"/>
  <c r="Z328" i="1" s="1"/>
  <c r="AH394" i="2"/>
  <c r="U334" i="1"/>
  <c r="Y334" i="1" s="1"/>
  <c r="Z334" i="1" s="1"/>
  <c r="X229" i="2"/>
  <c r="X445" i="1"/>
  <c r="X447" i="1" s="1"/>
  <c r="X331" i="2" l="1"/>
  <c r="Y331" i="2" s="1"/>
  <c r="Z331" i="2" s="1"/>
  <c r="AM457" i="1"/>
  <c r="AO60" i="1" s="1"/>
  <c r="AK447" i="1"/>
  <c r="AL447" i="1" s="1"/>
  <c r="AM447" i="1" s="1"/>
  <c r="AK452" i="1"/>
  <c r="AL452" i="1" s="1"/>
  <c r="AM452" i="1" s="1"/>
  <c r="AK394" i="1"/>
  <c r="AL394" i="1" s="1"/>
  <c r="AM394" i="1" s="1"/>
  <c r="AK399" i="1"/>
  <c r="AL399" i="1" s="1"/>
  <c r="AN59" i="1" s="1"/>
  <c r="AN56" i="1"/>
  <c r="AM229" i="1"/>
  <c r="Y329" i="1"/>
  <c r="Z329" i="1" s="1"/>
  <c r="AM161" i="1"/>
  <c r="AO55" i="1" s="1"/>
  <c r="U336" i="1"/>
  <c r="Y336" i="1" s="1"/>
  <c r="Z336" i="1" s="1"/>
  <c r="Y331" i="1"/>
  <c r="Z331" i="1" s="1"/>
  <c r="U341" i="1"/>
  <c r="Y341" i="1" s="1"/>
  <c r="AA58" i="1" s="1"/>
  <c r="I243" i="2"/>
  <c r="I243" i="1"/>
  <c r="L58" i="2"/>
  <c r="M317" i="2"/>
  <c r="M58" i="2" s="1"/>
  <c r="X457" i="1"/>
  <c r="L338" i="2"/>
  <c r="M338" i="2" s="1"/>
  <c r="K339" i="2"/>
  <c r="L339" i="2" s="1"/>
  <c r="M339" i="2" s="1"/>
  <c r="AK389" i="1"/>
  <c r="AL389" i="1" s="1"/>
  <c r="AM389" i="1" s="1"/>
  <c r="V244" i="2"/>
  <c r="V244" i="1"/>
  <c r="X336" i="2"/>
  <c r="Y336" i="2" s="1"/>
  <c r="Z336" i="2" s="1"/>
  <c r="Y334" i="2"/>
  <c r="Z334" i="2" s="1"/>
  <c r="K329" i="2"/>
  <c r="L329" i="2" s="1"/>
  <c r="M329" i="2" s="1"/>
  <c r="L328" i="2"/>
  <c r="M328" i="2" s="1"/>
  <c r="K334" i="2"/>
  <c r="L334" i="2" s="1"/>
  <c r="M334" i="2" s="1"/>
  <c r="L333" i="2"/>
  <c r="M333" i="2" s="1"/>
  <c r="AK317" i="1"/>
  <c r="AL314" i="1"/>
  <c r="AJ58" i="2"/>
  <c r="AM314" i="2"/>
  <c r="AK58" i="2" s="1"/>
  <c r="AH447" i="2"/>
  <c r="AH58" i="1"/>
  <c r="AM305" i="1"/>
  <c r="AI58" i="1" s="1"/>
  <c r="AK338" i="2"/>
  <c r="AK328" i="2"/>
  <c r="AK333" i="2"/>
  <c r="AL317" i="2"/>
  <c r="AI244" i="2"/>
  <c r="AK244" i="2" s="1"/>
  <c r="AI244" i="1"/>
  <c r="AK244" i="1" s="1"/>
  <c r="X399" i="2"/>
  <c r="X445" i="2"/>
  <c r="X447" i="2" s="1"/>
  <c r="K339" i="1"/>
  <c r="L339" i="1" s="1"/>
  <c r="M339" i="1" s="1"/>
  <c r="L338" i="1"/>
  <c r="M338" i="1" s="1"/>
  <c r="X450" i="2"/>
  <c r="X452" i="2" s="1"/>
  <c r="V243" i="2"/>
  <c r="V243" i="1"/>
  <c r="L58" i="1"/>
  <c r="M317" i="1"/>
  <c r="M58" i="1" s="1"/>
  <c r="X341" i="2"/>
  <c r="Y341" i="2" s="1"/>
  <c r="Y339" i="2"/>
  <c r="Z339" i="2" s="1"/>
  <c r="L333" i="1"/>
  <c r="M333" i="1" s="1"/>
  <c r="K334" i="1"/>
  <c r="L334" i="1" s="1"/>
  <c r="M334" i="1" s="1"/>
  <c r="X455" i="2"/>
  <c r="X389" i="2"/>
  <c r="L328" i="1"/>
  <c r="M328" i="1" s="1"/>
  <c r="K329" i="1"/>
  <c r="L329" i="1" s="1"/>
  <c r="M329" i="1" s="1"/>
  <c r="I185" i="2"/>
  <c r="I185" i="1"/>
  <c r="X394" i="2"/>
  <c r="AM161" i="2"/>
  <c r="AO55" i="2" s="1"/>
  <c r="I244" i="2"/>
  <c r="I244" i="1"/>
  <c r="X452" i="1"/>
  <c r="Z341" i="1" l="1"/>
  <c r="AB58" i="1" s="1"/>
  <c r="G18" i="1"/>
  <c r="K341" i="1"/>
  <c r="L341" i="1" s="1"/>
  <c r="AO56" i="1"/>
  <c r="G19" i="1"/>
  <c r="AM399" i="1"/>
  <c r="AO59" i="1" s="1"/>
  <c r="K331" i="1"/>
  <c r="L331" i="1" s="1"/>
  <c r="M331" i="1" s="1"/>
  <c r="K341" i="2"/>
  <c r="L341" i="2" s="1"/>
  <c r="X243" i="1"/>
  <c r="AF243" i="1"/>
  <c r="AH243" i="1" s="1"/>
  <c r="AK249" i="1"/>
  <c r="K336" i="2"/>
  <c r="L336" i="2" s="1"/>
  <c r="M336" i="2" s="1"/>
  <c r="AF243" i="2"/>
  <c r="AH243" i="2" s="1"/>
  <c r="X243" i="2"/>
  <c r="AK249" i="2"/>
  <c r="G20" i="1"/>
  <c r="AL58" i="2"/>
  <c r="AM317" i="2"/>
  <c r="AM58" i="2" s="1"/>
  <c r="AK334" i="2"/>
  <c r="AL334" i="2" s="1"/>
  <c r="AM334" i="2" s="1"/>
  <c r="AL333" i="2"/>
  <c r="AM333" i="2" s="1"/>
  <c r="AK336" i="2"/>
  <c r="AL336" i="2" s="1"/>
  <c r="AM336" i="2" s="1"/>
  <c r="K244" i="1"/>
  <c r="L244" i="1" s="1"/>
  <c r="M244" i="1" s="1"/>
  <c r="S244" i="1"/>
  <c r="U244" i="1" s="1"/>
  <c r="AK329" i="2"/>
  <c r="AL329" i="2" s="1"/>
  <c r="AM329" i="2" s="1"/>
  <c r="AL328" i="2"/>
  <c r="AM328" i="2" s="1"/>
  <c r="K244" i="2"/>
  <c r="L244" i="2" s="1"/>
  <c r="M244" i="2" s="1"/>
  <c r="S244" i="2"/>
  <c r="U244" i="2" s="1"/>
  <c r="X457" i="2"/>
  <c r="AK339" i="2"/>
  <c r="AL339" i="2" s="1"/>
  <c r="AM339" i="2" s="1"/>
  <c r="AL338" i="2"/>
  <c r="AM338" i="2" s="1"/>
  <c r="K331" i="2"/>
  <c r="L331" i="2" s="1"/>
  <c r="M331" i="2" s="1"/>
  <c r="I129" i="2"/>
  <c r="I129" i="1"/>
  <c r="K336" i="1"/>
  <c r="L336" i="1" s="1"/>
  <c r="M336" i="1" s="1"/>
  <c r="K243" i="1"/>
  <c r="S243" i="1"/>
  <c r="U243" i="1" s="1"/>
  <c r="N58" i="1"/>
  <c r="M341" i="1"/>
  <c r="O58" i="1" s="1"/>
  <c r="S243" i="2"/>
  <c r="U243" i="2" s="1"/>
  <c r="K243" i="2"/>
  <c r="S185" i="1"/>
  <c r="U185" i="1" s="1"/>
  <c r="I355" i="1"/>
  <c r="K185" i="1"/>
  <c r="K185" i="2"/>
  <c r="S185" i="2"/>
  <c r="U185" i="2" s="1"/>
  <c r="I355" i="2"/>
  <c r="AF244" i="1"/>
  <c r="AH244" i="1" s="1"/>
  <c r="AL244" i="1" s="1"/>
  <c r="AM244" i="1" s="1"/>
  <c r="X244" i="1"/>
  <c r="AA58" i="2"/>
  <c r="Z341" i="2"/>
  <c r="AB58" i="2" s="1"/>
  <c r="AJ58" i="1"/>
  <c r="AM314" i="1"/>
  <c r="AK58" i="1" s="1"/>
  <c r="AF244" i="2"/>
  <c r="AH244" i="2" s="1"/>
  <c r="AL244" i="2" s="1"/>
  <c r="AM244" i="2" s="1"/>
  <c r="X244" i="2"/>
  <c r="AL317" i="1"/>
  <c r="AK333" i="1"/>
  <c r="AK328" i="1"/>
  <c r="AK338" i="1"/>
  <c r="AK341" i="2" l="1"/>
  <c r="AL341" i="2" s="1"/>
  <c r="U249" i="2"/>
  <c r="U258" i="2" s="1"/>
  <c r="AK331" i="2"/>
  <c r="AL331" i="2" s="1"/>
  <c r="AM331" i="2" s="1"/>
  <c r="U249" i="1"/>
  <c r="U258" i="1" s="1"/>
  <c r="Y244" i="2"/>
  <c r="Z244" i="2" s="1"/>
  <c r="V73" i="1"/>
  <c r="V73" i="2"/>
  <c r="L243" i="2"/>
  <c r="M243" i="2" s="1"/>
  <c r="K249" i="2"/>
  <c r="I73" i="2"/>
  <c r="I73" i="1"/>
  <c r="AK258" i="2"/>
  <c r="AL249" i="2"/>
  <c r="AH57" i="2" s="1"/>
  <c r="AI73" i="1"/>
  <c r="AK73" i="1" s="1"/>
  <c r="AI73" i="2"/>
  <c r="AK73" i="2" s="1"/>
  <c r="X249" i="2"/>
  <c r="Y243" i="2"/>
  <c r="Z243" i="2" s="1"/>
  <c r="L243" i="1"/>
  <c r="M243" i="1" s="1"/>
  <c r="K249" i="1"/>
  <c r="AH249" i="2"/>
  <c r="AL243" i="2"/>
  <c r="AM243" i="2" s="1"/>
  <c r="Y244" i="1"/>
  <c r="Z244" i="1" s="1"/>
  <c r="S129" i="1"/>
  <c r="U129" i="1" s="1"/>
  <c r="K129" i="1"/>
  <c r="L129" i="1" s="1"/>
  <c r="M129" i="1" s="1"/>
  <c r="I413" i="2"/>
  <c r="S355" i="2"/>
  <c r="U355" i="2" s="1"/>
  <c r="K355" i="2"/>
  <c r="S129" i="2"/>
  <c r="U129" i="2" s="1"/>
  <c r="K129" i="2"/>
  <c r="AK258" i="1"/>
  <c r="Y185" i="2"/>
  <c r="Z185" i="2" s="1"/>
  <c r="AH249" i="1"/>
  <c r="AL249" i="1" s="1"/>
  <c r="AH57" i="1" s="1"/>
  <c r="AL243" i="1"/>
  <c r="AM243" i="1" s="1"/>
  <c r="AK339" i="1"/>
  <c r="AL339" i="1" s="1"/>
  <c r="AM339" i="1" s="1"/>
  <c r="AL338" i="1"/>
  <c r="AM338" i="1" s="1"/>
  <c r="L185" i="2"/>
  <c r="M185" i="2" s="1"/>
  <c r="AN58" i="2"/>
  <c r="AM341" i="2"/>
  <c r="AO58" i="2" s="1"/>
  <c r="X249" i="1"/>
  <c r="Y243" i="1"/>
  <c r="Z243" i="1" s="1"/>
  <c r="AK329" i="1"/>
  <c r="AL329" i="1" s="1"/>
  <c r="AM329" i="1" s="1"/>
  <c r="AL328" i="1"/>
  <c r="AM328" i="1" s="1"/>
  <c r="L185" i="1"/>
  <c r="M185" i="1" s="1"/>
  <c r="I186" i="2"/>
  <c r="I186" i="1"/>
  <c r="AK334" i="1"/>
  <c r="AL334" i="1" s="1"/>
  <c r="AM334" i="1" s="1"/>
  <c r="AL333" i="1"/>
  <c r="AM333" i="1" s="1"/>
  <c r="S355" i="1"/>
  <c r="U355" i="1" s="1"/>
  <c r="I413" i="1"/>
  <c r="K355" i="1"/>
  <c r="N58" i="2"/>
  <c r="M341" i="2"/>
  <c r="O58" i="2" s="1"/>
  <c r="AL58" i="1"/>
  <c r="AM317" i="1"/>
  <c r="AM58" i="1" s="1"/>
  <c r="Y185" i="1"/>
  <c r="Z185" i="1" s="1"/>
  <c r="AK341" i="1" l="1"/>
  <c r="AL341" i="1" s="1"/>
  <c r="AK331" i="1"/>
  <c r="AL331" i="1" s="1"/>
  <c r="AM331" i="1" s="1"/>
  <c r="AK336" i="1"/>
  <c r="AL336" i="1" s="1"/>
  <c r="AM336" i="1" s="1"/>
  <c r="AK261" i="1"/>
  <c r="U261" i="1"/>
  <c r="I130" i="2"/>
  <c r="I130" i="1"/>
  <c r="L129" i="2"/>
  <c r="M129" i="2" s="1"/>
  <c r="Y129" i="2"/>
  <c r="Z129" i="2" s="1"/>
  <c r="X258" i="1"/>
  <c r="Y249" i="1"/>
  <c r="L355" i="2"/>
  <c r="M355" i="2" s="1"/>
  <c r="Y355" i="2"/>
  <c r="Z355" i="2" s="1"/>
  <c r="AK261" i="2"/>
  <c r="L355" i="1"/>
  <c r="M355" i="1" s="1"/>
  <c r="K413" i="2"/>
  <c r="S413" i="2"/>
  <c r="U413" i="2" s="1"/>
  <c r="K73" i="1"/>
  <c r="S73" i="1"/>
  <c r="U73" i="1" s="1"/>
  <c r="K413" i="1"/>
  <c r="S413" i="1"/>
  <c r="U413" i="1" s="1"/>
  <c r="S73" i="2"/>
  <c r="U73" i="2" s="1"/>
  <c r="K73" i="2"/>
  <c r="Y355" i="1"/>
  <c r="Z355" i="1" s="1"/>
  <c r="Y129" i="1"/>
  <c r="Z129" i="1" s="1"/>
  <c r="L249" i="2"/>
  <c r="K258" i="2"/>
  <c r="AN58" i="1"/>
  <c r="AM341" i="1"/>
  <c r="AO58" i="1" s="1"/>
  <c r="AH258" i="2"/>
  <c r="AM249" i="2"/>
  <c r="AI57" i="2" s="1"/>
  <c r="U261" i="2"/>
  <c r="K186" i="1"/>
  <c r="S186" i="1"/>
  <c r="U186" i="1" s="1"/>
  <c r="I356" i="1"/>
  <c r="L249" i="1"/>
  <c r="K258" i="1"/>
  <c r="AF73" i="2"/>
  <c r="AH73" i="2" s="1"/>
  <c r="AL73" i="2" s="1"/>
  <c r="AM73" i="2" s="1"/>
  <c r="X73" i="2"/>
  <c r="S186" i="2"/>
  <c r="U186" i="2" s="1"/>
  <c r="I356" i="2"/>
  <c r="K186" i="2"/>
  <c r="AH258" i="1"/>
  <c r="AM249" i="1"/>
  <c r="AI57" i="1" s="1"/>
  <c r="AF73" i="1"/>
  <c r="AH73" i="1" s="1"/>
  <c r="AL73" i="1" s="1"/>
  <c r="AM73" i="1" s="1"/>
  <c r="X73" i="1"/>
  <c r="X258" i="2"/>
  <c r="Y249" i="2"/>
  <c r="H57" i="1" l="1"/>
  <c r="M249" i="1"/>
  <c r="I57" i="1" s="1"/>
  <c r="K76" i="2"/>
  <c r="L76" i="2" s="1"/>
  <c r="M76" i="2" s="1"/>
  <c r="L73" i="2"/>
  <c r="M73" i="2" s="1"/>
  <c r="K79" i="2"/>
  <c r="U57" i="1"/>
  <c r="Z249" i="1"/>
  <c r="V57" i="1" s="1"/>
  <c r="I414" i="1"/>
  <c r="K356" i="1"/>
  <c r="S356" i="1"/>
  <c r="U356" i="1" s="1"/>
  <c r="U79" i="2"/>
  <c r="X76" i="2"/>
  <c r="Y76" i="2" s="1"/>
  <c r="Z76" i="2" s="1"/>
  <c r="Y258" i="1"/>
  <c r="X261" i="1"/>
  <c r="Y186" i="1"/>
  <c r="Z186" i="1" s="1"/>
  <c r="U193" i="1"/>
  <c r="Y413" i="1"/>
  <c r="Z413" i="1" s="1"/>
  <c r="L186" i="1"/>
  <c r="M186" i="1" s="1"/>
  <c r="K193" i="1"/>
  <c r="L413" i="1"/>
  <c r="M413" i="1" s="1"/>
  <c r="U57" i="2"/>
  <c r="Z249" i="2"/>
  <c r="V57" i="2" s="1"/>
  <c r="X76" i="1"/>
  <c r="Y76" i="1" s="1"/>
  <c r="Z76" i="1" s="1"/>
  <c r="Y258" i="2"/>
  <c r="X261" i="2"/>
  <c r="U277" i="2"/>
  <c r="U272" i="2"/>
  <c r="U282" i="2"/>
  <c r="K76" i="1"/>
  <c r="L76" i="1" s="1"/>
  <c r="M76" i="1" s="1"/>
  <c r="L73" i="1"/>
  <c r="M73" i="1" s="1"/>
  <c r="Y73" i="1"/>
  <c r="Z73" i="1" s="1"/>
  <c r="Y413" i="2"/>
  <c r="Z413" i="2" s="1"/>
  <c r="AK76" i="1"/>
  <c r="AH261" i="2"/>
  <c r="AL261" i="2" s="1"/>
  <c r="AL57" i="2" s="1"/>
  <c r="L413" i="2"/>
  <c r="M413" i="2" s="1"/>
  <c r="AH261" i="1"/>
  <c r="L186" i="2"/>
  <c r="M186" i="2" s="1"/>
  <c r="K193" i="2"/>
  <c r="K261" i="2"/>
  <c r="L258" i="2"/>
  <c r="AL258" i="2"/>
  <c r="AJ57" i="2" s="1"/>
  <c r="K130" i="1"/>
  <c r="S130" i="1"/>
  <c r="U130" i="1" s="1"/>
  <c r="K356" i="2"/>
  <c r="S356" i="2"/>
  <c r="U356" i="2" s="1"/>
  <c r="I414" i="2"/>
  <c r="H57" i="2"/>
  <c r="M249" i="2"/>
  <c r="I57" i="2" s="1"/>
  <c r="AK272" i="2"/>
  <c r="AK277" i="2"/>
  <c r="AK282" i="2"/>
  <c r="S130" i="2"/>
  <c r="U130" i="2" s="1"/>
  <c r="K130" i="2"/>
  <c r="Y186" i="2"/>
  <c r="Z186" i="2" s="1"/>
  <c r="U193" i="2"/>
  <c r="Y73" i="2"/>
  <c r="Z73" i="2" s="1"/>
  <c r="U272" i="1"/>
  <c r="U277" i="1"/>
  <c r="U282" i="1"/>
  <c r="AK76" i="2"/>
  <c r="AL258" i="1"/>
  <c r="AJ57" i="1" s="1"/>
  <c r="L258" i="1"/>
  <c r="K261" i="1"/>
  <c r="AK277" i="1"/>
  <c r="AK272" i="1"/>
  <c r="AK282" i="1"/>
  <c r="X79" i="2" l="1"/>
  <c r="X88" i="2" s="1"/>
  <c r="K79" i="1"/>
  <c r="K88" i="1" s="1"/>
  <c r="X79" i="1"/>
  <c r="AK274" i="1"/>
  <c r="AK273" i="1"/>
  <c r="Y130" i="2"/>
  <c r="Z130" i="2" s="1"/>
  <c r="U135" i="2"/>
  <c r="U202" i="1"/>
  <c r="Y193" i="1"/>
  <c r="U56" i="1" s="1"/>
  <c r="AK278" i="1"/>
  <c r="AK279" i="1"/>
  <c r="AK280" i="1" s="1"/>
  <c r="AM258" i="1"/>
  <c r="AK57" i="1" s="1"/>
  <c r="U283" i="2"/>
  <c r="U284" i="2"/>
  <c r="K272" i="1"/>
  <c r="K282" i="1"/>
  <c r="K277" i="1"/>
  <c r="L261" i="1"/>
  <c r="AK283" i="2"/>
  <c r="AK284" i="2"/>
  <c r="AK285" i="2" s="1"/>
  <c r="AH272" i="1"/>
  <c r="AH277" i="1"/>
  <c r="AL277" i="1" s="1"/>
  <c r="AM277" i="1" s="1"/>
  <c r="AH282" i="1"/>
  <c r="U273" i="2"/>
  <c r="U274" i="2"/>
  <c r="Y261" i="1"/>
  <c r="X272" i="1"/>
  <c r="X277" i="1"/>
  <c r="X282" i="1"/>
  <c r="J57" i="1"/>
  <c r="M258" i="1"/>
  <c r="K57" i="1" s="1"/>
  <c r="AK279" i="2"/>
  <c r="AK278" i="2"/>
  <c r="U279" i="2"/>
  <c r="U278" i="2"/>
  <c r="W57" i="1"/>
  <c r="Z258" i="1"/>
  <c r="X57" i="1" s="1"/>
  <c r="AK273" i="2"/>
  <c r="AK274" i="2"/>
  <c r="X277" i="2"/>
  <c r="Y261" i="2"/>
  <c r="X282" i="2"/>
  <c r="X272" i="2"/>
  <c r="AH79" i="2"/>
  <c r="AM258" i="2"/>
  <c r="AK57" i="2" s="1"/>
  <c r="W57" i="2"/>
  <c r="Z258" i="2"/>
  <c r="X57" i="2" s="1"/>
  <c r="U88" i="2"/>
  <c r="AL76" i="2"/>
  <c r="AM76" i="2" s="1"/>
  <c r="AK79" i="2"/>
  <c r="AH277" i="2"/>
  <c r="AH272" i="2"/>
  <c r="AH282" i="2"/>
  <c r="AM261" i="2"/>
  <c r="AM57" i="2" s="1"/>
  <c r="U79" i="1"/>
  <c r="Y79" i="1" s="1"/>
  <c r="U54" i="1" s="1"/>
  <c r="Y356" i="1"/>
  <c r="Z356" i="1" s="1"/>
  <c r="U363" i="1"/>
  <c r="S414" i="2"/>
  <c r="U414" i="2" s="1"/>
  <c r="K414" i="2"/>
  <c r="AH79" i="1"/>
  <c r="L356" i="1"/>
  <c r="M356" i="1" s="1"/>
  <c r="K363" i="1"/>
  <c r="U284" i="1"/>
  <c r="U283" i="1"/>
  <c r="Y356" i="2"/>
  <c r="Z356" i="2" s="1"/>
  <c r="U363" i="2"/>
  <c r="AL76" i="1"/>
  <c r="AM76" i="1" s="1"/>
  <c r="AK79" i="1"/>
  <c r="S414" i="1"/>
  <c r="U414" i="1" s="1"/>
  <c r="K414" i="1"/>
  <c r="U278" i="1"/>
  <c r="U279" i="1"/>
  <c r="U280" i="1" s="1"/>
  <c r="L356" i="2"/>
  <c r="M356" i="2" s="1"/>
  <c r="K363" i="2"/>
  <c r="U273" i="1"/>
  <c r="U274" i="1"/>
  <c r="Y130" i="1"/>
  <c r="Z130" i="1" s="1"/>
  <c r="U135" i="1"/>
  <c r="K88" i="2"/>
  <c r="L79" i="2"/>
  <c r="Y79" i="2"/>
  <c r="U54" i="2" s="1"/>
  <c r="K135" i="1"/>
  <c r="L130" i="1"/>
  <c r="M130" i="1" s="1"/>
  <c r="X88" i="1"/>
  <c r="K202" i="1"/>
  <c r="L193" i="1"/>
  <c r="U202" i="2"/>
  <c r="Y193" i="2"/>
  <c r="U56" i="2" s="1"/>
  <c r="M258" i="2"/>
  <c r="K57" i="2" s="1"/>
  <c r="J57" i="2"/>
  <c r="AL261" i="1"/>
  <c r="AL57" i="1" s="1"/>
  <c r="L261" i="2"/>
  <c r="K282" i="2"/>
  <c r="K272" i="2"/>
  <c r="K277" i="2"/>
  <c r="L79" i="1"/>
  <c r="AK283" i="1"/>
  <c r="AK284" i="1"/>
  <c r="L130" i="2"/>
  <c r="M130" i="2" s="1"/>
  <c r="K135" i="2"/>
  <c r="L193" i="2"/>
  <c r="K202" i="2"/>
  <c r="AK285" i="1" l="1"/>
  <c r="U275" i="2"/>
  <c r="U285" i="1"/>
  <c r="AK280" i="2"/>
  <c r="U285" i="2"/>
  <c r="U275" i="1"/>
  <c r="Z193" i="2"/>
  <c r="AK275" i="2"/>
  <c r="U280" i="2"/>
  <c r="K91" i="1"/>
  <c r="L88" i="1"/>
  <c r="Y414" i="1"/>
  <c r="Z414" i="1" s="1"/>
  <c r="U421" i="1"/>
  <c r="AH283" i="2"/>
  <c r="AL283" i="2" s="1"/>
  <c r="AM283" i="2" s="1"/>
  <c r="AH284" i="2"/>
  <c r="X273" i="1"/>
  <c r="Y273" i="1" s="1"/>
  <c r="Z273" i="1" s="1"/>
  <c r="Y272" i="1"/>
  <c r="Z272" i="1" s="1"/>
  <c r="X274" i="1"/>
  <c r="Y274" i="1" s="1"/>
  <c r="L272" i="1"/>
  <c r="M272" i="1" s="1"/>
  <c r="K273" i="1"/>
  <c r="L273" i="1" s="1"/>
  <c r="M273" i="1" s="1"/>
  <c r="K274" i="1"/>
  <c r="L274" i="1" s="1"/>
  <c r="M79" i="1"/>
  <c r="I54" i="1" s="1"/>
  <c r="H54" i="1"/>
  <c r="K144" i="1"/>
  <c r="L135" i="1"/>
  <c r="AL79" i="1"/>
  <c r="AH54" i="1" s="1"/>
  <c r="AK88" i="1"/>
  <c r="AH273" i="2"/>
  <c r="AL273" i="2" s="1"/>
  <c r="AM273" i="2" s="1"/>
  <c r="AH274" i="2"/>
  <c r="AL274" i="2" s="1"/>
  <c r="Y57" i="1"/>
  <c r="Z261" i="1"/>
  <c r="Z57" i="1" s="1"/>
  <c r="K278" i="2"/>
  <c r="L278" i="2" s="1"/>
  <c r="M278" i="2" s="1"/>
  <c r="L277" i="2"/>
  <c r="M277" i="2" s="1"/>
  <c r="K279" i="2"/>
  <c r="X91" i="2"/>
  <c r="Y88" i="2"/>
  <c r="W54" i="2" s="1"/>
  <c r="AH278" i="2"/>
  <c r="AL278" i="2" s="1"/>
  <c r="AM278" i="2" s="1"/>
  <c r="AH279" i="2"/>
  <c r="L272" i="2"/>
  <c r="M272" i="2" s="1"/>
  <c r="K273" i="2"/>
  <c r="L273" i="2" s="1"/>
  <c r="M273" i="2" s="1"/>
  <c r="K274" i="2"/>
  <c r="L274" i="2" s="1"/>
  <c r="U372" i="2"/>
  <c r="Y363" i="2"/>
  <c r="U59" i="2" s="1"/>
  <c r="AL79" i="2"/>
  <c r="AH54" i="2" s="1"/>
  <c r="AK88" i="2"/>
  <c r="L282" i="2"/>
  <c r="M282" i="2" s="1"/>
  <c r="K283" i="2"/>
  <c r="L283" i="2" s="1"/>
  <c r="M283" i="2" s="1"/>
  <c r="K284" i="2"/>
  <c r="K285" i="2" s="1"/>
  <c r="L285" i="2" s="1"/>
  <c r="M285" i="2" s="1"/>
  <c r="H54" i="2"/>
  <c r="M79" i="2"/>
  <c r="I54" i="2" s="1"/>
  <c r="L57" i="2"/>
  <c r="M261" i="2"/>
  <c r="M57" i="2" s="1"/>
  <c r="K91" i="2"/>
  <c r="L88" i="2"/>
  <c r="Z79" i="2"/>
  <c r="V54" i="2" s="1"/>
  <c r="AM261" i="1"/>
  <c r="AM57" i="1" s="1"/>
  <c r="U144" i="1"/>
  <c r="Y135" i="1"/>
  <c r="U55" i="1" s="1"/>
  <c r="U91" i="2"/>
  <c r="AH284" i="1"/>
  <c r="AH283" i="1"/>
  <c r="K372" i="1"/>
  <c r="L363" i="1"/>
  <c r="AH279" i="1"/>
  <c r="AH278" i="1"/>
  <c r="AL278" i="1" s="1"/>
  <c r="AM278" i="1" s="1"/>
  <c r="AL277" i="2"/>
  <c r="AM277" i="2" s="1"/>
  <c r="AH273" i="1"/>
  <c r="AL273" i="1" s="1"/>
  <c r="AM273" i="1" s="1"/>
  <c r="AH274" i="1"/>
  <c r="AL274" i="1" s="1"/>
  <c r="K205" i="2"/>
  <c r="L202" i="2"/>
  <c r="AH88" i="1"/>
  <c r="AL282" i="2"/>
  <c r="AM282" i="2" s="1"/>
  <c r="Z193" i="1"/>
  <c r="M193" i="2"/>
  <c r="H56" i="2"/>
  <c r="F16" i="2"/>
  <c r="V56" i="2"/>
  <c r="L414" i="2"/>
  <c r="M414" i="2" s="1"/>
  <c r="K421" i="2"/>
  <c r="AH88" i="2"/>
  <c r="U205" i="1"/>
  <c r="Y202" i="1"/>
  <c r="W56" i="1" s="1"/>
  <c r="K144" i="2"/>
  <c r="L135" i="2"/>
  <c r="U205" i="2"/>
  <c r="Y202" i="2"/>
  <c r="W56" i="2" s="1"/>
  <c r="L363" i="2"/>
  <c r="K372" i="2"/>
  <c r="Y414" i="2"/>
  <c r="Z414" i="2" s="1"/>
  <c r="U421" i="2"/>
  <c r="X274" i="2"/>
  <c r="Y274" i="2" s="1"/>
  <c r="X273" i="2"/>
  <c r="Y273" i="2" s="1"/>
  <c r="Z273" i="2" s="1"/>
  <c r="Y272" i="2"/>
  <c r="Z272" i="2" s="1"/>
  <c r="U144" i="2"/>
  <c r="Y135" i="2"/>
  <c r="U55" i="2" s="1"/>
  <c r="H56" i="1"/>
  <c r="M193" i="1"/>
  <c r="U372" i="1"/>
  <c r="Y363" i="1"/>
  <c r="U59" i="1" s="1"/>
  <c r="X283" i="2"/>
  <c r="Y283" i="2" s="1"/>
  <c r="Z283" i="2" s="1"/>
  <c r="Y282" i="2"/>
  <c r="Z282" i="2" s="1"/>
  <c r="X284" i="2"/>
  <c r="AL282" i="1"/>
  <c r="AM282" i="1" s="1"/>
  <c r="L202" i="1"/>
  <c r="K205" i="1"/>
  <c r="Y57" i="2"/>
  <c r="Z261" i="2"/>
  <c r="Z57" i="2" s="1"/>
  <c r="L57" i="1"/>
  <c r="M261" i="1"/>
  <c r="M57" i="1" s="1"/>
  <c r="AL272" i="1"/>
  <c r="AM272" i="1" s="1"/>
  <c r="X91" i="1"/>
  <c r="U88" i="1"/>
  <c r="Z79" i="1"/>
  <c r="V54" i="1" s="1"/>
  <c r="Y277" i="2"/>
  <c r="Z277" i="2" s="1"/>
  <c r="X278" i="2"/>
  <c r="Y278" i="2" s="1"/>
  <c r="Z278" i="2" s="1"/>
  <c r="X279" i="2"/>
  <c r="Y282" i="1"/>
  <c r="Z282" i="1" s="1"/>
  <c r="X283" i="1"/>
  <c r="Y283" i="1" s="1"/>
  <c r="Z283" i="1" s="1"/>
  <c r="X284" i="1"/>
  <c r="L277" i="1"/>
  <c r="M277" i="1" s="1"/>
  <c r="K279" i="1"/>
  <c r="K278" i="1"/>
  <c r="L278" i="1" s="1"/>
  <c r="M278" i="1" s="1"/>
  <c r="AK275" i="1"/>
  <c r="L414" i="1"/>
  <c r="M414" i="1" s="1"/>
  <c r="K421" i="1"/>
  <c r="AL272" i="2"/>
  <c r="AM272" i="2" s="1"/>
  <c r="X278" i="1"/>
  <c r="Y278" i="1" s="1"/>
  <c r="Z278" i="1" s="1"/>
  <c r="Y277" i="1"/>
  <c r="Z277" i="1" s="1"/>
  <c r="X279" i="1"/>
  <c r="K283" i="1"/>
  <c r="L283" i="1" s="1"/>
  <c r="M283" i="1" s="1"/>
  <c r="K284" i="1"/>
  <c r="K285" i="1" s="1"/>
  <c r="L285" i="1" s="1"/>
  <c r="M285" i="1" s="1"/>
  <c r="L282" i="1"/>
  <c r="M282" i="1" s="1"/>
  <c r="K280" i="1" l="1"/>
  <c r="L280" i="1" s="1"/>
  <c r="M280" i="1" s="1"/>
  <c r="X285" i="1"/>
  <c r="Y285" i="1" s="1"/>
  <c r="Z285" i="1" s="1"/>
  <c r="AH285" i="1"/>
  <c r="AL285" i="1" s="1"/>
  <c r="AM285" i="1" s="1"/>
  <c r="AH285" i="2"/>
  <c r="AL285" i="2" s="1"/>
  <c r="AM285" i="2" s="1"/>
  <c r="X280" i="2"/>
  <c r="Y280" i="2" s="1"/>
  <c r="Z280" i="2" s="1"/>
  <c r="Z135" i="1"/>
  <c r="V55" i="1" s="1"/>
  <c r="Z363" i="2"/>
  <c r="F17" i="2" s="1"/>
  <c r="AH280" i="2"/>
  <c r="AL280" i="2" s="1"/>
  <c r="AM280" i="2" s="1"/>
  <c r="AL283" i="1"/>
  <c r="AM283" i="1" s="1"/>
  <c r="AM79" i="2"/>
  <c r="AI54" i="2" s="1"/>
  <c r="X275" i="2"/>
  <c r="Y275" i="2" s="1"/>
  <c r="AA57" i="2" s="1"/>
  <c r="AH280" i="1"/>
  <c r="AL280" i="1" s="1"/>
  <c r="AM280" i="1" s="1"/>
  <c r="J56" i="2"/>
  <c r="M202" i="2"/>
  <c r="K56" i="2" s="1"/>
  <c r="U107" i="2"/>
  <c r="U112" i="2"/>
  <c r="U102" i="2"/>
  <c r="AK91" i="2"/>
  <c r="AL88" i="2"/>
  <c r="AJ54" i="2" s="1"/>
  <c r="Z135" i="2"/>
  <c r="V55" i="2" s="1"/>
  <c r="Z202" i="1"/>
  <c r="X56" i="1" s="1"/>
  <c r="K226" i="2"/>
  <c r="K221" i="2"/>
  <c r="L205" i="2"/>
  <c r="K216" i="2"/>
  <c r="U147" i="2"/>
  <c r="Y144" i="2"/>
  <c r="W55" i="2" s="1"/>
  <c r="U216" i="1"/>
  <c r="U221" i="1"/>
  <c r="U226" i="1"/>
  <c r="Y205" i="1"/>
  <c r="Y56" i="1" s="1"/>
  <c r="AH275" i="1"/>
  <c r="AL275" i="1" s="1"/>
  <c r="AN57" i="1" s="1"/>
  <c r="X275" i="1"/>
  <c r="Y275" i="1" s="1"/>
  <c r="J56" i="1"/>
  <c r="M202" i="1"/>
  <c r="K56" i="1" s="1"/>
  <c r="U375" i="2"/>
  <c r="Y372" i="2"/>
  <c r="W59" i="2" s="1"/>
  <c r="X280" i="1"/>
  <c r="Y280" i="1" s="1"/>
  <c r="Z280" i="1" s="1"/>
  <c r="AH91" i="2"/>
  <c r="AM88" i="2"/>
  <c r="AK54" i="2" s="1"/>
  <c r="K275" i="2"/>
  <c r="L275" i="2" s="1"/>
  <c r="AH275" i="2"/>
  <c r="U147" i="1"/>
  <c r="Y144" i="1"/>
  <c r="W55" i="1" s="1"/>
  <c r="L421" i="2"/>
  <c r="K430" i="2"/>
  <c r="J54" i="2"/>
  <c r="M88" i="2"/>
  <c r="K54" i="2" s="1"/>
  <c r="X285" i="2"/>
  <c r="Y285" i="2" s="1"/>
  <c r="Z285" i="2" s="1"/>
  <c r="U430" i="2"/>
  <c r="Y421" i="2"/>
  <c r="U60" i="2" s="1"/>
  <c r="L91" i="2"/>
  <c r="K102" i="2"/>
  <c r="K112" i="2"/>
  <c r="K107" i="2"/>
  <c r="AK91" i="1"/>
  <c r="AL88" i="1"/>
  <c r="AJ54" i="1" s="1"/>
  <c r="K216" i="1"/>
  <c r="K226" i="1"/>
  <c r="L205" i="1"/>
  <c r="K221" i="1"/>
  <c r="L421" i="1"/>
  <c r="K430" i="1"/>
  <c r="K375" i="2"/>
  <c r="L372" i="2"/>
  <c r="U430" i="1"/>
  <c r="Y421" i="1"/>
  <c r="U60" i="1" s="1"/>
  <c r="M363" i="2"/>
  <c r="H59" i="2"/>
  <c r="H59" i="1"/>
  <c r="M363" i="1"/>
  <c r="M135" i="1"/>
  <c r="I55" i="1" s="1"/>
  <c r="H55" i="1"/>
  <c r="U91" i="1"/>
  <c r="Y91" i="1" s="1"/>
  <c r="Y54" i="1" s="1"/>
  <c r="E16" i="2"/>
  <c r="I56" i="2"/>
  <c r="K375" i="1"/>
  <c r="L372" i="1"/>
  <c r="L144" i="1"/>
  <c r="K147" i="1"/>
  <c r="J54" i="1"/>
  <c r="M88" i="1"/>
  <c r="K54" i="1" s="1"/>
  <c r="Y88" i="1"/>
  <c r="W54" i="1" s="1"/>
  <c r="Z363" i="1"/>
  <c r="Z202" i="2"/>
  <c r="X56" i="2" s="1"/>
  <c r="V56" i="1"/>
  <c r="F16" i="1"/>
  <c r="K107" i="1"/>
  <c r="K112" i="1"/>
  <c r="K102" i="1"/>
  <c r="L91" i="1"/>
  <c r="X107" i="1"/>
  <c r="X112" i="1"/>
  <c r="X102" i="1"/>
  <c r="U375" i="1"/>
  <c r="Y372" i="1"/>
  <c r="W59" i="1" s="1"/>
  <c r="U226" i="2"/>
  <c r="U216" i="2"/>
  <c r="U221" i="2"/>
  <c r="Y205" i="2"/>
  <c r="Y56" i="2" s="1"/>
  <c r="I56" i="1"/>
  <c r="E16" i="1"/>
  <c r="H55" i="2"/>
  <c r="M135" i="2"/>
  <c r="I55" i="2" s="1"/>
  <c r="AM79" i="1"/>
  <c r="AI54" i="1" s="1"/>
  <c r="X107" i="2"/>
  <c r="Y91" i="2"/>
  <c r="Y54" i="2" s="1"/>
  <c r="X112" i="2"/>
  <c r="X102" i="2"/>
  <c r="K275" i="1"/>
  <c r="L275" i="1" s="1"/>
  <c r="K147" i="2"/>
  <c r="L144" i="2"/>
  <c r="AH91" i="1"/>
  <c r="Z88" i="2"/>
  <c r="X54" i="2" s="1"/>
  <c r="K280" i="2"/>
  <c r="L280" i="2" s="1"/>
  <c r="M280" i="2" s="1"/>
  <c r="Z205" i="2" l="1"/>
  <c r="Z56" i="2" s="1"/>
  <c r="AM88" i="1"/>
  <c r="AK54" i="1" s="1"/>
  <c r="Z275" i="2"/>
  <c r="AB57" i="2" s="1"/>
  <c r="V59" i="2"/>
  <c r="Z144" i="1"/>
  <c r="X55" i="1" s="1"/>
  <c r="Z144" i="2"/>
  <c r="X55" i="2" s="1"/>
  <c r="Z372" i="1"/>
  <c r="X59" i="1" s="1"/>
  <c r="Z421" i="2"/>
  <c r="V60" i="2" s="1"/>
  <c r="Z372" i="2"/>
  <c r="X59" i="2" s="1"/>
  <c r="Z88" i="1"/>
  <c r="X54" i="1" s="1"/>
  <c r="N57" i="1"/>
  <c r="M275" i="1"/>
  <c r="O57" i="1" s="1"/>
  <c r="L54" i="2"/>
  <c r="M91" i="2"/>
  <c r="M54" i="2" s="1"/>
  <c r="X103" i="2"/>
  <c r="Y102" i="2"/>
  <c r="Z102" i="2" s="1"/>
  <c r="X104" i="2"/>
  <c r="U396" i="1"/>
  <c r="U391" i="1"/>
  <c r="U386" i="1"/>
  <c r="Y375" i="1"/>
  <c r="Y59" i="1" s="1"/>
  <c r="Z421" i="1"/>
  <c r="AH112" i="2"/>
  <c r="AH102" i="2"/>
  <c r="AH107" i="2"/>
  <c r="U163" i="2"/>
  <c r="U158" i="2"/>
  <c r="U168" i="2"/>
  <c r="Y147" i="2"/>
  <c r="Y55" i="2" s="1"/>
  <c r="X114" i="2"/>
  <c r="Y112" i="2"/>
  <c r="Z112" i="2" s="1"/>
  <c r="X113" i="2"/>
  <c r="L147" i="1"/>
  <c r="K168" i="1"/>
  <c r="K158" i="1"/>
  <c r="K163" i="1"/>
  <c r="U433" i="1"/>
  <c r="Y430" i="1"/>
  <c r="W60" i="1" s="1"/>
  <c r="L216" i="2"/>
  <c r="M216" i="2" s="1"/>
  <c r="K217" i="2"/>
  <c r="L217" i="2" s="1"/>
  <c r="M217" i="2" s="1"/>
  <c r="X104" i="1"/>
  <c r="X103" i="1"/>
  <c r="J55" i="1"/>
  <c r="M144" i="1"/>
  <c r="K55" i="1" s="1"/>
  <c r="M372" i="2"/>
  <c r="K59" i="2" s="1"/>
  <c r="J59" i="2"/>
  <c r="U433" i="2"/>
  <c r="Y430" i="2"/>
  <c r="W60" i="2" s="1"/>
  <c r="M205" i="2"/>
  <c r="M56" i="2" s="1"/>
  <c r="L56" i="2"/>
  <c r="Y107" i="2"/>
  <c r="Z107" i="2" s="1"/>
  <c r="X108" i="2"/>
  <c r="X109" i="2"/>
  <c r="X110" i="2" s="1"/>
  <c r="X113" i="1"/>
  <c r="X114" i="1"/>
  <c r="M372" i="1"/>
  <c r="K59" i="1" s="1"/>
  <c r="J59" i="1"/>
  <c r="K396" i="2"/>
  <c r="K386" i="2"/>
  <c r="K391" i="2"/>
  <c r="L375" i="2"/>
  <c r="L221" i="2"/>
  <c r="M221" i="2" s="1"/>
  <c r="K222" i="2"/>
  <c r="L222" i="2" s="1"/>
  <c r="M222" i="2" s="1"/>
  <c r="X108" i="1"/>
  <c r="X109" i="1"/>
  <c r="K391" i="1"/>
  <c r="L375" i="1"/>
  <c r="K386" i="1"/>
  <c r="K396" i="1"/>
  <c r="K433" i="1"/>
  <c r="L430" i="1"/>
  <c r="U396" i="2"/>
  <c r="U386" i="2"/>
  <c r="U391" i="2"/>
  <c r="Y375" i="2"/>
  <c r="Y59" i="2" s="1"/>
  <c r="L226" i="2"/>
  <c r="M226" i="2" s="1"/>
  <c r="K227" i="2"/>
  <c r="L227" i="2" s="1"/>
  <c r="M227" i="2" s="1"/>
  <c r="H60" i="1"/>
  <c r="M421" i="1"/>
  <c r="L54" i="1"/>
  <c r="M91" i="1"/>
  <c r="M54" i="1" s="1"/>
  <c r="L221" i="1"/>
  <c r="M221" i="1" s="1"/>
  <c r="K222" i="1"/>
  <c r="L222" i="1" s="1"/>
  <c r="M222" i="1" s="1"/>
  <c r="L102" i="1"/>
  <c r="M102" i="1" s="1"/>
  <c r="K103" i="1"/>
  <c r="L103" i="1" s="1"/>
  <c r="M103" i="1" s="1"/>
  <c r="K104" i="1"/>
  <c r="L104" i="1" s="1"/>
  <c r="L56" i="1"/>
  <c r="M205" i="1"/>
  <c r="M56" i="1" s="1"/>
  <c r="AA57" i="1"/>
  <c r="Z275" i="1"/>
  <c r="AB57" i="1" s="1"/>
  <c r="L112" i="1"/>
  <c r="M112" i="1" s="1"/>
  <c r="K113" i="1"/>
  <c r="L113" i="1" s="1"/>
  <c r="M113" i="1" s="1"/>
  <c r="K114" i="1"/>
  <c r="U107" i="1"/>
  <c r="U102" i="1"/>
  <c r="Y102" i="1" s="1"/>
  <c r="Z102" i="1" s="1"/>
  <c r="U112" i="1"/>
  <c r="Y112" i="1" s="1"/>
  <c r="Z112" i="1" s="1"/>
  <c r="Z91" i="1"/>
  <c r="Z54" i="1" s="1"/>
  <c r="K227" i="1"/>
  <c r="L227" i="1" s="1"/>
  <c r="M227" i="1" s="1"/>
  <c r="L226" i="1"/>
  <c r="M226" i="1" s="1"/>
  <c r="K433" i="2"/>
  <c r="L430" i="2"/>
  <c r="AM275" i="1"/>
  <c r="AO57" i="1" s="1"/>
  <c r="AK112" i="2"/>
  <c r="AK102" i="2"/>
  <c r="AL91" i="2"/>
  <c r="AL54" i="2" s="1"/>
  <c r="AK107" i="2"/>
  <c r="K108" i="1"/>
  <c r="L108" i="1" s="1"/>
  <c r="M108" i="1" s="1"/>
  <c r="K109" i="1"/>
  <c r="L107" i="1"/>
  <c r="M107" i="1" s="1"/>
  <c r="L216" i="1"/>
  <c r="M216" i="1" s="1"/>
  <c r="K217" i="1"/>
  <c r="L217" i="1" s="1"/>
  <c r="M217" i="1" s="1"/>
  <c r="H60" i="2"/>
  <c r="M421" i="2"/>
  <c r="Z91" i="2"/>
  <c r="Z54" i="2" s="1"/>
  <c r="Z205" i="1"/>
  <c r="Z56" i="1" s="1"/>
  <c r="U103" i="2"/>
  <c r="U104" i="2"/>
  <c r="AH112" i="1"/>
  <c r="AH107" i="1"/>
  <c r="AH102" i="1"/>
  <c r="U222" i="2"/>
  <c r="Y221" i="2"/>
  <c r="Z221" i="2" s="1"/>
  <c r="E17" i="1"/>
  <c r="I59" i="1"/>
  <c r="AL91" i="1"/>
  <c r="AL54" i="1" s="1"/>
  <c r="AK102" i="1"/>
  <c r="AK107" i="1"/>
  <c r="AK112" i="1"/>
  <c r="U227" i="1"/>
  <c r="Y227" i="1" s="1"/>
  <c r="Z227" i="1" s="1"/>
  <c r="Y226" i="1"/>
  <c r="Z226" i="1" s="1"/>
  <c r="U113" i="2"/>
  <c r="U114" i="2"/>
  <c r="K108" i="2"/>
  <c r="L108" i="2" s="1"/>
  <c r="M108" i="2" s="1"/>
  <c r="K109" i="2"/>
  <c r="L107" i="2"/>
  <c r="M107" i="2" s="1"/>
  <c r="U158" i="1"/>
  <c r="U163" i="1"/>
  <c r="U168" i="1"/>
  <c r="Y147" i="1"/>
  <c r="Y55" i="1" s="1"/>
  <c r="U222" i="1"/>
  <c r="Y222" i="1" s="1"/>
  <c r="Z222" i="1" s="1"/>
  <c r="Y221" i="1"/>
  <c r="Z221" i="1" s="1"/>
  <c r="U108" i="2"/>
  <c r="U109" i="2"/>
  <c r="M144" i="2"/>
  <c r="K55" i="2" s="1"/>
  <c r="J55" i="2"/>
  <c r="U217" i="2"/>
  <c r="Y216" i="2"/>
  <c r="Z216" i="2" s="1"/>
  <c r="K163" i="2"/>
  <c r="K168" i="2"/>
  <c r="L147" i="2"/>
  <c r="K158" i="2"/>
  <c r="U227" i="2"/>
  <c r="Y227" i="2" s="1"/>
  <c r="Z227" i="2" s="1"/>
  <c r="Y226" i="2"/>
  <c r="Z226" i="2" s="1"/>
  <c r="V59" i="1"/>
  <c r="F17" i="1"/>
  <c r="L112" i="2"/>
  <c r="M112" i="2" s="1"/>
  <c r="K113" i="2"/>
  <c r="L113" i="2" s="1"/>
  <c r="M113" i="2" s="1"/>
  <c r="K114" i="2"/>
  <c r="K115" i="2" s="1"/>
  <c r="L115" i="2" s="1"/>
  <c r="M115" i="2" s="1"/>
  <c r="AL275" i="2"/>
  <c r="AN57" i="2" s="1"/>
  <c r="U217" i="1"/>
  <c r="Y217" i="1" s="1"/>
  <c r="Z217" i="1" s="1"/>
  <c r="Y216" i="1"/>
  <c r="Z216" i="1" s="1"/>
  <c r="E17" i="2"/>
  <c r="I59" i="2"/>
  <c r="L102" i="2"/>
  <c r="M102" i="2" s="1"/>
  <c r="K103" i="2"/>
  <c r="L103" i="2" s="1"/>
  <c r="M103" i="2" s="1"/>
  <c r="K104" i="2"/>
  <c r="L104" i="2" s="1"/>
  <c r="M275" i="2"/>
  <c r="O57" i="2" s="1"/>
  <c r="N57" i="2"/>
  <c r="AM91" i="1" l="1"/>
  <c r="AM54" i="1" s="1"/>
  <c r="F15" i="2"/>
  <c r="K224" i="1"/>
  <c r="L224" i="1" s="1"/>
  <c r="M224" i="1" s="1"/>
  <c r="K229" i="1"/>
  <c r="L229" i="1" s="1"/>
  <c r="M229" i="1" s="1"/>
  <c r="X110" i="1"/>
  <c r="U224" i="1"/>
  <c r="Y224" i="1" s="1"/>
  <c r="Z224" i="1" s="1"/>
  <c r="K219" i="2"/>
  <c r="L219" i="2" s="1"/>
  <c r="M219" i="2" s="1"/>
  <c r="X105" i="2"/>
  <c r="X105" i="1"/>
  <c r="U115" i="2"/>
  <c r="U105" i="2"/>
  <c r="X115" i="1"/>
  <c r="U110" i="2"/>
  <c r="Y110" i="2" s="1"/>
  <c r="Z110" i="2" s="1"/>
  <c r="K219" i="1"/>
  <c r="L219" i="1" s="1"/>
  <c r="M219" i="1" s="1"/>
  <c r="K229" i="2"/>
  <c r="L229" i="2" s="1"/>
  <c r="M229" i="2" s="1"/>
  <c r="Y113" i="2"/>
  <c r="Z113" i="2" s="1"/>
  <c r="U229" i="1"/>
  <c r="Y229" i="1" s="1"/>
  <c r="AA56" i="1" s="1"/>
  <c r="U229" i="2"/>
  <c r="Y229" i="2" s="1"/>
  <c r="AA56" i="2" s="1"/>
  <c r="K115" i="1"/>
  <c r="L115" i="1" s="1"/>
  <c r="M115" i="1" s="1"/>
  <c r="E15" i="2"/>
  <c r="I60" i="2"/>
  <c r="U387" i="2"/>
  <c r="Y387" i="2" s="1"/>
  <c r="Z387" i="2" s="1"/>
  <c r="Y386" i="2"/>
  <c r="Z386" i="2" s="1"/>
  <c r="K387" i="2"/>
  <c r="L387" i="2" s="1"/>
  <c r="M387" i="2" s="1"/>
  <c r="L386" i="2"/>
  <c r="M386" i="2" s="1"/>
  <c r="U449" i="2"/>
  <c r="U454" i="2"/>
  <c r="U444" i="2"/>
  <c r="Y433" i="2"/>
  <c r="Y60" i="2" s="1"/>
  <c r="U454" i="1"/>
  <c r="U449" i="1"/>
  <c r="U444" i="1"/>
  <c r="Y433" i="1"/>
  <c r="Y60" i="1" s="1"/>
  <c r="AH103" i="2"/>
  <c r="AH104" i="2"/>
  <c r="AL102" i="1"/>
  <c r="AM102" i="1" s="1"/>
  <c r="AK104" i="1"/>
  <c r="AK103" i="1"/>
  <c r="U397" i="2"/>
  <c r="Y396" i="2"/>
  <c r="Z396" i="2" s="1"/>
  <c r="K397" i="2"/>
  <c r="L397" i="2" s="1"/>
  <c r="M397" i="2" s="1"/>
  <c r="L396" i="2"/>
  <c r="M396" i="2" s="1"/>
  <c r="K164" i="1"/>
  <c r="L164" i="1" s="1"/>
  <c r="M164" i="1" s="1"/>
  <c r="K165" i="1"/>
  <c r="L163" i="1"/>
  <c r="M163" i="1" s="1"/>
  <c r="AH113" i="2"/>
  <c r="AH114" i="2"/>
  <c r="AH115" i="2" s="1"/>
  <c r="AK108" i="1"/>
  <c r="AL107" i="1"/>
  <c r="AM107" i="1" s="1"/>
  <c r="AK109" i="1"/>
  <c r="L158" i="2"/>
  <c r="M158" i="2" s="1"/>
  <c r="K159" i="2"/>
  <c r="L159" i="2" s="1"/>
  <c r="M159" i="2" s="1"/>
  <c r="K160" i="2"/>
  <c r="L160" i="2" s="1"/>
  <c r="J60" i="1"/>
  <c r="M430" i="1"/>
  <c r="K60" i="1" s="1"/>
  <c r="K159" i="1"/>
  <c r="L159" i="1" s="1"/>
  <c r="M159" i="1" s="1"/>
  <c r="L158" i="1"/>
  <c r="M158" i="1" s="1"/>
  <c r="K160" i="1"/>
  <c r="L160" i="1" s="1"/>
  <c r="V60" i="1"/>
  <c r="F15" i="1"/>
  <c r="L55" i="2"/>
  <c r="M147" i="2"/>
  <c r="M55" i="2" s="1"/>
  <c r="U165" i="1"/>
  <c r="U166" i="1" s="1"/>
  <c r="Y166" i="1" s="1"/>
  <c r="Z166" i="1" s="1"/>
  <c r="U164" i="1"/>
  <c r="Y164" i="1" s="1"/>
  <c r="Z164" i="1" s="1"/>
  <c r="Y163" i="1"/>
  <c r="Z163" i="1" s="1"/>
  <c r="K454" i="1"/>
  <c r="L433" i="1"/>
  <c r="K449" i="1"/>
  <c r="K444" i="1"/>
  <c r="K170" i="1"/>
  <c r="K169" i="1"/>
  <c r="L169" i="1" s="1"/>
  <c r="M169" i="1" s="1"/>
  <c r="L168" i="1"/>
  <c r="M168" i="1" s="1"/>
  <c r="Z147" i="1"/>
  <c r="Z55" i="1" s="1"/>
  <c r="U169" i="1"/>
  <c r="Y169" i="1" s="1"/>
  <c r="Z169" i="1" s="1"/>
  <c r="U170" i="1"/>
  <c r="Y168" i="1"/>
  <c r="Z168" i="1" s="1"/>
  <c r="K169" i="2"/>
  <c r="L169" i="2" s="1"/>
  <c r="M169" i="2" s="1"/>
  <c r="L168" i="2"/>
  <c r="M168" i="2" s="1"/>
  <c r="K170" i="2"/>
  <c r="K171" i="2" s="1"/>
  <c r="L171" i="2" s="1"/>
  <c r="M171" i="2" s="1"/>
  <c r="U160" i="1"/>
  <c r="Y160" i="1" s="1"/>
  <c r="U159" i="1"/>
  <c r="Y159" i="1" s="1"/>
  <c r="Z159" i="1" s="1"/>
  <c r="Y158" i="1"/>
  <c r="Z158" i="1" s="1"/>
  <c r="U114" i="1"/>
  <c r="U113" i="1"/>
  <c r="Y113" i="1" s="1"/>
  <c r="Z113" i="1" s="1"/>
  <c r="K397" i="1"/>
  <c r="L397" i="1" s="1"/>
  <c r="M397" i="1" s="1"/>
  <c r="L396" i="1"/>
  <c r="M396" i="1" s="1"/>
  <c r="M147" i="1"/>
  <c r="M55" i="1" s="1"/>
  <c r="L55" i="1"/>
  <c r="Z375" i="1"/>
  <c r="Z59" i="1" s="1"/>
  <c r="U219" i="1"/>
  <c r="Y219" i="1" s="1"/>
  <c r="Z219" i="1" s="1"/>
  <c r="K164" i="2"/>
  <c r="L164" i="2" s="1"/>
  <c r="M164" i="2" s="1"/>
  <c r="K165" i="2"/>
  <c r="L163" i="2"/>
  <c r="M163" i="2" s="1"/>
  <c r="K110" i="2"/>
  <c r="L110" i="2" s="1"/>
  <c r="M110" i="2" s="1"/>
  <c r="K110" i="1"/>
  <c r="L110" i="1" s="1"/>
  <c r="M110" i="1" s="1"/>
  <c r="U103" i="1"/>
  <c r="U104" i="1"/>
  <c r="Y104" i="1" s="1"/>
  <c r="K387" i="1"/>
  <c r="L387" i="1" s="1"/>
  <c r="M387" i="1" s="1"/>
  <c r="L386" i="1"/>
  <c r="M386" i="1" s="1"/>
  <c r="X115" i="2"/>
  <c r="U387" i="1"/>
  <c r="Y387" i="1" s="1"/>
  <c r="Z387" i="1" s="1"/>
  <c r="Y386" i="1"/>
  <c r="Z386" i="1" s="1"/>
  <c r="U224" i="2"/>
  <c r="Y224" i="2" s="1"/>
  <c r="Z224" i="2" s="1"/>
  <c r="Y222" i="2"/>
  <c r="Z222" i="2" s="1"/>
  <c r="U109" i="1"/>
  <c r="U108" i="1"/>
  <c r="L59" i="1"/>
  <c r="M375" i="1"/>
  <c r="M59" i="1" s="1"/>
  <c r="U392" i="1"/>
  <c r="Y392" i="1" s="1"/>
  <c r="Z392" i="1" s="1"/>
  <c r="Y391" i="1"/>
  <c r="Z391" i="1" s="1"/>
  <c r="U219" i="2"/>
  <c r="Y219" i="2" s="1"/>
  <c r="Z219" i="2" s="1"/>
  <c r="Y217" i="2"/>
  <c r="Z217" i="2" s="1"/>
  <c r="K392" i="1"/>
  <c r="L392" i="1" s="1"/>
  <c r="M392" i="1" s="1"/>
  <c r="L391" i="1"/>
  <c r="M391" i="1" s="1"/>
  <c r="U397" i="1"/>
  <c r="Y397" i="1" s="1"/>
  <c r="Z397" i="1" s="1"/>
  <c r="Y396" i="1"/>
  <c r="Z396" i="1" s="1"/>
  <c r="I60" i="1"/>
  <c r="E15" i="1"/>
  <c r="AH108" i="1"/>
  <c r="AH109" i="1"/>
  <c r="AL107" i="2"/>
  <c r="AM107" i="2" s="1"/>
  <c r="AK108" i="2"/>
  <c r="AK109" i="2"/>
  <c r="Y104" i="2"/>
  <c r="AH113" i="1"/>
  <c r="AH114" i="1"/>
  <c r="Y107" i="1"/>
  <c r="Z107" i="1" s="1"/>
  <c r="Y108" i="2"/>
  <c r="Z108" i="2" s="1"/>
  <c r="Z147" i="2"/>
  <c r="Z55" i="2" s="1"/>
  <c r="AK103" i="2"/>
  <c r="AL102" i="2"/>
  <c r="AM102" i="2" s="1"/>
  <c r="AK104" i="2"/>
  <c r="K224" i="2"/>
  <c r="L224" i="2" s="1"/>
  <c r="M224" i="2" s="1"/>
  <c r="U170" i="2"/>
  <c r="U169" i="2"/>
  <c r="Y169" i="2" s="1"/>
  <c r="Z169" i="2" s="1"/>
  <c r="Y168" i="2"/>
  <c r="Z168" i="2" s="1"/>
  <c r="Y103" i="2"/>
  <c r="Z103" i="2" s="1"/>
  <c r="AM275" i="2"/>
  <c r="AO57" i="2" s="1"/>
  <c r="AL112" i="2"/>
  <c r="AM112" i="2" s="1"/>
  <c r="AK114" i="2"/>
  <c r="AK113" i="2"/>
  <c r="U160" i="2"/>
  <c r="Y160" i="2" s="1"/>
  <c r="U159" i="2"/>
  <c r="Y159" i="2" s="1"/>
  <c r="Z159" i="2" s="1"/>
  <c r="Y158" i="2"/>
  <c r="Z158" i="2" s="1"/>
  <c r="U164" i="2"/>
  <c r="Y164" i="2" s="1"/>
  <c r="Z164" i="2" s="1"/>
  <c r="U165" i="2"/>
  <c r="Y163" i="2"/>
  <c r="Z163" i="2" s="1"/>
  <c r="AH103" i="1"/>
  <c r="AH104" i="1"/>
  <c r="K105" i="2"/>
  <c r="L105" i="2" s="1"/>
  <c r="J60" i="2"/>
  <c r="M430" i="2"/>
  <c r="K60" i="2" s="1"/>
  <c r="Z375" i="2"/>
  <c r="Z59" i="2" s="1"/>
  <c r="M375" i="2"/>
  <c r="M59" i="2" s="1"/>
  <c r="L59" i="2"/>
  <c r="AM91" i="2"/>
  <c r="AM54" i="2" s="1"/>
  <c r="AK113" i="1"/>
  <c r="AL112" i="1"/>
  <c r="AM112" i="1" s="1"/>
  <c r="AK114" i="1"/>
  <c r="K444" i="2"/>
  <c r="K454" i="2"/>
  <c r="L433" i="2"/>
  <c r="K449" i="2"/>
  <c r="K105" i="1"/>
  <c r="L105" i="1" s="1"/>
  <c r="U392" i="2"/>
  <c r="Y391" i="2"/>
  <c r="Z391" i="2" s="1"/>
  <c r="K392" i="2"/>
  <c r="L392" i="2" s="1"/>
  <c r="M392" i="2" s="1"/>
  <c r="L391" i="2"/>
  <c r="M391" i="2" s="1"/>
  <c r="Z430" i="2"/>
  <c r="X60" i="2" s="1"/>
  <c r="Z430" i="1"/>
  <c r="X60" i="1" s="1"/>
  <c r="AH108" i="2"/>
  <c r="AH109" i="2"/>
  <c r="Y105" i="2" l="1"/>
  <c r="AA54" i="2" s="1"/>
  <c r="AL104" i="2"/>
  <c r="Y115" i="2"/>
  <c r="Z115" i="2" s="1"/>
  <c r="N56" i="1"/>
  <c r="Z105" i="2"/>
  <c r="AB54" i="2" s="1"/>
  <c r="U161" i="1"/>
  <c r="Y161" i="1" s="1"/>
  <c r="AA55" i="1" s="1"/>
  <c r="AK110" i="1"/>
  <c r="N56" i="2"/>
  <c r="U110" i="1"/>
  <c r="Y110" i="1" s="1"/>
  <c r="Z110" i="1" s="1"/>
  <c r="AH105" i="1"/>
  <c r="K394" i="1"/>
  <c r="L394" i="1" s="1"/>
  <c r="M394" i="1" s="1"/>
  <c r="U115" i="1"/>
  <c r="Y115" i="1" s="1"/>
  <c r="Z115" i="1" s="1"/>
  <c r="AL113" i="2"/>
  <c r="AM113" i="2" s="1"/>
  <c r="AH105" i="2"/>
  <c r="K166" i="1"/>
  <c r="L166" i="1" s="1"/>
  <c r="M166" i="1" s="1"/>
  <c r="AL103" i="2"/>
  <c r="AM103" i="2" s="1"/>
  <c r="U161" i="2"/>
  <c r="Y161" i="2" s="1"/>
  <c r="AA55" i="2" s="1"/>
  <c r="K171" i="1"/>
  <c r="L171" i="1" s="1"/>
  <c r="M171" i="1" s="1"/>
  <c r="K389" i="2"/>
  <c r="L389" i="2" s="1"/>
  <c r="M389" i="2" s="1"/>
  <c r="K389" i="1"/>
  <c r="L389" i="1" s="1"/>
  <c r="M389" i="1" s="1"/>
  <c r="Y108" i="1"/>
  <c r="Z108" i="1" s="1"/>
  <c r="U394" i="1"/>
  <c r="Y394" i="1" s="1"/>
  <c r="Z394" i="1" s="1"/>
  <c r="AK105" i="1"/>
  <c r="AH110" i="1"/>
  <c r="AL110" i="1" s="1"/>
  <c r="AM110" i="1" s="1"/>
  <c r="U105" i="1"/>
  <c r="Y105" i="1" s="1"/>
  <c r="AA54" i="1" s="1"/>
  <c r="AK115" i="2"/>
  <c r="AL115" i="2" s="1"/>
  <c r="AM115" i="2" s="1"/>
  <c r="AK110" i="2"/>
  <c r="AL113" i="1"/>
  <c r="AM113" i="1" s="1"/>
  <c r="AH110" i="2"/>
  <c r="AH115" i="1"/>
  <c r="K399" i="1"/>
  <c r="L399" i="1" s="1"/>
  <c r="N59" i="1" s="1"/>
  <c r="L454" i="1"/>
  <c r="M454" i="1" s="1"/>
  <c r="K455" i="1"/>
  <c r="L455" i="1" s="1"/>
  <c r="M455" i="1" s="1"/>
  <c r="U445" i="2"/>
  <c r="Y444" i="2"/>
  <c r="Z444" i="2" s="1"/>
  <c r="U399" i="2"/>
  <c r="Y397" i="2"/>
  <c r="Z397" i="2" s="1"/>
  <c r="U455" i="2"/>
  <c r="Y454" i="2"/>
  <c r="Z454" i="2" s="1"/>
  <c r="U389" i="1"/>
  <c r="Y389" i="1" s="1"/>
  <c r="Z389" i="1" s="1"/>
  <c r="U450" i="2"/>
  <c r="Y450" i="2" s="1"/>
  <c r="Z450" i="2" s="1"/>
  <c r="Y449" i="2"/>
  <c r="Z449" i="2" s="1"/>
  <c r="AK105" i="2"/>
  <c r="AL108" i="2"/>
  <c r="AM108" i="2" s="1"/>
  <c r="AL103" i="1"/>
  <c r="AM103" i="1" s="1"/>
  <c r="K394" i="2"/>
  <c r="L394" i="2" s="1"/>
  <c r="M394" i="2" s="1"/>
  <c r="AL104" i="1"/>
  <c r="U171" i="1"/>
  <c r="Y171" i="1" s="1"/>
  <c r="Z171" i="1" s="1"/>
  <c r="AL108" i="1"/>
  <c r="AM108" i="1" s="1"/>
  <c r="U389" i="2"/>
  <c r="Y389" i="2" s="1"/>
  <c r="Z389" i="2" s="1"/>
  <c r="U394" i="2"/>
  <c r="Y394" i="2" s="1"/>
  <c r="Z394" i="2" s="1"/>
  <c r="Y392" i="2"/>
  <c r="Z392" i="2" s="1"/>
  <c r="N54" i="2"/>
  <c r="M105" i="2"/>
  <c r="O54" i="2" s="1"/>
  <c r="Y103" i="1"/>
  <c r="Z103" i="1" s="1"/>
  <c r="K161" i="1"/>
  <c r="L161" i="1" s="1"/>
  <c r="K450" i="2"/>
  <c r="L450" i="2" s="1"/>
  <c r="M450" i="2" s="1"/>
  <c r="L449" i="2"/>
  <c r="M449" i="2" s="1"/>
  <c r="Z229" i="1"/>
  <c r="E19" i="2"/>
  <c r="O56" i="2"/>
  <c r="Z433" i="1"/>
  <c r="Z60" i="1" s="1"/>
  <c r="O56" i="1"/>
  <c r="E19" i="1"/>
  <c r="U445" i="1"/>
  <c r="Y445" i="1" s="1"/>
  <c r="Z445" i="1" s="1"/>
  <c r="Y444" i="1"/>
  <c r="Z444" i="1" s="1"/>
  <c r="Z229" i="2"/>
  <c r="U450" i="1"/>
  <c r="Y450" i="1" s="1"/>
  <c r="Z450" i="1" s="1"/>
  <c r="Y449" i="1"/>
  <c r="Z449" i="1" s="1"/>
  <c r="K455" i="2"/>
  <c r="L455" i="2" s="1"/>
  <c r="M455" i="2" s="1"/>
  <c r="L454" i="2"/>
  <c r="M454" i="2" s="1"/>
  <c r="K445" i="1"/>
  <c r="L445" i="1" s="1"/>
  <c r="M445" i="1" s="1"/>
  <c r="L444" i="1"/>
  <c r="M444" i="1" s="1"/>
  <c r="U455" i="1"/>
  <c r="Y454" i="1"/>
  <c r="Z454" i="1" s="1"/>
  <c r="M433" i="2"/>
  <c r="M60" i="2" s="1"/>
  <c r="L60" i="2"/>
  <c r="K445" i="2"/>
  <c r="L445" i="2" s="1"/>
  <c r="M445" i="2" s="1"/>
  <c r="L444" i="2"/>
  <c r="M444" i="2" s="1"/>
  <c r="AK115" i="1"/>
  <c r="U399" i="1"/>
  <c r="K166" i="2"/>
  <c r="L166" i="2" s="1"/>
  <c r="M166" i="2" s="1"/>
  <c r="L449" i="1"/>
  <c r="M449" i="1" s="1"/>
  <c r="K450" i="1"/>
  <c r="L450" i="1" s="1"/>
  <c r="M450" i="1" s="1"/>
  <c r="K161" i="2"/>
  <c r="L161" i="2" s="1"/>
  <c r="N54" i="1"/>
  <c r="M105" i="1"/>
  <c r="O54" i="1" s="1"/>
  <c r="U166" i="2"/>
  <c r="Y166" i="2" s="1"/>
  <c r="Z166" i="2" s="1"/>
  <c r="U171" i="2"/>
  <c r="Y171" i="2" s="1"/>
  <c r="Z171" i="2" s="1"/>
  <c r="L60" i="1"/>
  <c r="M433" i="1"/>
  <c r="M60" i="1" s="1"/>
  <c r="K399" i="2"/>
  <c r="L399" i="2" s="1"/>
  <c r="Z433" i="2"/>
  <c r="Z60" i="2" s="1"/>
  <c r="AL115" i="1" l="1"/>
  <c r="AM115" i="1" s="1"/>
  <c r="K457" i="1"/>
  <c r="L457" i="1" s="1"/>
  <c r="K447" i="1"/>
  <c r="L447" i="1" s="1"/>
  <c r="M447" i="1" s="1"/>
  <c r="AL105" i="2"/>
  <c r="AN54" i="2" s="1"/>
  <c r="AL105" i="1"/>
  <c r="AN54" i="1" s="1"/>
  <c r="U452" i="1"/>
  <c r="Y452" i="1" s="1"/>
  <c r="Z452" i="1" s="1"/>
  <c r="K447" i="2"/>
  <c r="L447" i="2" s="1"/>
  <c r="M447" i="2" s="1"/>
  <c r="AL110" i="2"/>
  <c r="AM110" i="2" s="1"/>
  <c r="U452" i="2"/>
  <c r="Y452" i="2" s="1"/>
  <c r="Z452" i="2" s="1"/>
  <c r="AM105" i="1"/>
  <c r="AO54" i="1" s="1"/>
  <c r="K457" i="2"/>
  <c r="L457" i="2" s="1"/>
  <c r="N60" i="2" s="1"/>
  <c r="U447" i="1"/>
  <c r="Y447" i="1" s="1"/>
  <c r="Z447" i="1" s="1"/>
  <c r="M399" i="1"/>
  <c r="E20" i="1" s="1"/>
  <c r="Z161" i="1"/>
  <c r="AB55" i="1" s="1"/>
  <c r="U457" i="1"/>
  <c r="Y455" i="1"/>
  <c r="Z455" i="1" s="1"/>
  <c r="U457" i="2"/>
  <c r="Y455" i="2"/>
  <c r="Z455" i="2" s="1"/>
  <c r="M161" i="2"/>
  <c r="O55" i="2" s="1"/>
  <c r="N55" i="2"/>
  <c r="K452" i="1"/>
  <c r="L452" i="1" s="1"/>
  <c r="M452" i="1" s="1"/>
  <c r="Y399" i="2"/>
  <c r="AA59" i="2" s="1"/>
  <c r="U447" i="2"/>
  <c r="Y447" i="2" s="1"/>
  <c r="Z447" i="2" s="1"/>
  <c r="Y445" i="2"/>
  <c r="Z445" i="2" s="1"/>
  <c r="N60" i="1"/>
  <c r="M457" i="1"/>
  <c r="Y399" i="1"/>
  <c r="AA59" i="1" s="1"/>
  <c r="K452" i="2"/>
  <c r="L452" i="2" s="1"/>
  <c r="M452" i="2" s="1"/>
  <c r="F19" i="1"/>
  <c r="AB56" i="1"/>
  <c r="Z105" i="1"/>
  <c r="AB54" i="1" s="1"/>
  <c r="M457" i="2"/>
  <c r="Z161" i="2"/>
  <c r="AB55" i="2" s="1"/>
  <c r="N55" i="1"/>
  <c r="M161" i="1"/>
  <c r="O55" i="1" s="1"/>
  <c r="N59" i="2"/>
  <c r="M399" i="2"/>
  <c r="F19" i="2"/>
  <c r="AB56" i="2"/>
  <c r="AM105" i="2"/>
  <c r="AO54" i="2" s="1"/>
  <c r="O59" i="1" l="1"/>
  <c r="Z399" i="1"/>
  <c r="AB59" i="1"/>
  <c r="F20" i="1"/>
  <c r="O60" i="1"/>
  <c r="E18" i="1"/>
  <c r="E20" i="2"/>
  <c r="O59" i="2"/>
  <c r="Z399" i="2"/>
  <c r="E18" i="2"/>
  <c r="O60" i="2"/>
  <c r="Y457" i="2"/>
  <c r="AA60" i="2" s="1"/>
  <c r="Y457" i="1"/>
  <c r="AA60" i="1" s="1"/>
  <c r="Z457" i="1" l="1"/>
  <c r="F18" i="1" s="1"/>
  <c r="Z457" i="2"/>
  <c r="F20" i="2"/>
  <c r="AB59" i="2"/>
  <c r="AB60" i="2" l="1"/>
  <c r="F18" i="2"/>
  <c r="AB60" i="1"/>
  <c r="E6" i="2" l="1"/>
  <c r="F6" i="2"/>
  <c r="G6" i="2"/>
  <c r="H6" i="2"/>
  <c r="I6" i="2"/>
  <c r="G7" i="2"/>
  <c r="H7" i="2"/>
  <c r="I7" i="2"/>
  <c r="H8" i="2"/>
  <c r="H9" i="2"/>
  <c r="G10" i="2"/>
  <c r="G11" i="2"/>
  <c r="G15" i="2"/>
  <c r="G16" i="2"/>
  <c r="G17" i="2"/>
  <c r="G18" i="2"/>
  <c r="G19" i="2"/>
  <c r="G20" i="2"/>
  <c r="AH56" i="2"/>
  <c r="AI56" i="2"/>
  <c r="AJ56" i="2"/>
  <c r="AK56" i="2"/>
  <c r="AL56" i="2"/>
  <c r="AM56" i="2"/>
  <c r="AN56" i="2"/>
  <c r="AO56" i="2"/>
  <c r="AH59" i="2"/>
  <c r="AI59" i="2"/>
  <c r="AJ59" i="2"/>
  <c r="AK59" i="2"/>
  <c r="AL59" i="2"/>
  <c r="AM59" i="2"/>
  <c r="AN59" i="2"/>
  <c r="AO59" i="2"/>
  <c r="AH60" i="2"/>
  <c r="AI60" i="2"/>
  <c r="AJ60" i="2"/>
  <c r="AK60" i="2"/>
  <c r="AL60" i="2"/>
  <c r="AM60" i="2"/>
  <c r="AN60" i="2"/>
  <c r="AO60" i="2"/>
  <c r="AI190" i="2"/>
  <c r="AK190" i="2"/>
  <c r="AL190" i="2"/>
  <c r="AM190" i="2"/>
  <c r="AI191" i="2"/>
  <c r="AK191" i="2"/>
  <c r="AL191" i="2"/>
  <c r="AM191" i="2"/>
  <c r="AK193" i="2"/>
  <c r="AL193" i="2"/>
  <c r="AM193" i="2"/>
  <c r="AK202" i="2"/>
  <c r="AL202" i="2"/>
  <c r="AM202" i="2"/>
  <c r="AK205" i="2"/>
  <c r="AL205" i="2"/>
  <c r="AM205" i="2"/>
  <c r="AK216" i="2"/>
  <c r="AL216" i="2"/>
  <c r="AM216" i="2"/>
  <c r="AK217" i="2"/>
  <c r="AL217" i="2"/>
  <c r="AM217" i="2"/>
  <c r="AK219" i="2"/>
  <c r="AL219" i="2"/>
  <c r="AM219" i="2"/>
  <c r="AK221" i="2"/>
  <c r="AL221" i="2"/>
  <c r="AM221" i="2"/>
  <c r="AK222" i="2"/>
  <c r="AL222" i="2"/>
  <c r="AM222" i="2"/>
  <c r="AK224" i="2"/>
  <c r="AL224" i="2"/>
  <c r="AM224" i="2"/>
  <c r="AK226" i="2"/>
  <c r="AL226" i="2"/>
  <c r="AM226" i="2"/>
  <c r="AK227" i="2"/>
  <c r="AL227" i="2"/>
  <c r="AM227" i="2"/>
  <c r="AK229" i="2"/>
  <c r="AL229" i="2"/>
  <c r="AM229" i="2"/>
  <c r="AI360" i="2"/>
  <c r="AK360" i="2"/>
  <c r="AL360" i="2"/>
  <c r="AM360" i="2"/>
  <c r="AI361" i="2"/>
  <c r="AK361" i="2"/>
  <c r="AL361" i="2"/>
  <c r="AM361" i="2"/>
  <c r="AK363" i="2"/>
  <c r="AL363" i="2"/>
  <c r="AM363" i="2"/>
  <c r="AK372" i="2"/>
  <c r="AL372" i="2"/>
  <c r="AM372" i="2"/>
  <c r="AK375" i="2"/>
  <c r="AL375" i="2"/>
  <c r="AM375" i="2"/>
  <c r="AK386" i="2"/>
  <c r="AL386" i="2"/>
  <c r="AM386" i="2"/>
  <c r="AK387" i="2"/>
  <c r="AL387" i="2"/>
  <c r="AM387" i="2"/>
  <c r="AK389" i="2"/>
  <c r="AL389" i="2"/>
  <c r="AM389" i="2"/>
  <c r="AK391" i="2"/>
  <c r="AL391" i="2"/>
  <c r="AM391" i="2"/>
  <c r="AK392" i="2"/>
  <c r="AL392" i="2"/>
  <c r="AM392" i="2"/>
  <c r="AK394" i="2"/>
  <c r="AL394" i="2"/>
  <c r="AM394" i="2"/>
  <c r="AK396" i="2"/>
  <c r="AL396" i="2"/>
  <c r="AM396" i="2"/>
  <c r="AK397" i="2"/>
  <c r="AL397" i="2"/>
  <c r="AM397" i="2"/>
  <c r="AK399" i="2"/>
  <c r="AL399" i="2"/>
  <c r="AM399" i="2"/>
  <c r="AI418" i="2"/>
  <c r="AK418" i="2"/>
  <c r="AL418" i="2"/>
  <c r="AM418" i="2"/>
  <c r="AI419" i="2"/>
  <c r="AK419" i="2"/>
  <c r="AL419" i="2"/>
  <c r="AM419" i="2"/>
  <c r="AK421" i="2"/>
  <c r="AL421" i="2"/>
  <c r="AM421" i="2"/>
  <c r="AK430" i="2"/>
  <c r="AL430" i="2"/>
  <c r="AM430" i="2"/>
  <c r="AK433" i="2"/>
  <c r="AL433" i="2"/>
  <c r="AM433" i="2"/>
  <c r="AK444" i="2"/>
  <c r="AL444" i="2"/>
  <c r="AM444" i="2"/>
  <c r="AK445" i="2"/>
  <c r="AL445" i="2"/>
  <c r="AM445" i="2"/>
  <c r="AK447" i="2"/>
  <c r="AL447" i="2"/>
  <c r="AM447" i="2"/>
  <c r="AK449" i="2"/>
  <c r="AL449" i="2"/>
  <c r="AM449" i="2"/>
  <c r="AK450" i="2"/>
  <c r="AL450" i="2"/>
  <c r="AM450" i="2"/>
  <c r="AK452" i="2"/>
  <c r="AL452" i="2"/>
  <c r="AM452" i="2"/>
  <c r="AK454" i="2"/>
  <c r="AL454" i="2"/>
  <c r="AM454" i="2"/>
  <c r="AK455" i="2"/>
  <c r="AL455" i="2"/>
  <c r="AM455" i="2"/>
  <c r="AK457" i="2"/>
  <c r="AL457" i="2"/>
  <c r="AM457" i="2"/>
</calcChain>
</file>

<file path=xl/sharedStrings.xml><?xml version="1.0" encoding="utf-8"?>
<sst xmlns="http://schemas.openxmlformats.org/spreadsheetml/2006/main" count="2974" uniqueCount="125">
  <si>
    <t>OM&amp;A:</t>
  </si>
  <si>
    <t>GS&gt;50kW Fixed Charge:</t>
  </si>
  <si>
    <t>GS&gt;50kW R/C Ratio:</t>
  </si>
  <si>
    <t>No Phase-in</t>
  </si>
  <si>
    <t>Distribution Revenue Status Quo</t>
  </si>
  <si>
    <t>Miscellaneous Revenue</t>
  </si>
  <si>
    <t>Total Revenue Status Quo</t>
  </si>
  <si>
    <t>Revenue Requirement</t>
  </si>
  <si>
    <t>Revenue-to-Expense Ratio</t>
  </si>
  <si>
    <t>2025 Rebalanced Ratio</t>
  </si>
  <si>
    <t>2025 Distribution Revenue</t>
  </si>
  <si>
    <t>2025 R/C Ratios</t>
  </si>
  <si>
    <t>2026 R/C Ratios</t>
  </si>
  <si>
    <t>2027 R/C Ratios</t>
  </si>
  <si>
    <t>Residential</t>
  </si>
  <si>
    <t>GS &lt;50</t>
  </si>
  <si>
    <t>GS &gt;50</t>
  </si>
  <si>
    <t>Street Light</t>
  </si>
  <si>
    <t>USL</t>
  </si>
  <si>
    <t>Total</t>
  </si>
  <si>
    <t>Current Charges</t>
  </si>
  <si>
    <t>Fixed Charge</t>
  </si>
  <si>
    <t>Variable Charge</t>
  </si>
  <si>
    <r>
      <t xml:space="preserve">RATE CLASSES / CATEGORIES 
</t>
    </r>
    <r>
      <rPr>
        <b/>
        <i/>
        <sz val="9"/>
        <rFont val="Arial"/>
        <family val="2"/>
      </rPr>
      <t>(eg: Residential TOU, Residential Retailer)</t>
    </r>
  </si>
  <si>
    <t>Units</t>
  </si>
  <si>
    <t>Sub-Total</t>
  </si>
  <si>
    <t>A</t>
  </si>
  <si>
    <t>B</t>
  </si>
  <si>
    <t>C</t>
  </si>
  <si>
    <t>Total Bill</t>
  </si>
  <si>
    <t>$</t>
  </si>
  <si>
    <t>%</t>
  </si>
  <si>
    <t>RESIDENTIAL SERVICE CLASSIFICATION - RPP</t>
  </si>
  <si>
    <t>kWh</t>
  </si>
  <si>
    <t>GENERAL SERVICE LESS THAN 50 KW SERVICE CLASSIFICATION - RPP</t>
  </si>
  <si>
    <t>GENERAL SERVICE 50 to 4,999 kW SERVICE CLASSIFICATION - Non-RPP (Other)</t>
  </si>
  <si>
    <t>kW</t>
  </si>
  <si>
    <t>UNMETERED SCATTERED LOAD SERVICE CLASSIFICATION - RPP</t>
  </si>
  <si>
    <t>STREET LIGHTING SERVICE CLASSIFICATION - Non-RPP (Other)</t>
  </si>
  <si>
    <t>GS &gt; 50 kW - Low Volume (100kW)</t>
  </si>
  <si>
    <t>GS &gt; 50 kW - High Volume (3,250kW)</t>
  </si>
  <si>
    <t>Customer Class:</t>
  </si>
  <si>
    <t>RPP / Non-RPP: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</si>
  <si>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</si>
  <si>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</si>
  <si>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</si>
  <si>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</si>
  <si>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</si>
  <si>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</si>
  <si>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</si>
  <si>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</si>
  <si>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</si>
  <si>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</si>
  <si>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</si>
  <si>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</si>
  <si>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</si>
  <si>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</si>
  <si>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</si>
  <si>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</si>
  <si>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</si>
  <si>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</si>
  <si>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</si>
  <si>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</si>
  <si>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</si>
  <si>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</si>
  <si>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</si>
  <si>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</si>
  <si>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</si>
  <si>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</si>
  <si>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</si>
  <si>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</si>
  <si>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</si>
  <si>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</si>
  <si>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</si>
  <si>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</si>
  <si>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</si>
  <si>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</si>
  <si>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</si>
  <si>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</si>
  <si>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</si>
  <si>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</si>
  <si>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</si>
  <si>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</si>
  <si>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</si>
  <si>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</si>
  <si>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</si>
  <si>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</si>
  <si>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</si>
  <si>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</si>
  <si>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</si>
  <si>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Rate Mitigation Rider Fixed</t>
  </si>
  <si>
    <t>RPP</t>
  </si>
  <si>
    <t>Low Volume</t>
  </si>
  <si>
    <t>High Volume</t>
  </si>
  <si>
    <t>Rate Mitigation Rider Variable</t>
  </si>
  <si>
    <t>Maintain Fixed Charge</t>
  </si>
  <si>
    <t>Rate Mitigation %</t>
  </si>
  <si>
    <t>Rate Mitigation $</t>
  </si>
  <si>
    <t>Rate Mitigation 2025-27 Total</t>
  </si>
  <si>
    <t>Rate Mitigation Rider Fixed ($/Cust.)</t>
  </si>
  <si>
    <t>Rate Mitigation Rider Variable ($/kW)</t>
  </si>
  <si>
    <t>Customers</t>
  </si>
  <si>
    <t>Sub-Total A</t>
  </si>
  <si>
    <t>GS&gt;50 kW High Volume</t>
  </si>
  <si>
    <t>GS&gt;50 kW Average</t>
  </si>
  <si>
    <t>GS&gt;50 kW Low Volume</t>
  </si>
  <si>
    <t>Bill Impacts</t>
  </si>
  <si>
    <t>Proposed 2025 Charges</t>
  </si>
  <si>
    <t>Proposed 2026 Charges</t>
  </si>
  <si>
    <t>Proposed 2027 Charges</t>
  </si>
  <si>
    <t>GS&gt;50 kW Customers</t>
  </si>
  <si>
    <t>Assumed Escalation Factor</t>
  </si>
  <si>
    <t>Applied to Distribution Rates, LV Charges, Transmission Charges, and Commodity rates</t>
  </si>
  <si>
    <t>Mitigation Rider Fixed %</t>
  </si>
  <si>
    <t>Mitigation Rider Variable %</t>
  </si>
  <si>
    <t>Mitigation Rate Rider</t>
  </si>
  <si>
    <t>Adjust the rate mitigation $ and Fixed % in the yellow-shaded cells to update bill impacts.</t>
  </si>
  <si>
    <t>This version escalates distribution and other rates in 2026 and 2027.</t>
  </si>
  <si>
    <t>Notes:</t>
  </si>
  <si>
    <t>Rate Riders have been updated with settled billing determinants</t>
  </si>
  <si>
    <t>TOU rates, the Average IESO Wholesale Market Price, and OER have been updated</t>
  </si>
  <si>
    <t>Rate Riders (except the rate mitigation rider) are assumed to be $0 in 2026 and 2027</t>
  </si>
  <si>
    <t>No amounts are escalated by inflation in this version</t>
  </si>
  <si>
    <t>Distribution rates, LV Charges, Transmission Charges, TOU rates, and the Average IESO Wholesale Market Price are escalated by inflation in 2026 and 2027 in this version</t>
  </si>
  <si>
    <t>Non-RPP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</si>
</sst>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quot;$&quot;#,##0_);[Red]\(&quot;$&quot;#,##0\)"/>
    <numFmt numFmtId="165" formatCode="_-&quot;$&quot;* #,##0.0000_-;\-&quot;$&quot;* #,##0.0000_-;_-&quot;$&quot;* &quot;-&quot;??_-;_-@_-"/>
    <numFmt numFmtId="166" formatCode="_(&quot;$&quot;* #,##0.00_);_(&quot;$&quot;* \(#,##0.00\);_(&quot;$&quot;* &quot;-&quot;??_);_(@_)"/>
    <numFmt numFmtId="167" formatCode="0.0%"/>
    <numFmt numFmtId="168" formatCode="_(&quot;$&quot;* #,##0.0000_);_(&quot;$&quot;* \(#,##0.0000\);_(&quot;$&quot;* &quot;-&quot;????_);_(@_)"/>
    <numFmt numFmtId="169" formatCode="_(&quot;$&quot;* #,##0.0000_);_(&quot;$&quot;* \(#,##0.0000\);_(&quot;$&quot;* &quot;-&quot;??_);_(@_)"/>
    <numFmt numFmtId="170" formatCode="_(* #,##0.00_);_(* \(#,##0.00\);_(* &quot;-&quot;??_);_(@_)"/>
    <numFmt numFmtId="171" formatCode="_-* #,##0_-;\-* #,##0_-;_-* &quot;-&quot;??_-;_-@_-"/>
    <numFmt numFmtId="172" formatCode="_-* #,##0.0_-;\-* #,##0.0_-;_-* &quot;-&quot;??_-;_-@_-"/>
    <numFmt numFmtId="173" formatCode="0.0"/>
    <numFmt numFmtId="174" formatCode="0.00000"/>
    <numFmt numFmtId="175" formatCode="_-* #,##0.00000_-;\-* #,##0.00000_-;_-* &quot;-&quot;??_-;_-@_-"/>
    <numFmt numFmtId="176" formatCode="&quot;$&quot;#,##0;[Red]&quot;$&quot;#,##0"/>
    <numFmt numFmtId="177" formatCode="&quot;$&quot;#,##0.00_);[Red]\(&quot;$&quot;#,##0.00\)"/>
    <numFmt numFmtId="178" formatCode="&quot;$&quot;#,##0.0000_);[Red]\(&quot;$&quot;#,##0.0000\)"/>
    <numFmt numFmtId="179" formatCode="_(&quot;$&quot;* #,##0.00_);_(&quot;$&quot;* \(#,##0.00\);_(&quot;$&quot;* &quot;-&quot;????_);_(@_)"/>
    <numFmt numFmtId="180" formatCode="&quot;$&quot;#,##0"/>
  </numFmts>
  <fonts count="1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i/>
      <sz val="9"/>
      <name val="Arial"/>
      <family val="2"/>
    </font>
    <font>
      <b/>
      <sz val="10"/>
      <color rgb="FFFF0000"/>
      <name val="Arial"/>
      <family val="2"/>
    </font>
    <font>
      <sz val="10"/>
      <color theme="1"/>
      <name val="Arial"/>
      <family val="2"/>
    </font>
    <font>
      <b/>
      <sz val="10"/>
      <color rgb="FF002060"/>
      <name val="Arial"/>
      <family val="2"/>
    </font>
    <font>
      <b/>
      <sz val="10"/>
      <color theme="1"/>
      <name val="Arial"/>
      <family val="2"/>
    </font>
    <font>
      <sz val="11"/>
      <color rgb="FFFF0000"/>
      <name val="Aptos Narrow"/>
      <family val="2"/>
      <scheme val="minor"/>
    </font>
    <font>
      <b/>
      <sz val="11"/>
      <color theme="1"/>
      <name val="Aptos Narrow"/>
      <family val="2"/>
      <scheme val="minor"/>
    </font>
    <font>
      <b/>
      <sz val="20"/>
      <color theme="1"/>
      <name val="Aptos Narrow"/>
      <family val="2"/>
      <scheme val="minor"/>
    </font>
    <font>
      <b/>
      <sz val="1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DAE9F8"/>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rgb="FFFFFF00"/>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cellStyleXfs>
  <cellXfs count="285">
    <xf numFmtId="0" fontId="0" fillId="0" borderId="0" xfId="0"/>
    <xf numFmtId="0" fontId="0" fillId="2" borderId="0" xfId="0" applyFill="1"/>
    <xf numFmtId="0" fontId="0" fillId="2" borderId="1" xfId="0" applyFill="1" applyBorder="1"/>
    <xf numFmtId="0" fontId="0" fillId="2" borderId="2" xfId="0" applyFill="1" applyBorder="1"/>
    <xf numFmtId="164" fontId="0" fillId="2" borderId="3" xfId="0" applyNumberFormat="1" applyFill="1" applyBorder="1"/>
    <xf numFmtId="0" fontId="0" fillId="2" borderId="4" xfId="0" applyFill="1" applyBorder="1"/>
    <xf numFmtId="164" fontId="0" fillId="2" borderId="0" xfId="0" applyNumberFormat="1" applyFill="1" applyAlignment="1">
      <alignment horizontal="left"/>
    </xf>
    <xf numFmtId="0" fontId="0" fillId="2" borderId="5" xfId="0" applyFill="1" applyBorder="1"/>
    <xf numFmtId="0" fontId="0" fillId="2" borderId="0" xfId="0" applyFill="1" applyAlignment="1">
      <alignment horizontal="left"/>
    </xf>
    <xf numFmtId="0" fontId="0" fillId="2" borderId="6" xfId="0" applyFill="1" applyBorder="1"/>
    <xf numFmtId="0" fontId="0" fillId="2" borderId="7" xfId="0" applyFill="1" applyBorder="1"/>
    <xf numFmtId="0" fontId="0" fillId="2" borderId="7" xfId="0" applyFill="1" applyBorder="1" applyAlignment="1">
      <alignment horizontal="left"/>
    </xf>
    <xf numFmtId="0" fontId="0" fillId="2" borderId="8" xfId="0" applyFill="1" applyBorder="1"/>
    <xf numFmtId="0" fontId="0" fillId="2" borderId="3" xfId="0" applyFill="1" applyBorder="1"/>
    <xf numFmtId="0" fontId="3" fillId="3" borderId="9" xfId="4" applyFont="1" applyFill="1" applyBorder="1" applyAlignment="1">
      <alignment wrapText="1"/>
    </xf>
    <xf numFmtId="0" fontId="3" fillId="3" borderId="10"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12"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0" fillId="4" borderId="14" xfId="0" applyFill="1" applyBorder="1"/>
    <xf numFmtId="0" fontId="2" fillId="5" borderId="15" xfId="4" applyFill="1" applyBorder="1" applyAlignment="1">
      <alignment horizontal="left" vertical="center" wrapText="1"/>
    </xf>
    <xf numFmtId="164" fontId="2" fillId="0" borderId="16" xfId="4" applyNumberFormat="1" applyBorder="1"/>
    <xf numFmtId="10" fontId="0" fillId="0" borderId="17" xfId="5" applyNumberFormat="1" applyFont="1" applyBorder="1"/>
    <xf numFmtId="10" fontId="0" fillId="0" borderId="18" xfId="5" applyNumberFormat="1" applyFont="1" applyBorder="1"/>
    <xf numFmtId="164" fontId="2" fillId="0" borderId="19" xfId="4" applyNumberFormat="1" applyBorder="1"/>
    <xf numFmtId="10" fontId="0" fillId="0" borderId="16" xfId="5" applyNumberFormat="1" applyFont="1" applyBorder="1"/>
    <xf numFmtId="10" fontId="0" fillId="0" borderId="20" xfId="5" applyNumberFormat="1" applyFont="1" applyBorder="1"/>
    <xf numFmtId="0" fontId="2" fillId="5" borderId="21" xfId="4" applyFill="1" applyBorder="1" applyAlignment="1">
      <alignment horizontal="left" vertical="center" wrapText="1"/>
    </xf>
    <xf numFmtId="164" fontId="2" fillId="0" borderId="22" xfId="4" applyNumberFormat="1" applyBorder="1"/>
    <xf numFmtId="10" fontId="0" fillId="0" borderId="23" xfId="5" applyNumberFormat="1" applyFont="1" applyBorder="1"/>
    <xf numFmtId="10" fontId="0" fillId="0" borderId="24" xfId="5" applyNumberFormat="1" applyFont="1" applyBorder="1"/>
    <xf numFmtId="164" fontId="2" fillId="0" borderId="20" xfId="4" applyNumberFormat="1" applyBorder="1"/>
    <xf numFmtId="0" fontId="2" fillId="5" borderId="25" xfId="4" applyFill="1" applyBorder="1" applyAlignment="1">
      <alignment horizontal="left" vertical="center" wrapText="1"/>
    </xf>
    <xf numFmtId="10" fontId="0" fillId="0" borderId="26" xfId="5" applyNumberFormat="1" applyFont="1" applyBorder="1"/>
    <xf numFmtId="10" fontId="0" fillId="0" borderId="28" xfId="5" applyNumberFormat="1" applyFont="1" applyBorder="1"/>
    <xf numFmtId="0" fontId="3" fillId="0" borderId="25" xfId="4" applyFont="1" applyBorder="1" applyAlignment="1">
      <alignment horizontal="left"/>
    </xf>
    <xf numFmtId="164" fontId="3" fillId="0" borderId="27" xfId="4" applyNumberFormat="1" applyFont="1" applyBorder="1"/>
    <xf numFmtId="10" fontId="3" fillId="0" borderId="29" xfId="5" applyNumberFormat="1" applyFont="1" applyBorder="1"/>
    <xf numFmtId="10" fontId="3" fillId="0" borderId="26" xfId="5" applyNumberFormat="1" applyFont="1" applyBorder="1"/>
    <xf numFmtId="164" fontId="3" fillId="0" borderId="28" xfId="4" applyNumberFormat="1" applyFont="1" applyBorder="1"/>
    <xf numFmtId="0" fontId="3" fillId="3" borderId="30" xfId="4" applyFont="1" applyFill="1" applyBorder="1"/>
    <xf numFmtId="0" fontId="2" fillId="3" borderId="34" xfId="4" applyFill="1" applyBorder="1"/>
    <xf numFmtId="0" fontId="3" fillId="3" borderId="24" xfId="4" applyFont="1" applyFill="1" applyBorder="1" applyAlignment="1">
      <alignment horizontal="center" vertical="center" wrapText="1"/>
    </xf>
    <xf numFmtId="0" fontId="3" fillId="3" borderId="20"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2" fillId="0" borderId="21" xfId="4" applyBorder="1"/>
    <xf numFmtId="44" fontId="2" fillId="0" borderId="24" xfId="2" applyFont="1" applyBorder="1"/>
    <xf numFmtId="165" fontId="2" fillId="0" borderId="20" xfId="2" applyNumberFormat="1" applyFont="1" applyBorder="1"/>
    <xf numFmtId="0" fontId="2" fillId="0" borderId="25" xfId="4" applyBorder="1"/>
    <xf numFmtId="44" fontId="2" fillId="0" borderId="26" xfId="2" applyFont="1" applyBorder="1"/>
    <xf numFmtId="165" fontId="2" fillId="0" borderId="28" xfId="2" applyNumberFormat="1" applyFont="1" applyBorder="1"/>
    <xf numFmtId="0" fontId="3" fillId="0" borderId="22" xfId="4" applyFont="1" applyBorder="1" applyAlignment="1">
      <alignment horizontal="center" vertical="center"/>
    </xf>
    <xf numFmtId="0" fontId="3" fillId="8" borderId="22" xfId="4" applyFont="1" applyFill="1" applyBorder="1" applyAlignment="1">
      <alignment horizontal="center" vertical="center"/>
    </xf>
    <xf numFmtId="0" fontId="3" fillId="8" borderId="20" xfId="4" applyFont="1" applyFill="1" applyBorder="1" applyAlignment="1">
      <alignment horizontal="center" vertical="center"/>
    </xf>
    <xf numFmtId="0" fontId="2" fillId="0" borderId="22" xfId="4" applyBorder="1" applyAlignment="1">
      <alignment horizontal="center" vertical="center"/>
    </xf>
    <xf numFmtId="166" fontId="0" fillId="0" borderId="22" xfId="6" applyFont="1" applyBorder="1" applyAlignment="1" applyProtection="1">
      <alignment horizontal="center" vertical="center"/>
    </xf>
    <xf numFmtId="167" fontId="0" fillId="0" borderId="22" xfId="3" applyNumberFormat="1" applyFont="1" applyBorder="1" applyAlignment="1" applyProtection="1">
      <alignment horizontal="center" vertical="center"/>
    </xf>
    <xf numFmtId="167" fontId="0" fillId="0" borderId="20" xfId="3" applyNumberFormat="1" applyFont="1" applyBorder="1" applyAlignment="1" applyProtection="1">
      <alignment horizontal="center" vertical="center"/>
    </xf>
    <xf numFmtId="0" fontId="3" fillId="2" borderId="0" xfId="4" applyFont="1" applyFill="1" applyAlignment="1" applyProtection="1">
      <alignment horizontal="right" vertical="center"/>
      <protection locked="0"/>
    </xf>
    <xf numFmtId="0" fontId="2" fillId="2" borderId="0" xfId="4" applyFill="1"/>
    <xf numFmtId="0" fontId="2" fillId="2" borderId="5" xfId="4" applyFill="1" applyBorder="1"/>
    <xf numFmtId="0" fontId="3" fillId="2" borderId="16" xfId="4" applyFont="1" applyFill="1" applyBorder="1" applyAlignment="1" applyProtection="1">
      <alignment horizontal="left" vertical="top"/>
      <protection locked="0"/>
    </xf>
    <xf numFmtId="0" fontId="3" fillId="2" borderId="0" xfId="4" applyFont="1" applyFill="1" applyProtection="1">
      <protection locked="0"/>
    </xf>
    <xf numFmtId="0" fontId="3" fillId="2" borderId="0" xfId="4" applyFont="1" applyFill="1" applyAlignment="1" applyProtection="1">
      <alignment horizontal="left"/>
      <protection locked="0"/>
    </xf>
    <xf numFmtId="0" fontId="2" fillId="2" borderId="0" xfId="4" applyFill="1" applyProtection="1">
      <protection locked="0"/>
    </xf>
    <xf numFmtId="0" fontId="3" fillId="0" borderId="44" xfId="4" applyFont="1" applyBorder="1" applyAlignment="1">
      <alignment horizontal="center"/>
    </xf>
    <xf numFmtId="0" fontId="3" fillId="0" borderId="39" xfId="4" applyFont="1" applyBorder="1" applyAlignment="1">
      <alignment horizontal="center"/>
    </xf>
    <xf numFmtId="0" fontId="3" fillId="0" borderId="37" xfId="4" applyFont="1" applyBorder="1" applyAlignment="1">
      <alignment horizontal="center"/>
    </xf>
    <xf numFmtId="0" fontId="3" fillId="0" borderId="45" xfId="4" applyFont="1" applyBorder="1" applyAlignment="1">
      <alignment horizontal="center" wrapText="1"/>
    </xf>
    <xf numFmtId="0" fontId="3" fillId="0" borderId="39" xfId="4" applyFont="1" applyBorder="1" applyAlignment="1">
      <alignment horizontal="center" wrapText="1"/>
    </xf>
    <xf numFmtId="0" fontId="3" fillId="0" borderId="16" xfId="4" quotePrefix="1" applyFont="1" applyBorder="1" applyAlignment="1">
      <alignment horizontal="center"/>
    </xf>
    <xf numFmtId="0" fontId="3" fillId="0" borderId="41" xfId="4" quotePrefix="1" applyFont="1" applyBorder="1" applyAlignment="1">
      <alignment horizontal="center"/>
    </xf>
    <xf numFmtId="0" fontId="2" fillId="0" borderId="16" xfId="4" applyBorder="1" applyAlignment="1">
      <alignment wrapText="1"/>
    </xf>
    <xf numFmtId="0" fontId="2" fillId="0" borderId="41" xfId="4" applyBorder="1" applyAlignment="1">
      <alignment wrapText="1"/>
    </xf>
    <xf numFmtId="0" fontId="2" fillId="0" borderId="0" xfId="4" applyAlignment="1">
      <alignment vertical="top"/>
    </xf>
    <xf numFmtId="0" fontId="2" fillId="2" borderId="0" xfId="4" applyFill="1" applyAlignment="1">
      <alignment vertical="top"/>
    </xf>
    <xf numFmtId="44" fontId="3" fillId="2" borderId="45" xfId="2" applyFont="1" applyFill="1" applyBorder="1" applyAlignment="1" applyProtection="1">
      <alignment horizontal="left" vertical="center"/>
    </xf>
    <xf numFmtId="0" fontId="2" fillId="0" borderId="45" xfId="4" applyBorder="1" applyAlignment="1">
      <alignment vertical="center"/>
    </xf>
    <xf numFmtId="166" fontId="6" fillId="0" borderId="39" xfId="6" applyFont="1" applyBorder="1" applyAlignment="1" applyProtection="1">
      <alignment vertical="center"/>
    </xf>
    <xf numFmtId="166" fontId="7" fillId="2" borderId="45" xfId="6" applyFont="1" applyFill="1" applyBorder="1" applyAlignment="1" applyProtection="1">
      <alignment horizontal="left" vertical="center"/>
    </xf>
    <xf numFmtId="0" fontId="7" fillId="0" borderId="39" xfId="4" applyFont="1" applyBorder="1" applyAlignment="1">
      <alignment vertical="center"/>
    </xf>
    <xf numFmtId="166" fontId="7" fillId="0" borderId="39" xfId="6" applyFont="1" applyBorder="1" applyAlignment="1" applyProtection="1">
      <alignment vertical="center"/>
    </xf>
    <xf numFmtId="166" fontId="2" fillId="0" borderId="45" xfId="4" applyNumberFormat="1" applyBorder="1" applyAlignment="1">
      <alignment vertical="center"/>
    </xf>
    <xf numFmtId="10" fontId="6" fillId="0" borderId="39" xfId="5" applyNumberFormat="1" applyFont="1" applyBorder="1" applyAlignment="1" applyProtection="1">
      <alignment vertical="center"/>
    </xf>
    <xf numFmtId="168" fontId="3" fillId="2" borderId="45" xfId="2" applyNumberFormat="1" applyFont="1" applyFill="1" applyBorder="1" applyAlignment="1" applyProtection="1">
      <alignment horizontal="left" vertical="center"/>
    </xf>
    <xf numFmtId="168" fontId="7" fillId="2" borderId="45" xfId="6" applyNumberFormat="1" applyFont="1" applyFill="1" applyBorder="1" applyAlignment="1" applyProtection="1">
      <alignment horizontal="left" vertical="center"/>
    </xf>
    <xf numFmtId="0" fontId="7" fillId="0" borderId="45" xfId="4" applyFont="1" applyBorder="1" applyAlignment="1">
      <alignment vertical="center"/>
    </xf>
    <xf numFmtId="0" fontId="3" fillId="8" borderId="23" xfId="4" applyFont="1" applyFill="1" applyBorder="1" applyAlignment="1">
      <alignment vertical="top"/>
    </xf>
    <xf numFmtId="0" fontId="2" fillId="8" borderId="42" xfId="4" applyFill="1" applyBorder="1" applyAlignment="1">
      <alignment vertical="top"/>
    </xf>
    <xf numFmtId="165" fontId="3" fillId="8" borderId="22" xfId="6" applyNumberFormat="1" applyFont="1" applyFill="1" applyBorder="1" applyAlignment="1" applyProtection="1">
      <alignment horizontal="left" vertical="center"/>
    </xf>
    <xf numFmtId="0" fontId="3" fillId="8" borderId="22" xfId="4" applyFont="1" applyFill="1" applyBorder="1" applyAlignment="1">
      <alignment vertical="center"/>
    </xf>
    <xf numFmtId="166" fontId="8" fillId="8" borderId="43" xfId="6" applyFont="1" applyFill="1" applyBorder="1" applyAlignment="1" applyProtection="1">
      <alignment vertical="center"/>
    </xf>
    <xf numFmtId="165" fontId="7" fillId="8" borderId="22" xfId="6" applyNumberFormat="1" applyFont="1" applyFill="1" applyBorder="1" applyAlignment="1" applyProtection="1">
      <alignment horizontal="left" vertical="center"/>
    </xf>
    <xf numFmtId="0" fontId="7" fillId="8" borderId="43" xfId="4" applyFont="1" applyFill="1" applyBorder="1" applyAlignment="1">
      <alignment vertical="center"/>
    </xf>
    <xf numFmtId="166" fontId="7" fillId="8" borderId="43" xfId="6" applyFont="1" applyFill="1" applyBorder="1" applyAlignment="1" applyProtection="1">
      <alignment vertical="center"/>
    </xf>
    <xf numFmtId="166" fontId="3" fillId="8" borderId="22" xfId="4" applyNumberFormat="1" applyFont="1" applyFill="1" applyBorder="1" applyAlignment="1">
      <alignment vertical="center"/>
    </xf>
    <xf numFmtId="10" fontId="3" fillId="8" borderId="43" xfId="5" applyNumberFormat="1" applyFont="1" applyFill="1" applyBorder="1" applyAlignment="1" applyProtection="1">
      <alignment vertical="center"/>
    </xf>
    <xf numFmtId="169" fontId="3" fillId="2" borderId="45" xfId="2" applyNumberFormat="1" applyFont="1" applyFill="1" applyBorder="1" applyAlignment="1" applyProtection="1">
      <alignment horizontal="left" vertical="center"/>
    </xf>
    <xf numFmtId="171" fontId="2" fillId="9" borderId="45" xfId="7" applyNumberFormat="1" applyFont="1" applyFill="1" applyBorder="1" applyAlignment="1" applyProtection="1">
      <alignment vertical="center"/>
    </xf>
    <xf numFmtId="171" fontId="7" fillId="9" borderId="45" xfId="7" applyNumberFormat="1" applyFont="1" applyFill="1" applyBorder="1" applyAlignment="1" applyProtection="1">
      <alignment vertical="center"/>
    </xf>
    <xf numFmtId="171" fontId="2" fillId="0" borderId="45" xfId="7" applyNumberFormat="1" applyFont="1" applyFill="1" applyBorder="1" applyAlignment="1" applyProtection="1">
      <alignment vertical="center"/>
    </xf>
    <xf numFmtId="171" fontId="7" fillId="0" borderId="45" xfId="7" applyNumberFormat="1" applyFont="1" applyFill="1" applyBorder="1" applyAlignment="1" applyProtection="1">
      <alignment vertical="center"/>
    </xf>
    <xf numFmtId="165" fontId="7" fillId="2" borderId="45" xfId="6" applyNumberFormat="1" applyFont="1" applyFill="1" applyBorder="1" applyAlignment="1" applyProtection="1">
      <alignment horizontal="left" vertical="center"/>
    </xf>
    <xf numFmtId="0" fontId="2" fillId="8" borderId="42" xfId="4" applyFill="1" applyBorder="1"/>
    <xf numFmtId="0" fontId="3" fillId="8" borderId="22" xfId="4" applyFont="1" applyFill="1" applyBorder="1" applyAlignment="1">
      <alignment horizontal="left" vertical="center"/>
    </xf>
    <xf numFmtId="0" fontId="2" fillId="8" borderId="22" xfId="4" applyFill="1" applyBorder="1" applyAlignment="1">
      <alignment vertical="center"/>
    </xf>
    <xf numFmtId="166" fontId="3" fillId="8" borderId="43" xfId="4" applyNumberFormat="1" applyFont="1" applyFill="1" applyBorder="1" applyAlignment="1">
      <alignment vertical="center"/>
    </xf>
    <xf numFmtId="0" fontId="7" fillId="8" borderId="22" xfId="4" applyFont="1" applyFill="1" applyBorder="1" applyAlignment="1">
      <alignment horizontal="left" vertical="center"/>
    </xf>
    <xf numFmtId="166" fontId="7" fillId="8" borderId="43" xfId="4" applyNumberFormat="1" applyFont="1" applyFill="1" applyBorder="1" applyAlignment="1">
      <alignment vertical="center"/>
    </xf>
    <xf numFmtId="0" fontId="2" fillId="0" borderId="0" xfId="4" applyAlignment="1">
      <alignment vertical="center"/>
    </xf>
    <xf numFmtId="165" fontId="3" fillId="2" borderId="45" xfId="6" applyNumberFormat="1" applyFont="1" applyFill="1" applyBorder="1" applyAlignment="1" applyProtection="1">
      <alignment horizontal="left" vertical="center"/>
    </xf>
    <xf numFmtId="0" fontId="2" fillId="0" borderId="40" xfId="4" applyBorder="1" applyAlignment="1">
      <alignment vertical="center"/>
    </xf>
    <xf numFmtId="169" fontId="3" fillId="2" borderId="45" xfId="6" applyNumberFormat="1" applyFont="1" applyFill="1" applyBorder="1" applyAlignment="1" applyProtection="1">
      <alignment horizontal="left" vertical="center"/>
    </xf>
    <xf numFmtId="166" fontId="2" fillId="0" borderId="39" xfId="6" applyFont="1" applyBorder="1" applyAlignment="1" applyProtection="1">
      <alignment vertical="center"/>
    </xf>
    <xf numFmtId="44" fontId="3" fillId="2" borderId="45" xfId="6" applyNumberFormat="1" applyFont="1" applyFill="1" applyBorder="1" applyAlignment="1" applyProtection="1">
      <alignment horizontal="left" vertical="center"/>
    </xf>
    <xf numFmtId="171" fontId="2" fillId="2" borderId="45" xfId="7" applyNumberFormat="1" applyFont="1" applyFill="1" applyBorder="1" applyAlignment="1" applyProtection="1">
      <alignment vertical="center"/>
    </xf>
    <xf numFmtId="168" fontId="7" fillId="0" borderId="45" xfId="6" applyNumberFormat="1" applyFont="1" applyFill="1" applyBorder="1" applyAlignment="1" applyProtection="1">
      <alignment horizontal="left" vertical="center"/>
    </xf>
    <xf numFmtId="171" fontId="7" fillId="2" borderId="45" xfId="7" applyNumberFormat="1" applyFont="1" applyFill="1" applyBorder="1" applyAlignment="1" applyProtection="1">
      <alignment vertical="center"/>
    </xf>
    <xf numFmtId="0" fontId="2" fillId="0" borderId="0" xfId="4"/>
    <xf numFmtId="169" fontId="3" fillId="10" borderId="45" xfId="6" applyNumberFormat="1" applyFont="1" applyFill="1" applyBorder="1" applyAlignment="1" applyProtection="1">
      <alignment horizontal="left" vertical="center"/>
      <protection locked="0"/>
    </xf>
    <xf numFmtId="168" fontId="7" fillId="10" borderId="45" xfId="6" applyNumberFormat="1" applyFont="1" applyFill="1" applyBorder="1" applyAlignment="1" applyProtection="1">
      <alignment horizontal="left" vertical="center"/>
      <protection locked="0"/>
    </xf>
    <xf numFmtId="0" fontId="2" fillId="11" borderId="9" xfId="4" applyFill="1" applyBorder="1"/>
    <xf numFmtId="0" fontId="2" fillId="11" borderId="46" xfId="4" applyFill="1" applyBorder="1" applyAlignment="1">
      <alignment vertical="top"/>
    </xf>
    <xf numFmtId="165" fontId="2" fillId="11" borderId="47" xfId="6" applyNumberFormat="1" applyFont="1" applyFill="1" applyBorder="1" applyAlignment="1" applyProtection="1">
      <alignment vertical="top"/>
    </xf>
    <xf numFmtId="0" fontId="2" fillId="11" borderId="10" xfId="4" applyFill="1" applyBorder="1" applyAlignment="1">
      <alignment vertical="center"/>
    </xf>
    <xf numFmtId="166" fontId="2" fillId="11" borderId="46" xfId="6" applyFont="1" applyFill="1" applyBorder="1" applyAlignment="1" applyProtection="1">
      <alignment vertical="center"/>
    </xf>
    <xf numFmtId="0" fontId="2" fillId="11" borderId="47" xfId="4" applyFill="1" applyBorder="1" applyAlignment="1">
      <alignment vertical="center"/>
    </xf>
    <xf numFmtId="166" fontId="2" fillId="11" borderId="47" xfId="4" applyNumberFormat="1" applyFill="1" applyBorder="1" applyAlignment="1">
      <alignment vertical="center"/>
    </xf>
    <xf numFmtId="10" fontId="2" fillId="11" borderId="48" xfId="5" applyNumberFormat="1" applyFont="1" applyFill="1" applyBorder="1" applyAlignment="1" applyProtection="1">
      <alignment vertical="center"/>
    </xf>
    <xf numFmtId="0" fontId="3" fillId="0" borderId="0" xfId="4" applyFont="1" applyAlignment="1">
      <alignment vertical="top"/>
    </xf>
    <xf numFmtId="9" fontId="2" fillId="0" borderId="45" xfId="4" applyNumberFormat="1" applyBorder="1" applyAlignment="1">
      <alignment vertical="top"/>
    </xf>
    <xf numFmtId="9" fontId="2" fillId="0" borderId="0" xfId="4" applyNumberFormat="1" applyAlignment="1">
      <alignment vertical="center"/>
    </xf>
    <xf numFmtId="166" fontId="3" fillId="0" borderId="38" xfId="4" applyNumberFormat="1" applyFont="1" applyBorder="1" applyAlignment="1">
      <alignment vertical="center"/>
    </xf>
    <xf numFmtId="9" fontId="3" fillId="0" borderId="45" xfId="4" applyNumberFormat="1" applyFont="1" applyBorder="1" applyAlignment="1">
      <alignment vertical="center"/>
    </xf>
    <xf numFmtId="166" fontId="3" fillId="0" borderId="45" xfId="4" applyNumberFormat="1" applyFont="1" applyBorder="1" applyAlignment="1">
      <alignment vertical="center"/>
    </xf>
    <xf numFmtId="10" fontId="3" fillId="0" borderId="39" xfId="5" applyNumberFormat="1" applyFont="1" applyFill="1" applyBorder="1" applyAlignment="1" applyProtection="1">
      <alignment vertical="center"/>
    </xf>
    <xf numFmtId="0" fontId="2" fillId="0" borderId="0" xfId="4" applyAlignment="1">
      <alignment horizontal="left" vertical="top"/>
    </xf>
    <xf numFmtId="166" fontId="2" fillId="0" borderId="38" xfId="4" applyNumberFormat="1" applyBorder="1" applyAlignment="1">
      <alignment vertical="center"/>
    </xf>
    <xf numFmtId="9" fontId="2" fillId="0" borderId="45" xfId="4" applyNumberFormat="1" applyBorder="1" applyAlignment="1">
      <alignment vertical="center"/>
    </xf>
    <xf numFmtId="10" fontId="2" fillId="0" borderId="39" xfId="5" applyNumberFormat="1" applyFont="1" applyFill="1" applyBorder="1" applyAlignment="1" applyProtection="1">
      <alignment vertical="center"/>
    </xf>
    <xf numFmtId="167" fontId="2" fillId="0" borderId="45" xfId="4" applyNumberFormat="1" applyBorder="1" applyAlignment="1">
      <alignment vertical="top"/>
    </xf>
    <xf numFmtId="0" fontId="3" fillId="12" borderId="0" xfId="4" applyFont="1" applyFill="1" applyAlignment="1">
      <alignment horizontal="left" vertical="top"/>
    </xf>
    <xf numFmtId="0" fontId="3" fillId="12" borderId="0" xfId="4" applyFont="1" applyFill="1" applyAlignment="1">
      <alignment horizontal="left" vertical="top" wrapText="1"/>
    </xf>
    <xf numFmtId="0" fontId="2" fillId="13" borderId="16" xfId="4" applyFill="1" applyBorder="1" applyAlignment="1">
      <alignment vertical="top"/>
    </xf>
    <xf numFmtId="0" fontId="2" fillId="13" borderId="40" xfId="4" applyFill="1" applyBorder="1" applyAlignment="1">
      <alignment vertical="center"/>
    </xf>
    <xf numFmtId="166" fontId="3" fillId="13" borderId="38" xfId="4" applyNumberFormat="1" applyFont="1" applyFill="1" applyBorder="1" applyAlignment="1">
      <alignment vertical="center"/>
    </xf>
    <xf numFmtId="0" fontId="3" fillId="13" borderId="16" xfId="4" applyFont="1" applyFill="1" applyBorder="1" applyAlignment="1">
      <alignment vertical="center"/>
    </xf>
    <xf numFmtId="166" fontId="3" fillId="13" borderId="17" xfId="4" applyNumberFormat="1" applyFont="1" applyFill="1" applyBorder="1" applyAlignment="1">
      <alignment vertical="center"/>
    </xf>
    <xf numFmtId="166" fontId="3" fillId="13" borderId="16" xfId="4" applyNumberFormat="1" applyFont="1" applyFill="1" applyBorder="1" applyAlignment="1">
      <alignment vertical="center"/>
    </xf>
    <xf numFmtId="10" fontId="3" fillId="13" borderId="41" xfId="5" applyNumberFormat="1" applyFont="1" applyFill="1" applyBorder="1" applyAlignment="1" applyProtection="1">
      <alignment vertical="center"/>
    </xf>
    <xf numFmtId="0" fontId="2" fillId="13" borderId="45" xfId="4" applyFill="1" applyBorder="1" applyAlignment="1">
      <alignment vertical="top"/>
    </xf>
    <xf numFmtId="0" fontId="2" fillId="13" borderId="0" xfId="4" applyFill="1" applyAlignment="1">
      <alignment vertical="center"/>
    </xf>
    <xf numFmtId="166" fontId="3" fillId="13" borderId="45" xfId="4" applyNumberFormat="1" applyFont="1" applyFill="1" applyBorder="1" applyAlignment="1">
      <alignment vertical="center"/>
    </xf>
    <xf numFmtId="10" fontId="3" fillId="13" borderId="39" xfId="5" applyNumberFormat="1" applyFont="1" applyFill="1" applyBorder="1" applyAlignment="1" applyProtection="1">
      <alignment vertical="center"/>
    </xf>
    <xf numFmtId="165" fontId="2" fillId="11" borderId="10" xfId="6" applyNumberFormat="1" applyFont="1" applyFill="1" applyBorder="1" applyAlignment="1" applyProtection="1">
      <alignment vertical="top"/>
    </xf>
    <xf numFmtId="0" fontId="2" fillId="11" borderId="46" xfId="4" applyFill="1" applyBorder="1" applyAlignment="1">
      <alignment vertical="center"/>
    </xf>
    <xf numFmtId="166" fontId="2" fillId="11" borderId="11" xfId="6" applyFont="1" applyFill="1" applyBorder="1" applyAlignment="1" applyProtection="1">
      <alignment vertical="center"/>
    </xf>
    <xf numFmtId="166" fontId="2" fillId="11" borderId="10" xfId="4" applyNumberFormat="1" applyFill="1" applyBorder="1" applyAlignment="1">
      <alignment vertical="center"/>
    </xf>
    <xf numFmtId="165" fontId="2" fillId="11" borderId="10" xfId="6" applyNumberFormat="1" applyFill="1" applyBorder="1" applyAlignment="1" applyProtection="1">
      <alignment vertical="top"/>
    </xf>
    <xf numFmtId="166" fontId="2" fillId="11" borderId="11" xfId="6" applyFill="1" applyBorder="1" applyAlignment="1" applyProtection="1">
      <alignment vertical="center"/>
    </xf>
    <xf numFmtId="10" fontId="2" fillId="11" borderId="48" xfId="5" applyNumberFormat="1" applyFill="1" applyBorder="1" applyAlignment="1" applyProtection="1">
      <alignment vertical="center"/>
    </xf>
    <xf numFmtId="0" fontId="2" fillId="12" borderId="0" xfId="4" applyFill="1" applyAlignment="1">
      <alignment vertical="top"/>
    </xf>
    <xf numFmtId="44" fontId="3" fillId="12" borderId="45" xfId="2" applyFont="1" applyFill="1" applyBorder="1" applyAlignment="1" applyProtection="1">
      <alignment horizontal="left" vertical="center"/>
    </xf>
    <xf numFmtId="0" fontId="2" fillId="12" borderId="45" xfId="4" applyFill="1" applyBorder="1" applyAlignment="1">
      <alignment vertical="center"/>
    </xf>
    <xf numFmtId="166" fontId="6" fillId="12" borderId="39" xfId="6" applyFont="1" applyFill="1" applyBorder="1" applyAlignment="1" applyProtection="1">
      <alignment vertical="center"/>
    </xf>
    <xf numFmtId="166" fontId="7" fillId="12" borderId="45" xfId="6" applyFont="1" applyFill="1" applyBorder="1" applyAlignment="1" applyProtection="1">
      <alignment horizontal="left" vertical="center"/>
    </xf>
    <xf numFmtId="0" fontId="7" fillId="12" borderId="39" xfId="4" applyFont="1" applyFill="1" applyBorder="1" applyAlignment="1">
      <alignment vertical="center"/>
    </xf>
    <xf numFmtId="166" fontId="7" fillId="12" borderId="39" xfId="6" applyFont="1" applyFill="1" applyBorder="1" applyAlignment="1" applyProtection="1">
      <alignment vertical="center"/>
    </xf>
    <xf numFmtId="166" fontId="2" fillId="12" borderId="45" xfId="4" applyNumberFormat="1" applyFill="1" applyBorder="1" applyAlignment="1">
      <alignment vertical="center"/>
    </xf>
    <xf numFmtId="10" fontId="6" fillId="12" borderId="39" xfId="5" applyNumberFormat="1" applyFont="1" applyFill="1" applyBorder="1" applyAlignment="1" applyProtection="1">
      <alignment vertical="center"/>
    </xf>
    <xf numFmtId="171" fontId="3" fillId="2" borderId="16" xfId="1" applyNumberFormat="1" applyFont="1" applyFill="1" applyBorder="1" applyAlignment="1" applyProtection="1">
      <alignment horizontal="left" vertical="top"/>
      <protection locked="0"/>
    </xf>
    <xf numFmtId="172" fontId="3" fillId="2" borderId="16" xfId="1" applyNumberFormat="1" applyFont="1" applyFill="1" applyBorder="1" applyAlignment="1" applyProtection="1">
      <alignment horizontal="left" vertical="top"/>
      <protection locked="0"/>
    </xf>
    <xf numFmtId="173" fontId="2" fillId="0" borderId="45" xfId="4" applyNumberFormat="1" applyBorder="1" applyAlignment="1">
      <alignment vertical="center"/>
    </xf>
    <xf numFmtId="173" fontId="7" fillId="0" borderId="39" xfId="4" applyNumberFormat="1" applyFont="1" applyBorder="1" applyAlignment="1">
      <alignment vertical="center"/>
    </xf>
    <xf numFmtId="165" fontId="7" fillId="8" borderId="22" xfId="8" applyNumberFormat="1" applyFont="1" applyFill="1" applyBorder="1" applyAlignment="1" applyProtection="1">
      <alignment horizontal="left" vertical="center"/>
    </xf>
    <xf numFmtId="168" fontId="7" fillId="2" borderId="45" xfId="8" applyNumberFormat="1" applyFont="1" applyFill="1" applyBorder="1" applyAlignment="1" applyProtection="1">
      <alignment horizontal="left" vertical="center"/>
    </xf>
    <xf numFmtId="0" fontId="2" fillId="14" borderId="0" xfId="4" applyFill="1"/>
    <xf numFmtId="44" fontId="0" fillId="2" borderId="0" xfId="0" applyNumberFormat="1" applyFill="1"/>
    <xf numFmtId="168" fontId="0" fillId="2" borderId="0" xfId="0" applyNumberFormat="1" applyFill="1"/>
    <xf numFmtId="166" fontId="0" fillId="2" borderId="0" xfId="0" applyNumberFormat="1" applyFill="1"/>
    <xf numFmtId="10" fontId="0" fillId="2" borderId="0" xfId="3" applyNumberFormat="1" applyFont="1" applyFill="1"/>
    <xf numFmtId="174" fontId="0" fillId="2" borderId="0" xfId="0" applyNumberFormat="1" applyFill="1"/>
    <xf numFmtId="171" fontId="0" fillId="2" borderId="0" xfId="0" applyNumberFormat="1" applyFill="1"/>
    <xf numFmtId="175" fontId="0" fillId="2" borderId="0" xfId="1" applyNumberFormat="1" applyFont="1" applyFill="1"/>
    <xf numFmtId="10" fontId="0" fillId="0" borderId="31" xfId="5" applyNumberFormat="1" applyFont="1" applyBorder="1"/>
    <xf numFmtId="10" fontId="0" fillId="0" borderId="49" xfId="5" applyNumberFormat="1" applyFont="1" applyBorder="1"/>
    <xf numFmtId="10" fontId="0" fillId="0" borderId="32" xfId="5" applyNumberFormat="1" applyFont="1" applyBorder="1"/>
    <xf numFmtId="10" fontId="0" fillId="0" borderId="50" xfId="5" applyNumberFormat="1" applyFont="1" applyBorder="1"/>
    <xf numFmtId="0" fontId="10" fillId="2" borderId="0" xfId="0" applyFont="1" applyFill="1"/>
    <xf numFmtId="0" fontId="10" fillId="2" borderId="4" xfId="0" applyFont="1" applyFill="1" applyBorder="1"/>
    <xf numFmtId="166" fontId="10" fillId="0" borderId="22" xfId="6" applyFont="1" applyBorder="1" applyAlignment="1" applyProtection="1">
      <alignment horizontal="center" vertical="center"/>
    </xf>
    <xf numFmtId="167" fontId="10" fillId="0" borderId="22" xfId="3" applyNumberFormat="1" applyFont="1" applyBorder="1" applyAlignment="1" applyProtection="1">
      <alignment horizontal="center" vertical="center"/>
    </xf>
    <xf numFmtId="167" fontId="10" fillId="0" borderId="20" xfId="3" applyNumberFormat="1" applyFont="1" applyBorder="1" applyAlignment="1" applyProtection="1">
      <alignment horizontal="center" vertical="center"/>
    </xf>
    <xf numFmtId="169" fontId="7" fillId="12" borderId="45" xfId="6" applyNumberFormat="1" applyFont="1" applyFill="1" applyBorder="1" applyAlignment="1" applyProtection="1">
      <alignment horizontal="left" vertical="center"/>
    </xf>
    <xf numFmtId="0" fontId="0" fillId="2" borderId="31" xfId="0" applyFill="1" applyBorder="1"/>
    <xf numFmtId="0" fontId="0" fillId="2" borderId="26" xfId="0" applyFill="1" applyBorder="1"/>
    <xf numFmtId="0" fontId="2" fillId="2" borderId="31" xfId="4" applyFill="1" applyBorder="1" applyAlignment="1">
      <alignment vertical="top"/>
    </xf>
    <xf numFmtId="0" fontId="0" fillId="2" borderId="32" xfId="0" applyFill="1" applyBorder="1" applyAlignment="1">
      <alignment horizontal="center"/>
    </xf>
    <xf numFmtId="0" fontId="2" fillId="2" borderId="26" xfId="4" applyFill="1" applyBorder="1" applyAlignment="1">
      <alignment vertical="top"/>
    </xf>
    <xf numFmtId="171" fontId="0" fillId="2" borderId="28" xfId="1" applyNumberFormat="1" applyFont="1" applyFill="1" applyBorder="1" applyAlignment="1">
      <alignment horizontal="center"/>
    </xf>
    <xf numFmtId="0" fontId="0" fillId="2" borderId="18" xfId="0" applyFill="1" applyBorder="1"/>
    <xf numFmtId="0" fontId="0" fillId="2" borderId="54" xfId="0" applyFill="1" applyBorder="1"/>
    <xf numFmtId="167" fontId="0" fillId="2" borderId="49" xfId="3" applyNumberFormat="1" applyFont="1" applyFill="1" applyBorder="1" applyAlignment="1">
      <alignment horizontal="center"/>
    </xf>
    <xf numFmtId="176" fontId="0" fillId="2" borderId="27" xfId="0" applyNumberFormat="1" applyFill="1" applyBorder="1" applyAlignment="1">
      <alignment horizontal="center"/>
    </xf>
    <xf numFmtId="0" fontId="2" fillId="2" borderId="18" xfId="4" applyFill="1" applyBorder="1" applyAlignment="1">
      <alignment vertical="top"/>
    </xf>
    <xf numFmtId="167" fontId="0" fillId="2" borderId="16" xfId="3" applyNumberFormat="1" applyFont="1" applyFill="1" applyBorder="1" applyAlignment="1">
      <alignment horizontal="center"/>
    </xf>
    <xf numFmtId="167" fontId="0" fillId="2" borderId="27" xfId="3" applyNumberFormat="1" applyFont="1" applyFill="1" applyBorder="1" applyAlignment="1">
      <alignment horizontal="center"/>
    </xf>
    <xf numFmtId="177" fontId="0" fillId="2" borderId="49" xfId="0" applyNumberFormat="1" applyFill="1" applyBorder="1" applyAlignment="1">
      <alignment horizontal="center"/>
    </xf>
    <xf numFmtId="178" fontId="0" fillId="2" borderId="27" xfId="0" applyNumberFormat="1" applyFill="1" applyBorder="1" applyAlignment="1">
      <alignment horizontal="center"/>
    </xf>
    <xf numFmtId="165" fontId="3" fillId="2" borderId="45" xfId="2" applyNumberFormat="1" applyFont="1" applyFill="1" applyBorder="1" applyAlignment="1" applyProtection="1">
      <alignment horizontal="left" vertical="center"/>
    </xf>
    <xf numFmtId="166" fontId="3" fillId="2" borderId="45" xfId="2" applyNumberFormat="1" applyFont="1" applyFill="1" applyBorder="1" applyAlignment="1" applyProtection="1">
      <alignment horizontal="left" vertical="center"/>
    </xf>
    <xf numFmtId="179" fontId="7" fillId="2" borderId="45" xfId="6" applyNumberFormat="1" applyFont="1" applyFill="1" applyBorder="1" applyAlignment="1" applyProtection="1">
      <alignment horizontal="left" vertical="center"/>
    </xf>
    <xf numFmtId="167" fontId="0" fillId="2" borderId="32" xfId="3" applyNumberFormat="1" applyFont="1" applyFill="1" applyBorder="1" applyAlignment="1">
      <alignment horizontal="center"/>
    </xf>
    <xf numFmtId="167" fontId="0" fillId="2" borderId="19" xfId="3" applyNumberFormat="1" applyFont="1" applyFill="1" applyBorder="1" applyAlignment="1">
      <alignment horizontal="center"/>
    </xf>
    <xf numFmtId="167" fontId="0" fillId="2" borderId="28" xfId="3" applyNumberFormat="1" applyFont="1" applyFill="1" applyBorder="1" applyAlignment="1">
      <alignment horizontal="center"/>
    </xf>
    <xf numFmtId="0" fontId="3" fillId="4" borderId="20" xfId="4" applyFont="1" applyFill="1" applyBorder="1" applyAlignment="1">
      <alignment horizontal="center" vertical="center" wrapText="1"/>
    </xf>
    <xf numFmtId="0" fontId="0" fillId="4" borderId="51" xfId="0" applyFill="1" applyBorder="1"/>
    <xf numFmtId="0" fontId="10" fillId="4" borderId="52" xfId="0" applyFont="1" applyFill="1" applyBorder="1" applyAlignment="1">
      <alignment horizontal="center"/>
    </xf>
    <xf numFmtId="0" fontId="10" fillId="4" borderId="53" xfId="0" applyFont="1" applyFill="1" applyBorder="1" applyAlignment="1">
      <alignment horizontal="center"/>
    </xf>
    <xf numFmtId="0" fontId="3" fillId="4" borderId="1" xfId="4" applyFont="1" applyFill="1" applyBorder="1" applyAlignment="1">
      <alignment horizontal="center" vertical="center"/>
    </xf>
    <xf numFmtId="0" fontId="2" fillId="12" borderId="45" xfId="1" applyNumberFormat="1" applyFont="1" applyFill="1" applyBorder="1" applyAlignment="1">
      <alignment vertical="center"/>
    </xf>
    <xf numFmtId="0" fontId="0" fillId="2" borderId="33"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xf numFmtId="171" fontId="0" fillId="2" borderId="29" xfId="1" applyNumberFormat="1" applyFont="1" applyFill="1" applyBorder="1" applyAlignment="1">
      <alignment horizontal="right"/>
    </xf>
    <xf numFmtId="9" fontId="0" fillId="2" borderId="32" xfId="0" applyNumberFormat="1" applyFill="1" applyBorder="1" applyAlignment="1">
      <alignment horizontal="center"/>
    </xf>
    <xf numFmtId="180" fontId="0" fillId="2" borderId="28" xfId="2" applyNumberFormat="1" applyFont="1" applyFill="1" applyBorder="1" applyAlignment="1">
      <alignment horizontal="center"/>
    </xf>
    <xf numFmtId="176" fontId="0" fillId="14" borderId="27" xfId="0" applyNumberFormat="1" applyFill="1" applyBorder="1" applyAlignment="1">
      <alignment horizontal="center"/>
    </xf>
    <xf numFmtId="167" fontId="0" fillId="14" borderId="16" xfId="0" applyNumberFormat="1" applyFill="1" applyBorder="1" applyAlignment="1">
      <alignment horizontal="center"/>
    </xf>
    <xf numFmtId="167" fontId="0" fillId="0" borderId="44" xfId="0" applyNumberFormat="1" applyBorder="1" applyAlignment="1">
      <alignment horizontal="center"/>
    </xf>
    <xf numFmtId="167" fontId="0" fillId="0" borderId="49" xfId="3" applyNumberFormat="1" applyFont="1" applyFill="1" applyBorder="1" applyAlignment="1">
      <alignment horizontal="center"/>
    </xf>
    <xf numFmtId="0" fontId="9" fillId="2" borderId="0" xfId="0" applyFont="1" applyFill="1"/>
    <xf numFmtId="44" fontId="9" fillId="2" borderId="0" xfId="2" applyFont="1" applyFill="1" applyBorder="1"/>
    <xf numFmtId="167" fontId="12" fillId="14" borderId="0" xfId="0" applyNumberFormat="1" applyFont="1" applyFill="1"/>
    <xf numFmtId="10" fontId="0" fillId="0" borderId="19" xfId="5" applyNumberFormat="1" applyFont="1" applyBorder="1"/>
    <xf numFmtId="10" fontId="0" fillId="0" borderId="57" xfId="5" applyNumberFormat="1" applyFont="1" applyBorder="1"/>
    <xf numFmtId="0" fontId="9" fillId="2" borderId="0" xfId="0" applyFont="1" applyFill="1" applyAlignment="1">
      <alignment wrapText="1"/>
    </xf>
    <xf numFmtId="44" fontId="9" fillId="2" borderId="0" xfId="2" applyFont="1" applyFill="1" applyBorder="1" applyAlignment="1">
      <alignment wrapText="1"/>
    </xf>
    <xf numFmtId="0" fontId="0" fillId="14" borderId="0" xfId="0" applyFill="1"/>
    <xf numFmtId="169" fontId="7" fillId="2" borderId="45" xfId="6" applyNumberFormat="1" applyFont="1" applyFill="1" applyBorder="1" applyAlignment="1" applyProtection="1">
      <alignment horizontal="left" vertical="center"/>
    </xf>
    <xf numFmtId="0" fontId="0" fillId="14" borderId="0" xfId="0" applyFill="1" applyAlignment="1">
      <alignment vertical="center" wrapText="1"/>
    </xf>
    <xf numFmtId="0" fontId="0" fillId="14" borderId="5" xfId="0" applyFill="1" applyBorder="1" applyAlignment="1">
      <alignment vertical="center" wrapText="1"/>
    </xf>
    <xf numFmtId="176" fontId="0" fillId="14" borderId="49" xfId="0" applyNumberFormat="1" applyFill="1" applyBorder="1" applyAlignment="1">
      <alignment horizontal="center"/>
    </xf>
    <xf numFmtId="176" fontId="0" fillId="2" borderId="49" xfId="0" applyNumberFormat="1" applyFill="1" applyBorder="1" applyAlignment="1">
      <alignment horizontal="center"/>
    </xf>
    <xf numFmtId="180" fontId="0" fillId="2" borderId="32" xfId="2" applyNumberFormat="1" applyFont="1" applyFill="1" applyBorder="1" applyAlignment="1">
      <alignment horizontal="center"/>
    </xf>
    <xf numFmtId="0" fontId="0" fillId="2" borderId="58" xfId="0" applyFill="1" applyBorder="1"/>
    <xf numFmtId="167" fontId="0" fillId="0" borderId="50" xfId="3" applyNumberFormat="1" applyFont="1" applyFill="1" applyBorder="1" applyAlignment="1">
      <alignment horizontal="center"/>
    </xf>
    <xf numFmtId="9" fontId="0" fillId="2" borderId="57" xfId="0" applyNumberFormat="1" applyFill="1" applyBorder="1" applyAlignment="1">
      <alignment horizontal="center"/>
    </xf>
    <xf numFmtId="0" fontId="3" fillId="0" borderId="23" xfId="4" applyFont="1" applyBorder="1" applyAlignment="1">
      <alignment horizontal="center"/>
    </xf>
    <xf numFmtId="0" fontId="3" fillId="0" borderId="43" xfId="4" applyFont="1" applyBorder="1" applyAlignment="1">
      <alignment horizontal="center"/>
    </xf>
    <xf numFmtId="0" fontId="5" fillId="2" borderId="23" xfId="4" applyFont="1" applyFill="1" applyBorder="1" applyAlignment="1" applyProtection="1">
      <alignment horizontal="left" vertical="top"/>
      <protection locked="0"/>
    </xf>
    <xf numFmtId="0" fontId="5" fillId="2" borderId="42" xfId="4" applyFont="1" applyFill="1" applyBorder="1" applyAlignment="1" applyProtection="1">
      <alignment horizontal="left" vertical="top"/>
      <protection locked="0"/>
    </xf>
    <xf numFmtId="0" fontId="5" fillId="2" borderId="43" xfId="4" applyFont="1" applyFill="1" applyBorder="1" applyAlignment="1" applyProtection="1">
      <alignment horizontal="left" vertical="top"/>
      <protection locked="0"/>
    </xf>
    <xf numFmtId="0" fontId="3" fillId="2" borderId="23" xfId="4" applyFont="1" applyFill="1" applyBorder="1" applyAlignment="1" applyProtection="1">
      <alignment horizontal="left" vertical="top"/>
      <protection locked="0"/>
    </xf>
    <xf numFmtId="0" fontId="3" fillId="2" borderId="42" xfId="4" applyFont="1" applyFill="1" applyBorder="1" applyAlignment="1" applyProtection="1">
      <alignment horizontal="left" vertical="top"/>
      <protection locked="0"/>
    </xf>
    <xf numFmtId="0" fontId="3" fillId="2" borderId="43" xfId="4" applyFont="1" applyFill="1" applyBorder="1" applyAlignment="1" applyProtection="1">
      <alignment horizontal="left" vertical="top"/>
      <protection locked="0"/>
    </xf>
    <xf numFmtId="0" fontId="3" fillId="0" borderId="42" xfId="4" applyFont="1" applyBorder="1" applyAlignment="1">
      <alignment horizontal="center"/>
    </xf>
    <xf numFmtId="0" fontId="3" fillId="12" borderId="0" xfId="4" applyFont="1" applyFill="1" applyAlignment="1">
      <alignment horizontal="left" vertical="top" wrapText="1"/>
    </xf>
    <xf numFmtId="0" fontId="3" fillId="2" borderId="22" xfId="4" applyFont="1" applyFill="1" applyBorder="1" applyAlignment="1">
      <alignment horizontal="left" vertical="top"/>
    </xf>
    <xf numFmtId="0" fontId="2" fillId="2" borderId="22" xfId="4" applyFill="1" applyBorder="1" applyAlignment="1">
      <alignment horizontal="left" vertical="top"/>
    </xf>
    <xf numFmtId="0" fontId="11" fillId="2" borderId="0" xfId="0" applyFont="1" applyFill="1" applyAlignment="1">
      <alignment horizontal="center"/>
    </xf>
    <xf numFmtId="0" fontId="3" fillId="0" borderId="35" xfId="4" applyFont="1" applyBorder="1" applyAlignment="1">
      <alignment horizontal="left" vertical="center" wrapText="1"/>
    </xf>
    <xf numFmtId="0" fontId="3" fillId="0" borderId="36" xfId="4" applyFont="1" applyBorder="1" applyAlignment="1">
      <alignment horizontal="left" vertical="center"/>
    </xf>
    <xf numFmtId="0" fontId="3" fillId="0" borderId="37" xfId="4" applyFont="1" applyBorder="1" applyAlignment="1">
      <alignment horizontal="left" vertical="center"/>
    </xf>
    <xf numFmtId="0" fontId="3" fillId="0" borderId="38" xfId="4" applyFont="1" applyBorder="1" applyAlignment="1">
      <alignment horizontal="left" vertical="center"/>
    </xf>
    <xf numFmtId="0" fontId="3" fillId="0" borderId="0" xfId="4" applyFont="1" applyAlignment="1">
      <alignment horizontal="left" vertical="center"/>
    </xf>
    <xf numFmtId="0" fontId="3" fillId="0" borderId="39" xfId="4" applyFont="1" applyBorder="1" applyAlignment="1">
      <alignment horizontal="left" vertical="center"/>
    </xf>
    <xf numFmtId="0" fontId="3" fillId="0" borderId="17" xfId="4" applyFont="1" applyBorder="1" applyAlignment="1">
      <alignment horizontal="left" vertical="center"/>
    </xf>
    <xf numFmtId="0" fontId="3" fillId="0" borderId="40" xfId="4" applyFont="1" applyBorder="1" applyAlignment="1">
      <alignment horizontal="left" vertical="center"/>
    </xf>
    <xf numFmtId="0" fontId="3" fillId="0" borderId="41" xfId="4" applyFont="1" applyBorder="1" applyAlignment="1">
      <alignment horizontal="left" vertical="center"/>
    </xf>
    <xf numFmtId="0" fontId="3" fillId="0" borderId="22" xfId="4" applyFont="1" applyBorder="1" applyAlignment="1">
      <alignment horizontal="center" vertical="center"/>
    </xf>
    <xf numFmtId="0" fontId="3" fillId="6" borderId="22" xfId="4" applyFont="1" applyFill="1" applyBorder="1" applyAlignment="1">
      <alignment horizontal="center" vertical="center"/>
    </xf>
    <xf numFmtId="0" fontId="3" fillId="6" borderId="20" xfId="4" applyFont="1" applyFill="1" applyBorder="1" applyAlignment="1">
      <alignment horizontal="center" vertical="center"/>
    </xf>
    <xf numFmtId="0" fontId="3" fillId="7" borderId="22" xfId="4" applyFont="1" applyFill="1" applyBorder="1" applyAlignment="1">
      <alignment horizontal="center" vertical="center"/>
    </xf>
    <xf numFmtId="0" fontId="3" fillId="7" borderId="20" xfId="4" applyFont="1" applyFill="1" applyBorder="1" applyAlignment="1">
      <alignment horizontal="center" vertical="center"/>
    </xf>
    <xf numFmtId="0" fontId="3" fillId="3" borderId="31" xfId="4" applyFont="1" applyFill="1" applyBorder="1" applyAlignment="1">
      <alignment horizontal="center" vertical="center"/>
    </xf>
    <xf numFmtId="0" fontId="3" fillId="3" borderId="32" xfId="4" applyFont="1" applyFill="1" applyBorder="1" applyAlignment="1">
      <alignment horizontal="center" vertical="center"/>
    </xf>
    <xf numFmtId="0" fontId="3" fillId="4" borderId="9" xfId="4" applyFont="1" applyFill="1" applyBorder="1" applyAlignment="1">
      <alignment horizontal="center" vertical="center"/>
    </xf>
    <xf numFmtId="0" fontId="3" fillId="4" borderId="46" xfId="4" applyFont="1" applyFill="1" applyBorder="1" applyAlignment="1">
      <alignment horizontal="center" vertical="center"/>
    </xf>
    <xf numFmtId="0" fontId="3" fillId="4" borderId="48" xfId="4" applyFont="1" applyFill="1" applyBorder="1" applyAlignment="1">
      <alignment horizontal="center" vertical="center"/>
    </xf>
    <xf numFmtId="0" fontId="3" fillId="3" borderId="33" xfId="4" applyFont="1" applyFill="1" applyBorder="1" applyAlignment="1">
      <alignment horizontal="center" vertical="center"/>
    </xf>
    <xf numFmtId="0" fontId="0" fillId="2" borderId="0" xfId="0" applyFill="1" applyAlignment="1">
      <alignment horizontal="center" vertical="top" wrapText="1"/>
    </xf>
    <xf numFmtId="0" fontId="0" fillId="2" borderId="5" xfId="0" applyFill="1" applyBorder="1" applyAlignment="1">
      <alignment horizontal="center" vertical="top" wrapText="1"/>
    </xf>
    <xf numFmtId="0" fontId="0" fillId="14" borderId="0" xfId="0" applyFill="1" applyAlignment="1">
      <alignment horizontal="center" vertical="center" wrapText="1"/>
    </xf>
    <xf numFmtId="0" fontId="0" fillId="14" borderId="5" xfId="0" applyFill="1" applyBorder="1" applyAlignment="1">
      <alignment horizontal="center" vertical="center" wrapText="1"/>
    </xf>
  </cellXfs>
  <cellStyles count="9">
    <cellStyle name="Comma" xfId="1" builtinId="3"/>
    <cellStyle name="Comma 4" xfId="7" xr:uid="{AE77F2F3-943B-445A-8A91-542242DB373A}"/>
    <cellStyle name="Currency" xfId="2" builtinId="4"/>
    <cellStyle name="Currency 2" xfId="8" xr:uid="{4993E802-C682-4570-8BD9-01CE75419072}"/>
    <cellStyle name="Currency 2 2" xfId="6" xr:uid="{59334288-D629-4DF3-BE7D-EDCC9666B0F8}"/>
    <cellStyle name="Normal" xfId="0" builtinId="0"/>
    <cellStyle name="Normal 2" xfId="4" xr:uid="{31D75835-1401-41C3-84D2-15DB0D4581B8}"/>
    <cellStyle name="Percent" xfId="3" builtinId="5"/>
    <cellStyle name="Percent 2" xfId="5" xr:uid="{13EEB7E2-C350-40B5-B184-3C1E9293A942}"/>
  </cellStyles>
  <dxfs count="0"/>
  <tableStyles count="0" defaultTableStyle="TableStyleMedium2" defaultPivotStyle="PivotStyleLight16"/>
  <colors>
    <mruColors>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D107F-A7E9-4429-BF84-D930ACCA907A}">
  <sheetPr codeName="Sheet1"/>
  <dimension ref="A1:AO567"/>
  <sheetViews>
    <sheetView tabSelected="1" workbookViewId="0">
      <selection activeCell="L18" sqref="L18"/>
    </sheetView>
  </sheetViews>
  <sheetFormatPr defaultRowHeight="14.5" x14ac:dyDescent="0.35"/>
  <cols>
    <col min="1" max="2" width="8.7265625" style="1"/>
    <col min="3" max="3" width="3.1796875" style="1" customWidth="1"/>
    <col min="4" max="4" width="34.453125" style="1" customWidth="1"/>
    <col min="5" max="5" width="17" style="1" customWidth="1"/>
    <col min="6" max="6" width="14.36328125" style="1" customWidth="1"/>
    <col min="7" max="7" width="13.08984375" style="1" customWidth="1"/>
    <col min="8" max="8" width="12.1796875" style="1" customWidth="1"/>
    <col min="9" max="9" width="11.90625" style="1" customWidth="1"/>
    <col min="10" max="10" width="12.08984375" style="1" customWidth="1"/>
    <col min="11" max="11" width="12.1796875" style="1" bestFit="1" customWidth="1"/>
    <col min="12" max="12" width="10.81640625" style="1" customWidth="1"/>
    <col min="13" max="13" width="10.1796875" style="1" customWidth="1"/>
    <col min="14" max="14" width="10.1796875" style="1" bestFit="1" customWidth="1"/>
    <col min="15" max="15" width="11.54296875" style="1" customWidth="1"/>
    <col min="16" max="16" width="8.453125" style="1" bestFit="1" customWidth="1"/>
    <col min="17" max="17" width="36.7265625" style="1" customWidth="1"/>
    <col min="18" max="18" width="12.7265625" style="1" customWidth="1"/>
    <col min="19" max="19" width="12.1796875" style="1" customWidth="1"/>
    <col min="20" max="20" width="11.81640625" style="1" bestFit="1" customWidth="1"/>
    <col min="21" max="21" width="14.81640625" style="1" bestFit="1" customWidth="1"/>
    <col min="22" max="22" width="12.1796875" style="1" bestFit="1" customWidth="1"/>
    <col min="23" max="23" width="11.81640625" style="1" bestFit="1" customWidth="1"/>
    <col min="24" max="24" width="14.81640625" style="1" bestFit="1" customWidth="1"/>
    <col min="25" max="25" width="12.90625" style="1" bestFit="1" customWidth="1"/>
    <col min="26" max="26" width="9.6328125" style="1" bestFit="1" customWidth="1"/>
    <col min="27" max="27" width="12.90625" style="1" bestFit="1" customWidth="1"/>
    <col min="28" max="28" width="6.54296875" style="1" bestFit="1" customWidth="1"/>
    <col min="29" max="29" width="8.7265625" style="1"/>
    <col min="30" max="30" width="40.26953125" style="1" customWidth="1"/>
    <col min="31" max="31" width="11.81640625" style="1" bestFit="1" customWidth="1"/>
    <col min="32" max="32" width="9.6328125" style="1" bestFit="1" customWidth="1"/>
    <col min="33" max="33" width="11.81640625" style="1" bestFit="1" customWidth="1"/>
    <col min="34" max="34" width="12.1796875" style="1" bestFit="1" customWidth="1"/>
    <col min="35" max="35" width="9.26953125" style="1" bestFit="1" customWidth="1"/>
    <col min="36" max="36" width="11.81640625" style="1" bestFit="1" customWidth="1"/>
    <col min="37" max="37" width="12.1796875" style="1" bestFit="1" customWidth="1"/>
    <col min="38" max="38" width="10.81640625" style="1" bestFit="1" customWidth="1"/>
    <col min="39" max="39" width="8.6328125" style="1" bestFit="1" customWidth="1"/>
    <col min="40" max="40" width="10.81640625" style="1" bestFit="1" customWidth="1"/>
    <col min="41" max="41" width="6.54296875" style="1" bestFit="1" customWidth="1"/>
    <col min="42" max="16384" width="8.7265625" style="1"/>
  </cols>
  <sheetData>
    <row r="1" spans="1:12" ht="15" thickBot="1" x14ac:dyDescent="0.4"/>
    <row r="2" spans="1:12" x14ac:dyDescent="0.35">
      <c r="A2" s="2"/>
      <c r="B2" s="3"/>
      <c r="C2" s="3"/>
      <c r="D2" s="3"/>
      <c r="E2" s="3"/>
      <c r="F2" s="3"/>
      <c r="G2" s="3"/>
      <c r="H2" s="3"/>
      <c r="I2" s="3"/>
      <c r="J2" s="3"/>
      <c r="K2" s="3"/>
      <c r="L2" s="13"/>
    </row>
    <row r="3" spans="1:12" x14ac:dyDescent="0.35">
      <c r="A3" s="5"/>
      <c r="B3" s="188" t="s">
        <v>115</v>
      </c>
      <c r="L3" s="7"/>
    </row>
    <row r="4" spans="1:12" ht="15" thickBot="1" x14ac:dyDescent="0.4">
      <c r="A4" s="5"/>
      <c r="L4" s="7"/>
    </row>
    <row r="5" spans="1:12" ht="15" thickBot="1" x14ac:dyDescent="0.4">
      <c r="A5" s="5"/>
      <c r="D5" s="216"/>
      <c r="E5" s="217">
        <v>2025</v>
      </c>
      <c r="F5" s="217">
        <v>2026</v>
      </c>
      <c r="G5" s="217">
        <v>2027</v>
      </c>
      <c r="H5" s="218" t="s">
        <v>19</v>
      </c>
      <c r="L5" s="7"/>
    </row>
    <row r="6" spans="1:12" x14ac:dyDescent="0.35">
      <c r="A6" s="5"/>
      <c r="D6" s="194" t="s">
        <v>97</v>
      </c>
      <c r="E6" s="242">
        <v>82500</v>
      </c>
      <c r="F6" s="242">
        <v>35000</v>
      </c>
      <c r="G6" s="243">
        <f>E25-E6-F6</f>
        <v>7500</v>
      </c>
      <c r="H6" s="244">
        <f>SUM(E6:G6)</f>
        <v>125000</v>
      </c>
      <c r="I6" s="237" t="str">
        <f>IF(H6=E25,"","Total Should Equal $"&amp;E25)</f>
        <v/>
      </c>
      <c r="J6" s="240"/>
      <c r="K6" s="240"/>
      <c r="L6" s="241"/>
    </row>
    <row r="7" spans="1:12" ht="14.5" customHeight="1" thickBot="1" x14ac:dyDescent="0.4">
      <c r="A7" s="5"/>
      <c r="D7" s="245" t="s">
        <v>96</v>
      </c>
      <c r="E7" s="246">
        <f>E6/H6</f>
        <v>0.66</v>
      </c>
      <c r="F7" s="246">
        <f>F6/H6</f>
        <v>0.28000000000000003</v>
      </c>
      <c r="G7" s="246">
        <f>G6/H6</f>
        <v>0.06</v>
      </c>
      <c r="H7" s="247">
        <f>SUM(E7:G7)</f>
        <v>1</v>
      </c>
      <c r="I7" s="236" t="str">
        <f>IF(H7=1,"","Total Should Equal 100%")</f>
        <v/>
      </c>
      <c r="J7" s="240" t="s">
        <v>116</v>
      </c>
      <c r="K7" s="240"/>
      <c r="L7" s="241"/>
    </row>
    <row r="8" spans="1:12" x14ac:dyDescent="0.35">
      <c r="A8" s="5"/>
      <c r="D8" s="200" t="s">
        <v>113</v>
      </c>
      <c r="E8" s="228">
        <v>0.36711422502852198</v>
      </c>
      <c r="F8" s="228">
        <v>0.36711422502852198</v>
      </c>
      <c r="G8" s="228">
        <v>0.36711422502852198</v>
      </c>
      <c r="H8" s="213">
        <f>SUMPRODUCT(E7:G7,E8:G8)</f>
        <v>0.36711422502852198</v>
      </c>
      <c r="J8" s="240"/>
      <c r="K8" s="240"/>
      <c r="L8" s="241"/>
    </row>
    <row r="9" spans="1:12" ht="15" thickBot="1" x14ac:dyDescent="0.4">
      <c r="A9" s="5"/>
      <c r="D9" s="201" t="s">
        <v>114</v>
      </c>
      <c r="E9" s="229">
        <f>1-E8</f>
        <v>0.63288577497147802</v>
      </c>
      <c r="F9" s="229">
        <f>1-F8</f>
        <v>0.63288577497147802</v>
      </c>
      <c r="G9" s="229">
        <f>1-G8</f>
        <v>0.63288577497147802</v>
      </c>
      <c r="H9" s="213">
        <f>SUMPRODUCT(E7:G7,E9:G9)</f>
        <v>0.63288577497147802</v>
      </c>
      <c r="J9" s="240"/>
      <c r="K9" s="240"/>
      <c r="L9" s="241"/>
    </row>
    <row r="10" spans="1:12" x14ac:dyDescent="0.35">
      <c r="A10" s="5"/>
      <c r="D10" s="196" t="s">
        <v>99</v>
      </c>
      <c r="E10" s="207">
        <f>-E6*E8/($H$10*12)</f>
        <v>-35.548032353113925</v>
      </c>
      <c r="F10" s="207">
        <f>-F6*F8/($H$10*12)</f>
        <v>-15.08098342253318</v>
      </c>
      <c r="G10" s="207">
        <f>-G6*G8/($H$10*12)</f>
        <v>-3.2316393048285383</v>
      </c>
      <c r="H10" s="197">
        <v>71</v>
      </c>
      <c r="I10" s="222" t="s">
        <v>101</v>
      </c>
      <c r="J10" s="240"/>
      <c r="K10" s="240"/>
      <c r="L10" s="241"/>
    </row>
    <row r="11" spans="1:12" ht="15" thickBot="1" x14ac:dyDescent="0.4">
      <c r="A11" s="5"/>
      <c r="D11" s="198" t="s">
        <v>100</v>
      </c>
      <c r="E11" s="208">
        <f>-E6*E9/$H$11</f>
        <v>-0.3339929432467092</v>
      </c>
      <c r="F11" s="208">
        <f>-F6*F9/$H$11</f>
        <v>-0.14169397592284633</v>
      </c>
      <c r="G11" s="208">
        <f>-G6*G9/$H$11</f>
        <v>-3.036299484060993E-2</v>
      </c>
      <c r="H11" s="199">
        <v>156329.87909142414</v>
      </c>
      <c r="I11" s="223" t="s">
        <v>36</v>
      </c>
      <c r="L11" s="7"/>
    </row>
    <row r="12" spans="1:12" ht="6.5" customHeight="1" thickBot="1" x14ac:dyDescent="0.4">
      <c r="A12" s="5"/>
      <c r="L12" s="7"/>
    </row>
    <row r="13" spans="1:12" ht="15" thickBot="1" x14ac:dyDescent="0.4">
      <c r="A13" s="5"/>
      <c r="D13" s="277" t="s">
        <v>106</v>
      </c>
      <c r="E13" s="278"/>
      <c r="F13" s="278"/>
      <c r="G13" s="279"/>
      <c r="L13" s="7"/>
    </row>
    <row r="14" spans="1:12" ht="15" thickBot="1" x14ac:dyDescent="0.4">
      <c r="A14" s="5"/>
      <c r="D14" s="219" t="s">
        <v>110</v>
      </c>
      <c r="E14" s="217">
        <v>2025</v>
      </c>
      <c r="F14" s="217">
        <v>2026</v>
      </c>
      <c r="G14" s="218">
        <v>2027</v>
      </c>
      <c r="L14" s="7"/>
    </row>
    <row r="15" spans="1:12" x14ac:dyDescent="0.35">
      <c r="A15" s="5"/>
      <c r="B15" s="2"/>
      <c r="C15" s="13"/>
      <c r="D15" s="196" t="s">
        <v>103</v>
      </c>
      <c r="E15" s="202">
        <f>M421</f>
        <v>0.75315277735171982</v>
      </c>
      <c r="F15" s="202">
        <f>Z421</f>
        <v>-1.8339772581585515E-3</v>
      </c>
      <c r="G15" s="212">
        <f>AM421</f>
        <v>4.064868005026126E-2</v>
      </c>
      <c r="L15" s="7"/>
    </row>
    <row r="16" spans="1:12" x14ac:dyDescent="0.35">
      <c r="A16" s="5"/>
      <c r="B16" s="5" t="s">
        <v>102</v>
      </c>
      <c r="C16" s="7"/>
      <c r="D16" s="204" t="s">
        <v>104</v>
      </c>
      <c r="E16" s="205">
        <f>M193</f>
        <v>0.35755161368737737</v>
      </c>
      <c r="F16" s="205">
        <f>Z193</f>
        <v>2.7198205766328833E-2</v>
      </c>
      <c r="G16" s="213">
        <f>AM193</f>
        <v>4.4855781912503362E-2</v>
      </c>
      <c r="L16" s="7"/>
    </row>
    <row r="17" spans="1:12" ht="15" thickBot="1" x14ac:dyDescent="0.4">
      <c r="A17" s="5"/>
      <c r="B17" s="9"/>
      <c r="C17" s="12"/>
      <c r="D17" s="198" t="s">
        <v>105</v>
      </c>
      <c r="E17" s="206">
        <f>M363</f>
        <v>0.19519118578557962</v>
      </c>
      <c r="F17" s="206">
        <f>Z363</f>
        <v>4.4675922739090809E-2</v>
      </c>
      <c r="G17" s="214">
        <f>AM363</f>
        <v>4.7275747741675637E-2</v>
      </c>
      <c r="L17" s="7"/>
    </row>
    <row r="18" spans="1:12" x14ac:dyDescent="0.35">
      <c r="A18" s="5"/>
      <c r="B18" s="2"/>
      <c r="C18" s="13"/>
      <c r="D18" s="196" t="s">
        <v>103</v>
      </c>
      <c r="E18" s="202">
        <f>M457</f>
        <v>3.1128158757865038E-2</v>
      </c>
      <c r="F18" s="202">
        <f>Z457</f>
        <v>-1.0817959293239994E-4</v>
      </c>
      <c r="G18" s="212">
        <f>AM457</f>
        <v>2.1117830433010588E-3</v>
      </c>
      <c r="L18" s="7"/>
    </row>
    <row r="19" spans="1:12" x14ac:dyDescent="0.35">
      <c r="A19" s="5"/>
      <c r="B19" s="5" t="s">
        <v>29</v>
      </c>
      <c r="C19" s="7"/>
      <c r="D19" s="204" t="s">
        <v>104</v>
      </c>
      <c r="E19" s="205">
        <f>M229</f>
        <v>2.2890855017474739E-2</v>
      </c>
      <c r="F19" s="205">
        <f>Z229</f>
        <v>1.7127003842478715E-3</v>
      </c>
      <c r="G19" s="213">
        <f>AM229</f>
        <v>2.915590739840664E-3</v>
      </c>
      <c r="L19" s="7"/>
    </row>
    <row r="20" spans="1:12" ht="15" thickBot="1" x14ac:dyDescent="0.4">
      <c r="A20" s="5"/>
      <c r="B20" s="9"/>
      <c r="C20" s="12"/>
      <c r="D20" s="198" t="s">
        <v>105</v>
      </c>
      <c r="E20" s="206">
        <f>M399</f>
        <v>1.90438855622127E-2</v>
      </c>
      <c r="F20" s="206">
        <f>Z399</f>
        <v>3.5743403953817478E-3</v>
      </c>
      <c r="G20" s="214">
        <f>AM399</f>
        <v>3.9494710962472979E-3</v>
      </c>
      <c r="L20" s="7"/>
    </row>
    <row r="21" spans="1:12" ht="15" thickBot="1" x14ac:dyDescent="0.4">
      <c r="A21" s="9"/>
      <c r="B21" s="10"/>
      <c r="C21" s="10"/>
      <c r="D21" s="10"/>
      <c r="E21" s="10"/>
      <c r="F21" s="10"/>
      <c r="G21" s="10"/>
      <c r="H21" s="10"/>
      <c r="I21" s="10"/>
      <c r="J21" s="10"/>
      <c r="K21" s="10"/>
      <c r="L21" s="12"/>
    </row>
    <row r="22" spans="1:12" ht="15" thickBot="1" x14ac:dyDescent="0.4"/>
    <row r="23" spans="1:12" ht="26.5" thickBot="1" x14ac:dyDescent="0.4">
      <c r="C23" s="2"/>
      <c r="D23" s="3"/>
      <c r="E23" s="3"/>
      <c r="F23" s="4"/>
      <c r="H23" s="19"/>
      <c r="I23" s="17" t="s">
        <v>11</v>
      </c>
      <c r="J23" s="15" t="s">
        <v>12</v>
      </c>
      <c r="K23" s="18" t="s">
        <v>13</v>
      </c>
    </row>
    <row r="24" spans="1:12" x14ac:dyDescent="0.35">
      <c r="C24" s="5"/>
      <c r="D24" s="1" t="s">
        <v>0</v>
      </c>
      <c r="E24" s="6">
        <v>4100911</v>
      </c>
      <c r="F24" s="7"/>
      <c r="H24" s="20" t="s">
        <v>14</v>
      </c>
      <c r="I24" s="184">
        <v>1.014972948784052</v>
      </c>
      <c r="J24" s="185">
        <v>1.014972948784052</v>
      </c>
      <c r="K24" s="186">
        <v>1.014972948784052</v>
      </c>
    </row>
    <row r="25" spans="1:12" x14ac:dyDescent="0.35">
      <c r="C25" s="5"/>
      <c r="D25" s="1" t="s">
        <v>98</v>
      </c>
      <c r="E25" s="6">
        <v>125000</v>
      </c>
      <c r="F25" s="7"/>
      <c r="H25" s="27" t="s">
        <v>15</v>
      </c>
      <c r="I25" s="30">
        <v>1.2</v>
      </c>
      <c r="J25" s="25">
        <v>1.2</v>
      </c>
      <c r="K25" s="234">
        <v>1.2</v>
      </c>
    </row>
    <row r="26" spans="1:12" x14ac:dyDescent="0.35">
      <c r="C26" s="5"/>
      <c r="D26" s="1" t="s">
        <v>1</v>
      </c>
      <c r="E26" s="8" t="s">
        <v>95</v>
      </c>
      <c r="F26" s="7"/>
      <c r="H26" s="27" t="s">
        <v>16</v>
      </c>
      <c r="I26" s="30">
        <v>0.83805014952048573</v>
      </c>
      <c r="J26" s="25">
        <v>0.8301897966077687</v>
      </c>
      <c r="K26" s="234">
        <v>0.82666462021361464</v>
      </c>
    </row>
    <row r="27" spans="1:12" x14ac:dyDescent="0.35">
      <c r="C27" s="5"/>
      <c r="D27" s="1" t="s">
        <v>2</v>
      </c>
      <c r="E27" s="8" t="s">
        <v>3</v>
      </c>
      <c r="F27" s="7"/>
      <c r="H27" s="27" t="s">
        <v>17</v>
      </c>
      <c r="I27" s="30">
        <v>0.77716442888185044</v>
      </c>
      <c r="J27" s="25">
        <v>0.79292967291348126</v>
      </c>
      <c r="K27" s="234">
        <v>0.8</v>
      </c>
    </row>
    <row r="28" spans="1:12" ht="15" thickBot="1" x14ac:dyDescent="0.4">
      <c r="C28" s="9"/>
      <c r="D28" s="10"/>
      <c r="E28" s="11"/>
      <c r="F28" s="12"/>
      <c r="H28" s="32" t="s">
        <v>18</v>
      </c>
      <c r="I28" s="33">
        <v>1.0336085514711979</v>
      </c>
      <c r="J28" s="187">
        <v>1.0336085514711979</v>
      </c>
      <c r="K28" s="235">
        <v>1.0336085514711979</v>
      </c>
    </row>
    <row r="29" spans="1:12" ht="15" thickBot="1" x14ac:dyDescent="0.4">
      <c r="E29" s="8"/>
    </row>
    <row r="30" spans="1:12" ht="15" thickBot="1" x14ac:dyDescent="0.4">
      <c r="C30" s="2"/>
      <c r="D30" s="3"/>
      <c r="E30" s="3"/>
      <c r="F30" s="3"/>
      <c r="G30" s="3"/>
      <c r="H30" s="3"/>
      <c r="I30" s="3"/>
      <c r="J30" s="3"/>
      <c r="K30" s="3"/>
      <c r="L30" s="13"/>
    </row>
    <row r="31" spans="1:12" ht="39.5" thickBot="1" x14ac:dyDescent="0.4">
      <c r="C31" s="5"/>
      <c r="D31" s="14"/>
      <c r="E31" s="15" t="s">
        <v>4</v>
      </c>
      <c r="F31" s="15" t="s">
        <v>5</v>
      </c>
      <c r="G31" s="15" t="s">
        <v>6</v>
      </c>
      <c r="H31" s="15" t="s">
        <v>7</v>
      </c>
      <c r="I31" s="16" t="s">
        <v>8</v>
      </c>
      <c r="J31" s="17" t="s">
        <v>9</v>
      </c>
      <c r="K31" s="18" t="s">
        <v>10</v>
      </c>
      <c r="L31" s="7"/>
    </row>
    <row r="32" spans="1:12" x14ac:dyDescent="0.35">
      <c r="C32" s="5"/>
      <c r="D32" s="20" t="s">
        <v>14</v>
      </c>
      <c r="E32" s="21">
        <v>3382415.8946518824</v>
      </c>
      <c r="F32" s="21">
        <v>169289.4151685703</v>
      </c>
      <c r="G32" s="21">
        <f>E32+F32</f>
        <v>3551705.3098204527</v>
      </c>
      <c r="H32" s="21">
        <v>3499310.3156842082</v>
      </c>
      <c r="I32" s="22">
        <f t="shared" ref="I32:I37" si="0">G32/H32</f>
        <v>1.014972948784052</v>
      </c>
      <c r="J32" s="23">
        <v>1.014972948784052</v>
      </c>
      <c r="K32" s="24">
        <v>3382415.8946518824</v>
      </c>
      <c r="L32" s="7"/>
    </row>
    <row r="33" spans="3:41" x14ac:dyDescent="0.35">
      <c r="C33" s="5"/>
      <c r="D33" s="27" t="s">
        <v>15</v>
      </c>
      <c r="E33" s="28">
        <v>888951.04016125842</v>
      </c>
      <c r="F33" s="21">
        <v>32523.048911972051</v>
      </c>
      <c r="G33" s="21">
        <f>E33+F33</f>
        <v>921474.08907323051</v>
      </c>
      <c r="H33" s="28">
        <v>674202.77125050058</v>
      </c>
      <c r="I33" s="29">
        <f t="shared" si="0"/>
        <v>1.3667610522633939</v>
      </c>
      <c r="J33" s="30">
        <v>1.2</v>
      </c>
      <c r="K33" s="31">
        <v>776520.27658862853</v>
      </c>
      <c r="L33" s="7"/>
    </row>
    <row r="34" spans="3:41" x14ac:dyDescent="0.35">
      <c r="C34" s="5"/>
      <c r="D34" s="27" t="s">
        <v>16</v>
      </c>
      <c r="E34" s="28">
        <v>423106.19933477539</v>
      </c>
      <c r="F34" s="21">
        <v>42689.616088757124</v>
      </c>
      <c r="G34" s="21">
        <f>E34+F34</f>
        <v>465795.81542353251</v>
      </c>
      <c r="H34" s="28">
        <v>687045.60975758731</v>
      </c>
      <c r="I34" s="29">
        <f t="shared" si="0"/>
        <v>0.67796927716033417</v>
      </c>
      <c r="J34" s="30">
        <v>0.83805014952048573</v>
      </c>
      <c r="K34" s="31">
        <v>533089.05989598215</v>
      </c>
      <c r="L34" s="7"/>
    </row>
    <row r="35" spans="3:41" x14ac:dyDescent="0.35">
      <c r="C35" s="5"/>
      <c r="D35" s="27" t="s">
        <v>17</v>
      </c>
      <c r="E35" s="28">
        <v>253804.68322779229</v>
      </c>
      <c r="F35" s="21">
        <v>9966.8939378955074</v>
      </c>
      <c r="G35" s="21">
        <f>E35+F35</f>
        <v>263771.57716568781</v>
      </c>
      <c r="H35" s="28">
        <v>342552.32262770302</v>
      </c>
      <c r="I35" s="29">
        <f t="shared" si="0"/>
        <v>0.77001835848698452</v>
      </c>
      <c r="J35" s="30">
        <v>0.77716442888185044</v>
      </c>
      <c r="K35" s="31">
        <v>256252.58623921467</v>
      </c>
      <c r="L35" s="7"/>
    </row>
    <row r="36" spans="3:41" x14ac:dyDescent="0.35">
      <c r="C36" s="5"/>
      <c r="D36" s="27" t="s">
        <v>18</v>
      </c>
      <c r="E36" s="28">
        <v>10655.557949004935</v>
      </c>
      <c r="F36" s="21">
        <v>546.02589280497455</v>
      </c>
      <c r="G36" s="21">
        <f>E36+F36</f>
        <v>11201.58384180991</v>
      </c>
      <c r="H36" s="28">
        <v>10837.356004713791</v>
      </c>
      <c r="I36" s="29">
        <f t="shared" si="0"/>
        <v>1.0336085514711979</v>
      </c>
      <c r="J36" s="30">
        <v>1.0336085514711979</v>
      </c>
      <c r="K36" s="31">
        <v>10655.557949004935</v>
      </c>
      <c r="L36" s="7"/>
    </row>
    <row r="37" spans="3:41" ht="15" thickBot="1" x14ac:dyDescent="0.4">
      <c r="C37" s="5"/>
      <c r="D37" s="35" t="s">
        <v>19</v>
      </c>
      <c r="E37" s="36">
        <f>SUM(E32:E36)</f>
        <v>4958933.3753247131</v>
      </c>
      <c r="F37" s="36">
        <f>SUM(F32:F36)</f>
        <v>255014.99999999997</v>
      </c>
      <c r="G37" s="36">
        <f>SUM(G32:G36)</f>
        <v>5213948.3753247131</v>
      </c>
      <c r="H37" s="36">
        <f>SUM(H32:H36)</f>
        <v>5213948.3753247131</v>
      </c>
      <c r="I37" s="37">
        <f t="shared" si="0"/>
        <v>1</v>
      </c>
      <c r="J37" s="38">
        <f>H37/G37</f>
        <v>1</v>
      </c>
      <c r="K37" s="39">
        <f>SUM(K32:K36)</f>
        <v>4958933.3753247131</v>
      </c>
      <c r="L37" s="7"/>
    </row>
    <row r="38" spans="3:41" ht="7.5" customHeight="1" thickBot="1" x14ac:dyDescent="0.4">
      <c r="C38" s="5"/>
      <c r="L38" s="7"/>
    </row>
    <row r="39" spans="3:41" ht="18" customHeight="1" x14ac:dyDescent="0.35">
      <c r="C39" s="5"/>
      <c r="D39" s="40"/>
      <c r="E39" s="275" t="s">
        <v>20</v>
      </c>
      <c r="F39" s="276"/>
      <c r="G39" s="275" t="s">
        <v>107</v>
      </c>
      <c r="H39" s="280"/>
      <c r="I39" s="275" t="s">
        <v>108</v>
      </c>
      <c r="J39" s="280"/>
      <c r="K39" s="275" t="s">
        <v>109</v>
      </c>
      <c r="L39" s="276"/>
    </row>
    <row r="40" spans="3:41" ht="26" x14ac:dyDescent="0.35">
      <c r="C40" s="5"/>
      <c r="D40" s="41"/>
      <c r="E40" s="42" t="s">
        <v>21</v>
      </c>
      <c r="F40" s="215" t="s">
        <v>22</v>
      </c>
      <c r="G40" s="42" t="s">
        <v>21</v>
      </c>
      <c r="H40" s="44" t="s">
        <v>22</v>
      </c>
      <c r="I40" s="42" t="s">
        <v>21</v>
      </c>
      <c r="J40" s="44" t="s">
        <v>22</v>
      </c>
      <c r="K40" s="42" t="s">
        <v>21</v>
      </c>
      <c r="L40" s="43" t="s">
        <v>22</v>
      </c>
    </row>
    <row r="41" spans="3:41" x14ac:dyDescent="0.35">
      <c r="C41" s="5"/>
      <c r="D41" s="45" t="s">
        <v>14</v>
      </c>
      <c r="E41" s="46">
        <v>43.82</v>
      </c>
      <c r="F41" s="47">
        <v>0</v>
      </c>
      <c r="G41" s="46">
        <v>54.39</v>
      </c>
      <c r="H41" s="47">
        <v>0</v>
      </c>
      <c r="I41" s="46">
        <v>54.39</v>
      </c>
      <c r="J41" s="47">
        <v>0</v>
      </c>
      <c r="K41" s="46">
        <v>54.39</v>
      </c>
      <c r="L41" s="47">
        <v>0</v>
      </c>
    </row>
    <row r="42" spans="3:41" x14ac:dyDescent="0.35">
      <c r="C42" s="5"/>
      <c r="D42" s="45" t="s">
        <v>15</v>
      </c>
      <c r="E42" s="46">
        <v>38.17</v>
      </c>
      <c r="F42" s="47">
        <v>2.1299999999999999E-2</v>
      </c>
      <c r="G42" s="46">
        <v>41.39</v>
      </c>
      <c r="H42" s="47">
        <v>2.3099999999999999E-2</v>
      </c>
      <c r="I42" s="46">
        <v>41.39</v>
      </c>
      <c r="J42" s="47">
        <v>2.3099999999999999E-2</v>
      </c>
      <c r="K42" s="46">
        <v>41.39</v>
      </c>
      <c r="L42" s="47">
        <v>2.3099999999999999E-2</v>
      </c>
      <c r="Q42" s="188" t="s">
        <v>118</v>
      </c>
    </row>
    <row r="43" spans="3:41" x14ac:dyDescent="0.35">
      <c r="C43" s="5"/>
      <c r="D43" s="45" t="s">
        <v>16</v>
      </c>
      <c r="E43" s="46">
        <v>230.33</v>
      </c>
      <c r="F43" s="47">
        <v>1.3275999999999999</v>
      </c>
      <c r="G43" s="46">
        <v>230.33</v>
      </c>
      <c r="H43" s="47">
        <v>2.5573000000000001</v>
      </c>
      <c r="I43" s="46">
        <v>230.33</v>
      </c>
      <c r="J43" s="47">
        <v>2.5226999999999999</v>
      </c>
      <c r="K43" s="46">
        <v>230.33</v>
      </c>
      <c r="L43" s="47">
        <v>2.5072000000000001</v>
      </c>
      <c r="Q43" s="1" t="s">
        <v>119</v>
      </c>
    </row>
    <row r="44" spans="3:41" x14ac:dyDescent="0.35">
      <c r="C44" s="5"/>
      <c r="D44" s="45" t="s">
        <v>17</v>
      </c>
      <c r="E44" s="46">
        <v>9.19</v>
      </c>
      <c r="F44" s="47">
        <v>10.823399999999999</v>
      </c>
      <c r="G44" s="46">
        <v>11.52</v>
      </c>
      <c r="H44" s="47">
        <v>13.5305</v>
      </c>
      <c r="I44" s="46">
        <v>11.76</v>
      </c>
      <c r="J44" s="47">
        <v>13.8545</v>
      </c>
      <c r="K44" s="46">
        <v>11.87</v>
      </c>
      <c r="L44" s="47">
        <v>13.966699999999999</v>
      </c>
      <c r="Q44" s="1" t="s">
        <v>120</v>
      </c>
    </row>
    <row r="45" spans="3:41" ht="15" thickBot="1" x14ac:dyDescent="0.4">
      <c r="C45" s="5"/>
      <c r="D45" s="48" t="s">
        <v>18</v>
      </c>
      <c r="E45" s="49">
        <v>19.350000000000001</v>
      </c>
      <c r="F45" s="50">
        <v>2.12E-2</v>
      </c>
      <c r="G45" s="49">
        <v>24.02</v>
      </c>
      <c r="H45" s="50">
        <v>2.63E-2</v>
      </c>
      <c r="I45" s="49">
        <v>24.02</v>
      </c>
      <c r="J45" s="50">
        <v>2.63E-2</v>
      </c>
      <c r="K45" s="49">
        <v>24.02</v>
      </c>
      <c r="L45" s="50">
        <v>2.63E-2</v>
      </c>
      <c r="Q45" s="1" t="s">
        <v>121</v>
      </c>
    </row>
    <row r="46" spans="3:41" ht="15" thickBot="1" x14ac:dyDescent="0.4">
      <c r="C46" s="9"/>
      <c r="D46" s="10"/>
      <c r="E46" s="10"/>
      <c r="F46" s="10"/>
      <c r="G46" s="10"/>
      <c r="H46" s="10"/>
      <c r="I46" s="10"/>
      <c r="J46" s="10"/>
      <c r="K46" s="10"/>
      <c r="L46" s="12"/>
      <c r="Q46" s="1" t="s">
        <v>122</v>
      </c>
    </row>
    <row r="48" spans="3:41" ht="26" customHeight="1" x14ac:dyDescent="0.6">
      <c r="C48" s="260">
        <v>2025</v>
      </c>
      <c r="D48" s="260"/>
      <c r="E48" s="260"/>
      <c r="F48" s="260"/>
      <c r="G48" s="260"/>
      <c r="H48" s="260"/>
      <c r="I48" s="260"/>
      <c r="J48" s="260"/>
      <c r="K48" s="260"/>
      <c r="L48" s="260"/>
      <c r="M48" s="260"/>
      <c r="N48" s="260"/>
      <c r="O48" s="260"/>
      <c r="P48" s="260">
        <v>2026</v>
      </c>
      <c r="Q48" s="260"/>
      <c r="R48" s="260"/>
      <c r="S48" s="260"/>
      <c r="T48" s="260"/>
      <c r="U48" s="260"/>
      <c r="V48" s="260"/>
      <c r="W48" s="260"/>
      <c r="X48" s="260"/>
      <c r="Y48" s="260"/>
      <c r="Z48" s="260"/>
      <c r="AA48" s="260"/>
      <c r="AB48" s="260"/>
      <c r="AC48" s="260">
        <v>2027</v>
      </c>
      <c r="AD48" s="260"/>
      <c r="AE48" s="260"/>
      <c r="AF48" s="260"/>
      <c r="AG48" s="260"/>
      <c r="AH48" s="260"/>
      <c r="AI48" s="260"/>
      <c r="AJ48" s="260"/>
      <c r="AK48" s="260"/>
      <c r="AL48" s="260"/>
      <c r="AM48" s="260"/>
      <c r="AN48" s="260"/>
      <c r="AO48" s="260"/>
    </row>
    <row r="49" spans="3:41" ht="15" thickBot="1" x14ac:dyDescent="0.4"/>
    <row r="50" spans="3:41" x14ac:dyDescent="0.35">
      <c r="C50" s="2"/>
      <c r="D50" s="3"/>
      <c r="E50" s="3"/>
      <c r="F50" s="3"/>
      <c r="G50" s="3"/>
      <c r="H50" s="3"/>
      <c r="I50" s="3"/>
      <c r="J50" s="3"/>
      <c r="K50" s="3"/>
      <c r="L50" s="3"/>
      <c r="M50" s="3"/>
      <c r="N50" s="3"/>
      <c r="O50" s="13"/>
      <c r="P50" s="2"/>
      <c r="Q50" s="3"/>
      <c r="R50" s="3"/>
      <c r="S50" s="3"/>
      <c r="T50" s="3"/>
      <c r="U50" s="3"/>
      <c r="V50" s="3"/>
      <c r="W50" s="3"/>
      <c r="X50" s="3"/>
      <c r="Y50" s="3"/>
      <c r="Z50" s="3"/>
      <c r="AA50" s="3"/>
      <c r="AB50" s="13"/>
      <c r="AC50" s="2"/>
      <c r="AD50" s="3"/>
      <c r="AE50" s="3"/>
      <c r="AF50" s="3"/>
      <c r="AG50" s="3"/>
      <c r="AH50" s="3"/>
      <c r="AI50" s="3"/>
      <c r="AJ50" s="3"/>
      <c r="AK50" s="3"/>
      <c r="AL50" s="3"/>
      <c r="AM50" s="3"/>
      <c r="AN50" s="3"/>
      <c r="AO50" s="13"/>
    </row>
    <row r="51" spans="3:41" x14ac:dyDescent="0.35">
      <c r="C51" s="5"/>
      <c r="D51" s="261" t="s">
        <v>23</v>
      </c>
      <c r="E51" s="262"/>
      <c r="F51" s="263"/>
      <c r="G51" s="270" t="s">
        <v>24</v>
      </c>
      <c r="H51" s="271" t="s">
        <v>25</v>
      </c>
      <c r="I51" s="271"/>
      <c r="J51" s="271"/>
      <c r="K51" s="271"/>
      <c r="L51" s="271"/>
      <c r="M51" s="271"/>
      <c r="N51" s="271" t="s">
        <v>19</v>
      </c>
      <c r="O51" s="272"/>
      <c r="P51" s="5"/>
      <c r="Q51" s="261" t="s">
        <v>23</v>
      </c>
      <c r="R51" s="262"/>
      <c r="S51" s="263"/>
      <c r="T51" s="270" t="s">
        <v>24</v>
      </c>
      <c r="U51" s="271" t="s">
        <v>25</v>
      </c>
      <c r="V51" s="271"/>
      <c r="W51" s="271"/>
      <c r="X51" s="271"/>
      <c r="Y51" s="271"/>
      <c r="Z51" s="271"/>
      <c r="AA51" s="271" t="s">
        <v>19</v>
      </c>
      <c r="AB51" s="272"/>
      <c r="AC51" s="5"/>
      <c r="AD51" s="261" t="s">
        <v>23</v>
      </c>
      <c r="AE51" s="262"/>
      <c r="AF51" s="263"/>
      <c r="AG51" s="270" t="s">
        <v>24</v>
      </c>
      <c r="AH51" s="271" t="s">
        <v>25</v>
      </c>
      <c r="AI51" s="271"/>
      <c r="AJ51" s="271"/>
      <c r="AK51" s="271"/>
      <c r="AL51" s="271"/>
      <c r="AM51" s="271"/>
      <c r="AN51" s="271" t="s">
        <v>19</v>
      </c>
      <c r="AO51" s="272"/>
    </row>
    <row r="52" spans="3:41" x14ac:dyDescent="0.35">
      <c r="C52" s="5"/>
      <c r="D52" s="264"/>
      <c r="E52" s="265"/>
      <c r="F52" s="266"/>
      <c r="G52" s="270"/>
      <c r="H52" s="273" t="s">
        <v>26</v>
      </c>
      <c r="I52" s="273"/>
      <c r="J52" s="273" t="s">
        <v>27</v>
      </c>
      <c r="K52" s="273"/>
      <c r="L52" s="273" t="s">
        <v>28</v>
      </c>
      <c r="M52" s="273"/>
      <c r="N52" s="273" t="s">
        <v>29</v>
      </c>
      <c r="O52" s="274"/>
      <c r="P52" s="5"/>
      <c r="Q52" s="264"/>
      <c r="R52" s="265"/>
      <c r="S52" s="266"/>
      <c r="T52" s="270"/>
      <c r="U52" s="273" t="s">
        <v>26</v>
      </c>
      <c r="V52" s="273"/>
      <c r="W52" s="273" t="s">
        <v>27</v>
      </c>
      <c r="X52" s="273"/>
      <c r="Y52" s="273" t="s">
        <v>28</v>
      </c>
      <c r="Z52" s="273"/>
      <c r="AA52" s="273" t="s">
        <v>29</v>
      </c>
      <c r="AB52" s="274"/>
      <c r="AC52" s="5"/>
      <c r="AD52" s="264"/>
      <c r="AE52" s="265"/>
      <c r="AF52" s="266"/>
      <c r="AG52" s="270"/>
      <c r="AH52" s="273" t="s">
        <v>26</v>
      </c>
      <c r="AI52" s="273"/>
      <c r="AJ52" s="273" t="s">
        <v>27</v>
      </c>
      <c r="AK52" s="273"/>
      <c r="AL52" s="273" t="s">
        <v>28</v>
      </c>
      <c r="AM52" s="273"/>
      <c r="AN52" s="273" t="s">
        <v>29</v>
      </c>
      <c r="AO52" s="274"/>
    </row>
    <row r="53" spans="3:41" x14ac:dyDescent="0.35">
      <c r="C53" s="5"/>
      <c r="D53" s="267"/>
      <c r="E53" s="268"/>
      <c r="F53" s="269"/>
      <c r="G53" s="270"/>
      <c r="H53" s="52" t="s">
        <v>30</v>
      </c>
      <c r="I53" s="52" t="s">
        <v>31</v>
      </c>
      <c r="J53" s="52" t="s">
        <v>30</v>
      </c>
      <c r="K53" s="52" t="s">
        <v>31</v>
      </c>
      <c r="L53" s="52" t="s">
        <v>30</v>
      </c>
      <c r="M53" s="52" t="s">
        <v>31</v>
      </c>
      <c r="N53" s="52" t="s">
        <v>30</v>
      </c>
      <c r="O53" s="53" t="s">
        <v>31</v>
      </c>
      <c r="P53" s="5"/>
      <c r="Q53" s="267"/>
      <c r="R53" s="268"/>
      <c r="S53" s="269"/>
      <c r="T53" s="270"/>
      <c r="U53" s="52" t="s">
        <v>30</v>
      </c>
      <c r="V53" s="52" t="s">
        <v>31</v>
      </c>
      <c r="W53" s="52" t="s">
        <v>30</v>
      </c>
      <c r="X53" s="52" t="s">
        <v>31</v>
      </c>
      <c r="Y53" s="52" t="s">
        <v>30</v>
      </c>
      <c r="Z53" s="52" t="s">
        <v>31</v>
      </c>
      <c r="AA53" s="52" t="s">
        <v>30</v>
      </c>
      <c r="AB53" s="53" t="s">
        <v>31</v>
      </c>
      <c r="AC53" s="5"/>
      <c r="AD53" s="267"/>
      <c r="AE53" s="268"/>
      <c r="AF53" s="269"/>
      <c r="AG53" s="270"/>
      <c r="AH53" s="52" t="s">
        <v>30</v>
      </c>
      <c r="AI53" s="52" t="s">
        <v>31</v>
      </c>
      <c r="AJ53" s="52" t="s">
        <v>30</v>
      </c>
      <c r="AK53" s="52" t="s">
        <v>31</v>
      </c>
      <c r="AL53" s="52" t="s">
        <v>30</v>
      </c>
      <c r="AM53" s="52" t="s">
        <v>31</v>
      </c>
      <c r="AN53" s="52" t="s">
        <v>30</v>
      </c>
      <c r="AO53" s="53" t="s">
        <v>31</v>
      </c>
    </row>
    <row r="54" spans="3:41" x14ac:dyDescent="0.35">
      <c r="C54" s="5"/>
      <c r="D54" s="259" t="s">
        <v>32</v>
      </c>
      <c r="E54" s="259"/>
      <c r="F54" s="259"/>
      <c r="G54" s="54" t="s">
        <v>33</v>
      </c>
      <c r="H54" s="55">
        <f>L79</f>
        <v>-3.5350000000000037</v>
      </c>
      <c r="I54" s="56">
        <f>M79</f>
        <v>-8.5407103165015791E-2</v>
      </c>
      <c r="J54" s="55">
        <f>L88</f>
        <v>-4.208067999999983</v>
      </c>
      <c r="K54" s="56">
        <f>M88</f>
        <v>-8.3717603124175546E-2</v>
      </c>
      <c r="L54" s="55">
        <f>L91</f>
        <v>-0.62117799999997914</v>
      </c>
      <c r="M54" s="56">
        <f>M91</f>
        <v>-1.0114677178530705E-2</v>
      </c>
      <c r="N54" s="55">
        <f>L105</f>
        <v>-0.67846635449998871</v>
      </c>
      <c r="O54" s="57">
        <f>M105</f>
        <v>-4.8277412272610303E-3</v>
      </c>
      <c r="P54" s="5"/>
      <c r="Q54" s="259" t="s">
        <v>32</v>
      </c>
      <c r="R54" s="259"/>
      <c r="S54" s="259"/>
      <c r="T54" s="54" t="s">
        <v>33</v>
      </c>
      <c r="U54" s="55">
        <f>Y79</f>
        <v>3.5350000000000037</v>
      </c>
      <c r="V54" s="56">
        <f>Z79</f>
        <v>9.338264430062089E-2</v>
      </c>
      <c r="W54" s="55">
        <f>Y88</f>
        <v>1.509999999999998</v>
      </c>
      <c r="X54" s="56">
        <f>Z88</f>
        <v>3.2785487119819663E-2</v>
      </c>
      <c r="Y54" s="55">
        <f>Y91</f>
        <v>1.509999999999998</v>
      </c>
      <c r="Z54" s="56">
        <f>Z91</f>
        <v>2.4838651982340702E-2</v>
      </c>
      <c r="AA54" s="55">
        <f>Y105</f>
        <v>1.5084900000000232</v>
      </c>
      <c r="AB54" s="57">
        <f>Z105</f>
        <v>1.078598574586285E-2</v>
      </c>
      <c r="AC54" s="5"/>
      <c r="AD54" s="259" t="s">
        <v>32</v>
      </c>
      <c r="AE54" s="259"/>
      <c r="AF54" s="259"/>
      <c r="AG54" s="54" t="s">
        <v>33</v>
      </c>
      <c r="AH54" s="55">
        <f>AL79</f>
        <v>0</v>
      </c>
      <c r="AI54" s="56">
        <f>AM79</f>
        <v>0</v>
      </c>
      <c r="AJ54" s="55">
        <f>AL88</f>
        <v>0</v>
      </c>
      <c r="AK54" s="56">
        <f>AM88</f>
        <v>0</v>
      </c>
      <c r="AL54" s="55">
        <f>AL91</f>
        <v>0</v>
      </c>
      <c r="AM54" s="56">
        <f>AM91</f>
        <v>0</v>
      </c>
      <c r="AN54" s="55">
        <f>AL105</f>
        <v>0</v>
      </c>
      <c r="AO54" s="57">
        <f>AM105</f>
        <v>0</v>
      </c>
    </row>
    <row r="55" spans="3:41" x14ac:dyDescent="0.35">
      <c r="C55" s="5"/>
      <c r="D55" s="259" t="s">
        <v>34</v>
      </c>
      <c r="E55" s="259"/>
      <c r="F55" s="259"/>
      <c r="G55" s="54" t="s">
        <v>33</v>
      </c>
      <c r="H55" s="55">
        <f>L135</f>
        <v>15.019999999999996</v>
      </c>
      <c r="I55" s="56">
        <f>M135</f>
        <v>0.18596013371301218</v>
      </c>
      <c r="J55" s="55">
        <f>L144</f>
        <v>13.225152000000008</v>
      </c>
      <c r="K55" s="56">
        <f>M144</f>
        <v>0.12724230597469519</v>
      </c>
      <c r="L55" s="55">
        <f>L147</f>
        <v>22.174752000000012</v>
      </c>
      <c r="M55" s="56">
        <f>M147</f>
        <v>0.16777585337163112</v>
      </c>
      <c r="N55" s="55">
        <f>L161</f>
        <v>21.998151828000061</v>
      </c>
      <c r="O55" s="57">
        <f>M161</f>
        <v>6.4176705336608866E-2</v>
      </c>
      <c r="P55" s="5"/>
      <c r="Q55" s="259" t="s">
        <v>34</v>
      </c>
      <c r="R55" s="259"/>
      <c r="S55" s="259"/>
      <c r="T55" s="54" t="s">
        <v>33</v>
      </c>
      <c r="U55" s="55">
        <f>Y135</f>
        <v>-8.2000000000000028</v>
      </c>
      <c r="V55" s="56">
        <f>Z135</f>
        <v>-8.5603925253157978E-2</v>
      </c>
      <c r="W55" s="55">
        <f>Y144</f>
        <v>-14</v>
      </c>
      <c r="X55" s="56">
        <f>Z144</f>
        <v>-0.11949276618106174</v>
      </c>
      <c r="Y55" s="55">
        <f>Y147</f>
        <v>-14</v>
      </c>
      <c r="Z55" s="56">
        <f>Z147</f>
        <v>-9.0706671314994838E-2</v>
      </c>
      <c r="AA55" s="55">
        <f>Y161</f>
        <v>-13.986000000000047</v>
      </c>
      <c r="AB55" s="57">
        <f>Z161</f>
        <v>-3.8341667661633071E-2</v>
      </c>
      <c r="AC55" s="5"/>
      <c r="AD55" s="259" t="s">
        <v>34</v>
      </c>
      <c r="AE55" s="259"/>
      <c r="AF55" s="259"/>
      <c r="AG55" s="54" t="s">
        <v>33</v>
      </c>
      <c r="AH55" s="55">
        <f>AL135</f>
        <v>0</v>
      </c>
      <c r="AI55" s="56">
        <f>AM135</f>
        <v>0</v>
      </c>
      <c r="AJ55" s="55">
        <f>AL144</f>
        <v>0</v>
      </c>
      <c r="AK55" s="56">
        <f>AM144</f>
        <v>0</v>
      </c>
      <c r="AL55" s="55">
        <f>AL147</f>
        <v>0</v>
      </c>
      <c r="AM55" s="56">
        <f>AM147</f>
        <v>0</v>
      </c>
      <c r="AN55" s="55">
        <f>AL161</f>
        <v>0</v>
      </c>
      <c r="AO55" s="57">
        <f>AM161</f>
        <v>0</v>
      </c>
    </row>
    <row r="56" spans="3:41" s="188" customFormat="1" x14ac:dyDescent="0.35">
      <c r="C56" s="189"/>
      <c r="D56" s="258" t="s">
        <v>35</v>
      </c>
      <c r="E56" s="258"/>
      <c r="F56" s="258"/>
      <c r="G56" s="51" t="s">
        <v>36</v>
      </c>
      <c r="H56" s="190">
        <f>L193</f>
        <v>177.29196764688606</v>
      </c>
      <c r="I56" s="191">
        <f>M193</f>
        <v>0.35755161368737737</v>
      </c>
      <c r="J56" s="190">
        <f>L202</f>
        <v>-11.928032353113849</v>
      </c>
      <c r="K56" s="191">
        <f>M202</f>
        <v>-1.4277374293032318E-2</v>
      </c>
      <c r="L56" s="190">
        <f>L205</f>
        <v>341.73196764688646</v>
      </c>
      <c r="M56" s="191">
        <f>M205</f>
        <v>0.181256513457388</v>
      </c>
      <c r="N56" s="190">
        <f>L229</f>
        <v>268.54728844098281</v>
      </c>
      <c r="O56" s="192">
        <f>M229</f>
        <v>2.2890855017474739E-2</v>
      </c>
      <c r="P56" s="189"/>
      <c r="Q56" s="258" t="s">
        <v>35</v>
      </c>
      <c r="R56" s="258"/>
      <c r="S56" s="258"/>
      <c r="T56" s="51" t="s">
        <v>36</v>
      </c>
      <c r="U56" s="190">
        <f>Y193</f>
        <v>18.308253746011474</v>
      </c>
      <c r="V56" s="191">
        <f>Z193</f>
        <v>2.7198205766328833E-2</v>
      </c>
      <c r="W56" s="190">
        <f>Y202</f>
        <v>18.188253746011469</v>
      </c>
      <c r="X56" s="191">
        <f>Z202</f>
        <v>2.2085936332678767E-2</v>
      </c>
      <c r="Y56" s="190">
        <f>Y205</f>
        <v>18.188253746011469</v>
      </c>
      <c r="Z56" s="191">
        <f>Z205</f>
        <v>8.1668542111312612E-3</v>
      </c>
      <c r="AA56" s="190">
        <f>Y229</f>
        <v>20.552726732992596</v>
      </c>
      <c r="AB56" s="192">
        <f>Z229</f>
        <v>1.7127003842478715E-3</v>
      </c>
      <c r="AC56" s="189"/>
      <c r="AD56" s="258" t="s">
        <v>35</v>
      </c>
      <c r="AE56" s="258"/>
      <c r="AF56" s="258"/>
      <c r="AG56" s="51" t="s">
        <v>36</v>
      </c>
      <c r="AH56" s="190">
        <f>AL193</f>
        <v>31.015540334151979</v>
      </c>
      <c r="AI56" s="191">
        <f>AM193</f>
        <v>4.4855781912503362E-2</v>
      </c>
      <c r="AJ56" s="190">
        <f>AL202</f>
        <v>31.015540334151979</v>
      </c>
      <c r="AK56" s="191">
        <f>AM202</f>
        <v>3.6848240101951188E-2</v>
      </c>
      <c r="AL56" s="190">
        <f>AL205</f>
        <v>31.015540334151865</v>
      </c>
      <c r="AM56" s="191">
        <f>AM205</f>
        <v>1.3813722748663526E-2</v>
      </c>
      <c r="AN56" s="190">
        <f>AL229</f>
        <v>35.047560577590048</v>
      </c>
      <c r="AO56" s="192">
        <f>AM229</f>
        <v>2.915590739840664E-3</v>
      </c>
    </row>
    <row r="57" spans="3:41" x14ac:dyDescent="0.35">
      <c r="C57" s="5"/>
      <c r="D57" s="259" t="s">
        <v>37</v>
      </c>
      <c r="E57" s="259"/>
      <c r="F57" s="259"/>
      <c r="G57" s="54" t="s">
        <v>33</v>
      </c>
      <c r="H57" s="55">
        <f>L249</f>
        <v>4.7324999999999946</v>
      </c>
      <c r="I57" s="56">
        <f>M249</f>
        <v>0.14516871165644155</v>
      </c>
      <c r="J57" s="55">
        <f>L258</f>
        <v>0.68664000000000414</v>
      </c>
      <c r="K57" s="56">
        <f>M258</f>
        <v>1.7237812727824223E-2</v>
      </c>
      <c r="L57" s="55">
        <f>L261</f>
        <v>3.4833900000000071</v>
      </c>
      <c r="M57" s="56">
        <f>M261</f>
        <v>7.1592330715837149E-2</v>
      </c>
      <c r="N57" s="55">
        <f>L275</f>
        <v>3.4316486662500125</v>
      </c>
      <c r="O57" s="57">
        <f>M275</f>
        <v>2.9935547114014662E-2</v>
      </c>
      <c r="P57" s="5"/>
      <c r="Q57" s="259" t="s">
        <v>37</v>
      </c>
      <c r="R57" s="259"/>
      <c r="S57" s="259"/>
      <c r="T57" s="54" t="s">
        <v>33</v>
      </c>
      <c r="U57" s="55">
        <f>Y249</f>
        <v>3.125</v>
      </c>
      <c r="V57" s="56">
        <f>Z249</f>
        <v>8.3707225607714472E-2</v>
      </c>
      <c r="W57" s="55">
        <f>Y258</f>
        <v>1.1875</v>
      </c>
      <c r="X57" s="56">
        <f>Z258</f>
        <v>2.698558821878529E-2</v>
      </c>
      <c r="Y57" s="55">
        <f>Y261</f>
        <v>1.1875</v>
      </c>
      <c r="Z57" s="56">
        <f>Z261</f>
        <v>2.1348594777064044E-2</v>
      </c>
      <c r="AA57" s="55">
        <f>Y275</f>
        <v>1.1863124999999854</v>
      </c>
      <c r="AB57" s="57">
        <f>Z275</f>
        <v>9.760056610793922E-3</v>
      </c>
      <c r="AC57" s="5"/>
      <c r="AD57" s="259" t="s">
        <v>37</v>
      </c>
      <c r="AE57" s="259"/>
      <c r="AF57" s="259"/>
      <c r="AG57" s="54" t="s">
        <v>33</v>
      </c>
      <c r="AH57" s="55">
        <f>AL249</f>
        <v>0</v>
      </c>
      <c r="AI57" s="56">
        <f>AM249</f>
        <v>0</v>
      </c>
      <c r="AJ57" s="55">
        <f>AL258</f>
        <v>0</v>
      </c>
      <c r="AK57" s="56">
        <f>AM258</f>
        <v>0</v>
      </c>
      <c r="AL57" s="55">
        <f>AL261</f>
        <v>0</v>
      </c>
      <c r="AM57" s="56">
        <f>AM261</f>
        <v>0</v>
      </c>
      <c r="AN57" s="55">
        <f>AL275</f>
        <v>0</v>
      </c>
      <c r="AO57" s="57">
        <f>AM275</f>
        <v>0</v>
      </c>
    </row>
    <row r="58" spans="3:41" x14ac:dyDescent="0.35">
      <c r="C58" s="5"/>
      <c r="D58" s="259" t="s">
        <v>38</v>
      </c>
      <c r="E58" s="259"/>
      <c r="F58" s="259"/>
      <c r="G58" s="54" t="s">
        <v>36</v>
      </c>
      <c r="H58" s="55">
        <f>L305</f>
        <v>757.00647266666692</v>
      </c>
      <c r="I58" s="56">
        <f>M305</f>
        <v>0.13328418401639028</v>
      </c>
      <c r="J58" s="55">
        <f>L314</f>
        <v>720.77983366666649</v>
      </c>
      <c r="K58" s="56">
        <f>M314</f>
        <v>0.12557112225778616</v>
      </c>
      <c r="L58" s="55">
        <f>L317</f>
        <v>775.56328533333271</v>
      </c>
      <c r="M58" s="56">
        <f>M317</f>
        <v>0.13139555686165494</v>
      </c>
      <c r="N58" s="55">
        <f>L341</f>
        <v>853.42459226000028</v>
      </c>
      <c r="O58" s="57">
        <f>M341</f>
        <v>9.9879055528280303E-2</v>
      </c>
      <c r="P58" s="5"/>
      <c r="Q58" s="259" t="s">
        <v>38</v>
      </c>
      <c r="R58" s="259"/>
      <c r="S58" s="259"/>
      <c r="T58" s="54" t="s">
        <v>36</v>
      </c>
      <c r="U58" s="55">
        <f>Y305</f>
        <v>831.49168166666641</v>
      </c>
      <c r="V58" s="56">
        <f>Z305</f>
        <v>0.12918084042031239</v>
      </c>
      <c r="W58" s="55">
        <f>Y314</f>
        <v>831.02682766666658</v>
      </c>
      <c r="X58" s="56">
        <f>Z314</f>
        <v>0.12862614396790781</v>
      </c>
      <c r="Y58" s="55">
        <f>Y317</f>
        <v>831.02682766666658</v>
      </c>
      <c r="Z58" s="56">
        <f>Z317</f>
        <v>0.12444114928374532</v>
      </c>
      <c r="AA58" s="55">
        <f>Y341</f>
        <v>939.06031526333391</v>
      </c>
      <c r="AB58" s="57">
        <f>Z341</f>
        <v>9.992124328791023E-2</v>
      </c>
      <c r="AC58" s="5"/>
      <c r="AD58" s="259" t="s">
        <v>38</v>
      </c>
      <c r="AE58" s="259"/>
      <c r="AF58" s="259"/>
      <c r="AG58" s="54" t="s">
        <v>36</v>
      </c>
      <c r="AH58" s="55">
        <f>AL305</f>
        <v>67.275142000000415</v>
      </c>
      <c r="AI58" s="56">
        <f>AM305</f>
        <v>9.2561699363098802E-3</v>
      </c>
      <c r="AJ58" s="55">
        <f>AL314</f>
        <v>67.275142000000415</v>
      </c>
      <c r="AK58" s="56">
        <f>AM314</f>
        <v>9.226112013398003E-3</v>
      </c>
      <c r="AL58" s="55">
        <f>AL317</f>
        <v>67.275142000000415</v>
      </c>
      <c r="AM58" s="56">
        <f>AM317</f>
        <v>8.9591511163013976E-3</v>
      </c>
      <c r="AN58" s="55">
        <f>AL341</f>
        <v>76.020910459999868</v>
      </c>
      <c r="AO58" s="57">
        <f>AM341</f>
        <v>7.3542064656090551E-3</v>
      </c>
    </row>
    <row r="59" spans="3:41" s="188" customFormat="1" x14ac:dyDescent="0.35">
      <c r="C59" s="189"/>
      <c r="D59" s="258" t="s">
        <v>39</v>
      </c>
      <c r="E59" s="258"/>
      <c r="F59" s="258"/>
      <c r="G59" s="51" t="s">
        <v>36</v>
      </c>
      <c r="H59" s="190">
        <f>L363</f>
        <v>70.871967646886105</v>
      </c>
      <c r="I59" s="191">
        <f>M363</f>
        <v>0.19519118578557962</v>
      </c>
      <c r="J59" s="190">
        <f>L372</f>
        <v>-23.738032353113852</v>
      </c>
      <c r="K59" s="191">
        <f>M372</f>
        <v>-4.4545839391082309E-2</v>
      </c>
      <c r="L59" s="190">
        <f>L375</f>
        <v>153.09196764688636</v>
      </c>
      <c r="M59" s="191">
        <f>M375</f>
        <v>0.14472128832988579</v>
      </c>
      <c r="N59" s="190">
        <f>L399</f>
        <v>114.18900594098159</v>
      </c>
      <c r="O59" s="192">
        <f>M399</f>
        <v>1.90438855622127E-2</v>
      </c>
      <c r="P59" s="189"/>
      <c r="Q59" s="258" t="s">
        <v>39</v>
      </c>
      <c r="R59" s="258"/>
      <c r="S59" s="258"/>
      <c r="T59" s="51" t="s">
        <v>36</v>
      </c>
      <c r="U59" s="190">
        <f>Y363</f>
        <v>19.387651338296109</v>
      </c>
      <c r="V59" s="191">
        <f>Z363</f>
        <v>4.4675922739090809E-2</v>
      </c>
      <c r="W59" s="190">
        <f>Y372</f>
        <v>19.327651338296107</v>
      </c>
      <c r="X59" s="191">
        <f>Z372</f>
        <v>3.7960476569738957E-2</v>
      </c>
      <c r="Y59" s="190">
        <f>Y375</f>
        <v>19.327651338296164</v>
      </c>
      <c r="Z59" s="191">
        <f>Z375</f>
        <v>1.5960972089831063E-2</v>
      </c>
      <c r="AA59" s="190">
        <f>Y399</f>
        <v>21.840246012273383</v>
      </c>
      <c r="AB59" s="192">
        <f>Z399</f>
        <v>3.5743403953817478E-3</v>
      </c>
      <c r="AC59" s="189"/>
      <c r="AD59" s="258" t="s">
        <v>39</v>
      </c>
      <c r="AE59" s="258"/>
      <c r="AF59" s="258"/>
      <c r="AG59" s="51" t="s">
        <v>36</v>
      </c>
      <c r="AH59" s="190">
        <f>AL363</f>
        <v>21.432442225928241</v>
      </c>
      <c r="AI59" s="191">
        <f>AM363</f>
        <v>4.7275747741675637E-2</v>
      </c>
      <c r="AJ59" s="190">
        <f>AL372</f>
        <v>21.432442225928298</v>
      </c>
      <c r="AK59" s="191">
        <f>AM372</f>
        <v>4.0554907807200093E-2</v>
      </c>
      <c r="AL59" s="190">
        <f>AL375</f>
        <v>21.432442225928298</v>
      </c>
      <c r="AM59" s="191">
        <f>AM375</f>
        <v>1.742107267050471E-2</v>
      </c>
      <c r="AN59" s="190">
        <f>AL399</f>
        <v>24.218659715299509</v>
      </c>
      <c r="AO59" s="192">
        <f>AM399</f>
        <v>3.9494710962472979E-3</v>
      </c>
    </row>
    <row r="60" spans="3:41" s="188" customFormat="1" x14ac:dyDescent="0.35">
      <c r="C60" s="189"/>
      <c r="D60" s="258" t="s">
        <v>40</v>
      </c>
      <c r="E60" s="258"/>
      <c r="F60" s="258"/>
      <c r="G60" s="51" t="s">
        <v>36</v>
      </c>
      <c r="H60" s="190">
        <f>L421</f>
        <v>3423.1019676468868</v>
      </c>
      <c r="I60" s="191">
        <f>M421</f>
        <v>0.75315277735171982</v>
      </c>
      <c r="J60" s="190">
        <f>L430</f>
        <v>362.02696764688881</v>
      </c>
      <c r="K60" s="191">
        <f>M430</f>
        <v>3.6023372416798066E-2</v>
      </c>
      <c r="L60" s="190">
        <f>L433</f>
        <v>6109.0019676468874</v>
      </c>
      <c r="M60" s="191">
        <f>M433</f>
        <v>0.22533583078855482</v>
      </c>
      <c r="N60" s="190">
        <f>L457</f>
        <v>5223.0317234410031</v>
      </c>
      <c r="O60" s="192">
        <f>M457</f>
        <v>3.1128158757865038E-2</v>
      </c>
      <c r="P60" s="189"/>
      <c r="Q60" s="258" t="s">
        <v>40</v>
      </c>
      <c r="R60" s="258"/>
      <c r="S60" s="258"/>
      <c r="T60" s="51" t="s">
        <v>36</v>
      </c>
      <c r="U60" s="190">
        <f>Y421</f>
        <v>-14.613372818670541</v>
      </c>
      <c r="V60" s="191">
        <f>Z421</f>
        <v>-1.8339772581585515E-3</v>
      </c>
      <c r="W60" s="190">
        <f>Y430</f>
        <v>-16.563372818671269</v>
      </c>
      <c r="X60" s="191">
        <f>Z430</f>
        <v>-1.5908259603870337E-3</v>
      </c>
      <c r="Y60" s="190">
        <f>Y433</f>
        <v>-16.563372818665812</v>
      </c>
      <c r="Z60" s="191">
        <f>Z433</f>
        <v>-4.9860156096124424E-4</v>
      </c>
      <c r="AA60" s="190">
        <f>Y457</f>
        <v>-18.716611285082763</v>
      </c>
      <c r="AB60" s="192">
        <f>Z457</f>
        <v>-1.0817959293239994E-4</v>
      </c>
      <c r="AC60" s="189"/>
      <c r="AD60" s="258" t="s">
        <v>40</v>
      </c>
      <c r="AE60" s="258"/>
      <c r="AF60" s="258"/>
      <c r="AG60" s="51" t="s">
        <v>36</v>
      </c>
      <c r="AH60" s="190">
        <f>AL421</f>
        <v>323.30003263497565</v>
      </c>
      <c r="AI60" s="191">
        <f>AM421</f>
        <v>4.064868005026126E-2</v>
      </c>
      <c r="AJ60" s="190">
        <f>AL430</f>
        <v>323.30003263497565</v>
      </c>
      <c r="AK60" s="191">
        <f>AM430</f>
        <v>3.1100765430434173E-2</v>
      </c>
      <c r="AL60" s="190">
        <f>AL433</f>
        <v>323.30003263497201</v>
      </c>
      <c r="AM60" s="191">
        <f>AM433</f>
        <v>9.7370454867895164E-3</v>
      </c>
      <c r="AN60" s="190">
        <f>AL457</f>
        <v>365.32903687751968</v>
      </c>
      <c r="AO60" s="192">
        <f>AM457</f>
        <v>2.1117830433010588E-3</v>
      </c>
    </row>
    <row r="61" spans="3:41" x14ac:dyDescent="0.35">
      <c r="C61" s="5"/>
      <c r="O61" s="7"/>
      <c r="P61" s="5"/>
      <c r="AB61" s="7"/>
      <c r="AC61" s="5"/>
      <c r="AO61" s="7"/>
    </row>
    <row r="62" spans="3:41" x14ac:dyDescent="0.35">
      <c r="C62" s="5"/>
      <c r="O62" s="7"/>
      <c r="P62" s="5"/>
      <c r="AB62" s="7"/>
      <c r="AC62" s="5"/>
      <c r="AO62" s="7"/>
    </row>
    <row r="63" spans="3:41" x14ac:dyDescent="0.35">
      <c r="C63" s="5"/>
      <c r="D63" s="58" t="s">
        <v>41</v>
      </c>
      <c r="E63" s="250" t="str">
        <f>D54</f>
        <v>RESIDENTIAL SERVICE CLASSIFICATION - RPP</v>
      </c>
      <c r="F63" s="251"/>
      <c r="G63" s="251"/>
      <c r="H63" s="251"/>
      <c r="I63" s="251"/>
      <c r="J63" s="252"/>
      <c r="K63" s="59"/>
      <c r="L63" s="59"/>
      <c r="M63" s="59"/>
      <c r="N63" s="59"/>
      <c r="O63" s="60"/>
      <c r="P63" s="5"/>
      <c r="Q63" s="58" t="s">
        <v>41</v>
      </c>
      <c r="R63" s="250" t="str">
        <f>Q54</f>
        <v>RESIDENTIAL SERVICE CLASSIFICATION - RPP</v>
      </c>
      <c r="S63" s="251"/>
      <c r="T63" s="251"/>
      <c r="U63" s="251"/>
      <c r="V63" s="251"/>
      <c r="W63" s="252"/>
      <c r="X63" s="59"/>
      <c r="Y63" s="59"/>
      <c r="Z63" s="59"/>
      <c r="AA63" s="59"/>
      <c r="AB63" s="60"/>
      <c r="AC63" s="5"/>
      <c r="AD63" s="58" t="s">
        <v>41</v>
      </c>
      <c r="AE63" s="250" t="str">
        <f>AD54</f>
        <v>RESIDENTIAL SERVICE CLASSIFICATION - RPP</v>
      </c>
      <c r="AF63" s="251"/>
      <c r="AG63" s="251"/>
      <c r="AH63" s="251"/>
      <c r="AI63" s="251"/>
      <c r="AJ63" s="252"/>
      <c r="AK63" s="59"/>
      <c r="AL63" s="59"/>
      <c r="AM63" s="59"/>
      <c r="AN63" s="59"/>
      <c r="AO63" s="60"/>
    </row>
    <row r="64" spans="3:41" x14ac:dyDescent="0.35">
      <c r="C64" s="5"/>
      <c r="D64" s="58" t="s">
        <v>42</v>
      </c>
      <c r="E64" s="253" t="s">
        <v>91</v>
      </c>
      <c r="F64" s="254"/>
      <c r="G64" s="255"/>
      <c r="H64" s="59"/>
      <c r="I64" s="59"/>
      <c r="J64" s="59"/>
      <c r="K64" s="59"/>
      <c r="L64" s="59"/>
      <c r="M64" s="59"/>
      <c r="N64" s="59"/>
      <c r="O64" s="60"/>
      <c r="P64" s="5"/>
      <c r="Q64" s="58" t="s">
        <v>42</v>
      </c>
      <c r="R64" s="253" t="str">
        <f>E64</f>
        <v>RPP</v>
      </c>
      <c r="S64" s="254"/>
      <c r="T64" s="255"/>
      <c r="U64" s="59"/>
      <c r="V64" s="59"/>
      <c r="W64" s="59"/>
      <c r="X64" s="59"/>
      <c r="Y64" s="59"/>
      <c r="Z64" s="59"/>
      <c r="AA64" s="59"/>
      <c r="AB64" s="60"/>
      <c r="AC64" s="5"/>
      <c r="AD64" s="58" t="s">
        <v>42</v>
      </c>
      <c r="AE64" s="253" t="str">
        <f>R64</f>
        <v>RPP</v>
      </c>
      <c r="AF64" s="254"/>
      <c r="AG64" s="255"/>
      <c r="AH64" s="59"/>
      <c r="AI64" s="59"/>
      <c r="AJ64" s="59"/>
      <c r="AK64" s="59"/>
      <c r="AL64" s="59"/>
      <c r="AM64" s="59"/>
      <c r="AN64" s="59"/>
      <c r="AO64" s="60"/>
    </row>
    <row r="65" spans="3:41" x14ac:dyDescent="0.35">
      <c r="C65" s="5"/>
      <c r="D65" s="58" t="s">
        <v>43</v>
      </c>
      <c r="E65" s="61">
        <v>750</v>
      </c>
      <c r="F65" s="62" t="s">
        <v>33</v>
      </c>
      <c r="G65" s="59"/>
      <c r="H65" s="59"/>
      <c r="I65" s="59"/>
      <c r="J65" s="59"/>
      <c r="K65" s="59"/>
      <c r="L65" s="59"/>
      <c r="M65" s="59"/>
      <c r="N65" s="59"/>
      <c r="O65" s="60"/>
      <c r="P65" s="5"/>
      <c r="Q65" s="58" t="s">
        <v>43</v>
      </c>
      <c r="R65" s="61">
        <f>E65</f>
        <v>750</v>
      </c>
      <c r="S65" s="62" t="s">
        <v>33</v>
      </c>
      <c r="T65" s="59"/>
      <c r="U65" s="59"/>
      <c r="V65" s="59"/>
      <c r="W65" s="59"/>
      <c r="X65" s="59"/>
      <c r="Y65" s="59"/>
      <c r="Z65" s="59"/>
      <c r="AA65" s="59"/>
      <c r="AB65" s="60"/>
      <c r="AC65" s="5"/>
      <c r="AD65" s="58" t="s">
        <v>43</v>
      </c>
      <c r="AE65" s="61">
        <f>R65</f>
        <v>750</v>
      </c>
      <c r="AF65" s="62" t="s">
        <v>33</v>
      </c>
      <c r="AG65" s="59"/>
      <c r="AH65" s="59"/>
      <c r="AI65" s="59"/>
      <c r="AJ65" s="59"/>
      <c r="AK65" s="59"/>
      <c r="AL65" s="59"/>
      <c r="AM65" s="59"/>
      <c r="AN65" s="59"/>
      <c r="AO65" s="60"/>
    </row>
    <row r="66" spans="3:41" x14ac:dyDescent="0.35">
      <c r="C66" s="5"/>
      <c r="D66" s="58" t="s">
        <v>44</v>
      </c>
      <c r="E66" s="61">
        <v>0</v>
      </c>
      <c r="F66" s="63" t="s">
        <v>36</v>
      </c>
      <c r="G66" s="59"/>
      <c r="H66" s="59"/>
      <c r="I66" s="59"/>
      <c r="J66" s="59"/>
      <c r="K66" s="59"/>
      <c r="L66" s="59"/>
      <c r="M66" s="59"/>
      <c r="N66" s="59"/>
      <c r="O66" s="60"/>
      <c r="P66" s="5"/>
      <c r="Q66" s="58" t="s">
        <v>44</v>
      </c>
      <c r="R66" s="61">
        <f t="shared" ref="R66:R68" si="1">E66</f>
        <v>0</v>
      </c>
      <c r="S66" s="63" t="s">
        <v>36</v>
      </c>
      <c r="T66" s="59"/>
      <c r="U66" s="59"/>
      <c r="V66" s="59"/>
      <c r="W66" s="59"/>
      <c r="X66" s="59"/>
      <c r="Y66" s="59"/>
      <c r="Z66" s="59"/>
      <c r="AA66" s="59"/>
      <c r="AB66" s="60"/>
      <c r="AC66" s="5"/>
      <c r="AD66" s="58" t="s">
        <v>44</v>
      </c>
      <c r="AE66" s="61">
        <f t="shared" ref="AE66" si="2">R66</f>
        <v>0</v>
      </c>
      <c r="AF66" s="63" t="s">
        <v>36</v>
      </c>
      <c r="AG66" s="59"/>
      <c r="AH66" s="59"/>
      <c r="AI66" s="59"/>
      <c r="AJ66" s="59"/>
      <c r="AK66" s="59"/>
      <c r="AL66" s="59"/>
      <c r="AM66" s="59"/>
      <c r="AN66" s="59"/>
      <c r="AO66" s="60"/>
    </row>
    <row r="67" spans="3:41" x14ac:dyDescent="0.35">
      <c r="C67" s="5"/>
      <c r="D67" s="58" t="s">
        <v>45</v>
      </c>
      <c r="E67" s="61">
        <v>1.0693999999999999</v>
      </c>
      <c r="F67" s="64"/>
      <c r="G67" s="59"/>
      <c r="H67" s="59"/>
      <c r="I67" s="59"/>
      <c r="J67" s="59"/>
      <c r="K67" s="59"/>
      <c r="L67" s="59"/>
      <c r="M67" s="59"/>
      <c r="N67" s="59"/>
      <c r="O67" s="60"/>
      <c r="P67" s="5"/>
      <c r="Q67" s="58" t="s">
        <v>45</v>
      </c>
      <c r="R67" s="61">
        <f>R68</f>
        <v>1.0563</v>
      </c>
      <c r="S67" s="64"/>
      <c r="T67" s="59"/>
      <c r="U67" s="59"/>
      <c r="V67" s="59"/>
      <c r="W67" s="59"/>
      <c r="X67" s="59"/>
      <c r="Y67" s="59"/>
      <c r="Z67" s="59"/>
      <c r="AA67" s="59"/>
      <c r="AB67" s="60"/>
      <c r="AC67" s="5"/>
      <c r="AD67" s="58" t="s">
        <v>45</v>
      </c>
      <c r="AE67" s="61">
        <f>AE68</f>
        <v>1.0563</v>
      </c>
      <c r="AF67" s="64"/>
      <c r="AG67" s="59"/>
      <c r="AH67" s="59"/>
      <c r="AI67" s="59"/>
      <c r="AJ67" s="59"/>
      <c r="AK67" s="59"/>
      <c r="AL67" s="59"/>
      <c r="AM67" s="59"/>
      <c r="AN67" s="59"/>
      <c r="AO67" s="60"/>
    </row>
    <row r="68" spans="3:41" x14ac:dyDescent="0.35">
      <c r="C68" s="5"/>
      <c r="D68" s="58" t="s">
        <v>46</v>
      </c>
      <c r="E68" s="61">
        <v>1.0563</v>
      </c>
      <c r="F68" s="64"/>
      <c r="G68" s="59"/>
      <c r="H68" s="59"/>
      <c r="I68" s="59"/>
      <c r="J68" s="59"/>
      <c r="K68" s="59"/>
      <c r="L68" s="59"/>
      <c r="M68" s="59"/>
      <c r="N68" s="59"/>
      <c r="O68" s="60"/>
      <c r="P68" s="5"/>
      <c r="Q68" s="58" t="s">
        <v>46</v>
      </c>
      <c r="R68" s="61">
        <f t="shared" si="1"/>
        <v>1.0563</v>
      </c>
      <c r="S68" s="64"/>
      <c r="T68" s="59"/>
      <c r="U68" s="59"/>
      <c r="V68" s="59"/>
      <c r="W68" s="59"/>
      <c r="X68" s="59"/>
      <c r="Y68" s="59"/>
      <c r="Z68" s="59"/>
      <c r="AA68" s="59"/>
      <c r="AB68" s="60"/>
      <c r="AC68" s="5"/>
      <c r="AD68" s="58" t="s">
        <v>46</v>
      </c>
      <c r="AE68" s="61">
        <f t="shared" ref="AE68" si="3">R68</f>
        <v>1.0563</v>
      </c>
      <c r="AF68" s="64"/>
      <c r="AG68" s="59"/>
      <c r="AH68" s="59"/>
      <c r="AI68" s="59"/>
      <c r="AJ68" s="59"/>
      <c r="AK68" s="59"/>
      <c r="AL68" s="59"/>
      <c r="AM68" s="59"/>
      <c r="AN68" s="59"/>
      <c r="AO68" s="60"/>
    </row>
    <row r="69" spans="3:41" x14ac:dyDescent="0.35">
      <c r="C69" s="5"/>
      <c r="F69" s="64"/>
      <c r="G69" s="59"/>
      <c r="H69" s="59"/>
      <c r="I69" s="59"/>
      <c r="J69" s="59"/>
      <c r="K69" s="59"/>
      <c r="L69" s="59"/>
      <c r="M69" s="59"/>
      <c r="N69" s="59"/>
      <c r="O69" s="60"/>
      <c r="P69" s="5"/>
      <c r="S69" s="64"/>
      <c r="T69" s="59"/>
      <c r="U69" s="59"/>
      <c r="V69" s="59"/>
      <c r="W69" s="59"/>
      <c r="X69" s="59"/>
      <c r="Y69" s="59"/>
      <c r="Z69" s="59"/>
      <c r="AA69" s="59"/>
      <c r="AB69" s="60"/>
      <c r="AC69" s="5"/>
      <c r="AF69" s="64"/>
      <c r="AG69" s="59"/>
      <c r="AH69" s="59"/>
      <c r="AI69" s="59"/>
      <c r="AJ69" s="59"/>
      <c r="AK69" s="59"/>
      <c r="AL69" s="59"/>
      <c r="AM69" s="59"/>
      <c r="AN69" s="59"/>
      <c r="AO69" s="60"/>
    </row>
    <row r="70" spans="3:41" x14ac:dyDescent="0.35">
      <c r="C70" s="5"/>
      <c r="F70" s="248" t="s">
        <v>47</v>
      </c>
      <c r="G70" s="256"/>
      <c r="H70" s="249"/>
      <c r="I70" s="248" t="s">
        <v>48</v>
      </c>
      <c r="J70" s="256"/>
      <c r="K70" s="249"/>
      <c r="L70" s="248" t="s">
        <v>49</v>
      </c>
      <c r="M70" s="249"/>
      <c r="N70" s="59"/>
      <c r="O70" s="60"/>
      <c r="P70" s="5"/>
      <c r="S70" s="248">
        <v>2025</v>
      </c>
      <c r="T70" s="256"/>
      <c r="U70" s="249"/>
      <c r="V70" s="248">
        <v>2026</v>
      </c>
      <c r="W70" s="256"/>
      <c r="X70" s="249"/>
      <c r="Y70" s="248" t="s">
        <v>49</v>
      </c>
      <c r="Z70" s="249"/>
      <c r="AA70" s="59"/>
      <c r="AB70" s="60"/>
      <c r="AC70" s="5"/>
      <c r="AF70" s="248">
        <v>2026</v>
      </c>
      <c r="AG70" s="256"/>
      <c r="AH70" s="249"/>
      <c r="AI70" s="248">
        <v>2027</v>
      </c>
      <c r="AJ70" s="256"/>
      <c r="AK70" s="249"/>
      <c r="AL70" s="248" t="s">
        <v>49</v>
      </c>
      <c r="AM70" s="249"/>
      <c r="AN70" s="59"/>
      <c r="AO70" s="60"/>
    </row>
    <row r="71" spans="3:41" ht="26.5" x14ac:dyDescent="0.35">
      <c r="C71" s="5"/>
      <c r="F71" s="65" t="s">
        <v>50</v>
      </c>
      <c r="G71" s="65" t="s">
        <v>51</v>
      </c>
      <c r="H71" s="66" t="s">
        <v>52</v>
      </c>
      <c r="I71" s="65" t="s">
        <v>50</v>
      </c>
      <c r="J71" s="67" t="s">
        <v>51</v>
      </c>
      <c r="K71" s="66" t="s">
        <v>52</v>
      </c>
      <c r="L71" s="68" t="s">
        <v>53</v>
      </c>
      <c r="M71" s="69" t="s">
        <v>54</v>
      </c>
      <c r="N71" s="59"/>
      <c r="O71" s="60"/>
      <c r="P71" s="5"/>
      <c r="S71" s="65" t="s">
        <v>50</v>
      </c>
      <c r="T71" s="65" t="s">
        <v>51</v>
      </c>
      <c r="U71" s="66" t="s">
        <v>52</v>
      </c>
      <c r="V71" s="65" t="s">
        <v>50</v>
      </c>
      <c r="W71" s="67" t="s">
        <v>51</v>
      </c>
      <c r="X71" s="66" t="s">
        <v>52</v>
      </c>
      <c r="Y71" s="68" t="s">
        <v>53</v>
      </c>
      <c r="Z71" s="69" t="s">
        <v>54</v>
      </c>
      <c r="AA71" s="59"/>
      <c r="AB71" s="60"/>
      <c r="AC71" s="5"/>
      <c r="AF71" s="65" t="s">
        <v>50</v>
      </c>
      <c r="AG71" s="65" t="s">
        <v>51</v>
      </c>
      <c r="AH71" s="66" t="s">
        <v>52</v>
      </c>
      <c r="AI71" s="65" t="s">
        <v>50</v>
      </c>
      <c r="AJ71" s="67" t="s">
        <v>51</v>
      </c>
      <c r="AK71" s="66" t="s">
        <v>52</v>
      </c>
      <c r="AL71" s="68" t="s">
        <v>53</v>
      </c>
      <c r="AM71" s="69" t="s">
        <v>54</v>
      </c>
      <c r="AN71" s="59"/>
      <c r="AO71" s="60"/>
    </row>
    <row r="72" spans="3:41" x14ac:dyDescent="0.35">
      <c r="C72" s="5"/>
      <c r="F72" s="70" t="s">
        <v>55</v>
      </c>
      <c r="G72" s="70"/>
      <c r="H72" s="71" t="s">
        <v>55</v>
      </c>
      <c r="I72" s="70" t="s">
        <v>55</v>
      </c>
      <c r="J72" s="71"/>
      <c r="K72" s="71" t="s">
        <v>55</v>
      </c>
      <c r="L72" s="72"/>
      <c r="M72" s="73"/>
      <c r="N72" s="59"/>
      <c r="O72" s="60"/>
      <c r="P72" s="5"/>
      <c r="S72" s="70" t="s">
        <v>55</v>
      </c>
      <c r="T72" s="70"/>
      <c r="U72" s="71" t="s">
        <v>55</v>
      </c>
      <c r="V72" s="70" t="s">
        <v>55</v>
      </c>
      <c r="W72" s="71"/>
      <c r="X72" s="71" t="s">
        <v>55</v>
      </c>
      <c r="Y72" s="72"/>
      <c r="Z72" s="73"/>
      <c r="AA72" s="59"/>
      <c r="AB72" s="60"/>
      <c r="AC72" s="5"/>
      <c r="AF72" s="70" t="s">
        <v>55</v>
      </c>
      <c r="AG72" s="70"/>
      <c r="AH72" s="71" t="s">
        <v>55</v>
      </c>
      <c r="AI72" s="70" t="s">
        <v>55</v>
      </c>
      <c r="AJ72" s="71"/>
      <c r="AK72" s="71" t="s">
        <v>55</v>
      </c>
      <c r="AL72" s="72"/>
      <c r="AM72" s="73"/>
      <c r="AN72" s="59"/>
      <c r="AO72" s="60"/>
    </row>
    <row r="73" spans="3:41" x14ac:dyDescent="0.35">
      <c r="C73" s="5"/>
      <c r="D73" s="74" t="s">
        <v>56</v>
      </c>
      <c r="E73" s="75"/>
      <c r="F73" s="76">
        <v>43.82</v>
      </c>
      <c r="G73" s="77">
        <v>1</v>
      </c>
      <c r="H73" s="78">
        <f>G73*F73</f>
        <v>43.82</v>
      </c>
      <c r="I73" s="79">
        <f>G41</f>
        <v>54.39</v>
      </c>
      <c r="J73" s="80">
        <f>G73</f>
        <v>1</v>
      </c>
      <c r="K73" s="81">
        <f>J73*I73</f>
        <v>54.39</v>
      </c>
      <c r="L73" s="82">
        <f t="shared" ref="L73:L94" si="4">K73-H73</f>
        <v>10.57</v>
      </c>
      <c r="M73" s="83">
        <f>IF(ISERROR(L73/H73), "", L73/H73)</f>
        <v>0.24121405750798722</v>
      </c>
      <c r="N73" s="59"/>
      <c r="O73" s="60"/>
      <c r="P73" s="5"/>
      <c r="Q73" s="74" t="s">
        <v>56</v>
      </c>
      <c r="R73" s="75"/>
      <c r="S73" s="76">
        <f>I73</f>
        <v>54.39</v>
      </c>
      <c r="T73" s="77">
        <v>1</v>
      </c>
      <c r="U73" s="78">
        <f>T73*S73</f>
        <v>54.39</v>
      </c>
      <c r="V73" s="79">
        <f>I41</f>
        <v>54.39</v>
      </c>
      <c r="W73" s="80">
        <f>T73</f>
        <v>1</v>
      </c>
      <c r="X73" s="81">
        <f>W73*V73</f>
        <v>54.39</v>
      </c>
      <c r="Y73" s="82">
        <f t="shared" ref="Y73:Y74" si="5">X73-U73</f>
        <v>0</v>
      </c>
      <c r="Z73" s="83">
        <f>IF(ISERROR(Y73/U73), "", Y73/U73)</f>
        <v>0</v>
      </c>
      <c r="AA73" s="59"/>
      <c r="AB73" s="60"/>
      <c r="AC73" s="5"/>
      <c r="AD73" s="74" t="s">
        <v>56</v>
      </c>
      <c r="AE73" s="75"/>
      <c r="AF73" s="76">
        <f>V73</f>
        <v>54.39</v>
      </c>
      <c r="AG73" s="77">
        <v>1</v>
      </c>
      <c r="AH73" s="78">
        <f>AG73*AF73</f>
        <v>54.39</v>
      </c>
      <c r="AI73" s="79">
        <f>K41</f>
        <v>54.39</v>
      </c>
      <c r="AJ73" s="80">
        <f>AG73</f>
        <v>1</v>
      </c>
      <c r="AK73" s="81">
        <f>AJ73*AI73</f>
        <v>54.39</v>
      </c>
      <c r="AL73" s="82">
        <f t="shared" ref="AL73:AL74" si="6">AK73-AH73</f>
        <v>0</v>
      </c>
      <c r="AM73" s="83">
        <f>IF(ISERROR(AL73/AH73), "", AL73/AH73)</f>
        <v>0</v>
      </c>
      <c r="AN73" s="59"/>
      <c r="AO73" s="60"/>
    </row>
    <row r="74" spans="3:41" x14ac:dyDescent="0.35">
      <c r="C74" s="5"/>
      <c r="D74" s="74" t="s">
        <v>57</v>
      </c>
      <c r="E74" s="75"/>
      <c r="F74" s="84">
        <v>0</v>
      </c>
      <c r="G74" s="77">
        <f>IF($E66&gt;0, $E66, $E65)</f>
        <v>750</v>
      </c>
      <c r="H74" s="78">
        <f t="shared" ref="H74:H86" si="7">G74*F74</f>
        <v>0</v>
      </c>
      <c r="I74" s="85"/>
      <c r="J74" s="80">
        <f>IF($E66&gt;0, $E66, $E65)</f>
        <v>750</v>
      </c>
      <c r="K74" s="81">
        <f>J74*I74</f>
        <v>0</v>
      </c>
      <c r="L74" s="82">
        <f t="shared" si="4"/>
        <v>0</v>
      </c>
      <c r="M74" s="83" t="str">
        <f t="shared" ref="M74:M84" si="8">IF(ISERROR(L74/H74), "", L74/H74)</f>
        <v/>
      </c>
      <c r="N74" s="59"/>
      <c r="O74" s="60"/>
      <c r="P74" s="5"/>
      <c r="Q74" s="74" t="s">
        <v>57</v>
      </c>
      <c r="R74" s="75"/>
      <c r="S74" s="209">
        <f>I74</f>
        <v>0</v>
      </c>
      <c r="T74" s="77">
        <f>IF($R66&gt;0, $R66, $R65)</f>
        <v>750</v>
      </c>
      <c r="U74" s="78">
        <f t="shared" ref="U74" si="9">T74*S74</f>
        <v>0</v>
      </c>
      <c r="V74" s="85"/>
      <c r="W74" s="80">
        <f>IF($R66&gt;0, $R66, $R65)</f>
        <v>750</v>
      </c>
      <c r="X74" s="81">
        <f>W74*V74</f>
        <v>0</v>
      </c>
      <c r="Y74" s="82">
        <f t="shared" si="5"/>
        <v>0</v>
      </c>
      <c r="Z74" s="83" t="str">
        <f t="shared" ref="Z74" si="10">IF(ISERROR(Y74/U74), "", Y74/U74)</f>
        <v/>
      </c>
      <c r="AA74" s="59"/>
      <c r="AB74" s="60"/>
      <c r="AC74" s="5"/>
      <c r="AD74" s="74" t="s">
        <v>57</v>
      </c>
      <c r="AE74" s="75"/>
      <c r="AF74" s="209">
        <f>V74</f>
        <v>0</v>
      </c>
      <c r="AG74" s="77">
        <f>IF($R66&gt;0, $R66, $R65)</f>
        <v>750</v>
      </c>
      <c r="AH74" s="78">
        <f t="shared" ref="AH74" si="11">AG74*AF74</f>
        <v>0</v>
      </c>
      <c r="AI74" s="85"/>
      <c r="AJ74" s="80">
        <f>IF($R66&gt;0, $R66, $R65)</f>
        <v>750</v>
      </c>
      <c r="AK74" s="81">
        <f>AJ74*AI74</f>
        <v>0</v>
      </c>
      <c r="AL74" s="82">
        <f t="shared" si="6"/>
        <v>0</v>
      </c>
      <c r="AM74" s="83" t="str">
        <f t="shared" ref="AM74" si="12">IF(ISERROR(AL74/AH74), "", AL74/AH74)</f>
        <v/>
      </c>
      <c r="AN74" s="59"/>
      <c r="AO74" s="60"/>
    </row>
    <row r="75" spans="3:41" hidden="1" x14ac:dyDescent="0.35">
      <c r="C75" s="5"/>
      <c r="D75" s="74" t="s">
        <v>58</v>
      </c>
      <c r="E75" s="75"/>
      <c r="F75" s="76"/>
      <c r="G75" s="77">
        <f>IF($E66&gt;0, $E66, $E65)</f>
        <v>750</v>
      </c>
      <c r="H75" s="78">
        <v>0</v>
      </c>
      <c r="I75" s="85"/>
      <c r="J75" s="80">
        <f>IF($E66&gt;0, $E66, $E65)</f>
        <v>750</v>
      </c>
      <c r="K75" s="81">
        <v>0</v>
      </c>
      <c r="L75" s="82"/>
      <c r="M75" s="83"/>
      <c r="N75" s="59"/>
      <c r="O75" s="60"/>
      <c r="P75" s="5"/>
      <c r="Q75" s="74" t="s">
        <v>58</v>
      </c>
      <c r="R75" s="75"/>
      <c r="S75" s="76"/>
      <c r="T75" s="77">
        <f>IF($R66&gt;0, $R66, $R65)</f>
        <v>750</v>
      </c>
      <c r="U75" s="78">
        <v>0</v>
      </c>
      <c r="V75" s="85"/>
      <c r="W75" s="80">
        <f>IF($R66&gt;0, $R66, $R65)</f>
        <v>750</v>
      </c>
      <c r="X75" s="81">
        <v>0</v>
      </c>
      <c r="Y75" s="82"/>
      <c r="Z75" s="83"/>
      <c r="AA75" s="59"/>
      <c r="AB75" s="60"/>
      <c r="AC75" s="5"/>
      <c r="AD75" s="74" t="s">
        <v>58</v>
      </c>
      <c r="AE75" s="75"/>
      <c r="AF75" s="76"/>
      <c r="AG75" s="77">
        <f>IF($R66&gt;0, $R66, $R65)</f>
        <v>750</v>
      </c>
      <c r="AH75" s="78">
        <v>0</v>
      </c>
      <c r="AI75" s="85"/>
      <c r="AJ75" s="80">
        <f>IF($R66&gt;0, $R66, $R65)</f>
        <v>750</v>
      </c>
      <c r="AK75" s="81">
        <v>0</v>
      </c>
      <c r="AL75" s="82"/>
      <c r="AM75" s="83"/>
      <c r="AN75" s="59"/>
      <c r="AO75" s="60"/>
    </row>
    <row r="76" spans="3:41" x14ac:dyDescent="0.35">
      <c r="C76" s="5"/>
      <c r="D76" s="74" t="s">
        <v>59</v>
      </c>
      <c r="E76" s="75"/>
      <c r="F76" s="76"/>
      <c r="G76" s="77">
        <f>IF($E66&gt;0, $E66, $E65)</f>
        <v>750</v>
      </c>
      <c r="H76" s="78">
        <v>-2.4299999999999997</v>
      </c>
      <c r="I76" s="85"/>
      <c r="J76" s="86">
        <f>IF($E66&gt;0, $E66, $E65)</f>
        <v>750</v>
      </c>
      <c r="K76" s="81">
        <f>H76+H73-K73</f>
        <v>-13</v>
      </c>
      <c r="L76" s="82">
        <f>K76-H76</f>
        <v>-10.57</v>
      </c>
      <c r="M76" s="83">
        <f>IF(ISERROR(L76/H76), "", L76/H76)</f>
        <v>4.3497942386831285</v>
      </c>
      <c r="N76" s="59"/>
      <c r="O76" s="60"/>
      <c r="P76" s="5"/>
      <c r="Q76" s="74" t="s">
        <v>59</v>
      </c>
      <c r="R76" s="75"/>
      <c r="S76" s="76"/>
      <c r="T76" s="77">
        <f>IF($R66&gt;0, $R66, $R65)</f>
        <v>750</v>
      </c>
      <c r="U76" s="78">
        <v>-13</v>
      </c>
      <c r="V76" s="85"/>
      <c r="W76" s="86">
        <f>IF($R66&gt;0, $R66, $R65)</f>
        <v>750</v>
      </c>
      <c r="X76" s="81">
        <f>U76+U73-X73</f>
        <v>-13</v>
      </c>
      <c r="Y76" s="82">
        <f>X76-U76</f>
        <v>0</v>
      </c>
      <c r="Z76" s="83">
        <f>IF(ISERROR(Y76/U76), "", Y76/U76)</f>
        <v>0</v>
      </c>
      <c r="AA76" s="59"/>
      <c r="AB76" s="60"/>
      <c r="AC76" s="5"/>
      <c r="AD76" s="74" t="s">
        <v>59</v>
      </c>
      <c r="AE76" s="75"/>
      <c r="AF76" s="76"/>
      <c r="AG76" s="77">
        <f>IF($R66&gt;0, $R66, $R65)</f>
        <v>750</v>
      </c>
      <c r="AH76" s="78">
        <v>-13</v>
      </c>
      <c r="AI76" s="85"/>
      <c r="AJ76" s="86">
        <f>IF($R66&gt;0, $R66, $R65)</f>
        <v>750</v>
      </c>
      <c r="AK76" s="81">
        <f>AH76+AH73-AK73</f>
        <v>-13</v>
      </c>
      <c r="AL76" s="82">
        <f>AK76-AH76</f>
        <v>0</v>
      </c>
      <c r="AM76" s="83">
        <f>IF(ISERROR(AL76/AH76), "", AL76/AH76)</f>
        <v>0</v>
      </c>
      <c r="AN76" s="59"/>
      <c r="AO76" s="60"/>
    </row>
    <row r="77" spans="3:41" x14ac:dyDescent="0.35">
      <c r="C77" s="5"/>
      <c r="D77" s="74" t="s">
        <v>60</v>
      </c>
      <c r="E77" s="75"/>
      <c r="F77" s="76">
        <v>0</v>
      </c>
      <c r="G77" s="77">
        <v>1</v>
      </c>
      <c r="H77" s="78">
        <f t="shared" si="7"/>
        <v>0</v>
      </c>
      <c r="I77" s="79">
        <v>-4.0599999999999996</v>
      </c>
      <c r="J77" s="80">
        <f>G77</f>
        <v>1</v>
      </c>
      <c r="K77" s="81">
        <f t="shared" ref="K77:K84" si="13">J77*I77</f>
        <v>-4.0599999999999996</v>
      </c>
      <c r="L77" s="82">
        <f t="shared" si="4"/>
        <v>-4.0599999999999996</v>
      </c>
      <c r="M77" s="83" t="str">
        <f t="shared" si="8"/>
        <v/>
      </c>
      <c r="N77" s="59"/>
      <c r="O77" s="60"/>
      <c r="P77" s="5"/>
      <c r="Q77" s="74" t="s">
        <v>60</v>
      </c>
      <c r="R77" s="75"/>
      <c r="S77" s="76">
        <f>I77</f>
        <v>-4.0599999999999996</v>
      </c>
      <c r="T77" s="77">
        <v>1</v>
      </c>
      <c r="U77" s="78">
        <f t="shared" ref="U77:U78" si="14">T77*S77</f>
        <v>-4.0599999999999996</v>
      </c>
      <c r="V77" s="79"/>
      <c r="W77" s="80">
        <f>T77</f>
        <v>1</v>
      </c>
      <c r="X77" s="81">
        <f t="shared" ref="X77:X78" si="15">W77*V77</f>
        <v>0</v>
      </c>
      <c r="Y77" s="82">
        <f t="shared" ref="Y77:Y79" si="16">X77-U77</f>
        <v>4.0599999999999996</v>
      </c>
      <c r="Z77" s="83">
        <f t="shared" ref="Z77:Z78" si="17">IF(ISERROR(Y77/U77), "", Y77/U77)</f>
        <v>-1</v>
      </c>
      <c r="AA77" s="59"/>
      <c r="AB77" s="60"/>
      <c r="AC77" s="5"/>
      <c r="AD77" s="74" t="s">
        <v>60</v>
      </c>
      <c r="AE77" s="75"/>
      <c r="AF77" s="76">
        <f>V77</f>
        <v>0</v>
      </c>
      <c r="AG77" s="77">
        <v>1</v>
      </c>
      <c r="AH77" s="78">
        <f t="shared" ref="AH77:AH78" si="18">AG77*AF77</f>
        <v>0</v>
      </c>
      <c r="AI77" s="79"/>
      <c r="AJ77" s="80">
        <f>AG77</f>
        <v>1</v>
      </c>
      <c r="AK77" s="81">
        <f t="shared" ref="AK77:AK78" si="19">AJ77*AI77</f>
        <v>0</v>
      </c>
      <c r="AL77" s="82">
        <f t="shared" ref="AL77:AL79" si="20">AK77-AH77</f>
        <v>0</v>
      </c>
      <c r="AM77" s="83" t="str">
        <f t="shared" ref="AM77:AM78" si="21">IF(ISERROR(AL77/AH77), "", AL77/AH77)</f>
        <v/>
      </c>
      <c r="AN77" s="59"/>
      <c r="AO77" s="60"/>
    </row>
    <row r="78" spans="3:41" x14ac:dyDescent="0.35">
      <c r="C78" s="5"/>
      <c r="D78" s="74" t="s">
        <v>61</v>
      </c>
      <c r="E78" s="75"/>
      <c r="F78" s="84">
        <v>0</v>
      </c>
      <c r="G78" s="77">
        <f>IF($E66&gt;0, $E66, $E65)</f>
        <v>750</v>
      </c>
      <c r="H78" s="78">
        <f t="shared" si="7"/>
        <v>0</v>
      </c>
      <c r="I78" s="239">
        <v>6.9999999999999999E-4</v>
      </c>
      <c r="J78" s="80">
        <f>IF($E66&gt;0, $E66, $E65)</f>
        <v>750</v>
      </c>
      <c r="K78" s="81">
        <f t="shared" si="13"/>
        <v>0.52500000000000002</v>
      </c>
      <c r="L78" s="82">
        <f t="shared" si="4"/>
        <v>0.52500000000000002</v>
      </c>
      <c r="M78" s="83" t="str">
        <f t="shared" si="8"/>
        <v/>
      </c>
      <c r="N78" s="59"/>
      <c r="O78" s="60"/>
      <c r="P78" s="5"/>
      <c r="Q78" s="74" t="s">
        <v>61</v>
      </c>
      <c r="R78" s="75"/>
      <c r="S78" s="209">
        <f>I78</f>
        <v>6.9999999999999999E-4</v>
      </c>
      <c r="T78" s="77">
        <f>IF($R66&gt;0, $R66, $R65)</f>
        <v>750</v>
      </c>
      <c r="U78" s="78">
        <f t="shared" si="14"/>
        <v>0.52500000000000002</v>
      </c>
      <c r="V78" s="85"/>
      <c r="W78" s="80">
        <f>IF($R66&gt;0, $R66, $R65)</f>
        <v>750</v>
      </c>
      <c r="X78" s="81">
        <f t="shared" si="15"/>
        <v>0</v>
      </c>
      <c r="Y78" s="82">
        <f t="shared" si="16"/>
        <v>-0.52500000000000002</v>
      </c>
      <c r="Z78" s="83">
        <f t="shared" si="17"/>
        <v>-1</v>
      </c>
      <c r="AA78" s="59"/>
      <c r="AB78" s="60"/>
      <c r="AC78" s="5"/>
      <c r="AD78" s="74" t="s">
        <v>61</v>
      </c>
      <c r="AE78" s="75"/>
      <c r="AF78" s="209">
        <f>V78</f>
        <v>0</v>
      </c>
      <c r="AG78" s="77">
        <f>IF($R66&gt;0, $R66, $R65)</f>
        <v>750</v>
      </c>
      <c r="AH78" s="78">
        <f t="shared" si="18"/>
        <v>0</v>
      </c>
      <c r="AI78" s="85"/>
      <c r="AJ78" s="80">
        <f>IF($R66&gt;0, $R66, $R65)</f>
        <v>750</v>
      </c>
      <c r="AK78" s="81">
        <f t="shared" si="19"/>
        <v>0</v>
      </c>
      <c r="AL78" s="82">
        <f t="shared" si="20"/>
        <v>0</v>
      </c>
      <c r="AM78" s="83" t="str">
        <f t="shared" si="21"/>
        <v/>
      </c>
      <c r="AN78" s="59"/>
      <c r="AO78" s="60"/>
    </row>
    <row r="79" spans="3:41" x14ac:dyDescent="0.35">
      <c r="C79" s="5"/>
      <c r="D79" s="87" t="s">
        <v>62</v>
      </c>
      <c r="E79" s="88"/>
      <c r="F79" s="89"/>
      <c r="G79" s="90"/>
      <c r="H79" s="91">
        <f>SUM(H73:H78)</f>
        <v>41.39</v>
      </c>
      <c r="I79" s="92"/>
      <c r="J79" s="93"/>
      <c r="K79" s="94">
        <f>SUM(K73:K78)</f>
        <v>37.854999999999997</v>
      </c>
      <c r="L79" s="95">
        <f t="shared" si="4"/>
        <v>-3.5350000000000037</v>
      </c>
      <c r="M79" s="96">
        <f>IF((H79)=0,"",(L79/H79))</f>
        <v>-8.5407103165015791E-2</v>
      </c>
      <c r="N79" s="59"/>
      <c r="O79" s="60"/>
      <c r="P79" s="5"/>
      <c r="Q79" s="87" t="s">
        <v>62</v>
      </c>
      <c r="R79" s="88"/>
      <c r="S79" s="89"/>
      <c r="T79" s="90"/>
      <c r="U79" s="91">
        <f>SUM(U73:U78)</f>
        <v>37.854999999999997</v>
      </c>
      <c r="V79" s="92"/>
      <c r="W79" s="93"/>
      <c r="X79" s="94">
        <f>SUM(X73:X78)</f>
        <v>41.39</v>
      </c>
      <c r="Y79" s="95">
        <f t="shared" si="16"/>
        <v>3.5350000000000037</v>
      </c>
      <c r="Z79" s="96">
        <f>IF((U79)=0,"",(Y79/U79))</f>
        <v>9.338264430062089E-2</v>
      </c>
      <c r="AA79" s="59"/>
      <c r="AB79" s="60"/>
      <c r="AC79" s="5"/>
      <c r="AD79" s="87" t="s">
        <v>62</v>
      </c>
      <c r="AE79" s="88"/>
      <c r="AF79" s="89"/>
      <c r="AG79" s="90"/>
      <c r="AH79" s="91">
        <f>SUM(AH73:AH78)</f>
        <v>41.39</v>
      </c>
      <c r="AI79" s="92"/>
      <c r="AJ79" s="93"/>
      <c r="AK79" s="94">
        <f>SUM(AK73:AK78)</f>
        <v>41.39</v>
      </c>
      <c r="AL79" s="95">
        <f t="shared" si="20"/>
        <v>0</v>
      </c>
      <c r="AM79" s="96">
        <f>IF((AH79)=0,"",(AL79/AH79))</f>
        <v>0</v>
      </c>
      <c r="AN79" s="59"/>
      <c r="AO79" s="60"/>
    </row>
    <row r="80" spans="3:41" x14ac:dyDescent="0.35">
      <c r="C80" s="5"/>
      <c r="D80" s="74" t="s">
        <v>63</v>
      </c>
      <c r="E80" s="75"/>
      <c r="F80" s="97">
        <v>9.9039999999999989E-2</v>
      </c>
      <c r="G80" s="98">
        <f>IF(F80=0, 0, $E65*E67-E65)</f>
        <v>52.049999999999955</v>
      </c>
      <c r="H80" s="78">
        <f>G80*F80</f>
        <v>5.155031999999995</v>
      </c>
      <c r="I80" s="85">
        <v>9.9039999999999989E-2</v>
      </c>
      <c r="J80" s="99">
        <f>IF(I80=0, 0, E65*E68-E65)</f>
        <v>42.225000000000023</v>
      </c>
      <c r="K80" s="81">
        <f>J80*I80</f>
        <v>4.1819640000000016</v>
      </c>
      <c r="L80" s="82">
        <f>K80-H80</f>
        <v>-0.97306799999999338</v>
      </c>
      <c r="M80" s="83">
        <f>IF(ISERROR(L80/H80), "", L80/H80)</f>
        <v>-0.18876080691642541</v>
      </c>
      <c r="N80" s="59"/>
      <c r="O80" s="60"/>
      <c r="P80" s="5"/>
      <c r="Q80" s="74" t="s">
        <v>63</v>
      </c>
      <c r="R80" s="75"/>
      <c r="S80" s="97">
        <v>9.9039999999999989E-2</v>
      </c>
      <c r="T80" s="98">
        <f>IF(S80=0, 0, $R65*R67-R65)</f>
        <v>42.225000000000023</v>
      </c>
      <c r="U80" s="78">
        <f>T80*S80</f>
        <v>4.1819640000000016</v>
      </c>
      <c r="V80" s="85">
        <v>9.9039999999999989E-2</v>
      </c>
      <c r="W80" s="99">
        <f>IF(V80=0, 0, R65*R68-R65)</f>
        <v>42.225000000000023</v>
      </c>
      <c r="X80" s="81">
        <f>W80*V80</f>
        <v>4.1819640000000016</v>
      </c>
      <c r="Y80" s="82">
        <f>X80-U80</f>
        <v>0</v>
      </c>
      <c r="Z80" s="83">
        <f>IF(ISERROR(Y80/U80), "", Y80/U80)</f>
        <v>0</v>
      </c>
      <c r="AA80" s="59"/>
      <c r="AB80" s="60"/>
      <c r="AC80" s="5"/>
      <c r="AD80" s="74" t="s">
        <v>63</v>
      </c>
      <c r="AE80" s="75"/>
      <c r="AF80" s="97">
        <v>9.9039999999999989E-2</v>
      </c>
      <c r="AG80" s="98">
        <f>IF(AF80=0, 0, $R65*AE67-AE65)</f>
        <v>42.225000000000023</v>
      </c>
      <c r="AH80" s="78">
        <f>AG80*AF80</f>
        <v>4.1819640000000016</v>
      </c>
      <c r="AI80" s="85">
        <v>9.9039999999999989E-2</v>
      </c>
      <c r="AJ80" s="99">
        <f>IF(AI80=0, 0, AE65*AE68-AE65)</f>
        <v>42.225000000000023</v>
      </c>
      <c r="AK80" s="81">
        <f>AJ80*AI80</f>
        <v>4.1819640000000016</v>
      </c>
      <c r="AL80" s="82">
        <f>AK80-AH80</f>
        <v>0</v>
      </c>
      <c r="AM80" s="83">
        <f>IF(ISERROR(AL80/AH80), "", AL80/AH80)</f>
        <v>0</v>
      </c>
      <c r="AN80" s="59"/>
      <c r="AO80" s="60"/>
    </row>
    <row r="81" spans="3:41" x14ac:dyDescent="0.35">
      <c r="C81" s="5"/>
      <c r="D81" s="74" t="s">
        <v>64</v>
      </c>
      <c r="E81" s="75"/>
      <c r="F81" s="97">
        <v>2.8999999999999998E-3</v>
      </c>
      <c r="G81" s="100">
        <f>IF($E66&gt;0, $E66, $E65)</f>
        <v>750</v>
      </c>
      <c r="H81" s="78">
        <f t="shared" si="7"/>
        <v>2.1749999999999998</v>
      </c>
      <c r="I81" s="239">
        <v>2.5999999999999999E-3</v>
      </c>
      <c r="J81" s="101">
        <f>IF($E66&gt;0, $E66, $E65)</f>
        <v>750</v>
      </c>
      <c r="K81" s="81">
        <f t="shared" si="13"/>
        <v>1.95</v>
      </c>
      <c r="L81" s="82">
        <f t="shared" si="4"/>
        <v>-0.22499999999999987</v>
      </c>
      <c r="M81" s="83">
        <f t="shared" si="8"/>
        <v>-0.10344827586206891</v>
      </c>
      <c r="N81" s="59"/>
      <c r="O81" s="60"/>
      <c r="P81" s="5"/>
      <c r="Q81" s="74" t="s">
        <v>64</v>
      </c>
      <c r="R81" s="75"/>
      <c r="S81" s="97">
        <f>I81</f>
        <v>2.5999999999999999E-3</v>
      </c>
      <c r="T81" s="100">
        <f>IF($R66&gt;0, $R66, $R65)</f>
        <v>750</v>
      </c>
      <c r="U81" s="78">
        <f t="shared" ref="U81" si="22">T81*S81</f>
        <v>1.95</v>
      </c>
      <c r="V81" s="85"/>
      <c r="W81" s="101">
        <f>IF($R66&gt;0, $R66, $R65)</f>
        <v>750</v>
      </c>
      <c r="X81" s="81">
        <f t="shared" ref="X81" si="23">W81*V81</f>
        <v>0</v>
      </c>
      <c r="Y81" s="82">
        <f t="shared" ref="Y81:Y85" si="24">X81-U81</f>
        <v>-1.95</v>
      </c>
      <c r="Z81" s="83">
        <f t="shared" ref="Z81:Z84" si="25">IF(ISERROR(Y81/U81), "", Y81/U81)</f>
        <v>-1</v>
      </c>
      <c r="AA81" s="59"/>
      <c r="AB81" s="60"/>
      <c r="AC81" s="5"/>
      <c r="AD81" s="74" t="s">
        <v>64</v>
      </c>
      <c r="AE81" s="75"/>
      <c r="AF81" s="97">
        <f>V81</f>
        <v>0</v>
      </c>
      <c r="AG81" s="100">
        <f>IF($R66&gt;0, $R66, $R65)</f>
        <v>750</v>
      </c>
      <c r="AH81" s="78">
        <f t="shared" ref="AH81" si="26">AG81*AF81</f>
        <v>0</v>
      </c>
      <c r="AI81" s="85"/>
      <c r="AJ81" s="101">
        <f>IF($R66&gt;0, $R66, $R65)</f>
        <v>750</v>
      </c>
      <c r="AK81" s="81">
        <f t="shared" ref="AK81" si="27">AJ81*AI81</f>
        <v>0</v>
      </c>
      <c r="AL81" s="82">
        <f t="shared" ref="AL81:AL85" si="28">AK81-AH81</f>
        <v>0</v>
      </c>
      <c r="AM81" s="83" t="str">
        <f t="shared" ref="AM81:AM84" si="29">IF(ISERROR(AL81/AH81), "", AL81/AH81)</f>
        <v/>
      </c>
      <c r="AN81" s="59"/>
      <c r="AO81" s="60"/>
    </row>
    <row r="82" spans="3:41" x14ac:dyDescent="0.35">
      <c r="C82" s="5"/>
      <c r="D82" s="74" t="s">
        <v>65</v>
      </c>
      <c r="E82" s="75"/>
      <c r="F82" s="97">
        <v>-2.0000000000000001E-4</v>
      </c>
      <c r="G82" s="100">
        <f>IF($E66&gt;0, $E66, $E65)</f>
        <v>750</v>
      </c>
      <c r="H82" s="78">
        <f>G82*F82</f>
        <v>-0.15</v>
      </c>
      <c r="I82" s="239">
        <v>0</v>
      </c>
      <c r="J82" s="101">
        <f>IF($E66&gt;0, $E66, $E65)</f>
        <v>750</v>
      </c>
      <c r="K82" s="81">
        <f>J82*I82</f>
        <v>0</v>
      </c>
      <c r="L82" s="82">
        <f t="shared" si="4"/>
        <v>0.15</v>
      </c>
      <c r="M82" s="83">
        <f t="shared" si="8"/>
        <v>-1</v>
      </c>
      <c r="N82" s="59"/>
      <c r="O82" s="60"/>
      <c r="P82" s="5"/>
      <c r="Q82" s="74" t="s">
        <v>65</v>
      </c>
      <c r="R82" s="75"/>
      <c r="S82" s="97">
        <f>I82</f>
        <v>0</v>
      </c>
      <c r="T82" s="100">
        <f>IF($R66&gt;0, $R66, $R65)</f>
        <v>750</v>
      </c>
      <c r="U82" s="78">
        <f>T82*S82</f>
        <v>0</v>
      </c>
      <c r="V82" s="85">
        <v>0</v>
      </c>
      <c r="W82" s="101">
        <f>IF($R66&gt;0, $R66, $R65)</f>
        <v>750</v>
      </c>
      <c r="X82" s="81">
        <f>W82*V82</f>
        <v>0</v>
      </c>
      <c r="Y82" s="82">
        <f t="shared" si="24"/>
        <v>0</v>
      </c>
      <c r="Z82" s="83" t="str">
        <f t="shared" si="25"/>
        <v/>
      </c>
      <c r="AA82" s="59"/>
      <c r="AB82" s="60"/>
      <c r="AC82" s="5"/>
      <c r="AD82" s="74" t="s">
        <v>65</v>
      </c>
      <c r="AE82" s="75"/>
      <c r="AF82" s="97">
        <f>V82</f>
        <v>0</v>
      </c>
      <c r="AG82" s="100">
        <f>IF($R66&gt;0, $R66, $R65)</f>
        <v>750</v>
      </c>
      <c r="AH82" s="78">
        <f>AG82*AF82</f>
        <v>0</v>
      </c>
      <c r="AI82" s="85">
        <v>0</v>
      </c>
      <c r="AJ82" s="101">
        <f>IF($R66&gt;0, $R66, $R65)</f>
        <v>750</v>
      </c>
      <c r="AK82" s="81">
        <f>AJ82*AI82</f>
        <v>0</v>
      </c>
      <c r="AL82" s="82">
        <f t="shared" si="28"/>
        <v>0</v>
      </c>
      <c r="AM82" s="83" t="str">
        <f t="shared" si="29"/>
        <v/>
      </c>
      <c r="AN82" s="59"/>
      <c r="AO82" s="60"/>
    </row>
    <row r="83" spans="3:41" x14ac:dyDescent="0.35">
      <c r="C83" s="5"/>
      <c r="D83" s="74" t="s">
        <v>66</v>
      </c>
      <c r="E83" s="75"/>
      <c r="F83" s="97">
        <v>0</v>
      </c>
      <c r="G83" s="100">
        <f>E65</f>
        <v>750</v>
      </c>
      <c r="H83" s="78">
        <f>G83*F83</f>
        <v>0</v>
      </c>
      <c r="I83" s="239">
        <v>0</v>
      </c>
      <c r="J83" s="101">
        <f>E65</f>
        <v>750</v>
      </c>
      <c r="K83" s="81">
        <f t="shared" si="13"/>
        <v>0</v>
      </c>
      <c r="L83" s="82">
        <f t="shared" si="4"/>
        <v>0</v>
      </c>
      <c r="M83" s="83" t="str">
        <f t="shared" si="8"/>
        <v/>
      </c>
      <c r="N83" s="59"/>
      <c r="O83" s="60"/>
      <c r="P83" s="5"/>
      <c r="Q83" s="74" t="s">
        <v>66</v>
      </c>
      <c r="R83" s="75"/>
      <c r="S83" s="97">
        <f>I83</f>
        <v>0</v>
      </c>
      <c r="T83" s="100">
        <f>R65</f>
        <v>750</v>
      </c>
      <c r="U83" s="78">
        <f>T83*S83</f>
        <v>0</v>
      </c>
      <c r="V83" s="85">
        <v>0</v>
      </c>
      <c r="W83" s="101">
        <f>R65</f>
        <v>750</v>
      </c>
      <c r="X83" s="81">
        <f t="shared" ref="X83:X84" si="30">W83*V83</f>
        <v>0</v>
      </c>
      <c r="Y83" s="82">
        <f t="shared" si="24"/>
        <v>0</v>
      </c>
      <c r="Z83" s="83" t="str">
        <f t="shared" si="25"/>
        <v/>
      </c>
      <c r="AA83" s="59"/>
      <c r="AB83" s="60"/>
      <c r="AC83" s="5"/>
      <c r="AD83" s="74" t="s">
        <v>66</v>
      </c>
      <c r="AE83" s="75"/>
      <c r="AF83" s="97">
        <f>V83</f>
        <v>0</v>
      </c>
      <c r="AG83" s="100">
        <f>AE65</f>
        <v>750</v>
      </c>
      <c r="AH83" s="78">
        <f>AG83*AF83</f>
        <v>0</v>
      </c>
      <c r="AI83" s="85">
        <v>0</v>
      </c>
      <c r="AJ83" s="101">
        <f>AE65</f>
        <v>750</v>
      </c>
      <c r="AK83" s="81">
        <f t="shared" ref="AK83:AK84" si="31">AJ83*AI83</f>
        <v>0</v>
      </c>
      <c r="AL83" s="82">
        <f t="shared" si="28"/>
        <v>0</v>
      </c>
      <c r="AM83" s="83" t="str">
        <f t="shared" si="29"/>
        <v/>
      </c>
      <c r="AN83" s="59"/>
      <c r="AO83" s="60"/>
    </row>
    <row r="84" spans="3:41" x14ac:dyDescent="0.35">
      <c r="C84" s="5"/>
      <c r="D84" s="74" t="s">
        <v>67</v>
      </c>
      <c r="E84" s="75"/>
      <c r="F84" s="97">
        <v>1.6999999999999999E-3</v>
      </c>
      <c r="G84" s="100">
        <f>IF($E66&gt;0, $E66, $E65)</f>
        <v>750</v>
      </c>
      <c r="H84" s="78">
        <f t="shared" si="7"/>
        <v>1.2749999999999999</v>
      </c>
      <c r="I84" s="239">
        <v>2.0999999999999999E-3</v>
      </c>
      <c r="J84" s="101">
        <f>IF($E66&gt;0, $E66, $E65)</f>
        <v>750</v>
      </c>
      <c r="K84" s="81">
        <f t="shared" si="13"/>
        <v>1.575</v>
      </c>
      <c r="L84" s="82">
        <f t="shared" si="4"/>
        <v>0.30000000000000004</v>
      </c>
      <c r="M84" s="83">
        <f t="shared" si="8"/>
        <v>0.23529411764705888</v>
      </c>
      <c r="N84" s="59"/>
      <c r="O84" s="60"/>
      <c r="P84" s="5"/>
      <c r="Q84" s="74" t="s">
        <v>67</v>
      </c>
      <c r="R84" s="75"/>
      <c r="S84" s="97">
        <f t="shared" ref="S84:S87" si="32">I84</f>
        <v>2.0999999999999999E-3</v>
      </c>
      <c r="T84" s="100">
        <f>IF($R66&gt;0, $R66, $R65)</f>
        <v>750</v>
      </c>
      <c r="U84" s="78">
        <f t="shared" ref="U84" si="33">T84*S84</f>
        <v>1.575</v>
      </c>
      <c r="V84" s="102">
        <f>I84</f>
        <v>2.0999999999999999E-3</v>
      </c>
      <c r="W84" s="101">
        <f>IF($R66&gt;0, $R66, $R65)</f>
        <v>750</v>
      </c>
      <c r="X84" s="81">
        <f t="shared" si="30"/>
        <v>1.575</v>
      </c>
      <c r="Y84" s="82">
        <f t="shared" si="24"/>
        <v>0</v>
      </c>
      <c r="Z84" s="83">
        <f t="shared" si="25"/>
        <v>0</v>
      </c>
      <c r="AA84" s="59"/>
      <c r="AB84" s="60"/>
      <c r="AC84" s="5"/>
      <c r="AD84" s="74" t="s">
        <v>67</v>
      </c>
      <c r="AE84" s="75"/>
      <c r="AF84" s="97">
        <f t="shared" ref="AF84:AF87" si="34">V84</f>
        <v>2.0999999999999999E-3</v>
      </c>
      <c r="AG84" s="100">
        <f>IF($R66&gt;0, $R66, $R65)</f>
        <v>750</v>
      </c>
      <c r="AH84" s="78">
        <f t="shared" ref="AH84" si="35">AG84*AF84</f>
        <v>1.575</v>
      </c>
      <c r="AI84" s="102">
        <f>V84</f>
        <v>2.0999999999999999E-3</v>
      </c>
      <c r="AJ84" s="101">
        <f>IF($R66&gt;0, $R66, $R65)</f>
        <v>750</v>
      </c>
      <c r="AK84" s="81">
        <f t="shared" si="31"/>
        <v>1.575</v>
      </c>
      <c r="AL84" s="82">
        <f t="shared" si="28"/>
        <v>0</v>
      </c>
      <c r="AM84" s="83">
        <f t="shared" si="29"/>
        <v>0</v>
      </c>
      <c r="AN84" s="59"/>
      <c r="AO84" s="60"/>
    </row>
    <row r="85" spans="3:41" x14ac:dyDescent="0.35">
      <c r="C85" s="5"/>
      <c r="D85" s="74" t="s">
        <v>68</v>
      </c>
      <c r="E85" s="75"/>
      <c r="F85" s="76">
        <v>0.42</v>
      </c>
      <c r="G85" s="77">
        <v>1</v>
      </c>
      <c r="H85" s="78">
        <f>G85*F85</f>
        <v>0.42</v>
      </c>
      <c r="I85" s="79">
        <v>0.42</v>
      </c>
      <c r="J85" s="86">
        <v>1</v>
      </c>
      <c r="K85" s="81">
        <f>J85*I85</f>
        <v>0.42</v>
      </c>
      <c r="L85" s="82">
        <f t="shared" si="4"/>
        <v>0</v>
      </c>
      <c r="M85" s="83">
        <f>IF(ISERROR(L85/H85), "", L85/H85)</f>
        <v>0</v>
      </c>
      <c r="N85" s="59"/>
      <c r="O85" s="60"/>
      <c r="P85" s="5"/>
      <c r="Q85" s="74" t="s">
        <v>68</v>
      </c>
      <c r="R85" s="75"/>
      <c r="S85" s="76">
        <f t="shared" si="32"/>
        <v>0.42</v>
      </c>
      <c r="T85" s="77">
        <v>1</v>
      </c>
      <c r="U85" s="78">
        <f>T85*S85</f>
        <v>0.42</v>
      </c>
      <c r="V85" s="79">
        <v>0.42</v>
      </c>
      <c r="W85" s="86">
        <v>1</v>
      </c>
      <c r="X85" s="81">
        <f>W85*V85</f>
        <v>0.42</v>
      </c>
      <c r="Y85" s="82">
        <f t="shared" si="24"/>
        <v>0</v>
      </c>
      <c r="Z85" s="83">
        <f>IF(ISERROR(Y85/U85), "", Y85/U85)</f>
        <v>0</v>
      </c>
      <c r="AA85" s="59"/>
      <c r="AB85" s="60"/>
      <c r="AC85" s="5"/>
      <c r="AD85" s="74" t="s">
        <v>68</v>
      </c>
      <c r="AE85" s="75"/>
      <c r="AF85" s="76">
        <f t="shared" si="34"/>
        <v>0.42</v>
      </c>
      <c r="AG85" s="77">
        <v>1</v>
      </c>
      <c r="AH85" s="78">
        <f>AG85*AF85</f>
        <v>0.42</v>
      </c>
      <c r="AI85" s="79">
        <v>0.42</v>
      </c>
      <c r="AJ85" s="86">
        <v>1</v>
      </c>
      <c r="AK85" s="81">
        <f>AJ85*AI85</f>
        <v>0.42</v>
      </c>
      <c r="AL85" s="82">
        <f t="shared" si="28"/>
        <v>0</v>
      </c>
      <c r="AM85" s="83">
        <f>IF(ISERROR(AL85/AH85), "", AL85/AH85)</f>
        <v>0</v>
      </c>
      <c r="AN85" s="59"/>
      <c r="AO85" s="60"/>
    </row>
    <row r="86" spans="3:41" x14ac:dyDescent="0.35">
      <c r="C86" s="5"/>
      <c r="D86" s="74" t="s">
        <v>69</v>
      </c>
      <c r="E86" s="75"/>
      <c r="F86" s="76">
        <v>0</v>
      </c>
      <c r="G86" s="77">
        <v>1</v>
      </c>
      <c r="H86" s="78">
        <f t="shared" si="7"/>
        <v>0</v>
      </c>
      <c r="I86" s="239">
        <v>0</v>
      </c>
      <c r="J86" s="86">
        <v>1</v>
      </c>
      <c r="K86" s="81">
        <f>J86*I86</f>
        <v>0</v>
      </c>
      <c r="L86" s="82">
        <f>K86-H86</f>
        <v>0</v>
      </c>
      <c r="M86" s="83" t="str">
        <f>IF(ISERROR(L86/H86), "", L86/H86)</f>
        <v/>
      </c>
      <c r="N86" s="59"/>
      <c r="O86" s="60"/>
      <c r="P86" s="5"/>
      <c r="Q86" s="74" t="s">
        <v>69</v>
      </c>
      <c r="R86" s="75"/>
      <c r="S86" s="76">
        <f t="shared" si="32"/>
        <v>0</v>
      </c>
      <c r="T86" s="77">
        <v>1</v>
      </c>
      <c r="U86" s="78">
        <f t="shared" ref="U86" si="36">T86*S86</f>
        <v>0</v>
      </c>
      <c r="V86" s="79">
        <v>0</v>
      </c>
      <c r="W86" s="86">
        <v>1</v>
      </c>
      <c r="X86" s="81">
        <f>W86*V86</f>
        <v>0</v>
      </c>
      <c r="Y86" s="82">
        <f>X86-U86</f>
        <v>0</v>
      </c>
      <c r="Z86" s="83" t="str">
        <f>IF(ISERROR(Y86/U86), "", Y86/U86)</f>
        <v/>
      </c>
      <c r="AA86" s="59"/>
      <c r="AB86" s="60"/>
      <c r="AC86" s="5"/>
      <c r="AD86" s="74" t="s">
        <v>69</v>
      </c>
      <c r="AE86" s="75"/>
      <c r="AF86" s="76">
        <f t="shared" si="34"/>
        <v>0</v>
      </c>
      <c r="AG86" s="77">
        <v>1</v>
      </c>
      <c r="AH86" s="78">
        <f t="shared" ref="AH86" si="37">AG86*AF86</f>
        <v>0</v>
      </c>
      <c r="AI86" s="79">
        <v>0</v>
      </c>
      <c r="AJ86" s="86">
        <v>1</v>
      </c>
      <c r="AK86" s="81">
        <f>AJ86*AI86</f>
        <v>0</v>
      </c>
      <c r="AL86" s="82">
        <f>AK86-AH86</f>
        <v>0</v>
      </c>
      <c r="AM86" s="83" t="str">
        <f>IF(ISERROR(AL86/AH86), "", AL86/AH86)</f>
        <v/>
      </c>
      <c r="AN86" s="59"/>
      <c r="AO86" s="60"/>
    </row>
    <row r="87" spans="3:41" x14ac:dyDescent="0.35">
      <c r="C87" s="5"/>
      <c r="D87" s="74" t="s">
        <v>70</v>
      </c>
      <c r="E87" s="75"/>
      <c r="F87" s="97"/>
      <c r="G87" s="100">
        <f>IF($E66&gt;0, $E66, $E65)</f>
        <v>750</v>
      </c>
      <c r="H87" s="78">
        <f>G87*F87</f>
        <v>0</v>
      </c>
      <c r="I87" s="239">
        <v>1E-4</v>
      </c>
      <c r="J87" s="101">
        <f>IF($E66&gt;0, $E66, $E65)</f>
        <v>750</v>
      </c>
      <c r="K87" s="81">
        <f>J87*I87</f>
        <v>7.4999999999999997E-2</v>
      </c>
      <c r="L87" s="82">
        <f t="shared" si="4"/>
        <v>7.4999999999999997E-2</v>
      </c>
      <c r="M87" s="83" t="str">
        <f>IF(ISERROR(L87/H87), "", L87/H87)</f>
        <v/>
      </c>
      <c r="N87" s="59"/>
      <c r="O87" s="60"/>
      <c r="P87" s="5"/>
      <c r="Q87" s="74" t="s">
        <v>70</v>
      </c>
      <c r="R87" s="75"/>
      <c r="S87" s="97">
        <f t="shared" si="32"/>
        <v>1E-4</v>
      </c>
      <c r="T87" s="100">
        <f>IF($R66&gt;0, $R66, $R65)</f>
        <v>750</v>
      </c>
      <c r="U87" s="78">
        <f>T87*S87</f>
        <v>7.4999999999999997E-2</v>
      </c>
      <c r="V87" s="85"/>
      <c r="W87" s="101">
        <f>IF($R66&gt;0, $R66, $R65)</f>
        <v>750</v>
      </c>
      <c r="X87" s="81">
        <f>W87*V87</f>
        <v>0</v>
      </c>
      <c r="Y87" s="82">
        <f t="shared" ref="Y87:Y94" si="38">X87-U87</f>
        <v>-7.4999999999999997E-2</v>
      </c>
      <c r="Z87" s="83">
        <f>IF(ISERROR(Y87/U87), "", Y87/U87)</f>
        <v>-1</v>
      </c>
      <c r="AA87" s="59"/>
      <c r="AB87" s="60"/>
      <c r="AC87" s="5"/>
      <c r="AD87" s="74" t="s">
        <v>70</v>
      </c>
      <c r="AE87" s="75"/>
      <c r="AF87" s="97">
        <f t="shared" si="34"/>
        <v>0</v>
      </c>
      <c r="AG87" s="100">
        <f>IF($R66&gt;0, $R66, $R65)</f>
        <v>750</v>
      </c>
      <c r="AH87" s="78">
        <f>AG87*AF87</f>
        <v>0</v>
      </c>
      <c r="AI87" s="85"/>
      <c r="AJ87" s="101">
        <f>IF($R66&gt;0, $R66, $R65)</f>
        <v>750</v>
      </c>
      <c r="AK87" s="81">
        <f>AJ87*AI87</f>
        <v>0</v>
      </c>
      <c r="AL87" s="82">
        <f t="shared" ref="AL87:AL94" si="39">AK87-AH87</f>
        <v>0</v>
      </c>
      <c r="AM87" s="83" t="str">
        <f>IF(ISERROR(AL87/AH87), "", AL87/AH87)</f>
        <v/>
      </c>
      <c r="AN87" s="59"/>
      <c r="AO87" s="60"/>
    </row>
    <row r="88" spans="3:41" x14ac:dyDescent="0.35">
      <c r="C88" s="5"/>
      <c r="D88" s="87" t="s">
        <v>71</v>
      </c>
      <c r="E88" s="103"/>
      <c r="F88" s="104"/>
      <c r="G88" s="105"/>
      <c r="H88" s="106">
        <f>SUM(H79:H87)</f>
        <v>50.265031999999991</v>
      </c>
      <c r="I88" s="107"/>
      <c r="J88" s="93"/>
      <c r="K88" s="108">
        <f>SUM(K79:K87)</f>
        <v>46.056964000000008</v>
      </c>
      <c r="L88" s="95">
        <f t="shared" si="4"/>
        <v>-4.208067999999983</v>
      </c>
      <c r="M88" s="96">
        <f>IF((H88)=0,"",(L88/H88))</f>
        <v>-8.3717603124175546E-2</v>
      </c>
      <c r="N88" s="59"/>
      <c r="O88" s="60"/>
      <c r="P88" s="5"/>
      <c r="Q88" s="87" t="s">
        <v>71</v>
      </c>
      <c r="R88" s="103"/>
      <c r="S88" s="104"/>
      <c r="T88" s="105"/>
      <c r="U88" s="106">
        <f>SUM(U79:U87)</f>
        <v>46.056964000000008</v>
      </c>
      <c r="V88" s="107"/>
      <c r="W88" s="93"/>
      <c r="X88" s="108">
        <f>SUM(X79:X87)</f>
        <v>47.566964000000006</v>
      </c>
      <c r="Y88" s="95">
        <f t="shared" si="38"/>
        <v>1.509999999999998</v>
      </c>
      <c r="Z88" s="96">
        <f>IF((U88)=0,"",(Y88/U88))</f>
        <v>3.2785487119819663E-2</v>
      </c>
      <c r="AA88" s="59"/>
      <c r="AB88" s="60"/>
      <c r="AC88" s="5"/>
      <c r="AD88" s="87" t="s">
        <v>71</v>
      </c>
      <c r="AE88" s="103"/>
      <c r="AF88" s="104"/>
      <c r="AG88" s="105"/>
      <c r="AH88" s="106">
        <f>SUM(AH79:AH87)</f>
        <v>47.566964000000006</v>
      </c>
      <c r="AI88" s="107"/>
      <c r="AJ88" s="93"/>
      <c r="AK88" s="108">
        <f>SUM(AK79:AK87)</f>
        <v>47.566964000000006</v>
      </c>
      <c r="AL88" s="95">
        <f t="shared" si="39"/>
        <v>0</v>
      </c>
      <c r="AM88" s="96">
        <f>IF((AH88)=0,"",(AL88/AH88))</f>
        <v>0</v>
      </c>
      <c r="AN88" s="59"/>
      <c r="AO88" s="60"/>
    </row>
    <row r="89" spans="3:41" x14ac:dyDescent="0.35">
      <c r="C89" s="5"/>
      <c r="D89" s="109" t="s">
        <v>72</v>
      </c>
      <c r="E89" s="75"/>
      <c r="F89" s="110">
        <v>1.0200000000000001E-2</v>
      </c>
      <c r="G89" s="98">
        <f>IF($E66&gt;0, $E66, $E65*$E67)</f>
        <v>802.05</v>
      </c>
      <c r="H89" s="78">
        <f>G89*F89</f>
        <v>8.1809100000000008</v>
      </c>
      <c r="I89" s="239">
        <v>1.35E-2</v>
      </c>
      <c r="J89" s="99">
        <f>IF($E66&gt;0, $E66, $E65*$E68)</f>
        <v>792.22500000000002</v>
      </c>
      <c r="K89" s="81">
        <f>J89*I89</f>
        <v>10.6950375</v>
      </c>
      <c r="L89" s="82">
        <f t="shared" si="4"/>
        <v>2.514127499999999</v>
      </c>
      <c r="M89" s="83">
        <f>IF(ISERROR(L89/H89), "", L89/H89)</f>
        <v>0.30731636211619473</v>
      </c>
      <c r="N89" s="59"/>
      <c r="O89" s="60"/>
      <c r="P89" s="5"/>
      <c r="Q89" s="109" t="s">
        <v>72</v>
      </c>
      <c r="R89" s="75"/>
      <c r="S89" s="97">
        <f>I89</f>
        <v>1.35E-2</v>
      </c>
      <c r="T89" s="98">
        <f>IF($R66&gt;0, $R66, $R65*$R67)</f>
        <v>792.22500000000002</v>
      </c>
      <c r="U89" s="78">
        <f>T89*S89</f>
        <v>10.6950375</v>
      </c>
      <c r="V89" s="102">
        <f>I89</f>
        <v>1.35E-2</v>
      </c>
      <c r="W89" s="99">
        <f>IF($R66&gt;0, $R66, $R65*$R68)</f>
        <v>792.22500000000002</v>
      </c>
      <c r="X89" s="81">
        <f>W89*V89</f>
        <v>10.6950375</v>
      </c>
      <c r="Y89" s="82">
        <f t="shared" si="38"/>
        <v>0</v>
      </c>
      <c r="Z89" s="83">
        <f>IF(ISERROR(Y89/U89), "", Y89/U89)</f>
        <v>0</v>
      </c>
      <c r="AA89" s="59"/>
      <c r="AB89" s="60"/>
      <c r="AC89" s="5"/>
      <c r="AD89" s="109" t="s">
        <v>72</v>
      </c>
      <c r="AE89" s="75"/>
      <c r="AF89" s="97">
        <f>V89</f>
        <v>1.35E-2</v>
      </c>
      <c r="AG89" s="98">
        <f>IF($R66&gt;0, $R66, $R65*$R67)</f>
        <v>792.22500000000002</v>
      </c>
      <c r="AH89" s="78">
        <f>AG89*AF89</f>
        <v>10.6950375</v>
      </c>
      <c r="AI89" s="102">
        <f>V89</f>
        <v>1.35E-2</v>
      </c>
      <c r="AJ89" s="99">
        <f>IF($R66&gt;0, $R66, $R65*$R68)</f>
        <v>792.22500000000002</v>
      </c>
      <c r="AK89" s="81">
        <f>AJ89*AI89</f>
        <v>10.6950375</v>
      </c>
      <c r="AL89" s="82">
        <f t="shared" si="39"/>
        <v>0</v>
      </c>
      <c r="AM89" s="83">
        <f>IF(ISERROR(AL89/AH89), "", AL89/AH89)</f>
        <v>0</v>
      </c>
      <c r="AN89" s="59"/>
      <c r="AO89" s="60"/>
    </row>
    <row r="90" spans="3:41" x14ac:dyDescent="0.35">
      <c r="C90" s="5"/>
      <c r="D90" s="111" t="s">
        <v>73</v>
      </c>
      <c r="E90" s="75"/>
      <c r="F90" s="110">
        <v>3.7000000000000002E-3</v>
      </c>
      <c r="G90" s="98">
        <f>IF($E66&gt;0, $E66, $E65*$E67)</f>
        <v>802.05</v>
      </c>
      <c r="H90" s="78">
        <f>G90*F90</f>
        <v>2.9675850000000001</v>
      </c>
      <c r="I90" s="239">
        <v>5.1000000000000004E-3</v>
      </c>
      <c r="J90" s="99">
        <f>IF($E66&gt;0, $E66, $E65*$E68)</f>
        <v>792.22500000000002</v>
      </c>
      <c r="K90" s="81">
        <f>J90*I90</f>
        <v>4.0403475000000002</v>
      </c>
      <c r="L90" s="82">
        <f t="shared" si="4"/>
        <v>1.0727625000000001</v>
      </c>
      <c r="M90" s="83">
        <f>IF(ISERROR(L90/H90), "", L90/H90)</f>
        <v>0.36149343658227145</v>
      </c>
      <c r="N90" s="59"/>
      <c r="O90" s="60"/>
      <c r="P90" s="5"/>
      <c r="Q90" s="111" t="s">
        <v>73</v>
      </c>
      <c r="R90" s="75"/>
      <c r="S90" s="97">
        <f>I90</f>
        <v>5.1000000000000004E-3</v>
      </c>
      <c r="T90" s="98">
        <f>IF($R66&gt;0, $R66, $R65*$R67)</f>
        <v>792.22500000000002</v>
      </c>
      <c r="U90" s="78">
        <f>T90*S90</f>
        <v>4.0403475000000002</v>
      </c>
      <c r="V90" s="102">
        <f>I90</f>
        <v>5.1000000000000004E-3</v>
      </c>
      <c r="W90" s="99">
        <f>IF($R66&gt;0, $R66, $R65*$R68)</f>
        <v>792.22500000000002</v>
      </c>
      <c r="X90" s="81">
        <f>W90*V90</f>
        <v>4.0403475000000002</v>
      </c>
      <c r="Y90" s="82">
        <f t="shared" si="38"/>
        <v>0</v>
      </c>
      <c r="Z90" s="83">
        <f>IF(ISERROR(Y90/U90), "", Y90/U90)</f>
        <v>0</v>
      </c>
      <c r="AA90" s="59"/>
      <c r="AB90" s="60"/>
      <c r="AC90" s="5"/>
      <c r="AD90" s="111" t="s">
        <v>73</v>
      </c>
      <c r="AE90" s="75"/>
      <c r="AF90" s="97">
        <f>V90</f>
        <v>5.1000000000000004E-3</v>
      </c>
      <c r="AG90" s="98">
        <f>IF($R66&gt;0, $R66, $R65*$R67)</f>
        <v>792.22500000000002</v>
      </c>
      <c r="AH90" s="78">
        <f>AG90*AF90</f>
        <v>4.0403475000000002</v>
      </c>
      <c r="AI90" s="102">
        <f>V90</f>
        <v>5.1000000000000004E-3</v>
      </c>
      <c r="AJ90" s="99">
        <f>IF($R66&gt;0, $R66, $R65*$R68)</f>
        <v>792.22500000000002</v>
      </c>
      <c r="AK90" s="81">
        <f>AJ90*AI90</f>
        <v>4.0403475000000002</v>
      </c>
      <c r="AL90" s="82">
        <f t="shared" si="39"/>
        <v>0</v>
      </c>
      <c r="AM90" s="83">
        <f>IF(ISERROR(AL90/AH90), "", AL90/AH90)</f>
        <v>0</v>
      </c>
      <c r="AN90" s="59"/>
      <c r="AO90" s="60"/>
    </row>
    <row r="91" spans="3:41" x14ac:dyDescent="0.35">
      <c r="C91" s="5"/>
      <c r="D91" s="87" t="s">
        <v>74</v>
      </c>
      <c r="E91" s="88"/>
      <c r="F91" s="104"/>
      <c r="G91" s="105"/>
      <c r="H91" s="106">
        <f>SUM(H88:H90)</f>
        <v>61.413526999999988</v>
      </c>
      <c r="I91" s="107"/>
      <c r="J91" s="93"/>
      <c r="K91" s="108">
        <f>SUM(K88:K90)</f>
        <v>60.792349000000009</v>
      </c>
      <c r="L91" s="95">
        <f t="shared" si="4"/>
        <v>-0.62117799999997914</v>
      </c>
      <c r="M91" s="96">
        <f>IF((H91)=0,"",(L91/H91))</f>
        <v>-1.0114677178530705E-2</v>
      </c>
      <c r="N91" s="59"/>
      <c r="O91" s="60"/>
      <c r="P91" s="5"/>
      <c r="Q91" s="87" t="s">
        <v>74</v>
      </c>
      <c r="R91" s="88"/>
      <c r="S91" s="104"/>
      <c r="T91" s="105"/>
      <c r="U91" s="106">
        <f>SUM(U88:U90)</f>
        <v>60.792349000000009</v>
      </c>
      <c r="V91" s="107"/>
      <c r="W91" s="93"/>
      <c r="X91" s="108">
        <f>SUM(X88:X90)</f>
        <v>62.302349000000007</v>
      </c>
      <c r="Y91" s="95">
        <f t="shared" si="38"/>
        <v>1.509999999999998</v>
      </c>
      <c r="Z91" s="96">
        <f>IF((U91)=0,"",(Y91/U91))</f>
        <v>2.4838651982340702E-2</v>
      </c>
      <c r="AA91" s="59"/>
      <c r="AB91" s="60"/>
      <c r="AC91" s="5"/>
      <c r="AD91" s="87" t="s">
        <v>74</v>
      </c>
      <c r="AE91" s="88"/>
      <c r="AF91" s="104"/>
      <c r="AG91" s="105"/>
      <c r="AH91" s="106">
        <f>SUM(AH88:AH90)</f>
        <v>62.302349000000007</v>
      </c>
      <c r="AI91" s="107"/>
      <c r="AJ91" s="93"/>
      <c r="AK91" s="108">
        <f>SUM(AK88:AK90)</f>
        <v>62.302349000000007</v>
      </c>
      <c r="AL91" s="95">
        <f t="shared" si="39"/>
        <v>0</v>
      </c>
      <c r="AM91" s="96">
        <f>IF((AH91)=0,"",(AL91/AH91))</f>
        <v>0</v>
      </c>
      <c r="AN91" s="59"/>
      <c r="AO91" s="60"/>
    </row>
    <row r="92" spans="3:41" x14ac:dyDescent="0.35">
      <c r="C92" s="5"/>
      <c r="D92" s="74" t="s">
        <v>75</v>
      </c>
      <c r="E92" s="75"/>
      <c r="F92" s="112">
        <v>4.4999999999999997E-3</v>
      </c>
      <c r="G92" s="98">
        <f>E65*E67</f>
        <v>802.05</v>
      </c>
      <c r="H92" s="113">
        <f t="shared" ref="H92:H98" si="40">G92*F92</f>
        <v>3.6092249999999995</v>
      </c>
      <c r="I92" s="85">
        <v>4.5000000000000005E-3</v>
      </c>
      <c r="J92" s="99">
        <f>E65*E68</f>
        <v>792.22500000000002</v>
      </c>
      <c r="K92" s="81">
        <f t="shared" ref="K92:K98" si="41">J92*I92</f>
        <v>3.5650125000000004</v>
      </c>
      <c r="L92" s="82">
        <f t="shared" si="4"/>
        <v>-4.42124999999991E-2</v>
      </c>
      <c r="M92" s="83">
        <f t="shared" ref="M92:M100" si="42">IF(ISERROR(L92/H92), "", L92/H92)</f>
        <v>-1.2249859734430274E-2</v>
      </c>
      <c r="N92" s="59"/>
      <c r="O92" s="60"/>
      <c r="P92" s="5"/>
      <c r="Q92" s="74" t="s">
        <v>75</v>
      </c>
      <c r="R92" s="75"/>
      <c r="S92" s="112">
        <f>F92</f>
        <v>4.4999999999999997E-3</v>
      </c>
      <c r="T92" s="98">
        <f>R65*R67</f>
        <v>792.22500000000002</v>
      </c>
      <c r="U92" s="113">
        <f t="shared" ref="U92:U94" si="43">T92*S92</f>
        <v>3.5650124999999999</v>
      </c>
      <c r="V92" s="85">
        <v>4.5000000000000005E-3</v>
      </c>
      <c r="W92" s="99">
        <f>R65*R68</f>
        <v>792.22500000000002</v>
      </c>
      <c r="X92" s="81">
        <f t="shared" ref="X92:X94" si="44">W92*V92</f>
        <v>3.5650125000000004</v>
      </c>
      <c r="Y92" s="82">
        <f t="shared" si="38"/>
        <v>0</v>
      </c>
      <c r="Z92" s="83">
        <f t="shared" ref="Z92:Z94" si="45">IF(ISERROR(Y92/U92), "", Y92/U92)</f>
        <v>0</v>
      </c>
      <c r="AA92" s="59"/>
      <c r="AB92" s="60"/>
      <c r="AC92" s="5"/>
      <c r="AD92" s="74" t="s">
        <v>75</v>
      </c>
      <c r="AE92" s="75"/>
      <c r="AF92" s="112">
        <f>S92</f>
        <v>4.4999999999999997E-3</v>
      </c>
      <c r="AG92" s="98">
        <f>AE65*AE67</f>
        <v>792.22500000000002</v>
      </c>
      <c r="AH92" s="113">
        <f t="shared" ref="AH92:AH94" si="46">AG92*AF92</f>
        <v>3.5650124999999999</v>
      </c>
      <c r="AI92" s="85">
        <v>4.5000000000000005E-3</v>
      </c>
      <c r="AJ92" s="99">
        <f>AE65*AE68</f>
        <v>792.22500000000002</v>
      </c>
      <c r="AK92" s="81">
        <f t="shared" ref="AK92:AK94" si="47">AJ92*AI92</f>
        <v>3.5650125000000004</v>
      </c>
      <c r="AL92" s="82">
        <f t="shared" si="39"/>
        <v>0</v>
      </c>
      <c r="AM92" s="83">
        <f t="shared" ref="AM92:AM94" si="48">IF(ISERROR(AL92/AH92), "", AL92/AH92)</f>
        <v>0</v>
      </c>
      <c r="AN92" s="59"/>
      <c r="AO92" s="60"/>
    </row>
    <row r="93" spans="3:41" x14ac:dyDescent="0.35">
      <c r="C93" s="5"/>
      <c r="D93" s="74" t="s">
        <v>76</v>
      </c>
      <c r="E93" s="75"/>
      <c r="F93" s="112">
        <v>1.4E-3</v>
      </c>
      <c r="G93" s="98">
        <f>E65*E67</f>
        <v>802.05</v>
      </c>
      <c r="H93" s="113">
        <f t="shared" si="40"/>
        <v>1.12287</v>
      </c>
      <c r="I93" s="85">
        <v>1.4E-3</v>
      </c>
      <c r="J93" s="99">
        <f>E65*E68</f>
        <v>792.22500000000002</v>
      </c>
      <c r="K93" s="81">
        <f t="shared" si="41"/>
        <v>1.1091150000000001</v>
      </c>
      <c r="L93" s="82">
        <f t="shared" si="4"/>
        <v>-1.3754999999999962E-2</v>
      </c>
      <c r="M93" s="83">
        <f t="shared" si="42"/>
        <v>-1.2249859734430487E-2</v>
      </c>
      <c r="N93" s="59"/>
      <c r="O93" s="60"/>
      <c r="P93" s="5"/>
      <c r="Q93" s="74" t="s">
        <v>76</v>
      </c>
      <c r="R93" s="75"/>
      <c r="S93" s="112">
        <f>F93</f>
        <v>1.4E-3</v>
      </c>
      <c r="T93" s="98">
        <f>R65*R67</f>
        <v>792.22500000000002</v>
      </c>
      <c r="U93" s="113">
        <f t="shared" si="43"/>
        <v>1.1091150000000001</v>
      </c>
      <c r="V93" s="85">
        <v>1.4E-3</v>
      </c>
      <c r="W93" s="99">
        <f>R65*R68</f>
        <v>792.22500000000002</v>
      </c>
      <c r="X93" s="81">
        <f t="shared" si="44"/>
        <v>1.1091150000000001</v>
      </c>
      <c r="Y93" s="82">
        <f t="shared" si="38"/>
        <v>0</v>
      </c>
      <c r="Z93" s="83">
        <f t="shared" si="45"/>
        <v>0</v>
      </c>
      <c r="AA93" s="59"/>
      <c r="AB93" s="60"/>
      <c r="AC93" s="5"/>
      <c r="AD93" s="74" t="s">
        <v>76</v>
      </c>
      <c r="AE93" s="75"/>
      <c r="AF93" s="112">
        <f>S93</f>
        <v>1.4E-3</v>
      </c>
      <c r="AG93" s="98">
        <f>AE65*AE67</f>
        <v>792.22500000000002</v>
      </c>
      <c r="AH93" s="113">
        <f t="shared" si="46"/>
        <v>1.1091150000000001</v>
      </c>
      <c r="AI93" s="85">
        <v>1.4E-3</v>
      </c>
      <c r="AJ93" s="99">
        <f>AE65*AE68</f>
        <v>792.22500000000002</v>
      </c>
      <c r="AK93" s="81">
        <f t="shared" si="47"/>
        <v>1.1091150000000001</v>
      </c>
      <c r="AL93" s="82">
        <f t="shared" si="39"/>
        <v>0</v>
      </c>
      <c r="AM93" s="83">
        <f t="shared" si="48"/>
        <v>0</v>
      </c>
      <c r="AN93" s="59"/>
      <c r="AO93" s="60"/>
    </row>
    <row r="94" spans="3:41" x14ac:dyDescent="0.35">
      <c r="C94" s="5"/>
      <c r="D94" s="74" t="s">
        <v>77</v>
      </c>
      <c r="E94" s="75"/>
      <c r="F94" s="114">
        <v>0.25</v>
      </c>
      <c r="G94" s="77">
        <v>1</v>
      </c>
      <c r="H94" s="113">
        <f t="shared" si="40"/>
        <v>0.25</v>
      </c>
      <c r="I94" s="79">
        <v>0.25</v>
      </c>
      <c r="J94" s="80">
        <v>1</v>
      </c>
      <c r="K94" s="81">
        <f t="shared" si="41"/>
        <v>0.25</v>
      </c>
      <c r="L94" s="82">
        <f t="shared" si="4"/>
        <v>0</v>
      </c>
      <c r="M94" s="83">
        <f t="shared" si="42"/>
        <v>0</v>
      </c>
      <c r="N94" s="59"/>
      <c r="O94" s="60"/>
      <c r="P94" s="5"/>
      <c r="Q94" s="74" t="s">
        <v>77</v>
      </c>
      <c r="R94" s="75"/>
      <c r="S94" s="114">
        <v>0.25</v>
      </c>
      <c r="T94" s="77">
        <v>1</v>
      </c>
      <c r="U94" s="113">
        <f t="shared" si="43"/>
        <v>0.25</v>
      </c>
      <c r="V94" s="79">
        <v>0.25</v>
      </c>
      <c r="W94" s="80">
        <v>1</v>
      </c>
      <c r="X94" s="81">
        <f t="shared" si="44"/>
        <v>0.25</v>
      </c>
      <c r="Y94" s="82">
        <f t="shared" si="38"/>
        <v>0</v>
      </c>
      <c r="Z94" s="83">
        <f t="shared" si="45"/>
        <v>0</v>
      </c>
      <c r="AA94" s="59"/>
      <c r="AB94" s="60"/>
      <c r="AC94" s="5"/>
      <c r="AD94" s="74" t="s">
        <v>77</v>
      </c>
      <c r="AE94" s="75"/>
      <c r="AF94" s="114">
        <v>0.25</v>
      </c>
      <c r="AG94" s="77">
        <v>1</v>
      </c>
      <c r="AH94" s="113">
        <f t="shared" si="46"/>
        <v>0.25</v>
      </c>
      <c r="AI94" s="79">
        <v>0.25</v>
      </c>
      <c r="AJ94" s="80">
        <v>1</v>
      </c>
      <c r="AK94" s="81">
        <f t="shared" si="47"/>
        <v>0.25</v>
      </c>
      <c r="AL94" s="82">
        <f t="shared" si="39"/>
        <v>0</v>
      </c>
      <c r="AM94" s="83">
        <f t="shared" si="48"/>
        <v>0</v>
      </c>
      <c r="AN94" s="59"/>
      <c r="AO94" s="60"/>
    </row>
    <row r="95" spans="3:41" hidden="1" x14ac:dyDescent="0.35">
      <c r="C95" s="5"/>
      <c r="D95" s="74" t="s">
        <v>78</v>
      </c>
      <c r="E95" s="75"/>
      <c r="F95" s="110"/>
      <c r="G95" s="98"/>
      <c r="H95" s="113"/>
      <c r="I95" s="102"/>
      <c r="J95" s="99"/>
      <c r="K95" s="81"/>
      <c r="L95" s="82"/>
      <c r="M95" s="83"/>
      <c r="N95" s="59"/>
      <c r="O95" s="60"/>
      <c r="P95" s="5"/>
      <c r="Q95" s="74" t="s">
        <v>78</v>
      </c>
      <c r="R95" s="75"/>
      <c r="S95" s="110"/>
      <c r="T95" s="98"/>
      <c r="U95" s="113"/>
      <c r="V95" s="102"/>
      <c r="W95" s="99"/>
      <c r="X95" s="81"/>
      <c r="Y95" s="82"/>
      <c r="Z95" s="83"/>
      <c r="AA95" s="59"/>
      <c r="AB95" s="60"/>
      <c r="AC95" s="5"/>
      <c r="AD95" s="74" t="s">
        <v>78</v>
      </c>
      <c r="AE95" s="75"/>
      <c r="AF95" s="110"/>
      <c r="AG95" s="98"/>
      <c r="AH95" s="113"/>
      <c r="AI95" s="102"/>
      <c r="AJ95" s="99"/>
      <c r="AK95" s="81"/>
      <c r="AL95" s="82"/>
      <c r="AM95" s="83"/>
      <c r="AN95" s="59"/>
      <c r="AO95" s="60"/>
    </row>
    <row r="96" spans="3:41" x14ac:dyDescent="0.35">
      <c r="C96" s="5"/>
      <c r="D96" s="74" t="s">
        <v>79</v>
      </c>
      <c r="E96" s="75"/>
      <c r="F96" s="112">
        <v>7.5999999999999998E-2</v>
      </c>
      <c r="G96" s="115">
        <v>480</v>
      </c>
      <c r="H96" s="113">
        <f t="shared" si="40"/>
        <v>36.479999999999997</v>
      </c>
      <c r="I96" s="116">
        <v>7.5999999999999998E-2</v>
      </c>
      <c r="J96" s="117">
        <v>480</v>
      </c>
      <c r="K96" s="81">
        <f t="shared" si="41"/>
        <v>36.479999999999997</v>
      </c>
      <c r="L96" s="82">
        <f>K96-H96</f>
        <v>0</v>
      </c>
      <c r="M96" s="83">
        <f t="shared" si="42"/>
        <v>0</v>
      </c>
      <c r="N96" s="59"/>
      <c r="O96" s="60"/>
      <c r="P96" s="5"/>
      <c r="Q96" s="74" t="s">
        <v>79</v>
      </c>
      <c r="R96" s="75"/>
      <c r="S96" s="112">
        <v>7.5999999999999998E-2</v>
      </c>
      <c r="T96" s="115">
        <v>480</v>
      </c>
      <c r="U96" s="113">
        <f t="shared" ref="U96:U98" si="49">T96*S96</f>
        <v>36.479999999999997</v>
      </c>
      <c r="V96" s="116">
        <v>7.5999999999999998E-2</v>
      </c>
      <c r="W96" s="117">
        <v>480</v>
      </c>
      <c r="X96" s="81">
        <f t="shared" ref="X96:X98" si="50">W96*V96</f>
        <v>36.479999999999997</v>
      </c>
      <c r="Y96" s="82">
        <f>X96-U96</f>
        <v>0</v>
      </c>
      <c r="Z96" s="83">
        <f t="shared" ref="Z96:Z100" si="51">IF(ISERROR(Y96/U96), "", Y96/U96)</f>
        <v>0</v>
      </c>
      <c r="AA96" s="59"/>
      <c r="AB96" s="60"/>
      <c r="AC96" s="5"/>
      <c r="AD96" s="74" t="s">
        <v>79</v>
      </c>
      <c r="AE96" s="75"/>
      <c r="AF96" s="112">
        <v>7.5999999999999998E-2</v>
      </c>
      <c r="AG96" s="115">
        <v>480</v>
      </c>
      <c r="AH96" s="113">
        <f t="shared" ref="AH96:AH98" si="52">AG96*AF96</f>
        <v>36.479999999999997</v>
      </c>
      <c r="AI96" s="116">
        <v>7.5999999999999998E-2</v>
      </c>
      <c r="AJ96" s="117">
        <v>480</v>
      </c>
      <c r="AK96" s="81">
        <f t="shared" ref="AK96:AK98" si="53">AJ96*AI96</f>
        <v>36.479999999999997</v>
      </c>
      <c r="AL96" s="82">
        <f>AK96-AH96</f>
        <v>0</v>
      </c>
      <c r="AM96" s="83">
        <f t="shared" ref="AM96:AM100" si="54">IF(ISERROR(AL96/AH96), "", AL96/AH96)</f>
        <v>0</v>
      </c>
      <c r="AN96" s="59"/>
      <c r="AO96" s="60"/>
    </row>
    <row r="97" spans="3:41" x14ac:dyDescent="0.35">
      <c r="C97" s="5"/>
      <c r="D97" s="74" t="s">
        <v>80</v>
      </c>
      <c r="E97" s="75"/>
      <c r="F97" s="112">
        <v>0.122</v>
      </c>
      <c r="G97" s="115">
        <v>135</v>
      </c>
      <c r="H97" s="113">
        <f t="shared" si="40"/>
        <v>16.47</v>
      </c>
      <c r="I97" s="116">
        <v>0.122</v>
      </c>
      <c r="J97" s="117">
        <v>135</v>
      </c>
      <c r="K97" s="81">
        <f t="shared" si="41"/>
        <v>16.47</v>
      </c>
      <c r="L97" s="82">
        <f>K97-H97</f>
        <v>0</v>
      </c>
      <c r="M97" s="83">
        <f t="shared" si="42"/>
        <v>0</v>
      </c>
      <c r="N97" s="59"/>
      <c r="O97" s="60"/>
      <c r="P97" s="5"/>
      <c r="Q97" s="74" t="s">
        <v>80</v>
      </c>
      <c r="R97" s="75"/>
      <c r="S97" s="112">
        <v>0.122</v>
      </c>
      <c r="T97" s="115">
        <v>135</v>
      </c>
      <c r="U97" s="113">
        <f t="shared" si="49"/>
        <v>16.47</v>
      </c>
      <c r="V97" s="116">
        <v>0.122</v>
      </c>
      <c r="W97" s="117">
        <v>135</v>
      </c>
      <c r="X97" s="81">
        <f t="shared" si="50"/>
        <v>16.47</v>
      </c>
      <c r="Y97" s="82">
        <f>X97-U97</f>
        <v>0</v>
      </c>
      <c r="Z97" s="83">
        <f t="shared" si="51"/>
        <v>0</v>
      </c>
      <c r="AA97" s="59"/>
      <c r="AB97" s="60"/>
      <c r="AC97" s="5"/>
      <c r="AD97" s="74" t="s">
        <v>80</v>
      </c>
      <c r="AE97" s="75"/>
      <c r="AF97" s="112">
        <v>0.122</v>
      </c>
      <c r="AG97" s="115">
        <v>135</v>
      </c>
      <c r="AH97" s="113">
        <f t="shared" si="52"/>
        <v>16.47</v>
      </c>
      <c r="AI97" s="116">
        <v>0.122</v>
      </c>
      <c r="AJ97" s="117">
        <v>135</v>
      </c>
      <c r="AK97" s="81">
        <f t="shared" si="53"/>
        <v>16.47</v>
      </c>
      <c r="AL97" s="82">
        <f>AK97-AH97</f>
        <v>0</v>
      </c>
      <c r="AM97" s="83">
        <f t="shared" si="54"/>
        <v>0</v>
      </c>
      <c r="AN97" s="59"/>
      <c r="AO97" s="60"/>
    </row>
    <row r="98" spans="3:41" ht="15" thickBot="1" x14ac:dyDescent="0.4">
      <c r="C98" s="5"/>
      <c r="D98" s="118" t="s">
        <v>81</v>
      </c>
      <c r="E98" s="75"/>
      <c r="F98" s="112">
        <v>0.158</v>
      </c>
      <c r="G98" s="115">
        <v>135</v>
      </c>
      <c r="H98" s="113">
        <f t="shared" si="40"/>
        <v>21.330000000000002</v>
      </c>
      <c r="I98" s="116">
        <v>0.158</v>
      </c>
      <c r="J98" s="117">
        <v>135</v>
      </c>
      <c r="K98" s="81">
        <f t="shared" si="41"/>
        <v>21.330000000000002</v>
      </c>
      <c r="L98" s="82">
        <f>K98-H98</f>
        <v>0</v>
      </c>
      <c r="M98" s="83">
        <f t="shared" si="42"/>
        <v>0</v>
      </c>
      <c r="N98" s="59"/>
      <c r="O98" s="60"/>
      <c r="P98" s="5"/>
      <c r="Q98" s="118" t="s">
        <v>81</v>
      </c>
      <c r="R98" s="75"/>
      <c r="S98" s="112">
        <v>0.158</v>
      </c>
      <c r="T98" s="115">
        <v>135</v>
      </c>
      <c r="U98" s="113">
        <f t="shared" si="49"/>
        <v>21.330000000000002</v>
      </c>
      <c r="V98" s="116">
        <v>0.158</v>
      </c>
      <c r="W98" s="117">
        <v>135</v>
      </c>
      <c r="X98" s="81">
        <f t="shared" si="50"/>
        <v>21.330000000000002</v>
      </c>
      <c r="Y98" s="82">
        <f>X98-U98</f>
        <v>0</v>
      </c>
      <c r="Z98" s="83">
        <f t="shared" si="51"/>
        <v>0</v>
      </c>
      <c r="AA98" s="59"/>
      <c r="AB98" s="60"/>
      <c r="AC98" s="5"/>
      <c r="AD98" s="118" t="s">
        <v>81</v>
      </c>
      <c r="AE98" s="75"/>
      <c r="AF98" s="112">
        <v>0.158</v>
      </c>
      <c r="AG98" s="115">
        <v>135</v>
      </c>
      <c r="AH98" s="113">
        <f t="shared" si="52"/>
        <v>21.330000000000002</v>
      </c>
      <c r="AI98" s="116">
        <v>0.158</v>
      </c>
      <c r="AJ98" s="117">
        <v>135</v>
      </c>
      <c r="AK98" s="81">
        <f t="shared" si="53"/>
        <v>21.330000000000002</v>
      </c>
      <c r="AL98" s="82">
        <f>AK98-AH98</f>
        <v>0</v>
      </c>
      <c r="AM98" s="83">
        <f t="shared" si="54"/>
        <v>0</v>
      </c>
      <c r="AN98" s="59"/>
      <c r="AO98" s="60"/>
    </row>
    <row r="99" spans="3:41" ht="15" hidden="1" thickBot="1" x14ac:dyDescent="0.4">
      <c r="C99" s="5"/>
      <c r="D99" s="74" t="s">
        <v>82</v>
      </c>
      <c r="E99" s="75"/>
      <c r="F99" s="119">
        <v>8.9169999999999999E-2</v>
      </c>
      <c r="G99" s="115">
        <f>IF(AND(E65*12&gt;=150000),E65*E67,E65)</f>
        <v>750</v>
      </c>
      <c r="H99" s="113">
        <f>G99*F99</f>
        <v>66.877499999999998</v>
      </c>
      <c r="I99" s="120">
        <f>F99</f>
        <v>8.9169999999999999E-2</v>
      </c>
      <c r="J99" s="117">
        <f>IF(AND(E65*12&gt;=150000),E65*E68,E65)</f>
        <v>750</v>
      </c>
      <c r="K99" s="81">
        <f>J99*I99</f>
        <v>66.877499999999998</v>
      </c>
      <c r="L99" s="82">
        <f>K99-H99</f>
        <v>0</v>
      </c>
      <c r="M99" s="83">
        <f t="shared" si="42"/>
        <v>0</v>
      </c>
      <c r="N99" s="59"/>
      <c r="O99" s="60"/>
      <c r="P99" s="5"/>
      <c r="Q99" s="74" t="s">
        <v>82</v>
      </c>
      <c r="R99" s="75"/>
      <c r="S99" s="119">
        <v>8.9169999999999999E-2</v>
      </c>
      <c r="T99" s="115">
        <f>IF(AND(R65*12&gt;=150000),R65*R67,R65)</f>
        <v>750</v>
      </c>
      <c r="U99" s="113">
        <f>T99*S99</f>
        <v>66.877499999999998</v>
      </c>
      <c r="V99" s="120">
        <f>S99</f>
        <v>8.9169999999999999E-2</v>
      </c>
      <c r="W99" s="117">
        <f>IF(AND(R65*12&gt;=150000),R65*R68,R65)</f>
        <v>750</v>
      </c>
      <c r="X99" s="81">
        <f>W99*V99</f>
        <v>66.877499999999998</v>
      </c>
      <c r="Y99" s="82">
        <f>X99-U99</f>
        <v>0</v>
      </c>
      <c r="Z99" s="83">
        <f t="shared" si="51"/>
        <v>0</v>
      </c>
      <c r="AA99" s="59"/>
      <c r="AB99" s="60"/>
      <c r="AC99" s="5"/>
      <c r="AD99" s="74" t="s">
        <v>82</v>
      </c>
      <c r="AE99" s="75"/>
      <c r="AF99" s="119">
        <v>8.9169999999999999E-2</v>
      </c>
      <c r="AG99" s="115">
        <f>IF(AND(AE65*12&gt;=150000),AE65*AE67,AE65)</f>
        <v>750</v>
      </c>
      <c r="AH99" s="113">
        <f>AG99*AF99</f>
        <v>66.877499999999998</v>
      </c>
      <c r="AI99" s="120">
        <f>AF99</f>
        <v>8.9169999999999999E-2</v>
      </c>
      <c r="AJ99" s="117">
        <f>IF(AND(AE65*12&gt;=150000),AE65*AE68,AE65)</f>
        <v>750</v>
      </c>
      <c r="AK99" s="81">
        <f>AJ99*AI99</f>
        <v>66.877499999999998</v>
      </c>
      <c r="AL99" s="82">
        <f>AK99-AH99</f>
        <v>0</v>
      </c>
      <c r="AM99" s="83">
        <f t="shared" si="54"/>
        <v>0</v>
      </c>
      <c r="AN99" s="59"/>
      <c r="AO99" s="60"/>
    </row>
    <row r="100" spans="3:41" ht="15" hidden="1" thickBot="1" x14ac:dyDescent="0.4">
      <c r="C100" s="5"/>
      <c r="D100" s="74" t="s">
        <v>83</v>
      </c>
      <c r="E100" s="75"/>
      <c r="F100" s="119">
        <v>8.9169999999999999E-2</v>
      </c>
      <c r="G100" s="115">
        <f>IF(AND(E65*12&gt;=150000),E65*E67,E65)</f>
        <v>750</v>
      </c>
      <c r="H100" s="113">
        <f>G100*F100</f>
        <v>66.877499999999998</v>
      </c>
      <c r="I100" s="120">
        <f>F100</f>
        <v>8.9169999999999999E-2</v>
      </c>
      <c r="J100" s="117">
        <f>IF(AND(E65*12&gt;=150000),E65*E68,E65)</f>
        <v>750</v>
      </c>
      <c r="K100" s="81">
        <f>J100*I100</f>
        <v>66.877499999999998</v>
      </c>
      <c r="L100" s="82">
        <f>K100-H100</f>
        <v>0</v>
      </c>
      <c r="M100" s="83">
        <f t="shared" si="42"/>
        <v>0</v>
      </c>
      <c r="N100" s="59"/>
      <c r="O100" s="60"/>
      <c r="P100" s="5"/>
      <c r="Q100" s="74" t="s">
        <v>83</v>
      </c>
      <c r="R100" s="75"/>
      <c r="S100" s="119">
        <v>8.9169999999999999E-2</v>
      </c>
      <c r="T100" s="115">
        <f>IF(AND(R65*12&gt;=150000),R65*R67,R65)</f>
        <v>750</v>
      </c>
      <c r="U100" s="113">
        <f>T100*S100</f>
        <v>66.877499999999998</v>
      </c>
      <c r="V100" s="120">
        <f>S100</f>
        <v>8.9169999999999999E-2</v>
      </c>
      <c r="W100" s="117">
        <f>IF(AND(R65*12&gt;=150000),R65*R68,R65)</f>
        <v>750</v>
      </c>
      <c r="X100" s="81">
        <f>W100*V100</f>
        <v>66.877499999999998</v>
      </c>
      <c r="Y100" s="82">
        <f>X100-U100</f>
        <v>0</v>
      </c>
      <c r="Z100" s="83">
        <f t="shared" si="51"/>
        <v>0</v>
      </c>
      <c r="AA100" s="59"/>
      <c r="AB100" s="60"/>
      <c r="AC100" s="5"/>
      <c r="AD100" s="74" t="s">
        <v>83</v>
      </c>
      <c r="AE100" s="75"/>
      <c r="AF100" s="119">
        <v>8.9169999999999999E-2</v>
      </c>
      <c r="AG100" s="115">
        <f>IF(AND(AE65*12&gt;=150000),AE65*AE67,AE65)</f>
        <v>750</v>
      </c>
      <c r="AH100" s="113">
        <f>AG100*AF100</f>
        <v>66.877499999999998</v>
      </c>
      <c r="AI100" s="120">
        <f>AF100</f>
        <v>8.9169999999999999E-2</v>
      </c>
      <c r="AJ100" s="117">
        <f>IF(AND(AE65*12&gt;=150000),AE65*AE68,AE65)</f>
        <v>750</v>
      </c>
      <c r="AK100" s="81">
        <f>AJ100*AI100</f>
        <v>66.877499999999998</v>
      </c>
      <c r="AL100" s="82">
        <f>AK100-AH100</f>
        <v>0</v>
      </c>
      <c r="AM100" s="83">
        <f t="shared" si="54"/>
        <v>0</v>
      </c>
      <c r="AN100" s="59"/>
      <c r="AO100" s="60"/>
    </row>
    <row r="101" spans="3:41" ht="15" thickBot="1" x14ac:dyDescent="0.4">
      <c r="C101" s="5"/>
      <c r="D101" s="121"/>
      <c r="E101" s="122"/>
      <c r="F101" s="123"/>
      <c r="G101" s="124"/>
      <c r="H101" s="125"/>
      <c r="I101" s="123"/>
      <c r="J101" s="126"/>
      <c r="K101" s="125"/>
      <c r="L101" s="127"/>
      <c r="M101" s="128"/>
      <c r="N101" s="59"/>
      <c r="O101" s="60"/>
      <c r="P101" s="5"/>
      <c r="Q101" s="121"/>
      <c r="R101" s="122"/>
      <c r="S101" s="123"/>
      <c r="T101" s="124"/>
      <c r="U101" s="125"/>
      <c r="V101" s="123"/>
      <c r="W101" s="126"/>
      <c r="X101" s="125"/>
      <c r="Y101" s="127"/>
      <c r="Z101" s="128"/>
      <c r="AA101" s="59"/>
      <c r="AB101" s="60"/>
      <c r="AC101" s="5"/>
      <c r="AD101" s="121"/>
      <c r="AE101" s="122"/>
      <c r="AF101" s="123"/>
      <c r="AG101" s="124"/>
      <c r="AH101" s="125"/>
      <c r="AI101" s="123"/>
      <c r="AJ101" s="126"/>
      <c r="AK101" s="125"/>
      <c r="AL101" s="127"/>
      <c r="AM101" s="128"/>
      <c r="AN101" s="59"/>
      <c r="AO101" s="60"/>
    </row>
    <row r="102" spans="3:41" x14ac:dyDescent="0.35">
      <c r="C102" s="5"/>
      <c r="D102" s="129" t="s">
        <v>84</v>
      </c>
      <c r="E102" s="74"/>
      <c r="F102" s="130"/>
      <c r="G102" s="131"/>
      <c r="H102" s="132">
        <f>SUM(H92:H98,H91)</f>
        <v>140.67562199999998</v>
      </c>
      <c r="I102" s="133"/>
      <c r="J102" s="133"/>
      <c r="K102" s="132">
        <f>SUM(K92:K98,K91)</f>
        <v>139.9964765</v>
      </c>
      <c r="L102" s="134">
        <f>K102-H102</f>
        <v>-0.67914549999997575</v>
      </c>
      <c r="M102" s="135">
        <f>IF((H102)=0,"",(L102/H102))</f>
        <v>-4.8277412272609383E-3</v>
      </c>
      <c r="N102" s="59"/>
      <c r="O102" s="60"/>
      <c r="P102" s="5"/>
      <c r="Q102" s="129" t="s">
        <v>84</v>
      </c>
      <c r="R102" s="74"/>
      <c r="S102" s="130"/>
      <c r="T102" s="131"/>
      <c r="U102" s="132">
        <f>SUM(U92:U98,U91)</f>
        <v>139.9964765</v>
      </c>
      <c r="V102" s="133"/>
      <c r="W102" s="133"/>
      <c r="X102" s="132">
        <f>SUM(X92:X98,X91)</f>
        <v>141.50647650000002</v>
      </c>
      <c r="Y102" s="134">
        <f>X102-U102</f>
        <v>1.5100000000000193</v>
      </c>
      <c r="Z102" s="135">
        <f>IF((U102)=0,"",(Y102/U102))</f>
        <v>1.0785985745862821E-2</v>
      </c>
      <c r="AA102" s="59"/>
      <c r="AB102" s="60"/>
      <c r="AC102" s="5"/>
      <c r="AD102" s="129" t="s">
        <v>84</v>
      </c>
      <c r="AE102" s="74"/>
      <c r="AF102" s="130"/>
      <c r="AG102" s="131"/>
      <c r="AH102" s="132">
        <f>SUM(AH92:AH98,AH91)</f>
        <v>141.50647650000002</v>
      </c>
      <c r="AI102" s="133"/>
      <c r="AJ102" s="133"/>
      <c r="AK102" s="132">
        <f>SUM(AK92:AK98,AK91)</f>
        <v>141.50647650000002</v>
      </c>
      <c r="AL102" s="134">
        <f>AK102-AH102</f>
        <v>0</v>
      </c>
      <c r="AM102" s="135">
        <f>IF((AH102)=0,"",(AL102/AH102))</f>
        <v>0</v>
      </c>
      <c r="AN102" s="59"/>
      <c r="AO102" s="60"/>
    </row>
    <row r="103" spans="3:41" x14ac:dyDescent="0.35">
      <c r="C103" s="5"/>
      <c r="D103" s="136" t="s">
        <v>85</v>
      </c>
      <c r="E103" s="74"/>
      <c r="F103" s="130">
        <v>0.13</v>
      </c>
      <c r="G103" s="109"/>
      <c r="H103" s="137">
        <f>H102*F103</f>
        <v>18.287830859999996</v>
      </c>
      <c r="I103" s="138">
        <v>0.13</v>
      </c>
      <c r="J103" s="77"/>
      <c r="K103" s="137">
        <f>K102*I103</f>
        <v>18.199541945</v>
      </c>
      <c r="L103" s="82">
        <f>K103-H103</f>
        <v>-8.8288914999996138E-2</v>
      </c>
      <c r="M103" s="139">
        <f>IF((H103)=0,"",(L103/H103))</f>
        <v>-4.8277412272609002E-3</v>
      </c>
      <c r="N103" s="59"/>
      <c r="O103" s="60"/>
      <c r="P103" s="5"/>
      <c r="Q103" s="136" t="s">
        <v>85</v>
      </c>
      <c r="R103" s="74"/>
      <c r="S103" s="130">
        <v>0.13</v>
      </c>
      <c r="T103" s="109"/>
      <c r="U103" s="137">
        <f>U102*S103</f>
        <v>18.199541945</v>
      </c>
      <c r="V103" s="138">
        <v>0.13</v>
      </c>
      <c r="W103" s="77"/>
      <c r="X103" s="137">
        <f>X102*V103</f>
        <v>18.395841945000004</v>
      </c>
      <c r="Y103" s="82">
        <f>X103-U103</f>
        <v>0.19630000000000436</v>
      </c>
      <c r="Z103" s="139">
        <f>IF((U103)=0,"",(Y103/U103))</f>
        <v>1.0785985745862921E-2</v>
      </c>
      <c r="AA103" s="59"/>
      <c r="AB103" s="60"/>
      <c r="AC103" s="5"/>
      <c r="AD103" s="136" t="s">
        <v>85</v>
      </c>
      <c r="AE103" s="74"/>
      <c r="AF103" s="130">
        <v>0.13</v>
      </c>
      <c r="AG103" s="109"/>
      <c r="AH103" s="137">
        <f>AH102*AF103</f>
        <v>18.395841945000004</v>
      </c>
      <c r="AI103" s="138">
        <v>0.13</v>
      </c>
      <c r="AJ103" s="77"/>
      <c r="AK103" s="137">
        <f>AK102*AI103</f>
        <v>18.395841945000004</v>
      </c>
      <c r="AL103" s="82">
        <f>AK103-AH103</f>
        <v>0</v>
      </c>
      <c r="AM103" s="139">
        <f>IF((AH103)=0,"",(AL103/AH103))</f>
        <v>0</v>
      </c>
      <c r="AN103" s="59"/>
      <c r="AO103" s="60"/>
    </row>
    <row r="104" spans="3:41" x14ac:dyDescent="0.35">
      <c r="C104" s="5"/>
      <c r="D104" s="136" t="s">
        <v>86</v>
      </c>
      <c r="E104" s="74"/>
      <c r="F104" s="140">
        <f>OER</f>
        <v>0.13100000000000001</v>
      </c>
      <c r="G104" s="109"/>
      <c r="H104" s="137">
        <f>IF(OR(ISNUMBER(SEARCH("[DGEN]", E63))=TRUE, ISNUMBER(SEARCH("STREET LIGHT", E63))=TRUE), 0, IF(AND(E65=0, E66=0),0, IF(AND(E66=0, E65*12&gt;250000), 0, IF(AND(E65=0, E66&gt;=50), 0, IF(E65*12&lt;=250000, F104*H102*-1, IF(E66&lt;50, F104*H102*-1, 0))))))</f>
        <v>-18.428506481999996</v>
      </c>
      <c r="I104" s="140">
        <f>OER</f>
        <v>0.13100000000000001</v>
      </c>
      <c r="J104" s="77"/>
      <c r="K104" s="137">
        <f>IF(OR(ISNUMBER(SEARCH("[DGEN]", E63))=TRUE, ISNUMBER(SEARCH("STREET LIGHT", E63))=TRUE), 0, IF(AND(E65=0, E66=0),0, IF(AND(E66=0, E65*12&gt;250000), 0, IF(AND(E65=0, E66&gt;=50), 0, IF(E65*12&lt;=250000, I104*K102*-1, IF(E66&lt;50, I104*K102*-1, 0))))))</f>
        <v>-18.339538421500002</v>
      </c>
      <c r="L104" s="82">
        <f>K104-H104</f>
        <v>8.896806049999384E-2</v>
      </c>
      <c r="M104" s="139"/>
      <c r="N104" s="59"/>
      <c r="O104" s="60"/>
      <c r="P104" s="5"/>
      <c r="Q104" s="136" t="s">
        <v>86</v>
      </c>
      <c r="R104" s="74"/>
      <c r="S104" s="140">
        <f>OER</f>
        <v>0.13100000000000001</v>
      </c>
      <c r="T104" s="109"/>
      <c r="U104" s="137">
        <f>IF(OR(ISNUMBER(SEARCH("[DGEN]", R63))=TRUE, ISNUMBER(SEARCH("STREET LIGHT", R63))=TRUE), 0, IF(AND(R65=0, R66=0),0, IF(AND(R66=0, R65*12&gt;250000), 0, IF(AND(R65=0, R66&gt;=50), 0, IF(R65*12&lt;=250000, S104*U102*-1, IF(R66&lt;50, S104*U102*-1, 0))))))</f>
        <v>-18.339538421500002</v>
      </c>
      <c r="V104" s="140">
        <f>OER</f>
        <v>0.13100000000000001</v>
      </c>
      <c r="W104" s="77"/>
      <c r="X104" s="137">
        <f>IF(OR(ISNUMBER(SEARCH("[DGEN]", R63))=TRUE, ISNUMBER(SEARCH("STREET LIGHT", R63))=TRUE), 0, IF(AND(R65=0, R66=0),0, IF(AND(R66=0, R65*12&gt;250000), 0, IF(AND(R65=0, R66&gt;=50), 0, IF(R65*12&lt;=250000, V104*X102*-1, IF(R66&lt;50, V104*X102*-1, 0))))))</f>
        <v>-18.537348421500003</v>
      </c>
      <c r="Y104" s="82">
        <f>X104-U104</f>
        <v>-0.19781000000000049</v>
      </c>
      <c r="Z104" s="139"/>
      <c r="AA104" s="59"/>
      <c r="AB104" s="60"/>
      <c r="AC104" s="5"/>
      <c r="AD104" s="136" t="s">
        <v>86</v>
      </c>
      <c r="AE104" s="74"/>
      <c r="AF104" s="140">
        <f>OER</f>
        <v>0.13100000000000001</v>
      </c>
      <c r="AG104" s="109"/>
      <c r="AH104" s="137">
        <f>IF(OR(ISNUMBER(SEARCH("[DGEN]", AE63))=TRUE, ISNUMBER(SEARCH("STREET LIGHT", AE63))=TRUE), 0, IF(AND(AE65=0, AE66=0),0, IF(AND(AE66=0, AE65*12&gt;250000), 0, IF(AND(AE65=0, AE66&gt;=50), 0, IF(AE65*12&lt;=250000, AF104*AH102*-1, IF(AE66&lt;50, AF104*AH102*-1, 0))))))</f>
        <v>-18.537348421500003</v>
      </c>
      <c r="AI104" s="140">
        <f>OER</f>
        <v>0.13100000000000001</v>
      </c>
      <c r="AJ104" s="77"/>
      <c r="AK104" s="137">
        <f>IF(OR(ISNUMBER(SEARCH("[DGEN]", AE63))=TRUE, ISNUMBER(SEARCH("STREET LIGHT", AE63))=TRUE), 0, IF(AND(AE65=0, AE66=0),0, IF(AND(AE66=0, AE65*12&gt;250000), 0, IF(AND(AE65=0, AE66&gt;=50), 0, IF(AE65*12&lt;=250000, AI104*AK102*-1, IF(AE66&lt;50, AI104*AK102*-1, 0))))))</f>
        <v>-18.537348421500003</v>
      </c>
      <c r="AL104" s="82">
        <f>AK104-AH104</f>
        <v>0</v>
      </c>
      <c r="AM104" s="139"/>
      <c r="AN104" s="59"/>
      <c r="AO104" s="60"/>
    </row>
    <row r="105" spans="3:41" ht="15" thickBot="1" x14ac:dyDescent="0.4">
      <c r="C105" s="5"/>
      <c r="D105" s="141" t="s">
        <v>87</v>
      </c>
      <c r="E105" s="142"/>
      <c r="F105" s="143"/>
      <c r="G105" s="144"/>
      <c r="H105" s="145">
        <f>H102+H103+H104</f>
        <v>140.53494637799997</v>
      </c>
      <c r="I105" s="146"/>
      <c r="J105" s="146"/>
      <c r="K105" s="147">
        <f>K102+K103+K104</f>
        <v>139.85648002349998</v>
      </c>
      <c r="L105" s="148">
        <f>K105-H105</f>
        <v>-0.67846635449998871</v>
      </c>
      <c r="M105" s="149">
        <f>IF((H105)=0,"",(L105/H105))</f>
        <v>-4.8277412272610303E-3</v>
      </c>
      <c r="N105" s="59"/>
      <c r="O105" s="60"/>
      <c r="P105" s="5"/>
      <c r="Q105" s="141" t="s">
        <v>87</v>
      </c>
      <c r="R105" s="142"/>
      <c r="S105" s="143"/>
      <c r="T105" s="144"/>
      <c r="U105" s="145">
        <f>U102+U103+U104</f>
        <v>139.85648002349998</v>
      </c>
      <c r="V105" s="146"/>
      <c r="W105" s="146"/>
      <c r="X105" s="147">
        <f>X102+X103+X104</f>
        <v>141.36497002350001</v>
      </c>
      <c r="Y105" s="148">
        <f>X105-U105</f>
        <v>1.5084900000000232</v>
      </c>
      <c r="Z105" s="149">
        <f>IF((U105)=0,"",(Y105/U105))</f>
        <v>1.078598574586285E-2</v>
      </c>
      <c r="AA105" s="59"/>
      <c r="AB105" s="60"/>
      <c r="AC105" s="5"/>
      <c r="AD105" s="141" t="s">
        <v>87</v>
      </c>
      <c r="AE105" s="142"/>
      <c r="AF105" s="143"/>
      <c r="AG105" s="144"/>
      <c r="AH105" s="145">
        <f>AH102+AH103+AH104</f>
        <v>141.36497002350001</v>
      </c>
      <c r="AI105" s="146"/>
      <c r="AJ105" s="146"/>
      <c r="AK105" s="147">
        <f>AK102+AK103+AK104</f>
        <v>141.36497002350001</v>
      </c>
      <c r="AL105" s="148">
        <f>AK105-AH105</f>
        <v>0</v>
      </c>
      <c r="AM105" s="149">
        <f>IF((AH105)=0,"",(AL105/AH105))</f>
        <v>0</v>
      </c>
      <c r="AN105" s="59"/>
      <c r="AO105" s="60"/>
    </row>
    <row r="106" spans="3:41" ht="15" thickBot="1" x14ac:dyDescent="0.4">
      <c r="C106" s="5"/>
      <c r="D106" s="121"/>
      <c r="E106" s="122"/>
      <c r="F106" s="123"/>
      <c r="G106" s="124"/>
      <c r="H106" s="125"/>
      <c r="I106" s="123"/>
      <c r="J106" s="126"/>
      <c r="K106" s="125"/>
      <c r="L106" s="127"/>
      <c r="M106" s="128"/>
      <c r="N106" s="59"/>
      <c r="O106" s="60"/>
      <c r="P106" s="5"/>
      <c r="Q106" s="121"/>
      <c r="R106" s="122"/>
      <c r="S106" s="123"/>
      <c r="T106" s="124"/>
      <c r="U106" s="125"/>
      <c r="V106" s="123"/>
      <c r="W106" s="126"/>
      <c r="X106" s="125"/>
      <c r="Y106" s="127"/>
      <c r="Z106" s="128"/>
      <c r="AA106" s="59"/>
      <c r="AB106" s="60"/>
      <c r="AC106" s="5"/>
      <c r="AD106" s="121"/>
      <c r="AE106" s="122"/>
      <c r="AF106" s="123"/>
      <c r="AG106" s="124"/>
      <c r="AH106" s="125"/>
      <c r="AI106" s="123"/>
      <c r="AJ106" s="126"/>
      <c r="AK106" s="125"/>
      <c r="AL106" s="127"/>
      <c r="AM106" s="128"/>
      <c r="AN106" s="59"/>
      <c r="AO106" s="60"/>
    </row>
    <row r="107" spans="3:41" hidden="1" x14ac:dyDescent="0.35">
      <c r="C107" s="5"/>
      <c r="D107" s="129" t="s">
        <v>88</v>
      </c>
      <c r="E107" s="74"/>
      <c r="F107" s="130"/>
      <c r="G107" s="131"/>
      <c r="H107" s="132">
        <f>SUM(H99,H92:H95,H91)</f>
        <v>133.273122</v>
      </c>
      <c r="I107" s="133"/>
      <c r="J107" s="133"/>
      <c r="K107" s="132">
        <f>SUM(K99,K92:K95,K91)</f>
        <v>132.5939765</v>
      </c>
      <c r="L107" s="134">
        <f>K107-H107</f>
        <v>-0.67914550000000418</v>
      </c>
      <c r="M107" s="135">
        <f>IF((H107)=0,"",(L107/H107))</f>
        <v>-5.0958924786049823E-3</v>
      </c>
      <c r="N107" s="59"/>
      <c r="O107" s="60"/>
      <c r="P107" s="5"/>
      <c r="Q107" s="129" t="s">
        <v>88</v>
      </c>
      <c r="R107" s="74"/>
      <c r="S107" s="130"/>
      <c r="T107" s="131"/>
      <c r="U107" s="132">
        <f>SUM(U99,U92:U95,U91)</f>
        <v>132.5939765</v>
      </c>
      <c r="V107" s="133"/>
      <c r="W107" s="133"/>
      <c r="X107" s="132">
        <f>SUM(X99,X92:X95,X91)</f>
        <v>134.10397649999999</v>
      </c>
      <c r="Y107" s="134">
        <f>X107-U107</f>
        <v>1.5099999999999909</v>
      </c>
      <c r="Z107" s="135">
        <f>IF((U107)=0,"",(Y107/U107))</f>
        <v>1.1388149295002032E-2</v>
      </c>
      <c r="AA107" s="59"/>
      <c r="AB107" s="60"/>
      <c r="AC107" s="5"/>
      <c r="AD107" s="129" t="s">
        <v>88</v>
      </c>
      <c r="AE107" s="74"/>
      <c r="AF107" s="130"/>
      <c r="AG107" s="131"/>
      <c r="AH107" s="132">
        <f>SUM(AH99,AH92:AH95,AH91)</f>
        <v>134.10397649999999</v>
      </c>
      <c r="AI107" s="133"/>
      <c r="AJ107" s="133"/>
      <c r="AK107" s="132">
        <f>SUM(AK99,AK92:AK95,AK91)</f>
        <v>134.10397649999999</v>
      </c>
      <c r="AL107" s="134">
        <f>AK107-AH107</f>
        <v>0</v>
      </c>
      <c r="AM107" s="135">
        <f>IF((AH107)=0,"",(AL107/AH107))</f>
        <v>0</v>
      </c>
      <c r="AN107" s="59"/>
      <c r="AO107" s="60"/>
    </row>
    <row r="108" spans="3:41" hidden="1" x14ac:dyDescent="0.35">
      <c r="C108" s="5"/>
      <c r="D108" s="136" t="s">
        <v>85</v>
      </c>
      <c r="E108" s="74"/>
      <c r="F108" s="130">
        <v>0.13</v>
      </c>
      <c r="G108" s="131"/>
      <c r="H108" s="137">
        <f>H107*F108</f>
        <v>17.32550586</v>
      </c>
      <c r="I108" s="130">
        <v>0.13</v>
      </c>
      <c r="J108" s="138"/>
      <c r="K108" s="137">
        <f>K107*I108</f>
        <v>17.237216945</v>
      </c>
      <c r="L108" s="82">
        <f>K108-H108</f>
        <v>-8.828891499999969E-2</v>
      </c>
      <c r="M108" s="139">
        <f>IF((H108)=0,"",(L108/H108))</f>
        <v>-5.0958924786049329E-3</v>
      </c>
      <c r="N108" s="59"/>
      <c r="O108" s="60"/>
      <c r="P108" s="5"/>
      <c r="Q108" s="136" t="s">
        <v>85</v>
      </c>
      <c r="R108" s="74"/>
      <c r="S108" s="130">
        <v>0.13</v>
      </c>
      <c r="T108" s="131"/>
      <c r="U108" s="137">
        <f>U107*S108</f>
        <v>17.237216945</v>
      </c>
      <c r="V108" s="130">
        <v>0.13</v>
      </c>
      <c r="W108" s="138"/>
      <c r="X108" s="137">
        <f>X107*V108</f>
        <v>17.433516944999997</v>
      </c>
      <c r="Y108" s="82">
        <f>X108-U108</f>
        <v>0.19629999999999725</v>
      </c>
      <c r="Z108" s="139">
        <f>IF((U108)=0,"",(Y108/U108))</f>
        <v>1.138814929500194E-2</v>
      </c>
      <c r="AA108" s="59"/>
      <c r="AB108" s="60"/>
      <c r="AC108" s="5"/>
      <c r="AD108" s="136" t="s">
        <v>85</v>
      </c>
      <c r="AE108" s="74"/>
      <c r="AF108" s="130">
        <v>0.13</v>
      </c>
      <c r="AG108" s="131"/>
      <c r="AH108" s="137">
        <f>AH107*AF108</f>
        <v>17.433516944999997</v>
      </c>
      <c r="AI108" s="130">
        <v>0.13</v>
      </c>
      <c r="AJ108" s="138"/>
      <c r="AK108" s="137">
        <f>AK107*AI108</f>
        <v>17.433516944999997</v>
      </c>
      <c r="AL108" s="82">
        <f>AK108-AH108</f>
        <v>0</v>
      </c>
      <c r="AM108" s="139">
        <f>IF((AH108)=0,"",(AL108/AH108))</f>
        <v>0</v>
      </c>
      <c r="AN108" s="59"/>
      <c r="AO108" s="60"/>
    </row>
    <row r="109" spans="3:41" hidden="1" x14ac:dyDescent="0.35">
      <c r="C109" s="5"/>
      <c r="D109" s="136" t="s">
        <v>86</v>
      </c>
      <c r="E109" s="74"/>
      <c r="F109" s="140">
        <f>OER</f>
        <v>0.13100000000000001</v>
      </c>
      <c r="G109" s="131"/>
      <c r="H109" s="137">
        <f>IF(OR(ISNUMBER(SEARCH("[DGEN]", E63))=TRUE, ISNUMBER(SEARCH("STREET LIGHT", E63))=TRUE), 0, IF(AND(E65=0, E66=0),0, IF(AND(E66=0, E65*12&gt;250000), 0, IF(AND(E65=0, E66&gt;=50), 0, IF(E65*12&lt;=250000, F109*H107*-1, IF(E66&lt;50, F109*H107*-1, 0))))))</f>
        <v>-17.458778982000002</v>
      </c>
      <c r="I109" s="140">
        <f>OER</f>
        <v>0.13100000000000001</v>
      </c>
      <c r="J109" s="138"/>
      <c r="K109" s="137">
        <f>IF(OR(ISNUMBER(SEARCH("[DGEN]", E63))=TRUE, ISNUMBER(SEARCH("STREET LIGHT", E63))=TRUE), 0, IF(AND(E65=0, E66=0),0, IF(AND(E66=0, E65*12&gt;250000), 0, IF(AND(E65=0, E66&gt;=50), 0, IF(E65*12&lt;=250000, I109*K107*-1, IF(E66&lt;50, I109*K107*-1, 0))))))</f>
        <v>-17.369810921500001</v>
      </c>
      <c r="L109" s="82"/>
      <c r="M109" s="139"/>
      <c r="N109" s="59"/>
      <c r="O109" s="60"/>
      <c r="P109" s="5"/>
      <c r="Q109" s="136" t="s">
        <v>86</v>
      </c>
      <c r="R109" s="74"/>
      <c r="S109" s="140">
        <f>OER</f>
        <v>0.13100000000000001</v>
      </c>
      <c r="T109" s="131"/>
      <c r="U109" s="137">
        <f>IF(OR(ISNUMBER(SEARCH("[DGEN]", R63))=TRUE, ISNUMBER(SEARCH("STREET LIGHT", R63))=TRUE), 0, IF(AND(R65=0, R66=0),0, IF(AND(R66=0, R65*12&gt;250000), 0, IF(AND(R65=0, R66&gt;=50), 0, IF(R65*12&lt;=250000, S109*U107*-1, IF(R66&lt;50, S109*U107*-1, 0))))))</f>
        <v>-17.369810921500001</v>
      </c>
      <c r="V109" s="140">
        <f>OER</f>
        <v>0.13100000000000001</v>
      </c>
      <c r="W109" s="138"/>
      <c r="X109" s="137">
        <f>IF(OR(ISNUMBER(SEARCH("[DGEN]", R63))=TRUE, ISNUMBER(SEARCH("STREET LIGHT", R63))=TRUE), 0, IF(AND(R65=0, R66=0),0, IF(AND(R66=0, R65*12&gt;250000), 0, IF(AND(R65=0, R66&gt;=50), 0, IF(R65*12&lt;=250000, V109*X107*-1, IF(R66&lt;50, V109*X107*-1, 0))))))</f>
        <v>-17.567620921499998</v>
      </c>
      <c r="Y109" s="82"/>
      <c r="Z109" s="139"/>
      <c r="AA109" s="59"/>
      <c r="AB109" s="60"/>
      <c r="AC109" s="5"/>
      <c r="AD109" s="136" t="s">
        <v>86</v>
      </c>
      <c r="AE109" s="74"/>
      <c r="AF109" s="140">
        <f>OER</f>
        <v>0.13100000000000001</v>
      </c>
      <c r="AG109" s="131"/>
      <c r="AH109" s="137">
        <f>IF(OR(ISNUMBER(SEARCH("[DGEN]", AE63))=TRUE, ISNUMBER(SEARCH("STREET LIGHT", AE63))=TRUE), 0, IF(AND(AE65=0, AE66=0),0, IF(AND(AE66=0, AE65*12&gt;250000), 0, IF(AND(AE65=0, AE66&gt;=50), 0, IF(AE65*12&lt;=250000, AF109*AH107*-1, IF(AE66&lt;50, AF109*AH107*-1, 0))))))</f>
        <v>-17.567620921499998</v>
      </c>
      <c r="AI109" s="140">
        <f>OER</f>
        <v>0.13100000000000001</v>
      </c>
      <c r="AJ109" s="138"/>
      <c r="AK109" s="137">
        <f>IF(OR(ISNUMBER(SEARCH("[DGEN]", AE63))=TRUE, ISNUMBER(SEARCH("STREET LIGHT", AE63))=TRUE), 0, IF(AND(AE65=0, AE66=0),0, IF(AND(AE66=0, AE65*12&gt;250000), 0, IF(AND(AE65=0, AE66&gt;=50), 0, IF(AE65*12&lt;=250000, AI109*AK107*-1, IF(AE66&lt;50, AI109*AK107*-1, 0))))))</f>
        <v>-17.567620921499998</v>
      </c>
      <c r="AL109" s="82"/>
      <c r="AM109" s="139"/>
      <c r="AN109" s="59"/>
      <c r="AO109" s="60"/>
    </row>
    <row r="110" spans="3:41" hidden="1" x14ac:dyDescent="0.35">
      <c r="C110" s="5"/>
      <c r="D110" s="141" t="s">
        <v>88</v>
      </c>
      <c r="E110" s="142"/>
      <c r="F110" s="150"/>
      <c r="G110" s="151"/>
      <c r="H110" s="145">
        <f>H107+H108+H109</f>
        <v>133.13984887799998</v>
      </c>
      <c r="I110" s="146"/>
      <c r="J110" s="146"/>
      <c r="K110" s="147">
        <f>K107+K108+K109</f>
        <v>132.46138252349999</v>
      </c>
      <c r="L110" s="152">
        <f>K110-H110</f>
        <v>-0.67846635449998871</v>
      </c>
      <c r="M110" s="153">
        <f>IF((H110)=0,"",(L110/H110))</f>
        <v>-5.095892478604867E-3</v>
      </c>
      <c r="N110" s="59"/>
      <c r="O110" s="60"/>
      <c r="P110" s="5"/>
      <c r="Q110" s="141" t="s">
        <v>88</v>
      </c>
      <c r="R110" s="142"/>
      <c r="S110" s="150"/>
      <c r="T110" s="151"/>
      <c r="U110" s="145">
        <f>U107+U108+U109</f>
        <v>132.46138252349999</v>
      </c>
      <c r="V110" s="146"/>
      <c r="W110" s="146"/>
      <c r="X110" s="147">
        <f>X107+X108+X109</f>
        <v>133.96987252349999</v>
      </c>
      <c r="Y110" s="152">
        <f>X110-U110</f>
        <v>1.5084899999999948</v>
      </c>
      <c r="Z110" s="153">
        <f>IF((U110)=0,"",(Y110/U110))</f>
        <v>1.1388149295002061E-2</v>
      </c>
      <c r="AA110" s="59"/>
      <c r="AB110" s="60"/>
      <c r="AC110" s="5"/>
      <c r="AD110" s="141" t="s">
        <v>88</v>
      </c>
      <c r="AE110" s="142"/>
      <c r="AF110" s="150"/>
      <c r="AG110" s="151"/>
      <c r="AH110" s="145">
        <f>AH107+AH108+AH109</f>
        <v>133.96987252349999</v>
      </c>
      <c r="AI110" s="146"/>
      <c r="AJ110" s="146"/>
      <c r="AK110" s="147">
        <f>AK107+AK108+AK109</f>
        <v>133.96987252349999</v>
      </c>
      <c r="AL110" s="152">
        <f>AK110-AH110</f>
        <v>0</v>
      </c>
      <c r="AM110" s="153">
        <f>IF((AH110)=0,"",(AL110/AH110))</f>
        <v>0</v>
      </c>
      <c r="AN110" s="59"/>
      <c r="AO110" s="60"/>
    </row>
    <row r="111" spans="3:41" ht="15" hidden="1" thickBot="1" x14ac:dyDescent="0.4">
      <c r="C111" s="5"/>
      <c r="D111" s="121"/>
      <c r="E111" s="122"/>
      <c r="F111" s="154"/>
      <c r="G111" s="155"/>
      <c r="H111" s="156"/>
      <c r="I111" s="154"/>
      <c r="J111" s="124"/>
      <c r="K111" s="156"/>
      <c r="L111" s="157"/>
      <c r="M111" s="128"/>
      <c r="N111" s="59"/>
      <c r="O111" s="60"/>
      <c r="P111" s="5"/>
      <c r="Q111" s="121"/>
      <c r="R111" s="122"/>
      <c r="S111" s="154"/>
      <c r="T111" s="155"/>
      <c r="U111" s="156"/>
      <c r="V111" s="154"/>
      <c r="W111" s="124"/>
      <c r="X111" s="156"/>
      <c r="Y111" s="157"/>
      <c r="Z111" s="128"/>
      <c r="AA111" s="59"/>
      <c r="AB111" s="60"/>
      <c r="AC111" s="5"/>
      <c r="AD111" s="121"/>
      <c r="AE111" s="122"/>
      <c r="AF111" s="154"/>
      <c r="AG111" s="155"/>
      <c r="AH111" s="156"/>
      <c r="AI111" s="154"/>
      <c r="AJ111" s="124"/>
      <c r="AK111" s="156"/>
      <c r="AL111" s="157"/>
      <c r="AM111" s="128"/>
      <c r="AN111" s="59"/>
      <c r="AO111" s="60"/>
    </row>
    <row r="112" spans="3:41" hidden="1" x14ac:dyDescent="0.35">
      <c r="C112" s="5"/>
      <c r="D112" s="129" t="s">
        <v>89</v>
      </c>
      <c r="E112" s="74"/>
      <c r="F112" s="130"/>
      <c r="G112" s="131"/>
      <c r="H112" s="132">
        <f>SUM(H100,H92:H95,H91)</f>
        <v>133.273122</v>
      </c>
      <c r="I112" s="133"/>
      <c r="J112" s="133"/>
      <c r="K112" s="132">
        <f>SUM(K100,K92:K95,K91)</f>
        <v>132.5939765</v>
      </c>
      <c r="L112" s="134">
        <f>K112-H112</f>
        <v>-0.67914550000000418</v>
      </c>
      <c r="M112" s="135">
        <f>IF((H112)=0,"",(L112/H112))</f>
        <v>-5.0958924786049823E-3</v>
      </c>
      <c r="N112" s="59"/>
      <c r="O112" s="60"/>
      <c r="P112" s="5"/>
      <c r="Q112" s="129" t="s">
        <v>89</v>
      </c>
      <c r="R112" s="74"/>
      <c r="S112" s="130"/>
      <c r="T112" s="131"/>
      <c r="U112" s="132">
        <f>SUM(U100,U92:U95,U91)</f>
        <v>132.5939765</v>
      </c>
      <c r="V112" s="133"/>
      <c r="W112" s="133"/>
      <c r="X112" s="132">
        <f>SUM(X100,X92:X95,X91)</f>
        <v>134.10397649999999</v>
      </c>
      <c r="Y112" s="134">
        <f>X112-U112</f>
        <v>1.5099999999999909</v>
      </c>
      <c r="Z112" s="135">
        <f>IF((U112)=0,"",(Y112/U112))</f>
        <v>1.1388149295002032E-2</v>
      </c>
      <c r="AA112" s="59"/>
      <c r="AB112" s="60"/>
      <c r="AC112" s="5"/>
      <c r="AD112" s="129" t="s">
        <v>89</v>
      </c>
      <c r="AE112" s="74"/>
      <c r="AF112" s="130"/>
      <c r="AG112" s="131"/>
      <c r="AH112" s="132">
        <f>SUM(AH100,AH92:AH95,AH91)</f>
        <v>134.10397649999999</v>
      </c>
      <c r="AI112" s="133"/>
      <c r="AJ112" s="133"/>
      <c r="AK112" s="132">
        <f>SUM(AK100,AK92:AK95,AK91)</f>
        <v>134.10397649999999</v>
      </c>
      <c r="AL112" s="134">
        <f>AK112-AH112</f>
        <v>0</v>
      </c>
      <c r="AM112" s="135">
        <f>IF((AH112)=0,"",(AL112/AH112))</f>
        <v>0</v>
      </c>
      <c r="AN112" s="59"/>
      <c r="AO112" s="60"/>
    </row>
    <row r="113" spans="3:41" hidden="1" x14ac:dyDescent="0.35">
      <c r="C113" s="5"/>
      <c r="D113" s="136" t="s">
        <v>85</v>
      </c>
      <c r="E113" s="74"/>
      <c r="F113" s="130">
        <v>0.13</v>
      </c>
      <c r="G113" s="131"/>
      <c r="H113" s="137">
        <f>H112*F113</f>
        <v>17.32550586</v>
      </c>
      <c r="I113" s="130">
        <v>0.13</v>
      </c>
      <c r="J113" s="138"/>
      <c r="K113" s="137">
        <f>K112*I113</f>
        <v>17.237216945</v>
      </c>
      <c r="L113" s="82">
        <f>K113-H113</f>
        <v>-8.828891499999969E-2</v>
      </c>
      <c r="M113" s="139">
        <f>IF((H113)=0,"",(L113/H113))</f>
        <v>-5.0958924786049329E-3</v>
      </c>
      <c r="N113" s="59"/>
      <c r="O113" s="60"/>
      <c r="P113" s="5"/>
      <c r="Q113" s="136" t="s">
        <v>85</v>
      </c>
      <c r="R113" s="74"/>
      <c r="S113" s="130">
        <v>0.13</v>
      </c>
      <c r="T113" s="131"/>
      <c r="U113" s="137">
        <f>U112*S113</f>
        <v>17.237216945</v>
      </c>
      <c r="V113" s="130">
        <v>0.13</v>
      </c>
      <c r="W113" s="138"/>
      <c r="X113" s="137">
        <f>X112*V113</f>
        <v>17.433516944999997</v>
      </c>
      <c r="Y113" s="82">
        <f>X113-U113</f>
        <v>0.19629999999999725</v>
      </c>
      <c r="Z113" s="139">
        <f>IF((U113)=0,"",(Y113/U113))</f>
        <v>1.138814929500194E-2</v>
      </c>
      <c r="AA113" s="59"/>
      <c r="AB113" s="60"/>
      <c r="AC113" s="5"/>
      <c r="AD113" s="136" t="s">
        <v>85</v>
      </c>
      <c r="AE113" s="74"/>
      <c r="AF113" s="130">
        <v>0.13</v>
      </c>
      <c r="AG113" s="131"/>
      <c r="AH113" s="137">
        <f>AH112*AF113</f>
        <v>17.433516944999997</v>
      </c>
      <c r="AI113" s="130">
        <v>0.13</v>
      </c>
      <c r="AJ113" s="138"/>
      <c r="AK113" s="137">
        <f>AK112*AI113</f>
        <v>17.433516944999997</v>
      </c>
      <c r="AL113" s="82">
        <f>AK113-AH113</f>
        <v>0</v>
      </c>
      <c r="AM113" s="139">
        <f>IF((AH113)=0,"",(AL113/AH113))</f>
        <v>0</v>
      </c>
      <c r="AN113" s="59"/>
      <c r="AO113" s="60"/>
    </row>
    <row r="114" spans="3:41" hidden="1" x14ac:dyDescent="0.35">
      <c r="C114" s="5"/>
      <c r="D114" s="136" t="s">
        <v>86</v>
      </c>
      <c r="E114" s="74"/>
      <c r="F114" s="140">
        <f>OER</f>
        <v>0.13100000000000001</v>
      </c>
      <c r="G114" s="131"/>
      <c r="H114" s="137">
        <f>IF(OR(ISNUMBER(SEARCH("[DGEN]", E63))=TRUE, ISNUMBER(SEARCH("STREET LIGHT", E63))=TRUE), 0, IF(AND(E65=0, E66=0),0, IF(AND(E66=0, E65*12&gt;250000), 0, IF(AND(E65=0, E66&gt;=50), 0, IF(E65*12&lt;=250000, F114*H112*-1, IF(E66&lt;50, F114*H112*-1, 0))))))</f>
        <v>-17.458778982000002</v>
      </c>
      <c r="I114" s="140">
        <f>OER</f>
        <v>0.13100000000000001</v>
      </c>
      <c r="J114" s="138"/>
      <c r="K114" s="137">
        <f>IF(OR(ISNUMBER(SEARCH("[DGEN]", E63))=TRUE, ISNUMBER(SEARCH("STREET LIGHT", E63))=TRUE), 0, IF(AND(E65=0, E66=0),0, IF(AND(E66=0, E65*12&gt;250000), 0, IF(AND(E65=0, E66&gt;=50), 0, IF(E65*12&lt;=250000, I114*K112*-1, IF(E66&lt;50, I114*K112*-1, 0))))))</f>
        <v>-17.369810921500001</v>
      </c>
      <c r="L114" s="82"/>
      <c r="M114" s="139"/>
      <c r="N114" s="59"/>
      <c r="O114" s="60"/>
      <c r="P114" s="5"/>
      <c r="Q114" s="136" t="s">
        <v>86</v>
      </c>
      <c r="R114" s="74"/>
      <c r="S114" s="140">
        <f>OER</f>
        <v>0.13100000000000001</v>
      </c>
      <c r="T114" s="131"/>
      <c r="U114" s="137">
        <f>IF(OR(ISNUMBER(SEARCH("[DGEN]", R63))=TRUE, ISNUMBER(SEARCH("STREET LIGHT", R63))=TRUE), 0, IF(AND(R65=0, R66=0),0, IF(AND(R66=0, R65*12&gt;250000), 0, IF(AND(R65=0, R66&gt;=50), 0, IF(R65*12&lt;=250000, S114*U112*-1, IF(R66&lt;50, S114*U112*-1, 0))))))</f>
        <v>-17.369810921500001</v>
      </c>
      <c r="V114" s="140">
        <f>OER</f>
        <v>0.13100000000000001</v>
      </c>
      <c r="W114" s="138"/>
      <c r="X114" s="137">
        <f>IF(OR(ISNUMBER(SEARCH("[DGEN]", R63))=TRUE, ISNUMBER(SEARCH("STREET LIGHT", R63))=TRUE), 0, IF(AND(R65=0, R66=0),0, IF(AND(R66=0, R65*12&gt;250000), 0, IF(AND(R65=0, R66&gt;=50), 0, IF(R65*12&lt;=250000, V114*X112*-1, IF(R66&lt;50, V114*X112*-1, 0))))))</f>
        <v>-17.567620921499998</v>
      </c>
      <c r="Y114" s="82"/>
      <c r="Z114" s="139"/>
      <c r="AA114" s="59"/>
      <c r="AB114" s="60"/>
      <c r="AC114" s="5"/>
      <c r="AD114" s="136" t="s">
        <v>86</v>
      </c>
      <c r="AE114" s="74"/>
      <c r="AF114" s="140">
        <f>OER</f>
        <v>0.13100000000000001</v>
      </c>
      <c r="AG114" s="131"/>
      <c r="AH114" s="137">
        <f>IF(OR(ISNUMBER(SEARCH("[DGEN]", AE63))=TRUE, ISNUMBER(SEARCH("STREET LIGHT", AE63))=TRUE), 0, IF(AND(AE65=0, AE66=0),0, IF(AND(AE66=0, AE65*12&gt;250000), 0, IF(AND(AE65=0, AE66&gt;=50), 0, IF(AE65*12&lt;=250000, AF114*AH112*-1, IF(AE66&lt;50, AF114*AH112*-1, 0))))))</f>
        <v>-17.567620921499998</v>
      </c>
      <c r="AI114" s="140">
        <f>OER</f>
        <v>0.13100000000000001</v>
      </c>
      <c r="AJ114" s="138"/>
      <c r="AK114" s="137">
        <f>IF(OR(ISNUMBER(SEARCH("[DGEN]", AE63))=TRUE, ISNUMBER(SEARCH("STREET LIGHT", AE63))=TRUE), 0, IF(AND(AE65=0, AE66=0),0, IF(AND(AE66=0, AE65*12&gt;250000), 0, IF(AND(AE65=0, AE66&gt;=50), 0, IF(AE65*12&lt;=250000, AI114*AK112*-1, IF(AE66&lt;50, AI114*AK112*-1, 0))))))</f>
        <v>-17.567620921499998</v>
      </c>
      <c r="AL114" s="82"/>
      <c r="AM114" s="139"/>
      <c r="AN114" s="59"/>
      <c r="AO114" s="60"/>
    </row>
    <row r="115" spans="3:41" hidden="1" x14ac:dyDescent="0.35">
      <c r="C115" s="5"/>
      <c r="D115" s="141" t="s">
        <v>89</v>
      </c>
      <c r="E115" s="142"/>
      <c r="F115" s="150"/>
      <c r="G115" s="151"/>
      <c r="H115" s="145">
        <f>H112+H113+H114</f>
        <v>133.13984887799998</v>
      </c>
      <c r="I115" s="146"/>
      <c r="J115" s="146"/>
      <c r="K115" s="147">
        <f>K112+K113+K114</f>
        <v>132.46138252349999</v>
      </c>
      <c r="L115" s="152">
        <f>K115-H115</f>
        <v>-0.67846635449998871</v>
      </c>
      <c r="M115" s="153">
        <f>IF((H115)=0,"",(L115/H115))</f>
        <v>-5.095892478604867E-3</v>
      </c>
      <c r="N115" s="59"/>
      <c r="O115" s="60"/>
      <c r="P115" s="5"/>
      <c r="Q115" s="141" t="s">
        <v>89</v>
      </c>
      <c r="R115" s="142"/>
      <c r="S115" s="150"/>
      <c r="T115" s="151"/>
      <c r="U115" s="145">
        <f>U112+U113+U114</f>
        <v>132.46138252349999</v>
      </c>
      <c r="V115" s="146"/>
      <c r="W115" s="146"/>
      <c r="X115" s="147">
        <f>X112+X113+X114</f>
        <v>133.96987252349999</v>
      </c>
      <c r="Y115" s="152">
        <f>X115-U115</f>
        <v>1.5084899999999948</v>
      </c>
      <c r="Z115" s="153">
        <f>IF((U115)=0,"",(Y115/U115))</f>
        <v>1.1388149295002061E-2</v>
      </c>
      <c r="AA115" s="59"/>
      <c r="AB115" s="60"/>
      <c r="AC115" s="5"/>
      <c r="AD115" s="141" t="s">
        <v>89</v>
      </c>
      <c r="AE115" s="142"/>
      <c r="AF115" s="150"/>
      <c r="AG115" s="151"/>
      <c r="AH115" s="145">
        <f>AH112+AH113+AH114</f>
        <v>133.96987252349999</v>
      </c>
      <c r="AI115" s="146"/>
      <c r="AJ115" s="146"/>
      <c r="AK115" s="147">
        <f>AK112+AK113+AK114</f>
        <v>133.96987252349999</v>
      </c>
      <c r="AL115" s="152">
        <f>AK115-AH115</f>
        <v>0</v>
      </c>
      <c r="AM115" s="153">
        <f>IF((AH115)=0,"",(AL115/AH115))</f>
        <v>0</v>
      </c>
      <c r="AN115" s="59"/>
      <c r="AO115" s="60"/>
    </row>
    <row r="116" spans="3:41" ht="15" hidden="1" thickBot="1" x14ac:dyDescent="0.4">
      <c r="C116" s="5"/>
      <c r="D116" s="121"/>
      <c r="E116" s="122"/>
      <c r="F116" s="158"/>
      <c r="G116" s="155"/>
      <c r="H116" s="159"/>
      <c r="I116" s="158"/>
      <c r="J116" s="124"/>
      <c r="K116" s="159"/>
      <c r="L116" s="157"/>
      <c r="M116" s="160"/>
      <c r="N116" s="59"/>
      <c r="O116" s="60"/>
      <c r="P116" s="5"/>
      <c r="Q116" s="121"/>
      <c r="R116" s="122"/>
      <c r="S116" s="158"/>
      <c r="T116" s="155"/>
      <c r="U116" s="159"/>
      <c r="V116" s="158"/>
      <c r="W116" s="124"/>
      <c r="X116" s="159"/>
      <c r="Y116" s="157"/>
      <c r="Z116" s="160"/>
      <c r="AA116" s="59"/>
      <c r="AB116" s="60"/>
      <c r="AC116" s="5"/>
      <c r="AD116" s="121"/>
      <c r="AE116" s="122"/>
      <c r="AF116" s="158"/>
      <c r="AG116" s="155"/>
      <c r="AH116" s="159"/>
      <c r="AI116" s="158"/>
      <c r="AJ116" s="124"/>
      <c r="AK116" s="159"/>
      <c r="AL116" s="157"/>
      <c r="AM116" s="160"/>
      <c r="AN116" s="59"/>
      <c r="AO116" s="60"/>
    </row>
    <row r="117" spans="3:41" x14ac:dyDescent="0.35">
      <c r="C117" s="5"/>
      <c r="D117" s="64"/>
      <c r="E117" s="64"/>
      <c r="F117" s="64"/>
      <c r="G117" s="64"/>
      <c r="H117" s="64"/>
      <c r="I117" s="64"/>
      <c r="J117" s="64"/>
      <c r="K117" s="64"/>
      <c r="L117" s="64"/>
      <c r="M117" s="64"/>
      <c r="N117" s="59"/>
      <c r="O117" s="60"/>
      <c r="P117" s="5"/>
      <c r="Q117" s="64"/>
      <c r="R117" s="64"/>
      <c r="S117" s="64"/>
      <c r="T117" s="64"/>
      <c r="U117" s="64"/>
      <c r="V117" s="64"/>
      <c r="W117" s="64"/>
      <c r="X117" s="64"/>
      <c r="Y117" s="64"/>
      <c r="Z117" s="64"/>
      <c r="AA117" s="59"/>
      <c r="AB117" s="60"/>
      <c r="AC117" s="5"/>
      <c r="AD117" s="64"/>
      <c r="AE117" s="64"/>
      <c r="AF117" s="64"/>
      <c r="AG117" s="64"/>
      <c r="AH117" s="64"/>
      <c r="AI117" s="64"/>
      <c r="AJ117" s="64"/>
      <c r="AK117" s="64"/>
      <c r="AL117" s="64"/>
      <c r="AM117" s="64"/>
      <c r="AN117" s="59"/>
      <c r="AO117" s="60"/>
    </row>
    <row r="118" spans="3:41" x14ac:dyDescent="0.35">
      <c r="C118" s="5"/>
      <c r="D118" s="64"/>
      <c r="E118" s="64"/>
      <c r="F118" s="64"/>
      <c r="G118" s="64"/>
      <c r="H118" s="64"/>
      <c r="I118" s="64"/>
      <c r="J118" s="64"/>
      <c r="K118" s="64"/>
      <c r="L118" s="64"/>
      <c r="M118" s="64"/>
      <c r="N118" s="59"/>
      <c r="O118" s="60"/>
      <c r="P118" s="5"/>
      <c r="Q118" s="64"/>
      <c r="R118" s="64"/>
      <c r="S118" s="64"/>
      <c r="T118" s="64"/>
      <c r="U118" s="64"/>
      <c r="V118" s="64"/>
      <c r="W118" s="64"/>
      <c r="X118" s="64"/>
      <c r="Y118" s="64"/>
      <c r="Z118" s="64"/>
      <c r="AA118" s="59"/>
      <c r="AB118" s="60"/>
      <c r="AC118" s="5"/>
      <c r="AD118" s="64"/>
      <c r="AE118" s="64"/>
      <c r="AF118" s="64"/>
      <c r="AG118" s="64"/>
      <c r="AH118" s="64"/>
      <c r="AI118" s="64"/>
      <c r="AJ118" s="64"/>
      <c r="AK118" s="64"/>
      <c r="AL118" s="64"/>
      <c r="AM118" s="64"/>
      <c r="AN118" s="59"/>
      <c r="AO118" s="60"/>
    </row>
    <row r="119" spans="3:41" x14ac:dyDescent="0.35">
      <c r="C119" s="5"/>
      <c r="D119" s="58" t="s">
        <v>41</v>
      </c>
      <c r="E119" s="250" t="str">
        <f>D55</f>
        <v>GENERAL SERVICE LESS THAN 50 KW SERVICE CLASSIFICATION - RPP</v>
      </c>
      <c r="F119" s="251"/>
      <c r="G119" s="251"/>
      <c r="H119" s="251"/>
      <c r="I119" s="251"/>
      <c r="J119" s="252"/>
      <c r="K119" s="59"/>
      <c r="L119" s="59"/>
      <c r="M119" s="59"/>
      <c r="N119" s="59"/>
      <c r="O119" s="60"/>
      <c r="P119" s="5"/>
      <c r="Q119" s="58" t="s">
        <v>41</v>
      </c>
      <c r="R119" s="250" t="str">
        <f>Q55</f>
        <v>GENERAL SERVICE LESS THAN 50 KW SERVICE CLASSIFICATION - RPP</v>
      </c>
      <c r="S119" s="251"/>
      <c r="T119" s="251"/>
      <c r="U119" s="251"/>
      <c r="V119" s="251"/>
      <c r="W119" s="252"/>
      <c r="X119" s="59"/>
      <c r="Y119" s="59"/>
      <c r="Z119" s="59"/>
      <c r="AA119" s="59"/>
      <c r="AB119" s="60"/>
      <c r="AC119" s="5"/>
      <c r="AD119" s="58" t="s">
        <v>41</v>
      </c>
      <c r="AE119" s="250" t="str">
        <f>AD55</f>
        <v>GENERAL SERVICE LESS THAN 50 KW SERVICE CLASSIFICATION - RPP</v>
      </c>
      <c r="AF119" s="251"/>
      <c r="AG119" s="251"/>
      <c r="AH119" s="251"/>
      <c r="AI119" s="251"/>
      <c r="AJ119" s="252"/>
      <c r="AK119" s="59"/>
      <c r="AL119" s="59"/>
      <c r="AM119" s="59"/>
      <c r="AN119" s="59"/>
      <c r="AO119" s="60"/>
    </row>
    <row r="120" spans="3:41" x14ac:dyDescent="0.35">
      <c r="C120" s="5"/>
      <c r="D120" s="58" t="s">
        <v>42</v>
      </c>
      <c r="E120" s="253" t="s">
        <v>91</v>
      </c>
      <c r="F120" s="254"/>
      <c r="G120" s="255"/>
      <c r="H120" s="59"/>
      <c r="I120" s="59"/>
      <c r="J120" s="59"/>
      <c r="K120" s="59"/>
      <c r="L120" s="59"/>
      <c r="M120" s="59"/>
      <c r="N120" s="59"/>
      <c r="O120" s="60"/>
      <c r="P120" s="5"/>
      <c r="Q120" s="58" t="s">
        <v>42</v>
      </c>
      <c r="R120" s="253" t="str">
        <f>E120</f>
        <v>RPP</v>
      </c>
      <c r="S120" s="254"/>
      <c r="T120" s="255"/>
      <c r="U120" s="59"/>
      <c r="V120" s="59"/>
      <c r="W120" s="59"/>
      <c r="X120" s="59"/>
      <c r="Y120" s="59"/>
      <c r="Z120" s="59"/>
      <c r="AA120" s="59"/>
      <c r="AB120" s="60"/>
      <c r="AC120" s="5"/>
      <c r="AD120" s="58" t="s">
        <v>42</v>
      </c>
      <c r="AE120" s="253" t="str">
        <f>R120</f>
        <v>RPP</v>
      </c>
      <c r="AF120" s="254"/>
      <c r="AG120" s="255"/>
      <c r="AH120" s="59"/>
      <c r="AI120" s="59"/>
      <c r="AJ120" s="59"/>
      <c r="AK120" s="59"/>
      <c r="AL120" s="59"/>
      <c r="AM120" s="59"/>
      <c r="AN120" s="59"/>
      <c r="AO120" s="60"/>
    </row>
    <row r="121" spans="3:41" x14ac:dyDescent="0.35">
      <c r="C121" s="5"/>
      <c r="D121" s="58" t="s">
        <v>43</v>
      </c>
      <c r="E121" s="61">
        <v>2000</v>
      </c>
      <c r="F121" s="62" t="s">
        <v>33</v>
      </c>
      <c r="G121" s="59"/>
      <c r="H121" s="59"/>
      <c r="I121" s="59"/>
      <c r="J121" s="59"/>
      <c r="K121" s="59"/>
      <c r="L121" s="59"/>
      <c r="M121" s="59"/>
      <c r="N121" s="59"/>
      <c r="O121" s="60"/>
      <c r="P121" s="5"/>
      <c r="Q121" s="58" t="s">
        <v>43</v>
      </c>
      <c r="R121" s="61">
        <f>E121</f>
        <v>2000</v>
      </c>
      <c r="S121" s="62" t="s">
        <v>33</v>
      </c>
      <c r="T121" s="59"/>
      <c r="U121" s="59"/>
      <c r="V121" s="59"/>
      <c r="W121" s="59"/>
      <c r="X121" s="59"/>
      <c r="Y121" s="59"/>
      <c r="Z121" s="59"/>
      <c r="AA121" s="59"/>
      <c r="AB121" s="60"/>
      <c r="AC121" s="5"/>
      <c r="AD121" s="58" t="s">
        <v>43</v>
      </c>
      <c r="AE121" s="61">
        <f>R121</f>
        <v>2000</v>
      </c>
      <c r="AF121" s="62" t="s">
        <v>33</v>
      </c>
      <c r="AG121" s="59"/>
      <c r="AH121" s="59"/>
      <c r="AI121" s="59"/>
      <c r="AJ121" s="59"/>
      <c r="AK121" s="59"/>
      <c r="AL121" s="59"/>
      <c r="AM121" s="59"/>
      <c r="AN121" s="59"/>
      <c r="AO121" s="60"/>
    </row>
    <row r="122" spans="3:41" x14ac:dyDescent="0.35">
      <c r="C122" s="5"/>
      <c r="D122" s="58" t="s">
        <v>44</v>
      </c>
      <c r="E122" s="61">
        <v>0</v>
      </c>
      <c r="F122" s="63" t="s">
        <v>36</v>
      </c>
      <c r="G122" s="59"/>
      <c r="H122" s="59"/>
      <c r="I122" s="59"/>
      <c r="J122" s="59"/>
      <c r="K122" s="59"/>
      <c r="L122" s="59"/>
      <c r="M122" s="59"/>
      <c r="N122" s="59"/>
      <c r="O122" s="60"/>
      <c r="P122" s="5"/>
      <c r="Q122" s="58" t="s">
        <v>44</v>
      </c>
      <c r="R122" s="61">
        <f t="shared" ref="R122:R124" si="55">E122</f>
        <v>0</v>
      </c>
      <c r="S122" s="63" t="s">
        <v>36</v>
      </c>
      <c r="T122" s="59"/>
      <c r="U122" s="59"/>
      <c r="V122" s="59"/>
      <c r="W122" s="59"/>
      <c r="X122" s="59"/>
      <c r="Y122" s="59"/>
      <c r="Z122" s="59"/>
      <c r="AA122" s="59"/>
      <c r="AB122" s="60"/>
      <c r="AC122" s="5"/>
      <c r="AD122" s="58" t="s">
        <v>44</v>
      </c>
      <c r="AE122" s="61">
        <f t="shared" ref="AE122" si="56">R122</f>
        <v>0</v>
      </c>
      <c r="AF122" s="63" t="s">
        <v>36</v>
      </c>
      <c r="AG122" s="59"/>
      <c r="AH122" s="59"/>
      <c r="AI122" s="59"/>
      <c r="AJ122" s="59"/>
      <c r="AK122" s="59"/>
      <c r="AL122" s="59"/>
      <c r="AM122" s="59"/>
      <c r="AN122" s="59"/>
      <c r="AO122" s="60"/>
    </row>
    <row r="123" spans="3:41" x14ac:dyDescent="0.35">
      <c r="C123" s="5"/>
      <c r="D123" s="58" t="s">
        <v>45</v>
      </c>
      <c r="E123" s="61">
        <v>1.0693999999999999</v>
      </c>
      <c r="F123" s="64"/>
      <c r="G123" s="59"/>
      <c r="H123" s="59"/>
      <c r="I123" s="59"/>
      <c r="J123" s="59"/>
      <c r="K123" s="59"/>
      <c r="L123" s="59"/>
      <c r="M123" s="59"/>
      <c r="N123" s="59"/>
      <c r="O123" s="60"/>
      <c r="P123" s="5"/>
      <c r="Q123" s="58" t="s">
        <v>45</v>
      </c>
      <c r="R123" s="61">
        <f>R124</f>
        <v>1.0563</v>
      </c>
      <c r="S123" s="64"/>
      <c r="T123" s="59"/>
      <c r="U123" s="59"/>
      <c r="V123" s="59"/>
      <c r="W123" s="59"/>
      <c r="X123" s="59"/>
      <c r="Y123" s="59"/>
      <c r="Z123" s="59"/>
      <c r="AA123" s="59"/>
      <c r="AB123" s="60"/>
      <c r="AC123" s="5"/>
      <c r="AD123" s="58" t="s">
        <v>45</v>
      </c>
      <c r="AE123" s="61">
        <f>AE124</f>
        <v>1.0563</v>
      </c>
      <c r="AF123" s="64"/>
      <c r="AG123" s="59"/>
      <c r="AH123" s="59"/>
      <c r="AI123" s="59"/>
      <c r="AJ123" s="59"/>
      <c r="AK123" s="59"/>
      <c r="AL123" s="59"/>
      <c r="AM123" s="59"/>
      <c r="AN123" s="59"/>
      <c r="AO123" s="60"/>
    </row>
    <row r="124" spans="3:41" x14ac:dyDescent="0.35">
      <c r="C124" s="5"/>
      <c r="D124" s="58" t="s">
        <v>46</v>
      </c>
      <c r="E124" s="61">
        <v>1.0563</v>
      </c>
      <c r="F124" s="64"/>
      <c r="G124" s="59"/>
      <c r="H124" s="59"/>
      <c r="I124" s="59"/>
      <c r="J124" s="59"/>
      <c r="K124" s="59"/>
      <c r="L124" s="59"/>
      <c r="M124" s="59"/>
      <c r="N124" s="59"/>
      <c r="O124" s="60"/>
      <c r="P124" s="5"/>
      <c r="Q124" s="58" t="s">
        <v>46</v>
      </c>
      <c r="R124" s="61">
        <f t="shared" si="55"/>
        <v>1.0563</v>
      </c>
      <c r="S124" s="64"/>
      <c r="T124" s="59"/>
      <c r="U124" s="59"/>
      <c r="V124" s="59"/>
      <c r="W124" s="59"/>
      <c r="X124" s="59"/>
      <c r="Y124" s="59"/>
      <c r="Z124" s="59"/>
      <c r="AA124" s="59"/>
      <c r="AB124" s="60"/>
      <c r="AC124" s="5"/>
      <c r="AD124" s="58" t="s">
        <v>46</v>
      </c>
      <c r="AE124" s="61">
        <f t="shared" ref="AE124" si="57">R124</f>
        <v>1.0563</v>
      </c>
      <c r="AF124" s="64"/>
      <c r="AG124" s="59"/>
      <c r="AH124" s="59"/>
      <c r="AI124" s="59"/>
      <c r="AJ124" s="59"/>
      <c r="AK124" s="59"/>
      <c r="AL124" s="59"/>
      <c r="AM124" s="59"/>
      <c r="AN124" s="59"/>
      <c r="AO124" s="60"/>
    </row>
    <row r="125" spans="3:41" x14ac:dyDescent="0.35">
      <c r="C125" s="5"/>
      <c r="F125" s="64"/>
      <c r="G125" s="59"/>
      <c r="H125" s="59"/>
      <c r="I125" s="59"/>
      <c r="J125" s="59"/>
      <c r="K125" s="59"/>
      <c r="L125" s="59"/>
      <c r="M125" s="59"/>
      <c r="N125" s="59"/>
      <c r="O125" s="60"/>
      <c r="P125" s="5"/>
      <c r="S125" s="64"/>
      <c r="T125" s="59"/>
      <c r="U125" s="59"/>
      <c r="V125" s="59"/>
      <c r="W125" s="59"/>
      <c r="X125" s="59"/>
      <c r="Y125" s="59"/>
      <c r="Z125" s="59"/>
      <c r="AA125" s="59"/>
      <c r="AB125" s="60"/>
      <c r="AC125" s="5"/>
      <c r="AF125" s="64"/>
      <c r="AG125" s="59"/>
      <c r="AH125" s="59"/>
      <c r="AI125" s="59"/>
      <c r="AJ125" s="59"/>
      <c r="AK125" s="59"/>
      <c r="AL125" s="59"/>
      <c r="AM125" s="59"/>
      <c r="AN125" s="59"/>
      <c r="AO125" s="60"/>
    </row>
    <row r="126" spans="3:41" x14ac:dyDescent="0.35">
      <c r="C126" s="5"/>
      <c r="F126" s="248" t="s">
        <v>47</v>
      </c>
      <c r="G126" s="256"/>
      <c r="H126" s="249"/>
      <c r="I126" s="248" t="s">
        <v>48</v>
      </c>
      <c r="J126" s="256"/>
      <c r="K126" s="249"/>
      <c r="L126" s="248" t="s">
        <v>49</v>
      </c>
      <c r="M126" s="249"/>
      <c r="N126" s="59"/>
      <c r="O126" s="60"/>
      <c r="P126" s="5"/>
      <c r="S126" s="248">
        <v>2025</v>
      </c>
      <c r="T126" s="256"/>
      <c r="U126" s="249"/>
      <c r="V126" s="248">
        <v>2026</v>
      </c>
      <c r="W126" s="256"/>
      <c r="X126" s="249"/>
      <c r="Y126" s="248" t="s">
        <v>49</v>
      </c>
      <c r="Z126" s="249"/>
      <c r="AA126" s="59"/>
      <c r="AB126" s="60"/>
      <c r="AC126" s="5"/>
      <c r="AF126" s="248">
        <v>2026</v>
      </c>
      <c r="AG126" s="256"/>
      <c r="AH126" s="249"/>
      <c r="AI126" s="248">
        <v>2027</v>
      </c>
      <c r="AJ126" s="256"/>
      <c r="AK126" s="249"/>
      <c r="AL126" s="248" t="s">
        <v>49</v>
      </c>
      <c r="AM126" s="249"/>
      <c r="AN126" s="59"/>
      <c r="AO126" s="60"/>
    </row>
    <row r="127" spans="3:41" ht="26.5" x14ac:dyDescent="0.35">
      <c r="C127" s="5"/>
      <c r="F127" s="65" t="s">
        <v>50</v>
      </c>
      <c r="G127" s="65" t="s">
        <v>51</v>
      </c>
      <c r="H127" s="66" t="s">
        <v>52</v>
      </c>
      <c r="I127" s="65" t="s">
        <v>50</v>
      </c>
      <c r="J127" s="67" t="s">
        <v>51</v>
      </c>
      <c r="K127" s="66" t="s">
        <v>52</v>
      </c>
      <c r="L127" s="68" t="s">
        <v>53</v>
      </c>
      <c r="M127" s="69" t="s">
        <v>54</v>
      </c>
      <c r="N127" s="59"/>
      <c r="O127" s="60"/>
      <c r="P127" s="5"/>
      <c r="S127" s="65" t="s">
        <v>50</v>
      </c>
      <c r="T127" s="65" t="s">
        <v>51</v>
      </c>
      <c r="U127" s="66" t="s">
        <v>52</v>
      </c>
      <c r="V127" s="65" t="s">
        <v>50</v>
      </c>
      <c r="W127" s="67" t="s">
        <v>51</v>
      </c>
      <c r="X127" s="66" t="s">
        <v>52</v>
      </c>
      <c r="Y127" s="68" t="s">
        <v>53</v>
      </c>
      <c r="Z127" s="69" t="s">
        <v>54</v>
      </c>
      <c r="AA127" s="59"/>
      <c r="AB127" s="60"/>
      <c r="AC127" s="5"/>
      <c r="AF127" s="65" t="s">
        <v>50</v>
      </c>
      <c r="AG127" s="65" t="s">
        <v>51</v>
      </c>
      <c r="AH127" s="66" t="s">
        <v>52</v>
      </c>
      <c r="AI127" s="65" t="s">
        <v>50</v>
      </c>
      <c r="AJ127" s="67" t="s">
        <v>51</v>
      </c>
      <c r="AK127" s="66" t="s">
        <v>52</v>
      </c>
      <c r="AL127" s="68" t="s">
        <v>53</v>
      </c>
      <c r="AM127" s="69" t="s">
        <v>54</v>
      </c>
      <c r="AN127" s="59"/>
      <c r="AO127" s="60"/>
    </row>
    <row r="128" spans="3:41" x14ac:dyDescent="0.35">
      <c r="C128" s="5"/>
      <c r="F128" s="70" t="s">
        <v>55</v>
      </c>
      <c r="G128" s="70"/>
      <c r="H128" s="71" t="s">
        <v>55</v>
      </c>
      <c r="I128" s="70" t="s">
        <v>55</v>
      </c>
      <c r="J128" s="71"/>
      <c r="K128" s="71" t="s">
        <v>55</v>
      </c>
      <c r="L128" s="72"/>
      <c r="M128" s="73"/>
      <c r="N128" s="59"/>
      <c r="O128" s="60"/>
      <c r="P128" s="5"/>
      <c r="S128" s="70" t="s">
        <v>55</v>
      </c>
      <c r="T128" s="70"/>
      <c r="U128" s="71" t="s">
        <v>55</v>
      </c>
      <c r="V128" s="70" t="s">
        <v>55</v>
      </c>
      <c r="W128" s="71"/>
      <c r="X128" s="71" t="s">
        <v>55</v>
      </c>
      <c r="Y128" s="72"/>
      <c r="Z128" s="73"/>
      <c r="AA128" s="59"/>
      <c r="AB128" s="60"/>
      <c r="AC128" s="5"/>
      <c r="AF128" s="70" t="s">
        <v>55</v>
      </c>
      <c r="AG128" s="70"/>
      <c r="AH128" s="71" t="s">
        <v>55</v>
      </c>
      <c r="AI128" s="70" t="s">
        <v>55</v>
      </c>
      <c r="AJ128" s="71"/>
      <c r="AK128" s="71" t="s">
        <v>55</v>
      </c>
      <c r="AL128" s="72"/>
      <c r="AM128" s="73"/>
      <c r="AN128" s="59"/>
      <c r="AO128" s="60"/>
    </row>
    <row r="129" spans="3:41" x14ac:dyDescent="0.35">
      <c r="C129" s="5"/>
      <c r="D129" s="74" t="s">
        <v>56</v>
      </c>
      <c r="E129" s="75"/>
      <c r="F129" s="76">
        <v>38.17</v>
      </c>
      <c r="G129" s="77">
        <v>1</v>
      </c>
      <c r="H129" s="78">
        <f>G129*F129</f>
        <v>38.17</v>
      </c>
      <c r="I129" s="79">
        <f>G42</f>
        <v>41.39</v>
      </c>
      <c r="J129" s="80">
        <f>G129</f>
        <v>1</v>
      </c>
      <c r="K129" s="81">
        <f>J129*I129</f>
        <v>41.39</v>
      </c>
      <c r="L129" s="82">
        <f t="shared" ref="L129:L150" si="58">K129-H129</f>
        <v>3.2199999999999989</v>
      </c>
      <c r="M129" s="83">
        <f>IF(ISERROR(L129/H129), "", L129/H129)</f>
        <v>8.4359444589992102E-2</v>
      </c>
      <c r="N129" s="59"/>
      <c r="O129" s="60"/>
      <c r="P129" s="5"/>
      <c r="Q129" s="74" t="s">
        <v>56</v>
      </c>
      <c r="R129" s="75"/>
      <c r="S129" s="76">
        <f>I129</f>
        <v>41.39</v>
      </c>
      <c r="T129" s="77">
        <v>1</v>
      </c>
      <c r="U129" s="78">
        <f>T129*S129</f>
        <v>41.39</v>
      </c>
      <c r="V129" s="79">
        <f>I42</f>
        <v>41.39</v>
      </c>
      <c r="W129" s="80">
        <f>T129</f>
        <v>1</v>
      </c>
      <c r="X129" s="81">
        <f>W129*V129</f>
        <v>41.39</v>
      </c>
      <c r="Y129" s="82">
        <f t="shared" ref="Y129:Y130" si="59">X129-U129</f>
        <v>0</v>
      </c>
      <c r="Z129" s="83">
        <f>IF(ISERROR(Y129/U129), "", Y129/U129)</f>
        <v>0</v>
      </c>
      <c r="AA129" s="59"/>
      <c r="AB129" s="60"/>
      <c r="AC129" s="5"/>
      <c r="AD129" s="74" t="s">
        <v>56</v>
      </c>
      <c r="AE129" s="75"/>
      <c r="AF129" s="76">
        <f>V129</f>
        <v>41.39</v>
      </c>
      <c r="AG129" s="77">
        <v>1</v>
      </c>
      <c r="AH129" s="78">
        <f>AG129*AF129</f>
        <v>41.39</v>
      </c>
      <c r="AI129" s="79">
        <f>K42</f>
        <v>41.39</v>
      </c>
      <c r="AJ129" s="80">
        <f>AG129</f>
        <v>1</v>
      </c>
      <c r="AK129" s="81">
        <f>AJ129*AI129</f>
        <v>41.39</v>
      </c>
      <c r="AL129" s="82">
        <f t="shared" ref="AL129:AL130" si="60">AK129-AH129</f>
        <v>0</v>
      </c>
      <c r="AM129" s="83">
        <f>IF(ISERROR(AL129/AH129), "", AL129/AH129)</f>
        <v>0</v>
      </c>
      <c r="AN129" s="59"/>
      <c r="AO129" s="60"/>
    </row>
    <row r="130" spans="3:41" x14ac:dyDescent="0.35">
      <c r="C130" s="5"/>
      <c r="D130" s="74" t="s">
        <v>57</v>
      </c>
      <c r="E130" s="75"/>
      <c r="F130" s="84">
        <v>2.1299999999999999E-2</v>
      </c>
      <c r="G130" s="77">
        <f>IF($E122&gt;0, $E122, $E121)</f>
        <v>2000</v>
      </c>
      <c r="H130" s="78">
        <f t="shared" ref="H130:H142" si="61">G130*F130</f>
        <v>42.6</v>
      </c>
      <c r="I130" s="85">
        <f>H42</f>
        <v>2.3099999999999999E-2</v>
      </c>
      <c r="J130" s="80">
        <f>IF($E122&gt;0, $E122, $E121)</f>
        <v>2000</v>
      </c>
      <c r="K130" s="81">
        <f>J130*I130</f>
        <v>46.199999999999996</v>
      </c>
      <c r="L130" s="82">
        <f t="shared" si="58"/>
        <v>3.5999999999999943</v>
      </c>
      <c r="M130" s="83">
        <f t="shared" ref="M130:M140" si="62">IF(ISERROR(L130/H130), "", L130/H130)</f>
        <v>8.4507042253520986E-2</v>
      </c>
      <c r="N130" s="59"/>
      <c r="O130" s="60"/>
      <c r="P130" s="5"/>
      <c r="Q130" s="74" t="s">
        <v>57</v>
      </c>
      <c r="R130" s="75"/>
      <c r="S130" s="209">
        <f>I130</f>
        <v>2.3099999999999999E-2</v>
      </c>
      <c r="T130" s="77">
        <f>IF($R122&gt;0, $R122, $R121)</f>
        <v>2000</v>
      </c>
      <c r="U130" s="78">
        <f t="shared" ref="U130" si="63">T130*S130</f>
        <v>46.199999999999996</v>
      </c>
      <c r="V130" s="85">
        <f>J42</f>
        <v>2.3099999999999999E-2</v>
      </c>
      <c r="W130" s="80">
        <f>IF($R122&gt;0, $R122, $R121)</f>
        <v>2000</v>
      </c>
      <c r="X130" s="81">
        <f>W130*V130</f>
        <v>46.199999999999996</v>
      </c>
      <c r="Y130" s="82">
        <f t="shared" si="59"/>
        <v>0</v>
      </c>
      <c r="Z130" s="83">
        <f t="shared" ref="Z130" si="64">IF(ISERROR(Y130/U130), "", Y130/U130)</f>
        <v>0</v>
      </c>
      <c r="AA130" s="59"/>
      <c r="AB130" s="60"/>
      <c r="AC130" s="5"/>
      <c r="AD130" s="74" t="s">
        <v>57</v>
      </c>
      <c r="AE130" s="75"/>
      <c r="AF130" s="209">
        <f>V130</f>
        <v>2.3099999999999999E-2</v>
      </c>
      <c r="AG130" s="77">
        <f>IF($R122&gt;0, $R122, $R121)</f>
        <v>2000</v>
      </c>
      <c r="AH130" s="78">
        <f t="shared" ref="AH130" si="65">AG130*AF130</f>
        <v>46.199999999999996</v>
      </c>
      <c r="AI130" s="85">
        <f>L42</f>
        <v>2.3099999999999999E-2</v>
      </c>
      <c r="AJ130" s="80">
        <f>IF($R122&gt;0, $R122, $R121)</f>
        <v>2000</v>
      </c>
      <c r="AK130" s="81">
        <f>AJ130*AI130</f>
        <v>46.199999999999996</v>
      </c>
      <c r="AL130" s="82">
        <f t="shared" si="60"/>
        <v>0</v>
      </c>
      <c r="AM130" s="83">
        <f t="shared" ref="AM130" si="66">IF(ISERROR(AL130/AH130), "", AL130/AH130)</f>
        <v>0</v>
      </c>
      <c r="AN130" s="59"/>
      <c r="AO130" s="60"/>
    </row>
    <row r="131" spans="3:41" hidden="1" x14ac:dyDescent="0.35">
      <c r="C131" s="5"/>
      <c r="D131" s="74" t="s">
        <v>58</v>
      </c>
      <c r="E131" s="75"/>
      <c r="F131" s="76"/>
      <c r="G131" s="77">
        <f>IF($E122&gt;0, $E122, $E121)</f>
        <v>2000</v>
      </c>
      <c r="H131" s="78">
        <v>0</v>
      </c>
      <c r="I131" s="85"/>
      <c r="J131" s="80">
        <f>IF($E122&gt;0, $E122, $E121)</f>
        <v>2000</v>
      </c>
      <c r="K131" s="81">
        <v>0</v>
      </c>
      <c r="L131" s="82"/>
      <c r="M131" s="83"/>
      <c r="N131" s="59"/>
      <c r="O131" s="60"/>
      <c r="P131" s="5"/>
      <c r="Q131" s="74" t="s">
        <v>58</v>
      </c>
      <c r="R131" s="75"/>
      <c r="S131" s="76"/>
      <c r="T131" s="77">
        <f>IF($R122&gt;0, $R122, $R121)</f>
        <v>2000</v>
      </c>
      <c r="U131" s="78">
        <v>0</v>
      </c>
      <c r="V131" s="85"/>
      <c r="W131" s="80">
        <f>IF($R122&gt;0, $R122, $R121)</f>
        <v>2000</v>
      </c>
      <c r="X131" s="81">
        <v>0</v>
      </c>
      <c r="Y131" s="82"/>
      <c r="Z131" s="83"/>
      <c r="AA131" s="59"/>
      <c r="AB131" s="60"/>
      <c r="AC131" s="5"/>
      <c r="AD131" s="74" t="s">
        <v>58</v>
      </c>
      <c r="AE131" s="75"/>
      <c r="AF131" s="76"/>
      <c r="AG131" s="77">
        <f>IF($R122&gt;0, $R122, $R121)</f>
        <v>2000</v>
      </c>
      <c r="AH131" s="78">
        <v>0</v>
      </c>
      <c r="AI131" s="85"/>
      <c r="AJ131" s="80">
        <f>IF($R122&gt;0, $R122, $R121)</f>
        <v>2000</v>
      </c>
      <c r="AK131" s="81">
        <v>0</v>
      </c>
      <c r="AL131" s="82"/>
      <c r="AM131" s="83"/>
      <c r="AN131" s="59"/>
      <c r="AO131" s="60"/>
    </row>
    <row r="132" spans="3:41" hidden="1" x14ac:dyDescent="0.35">
      <c r="C132" s="5"/>
      <c r="D132" s="74" t="s">
        <v>59</v>
      </c>
      <c r="E132" s="75"/>
      <c r="F132" s="76"/>
      <c r="G132" s="77">
        <f>IF($E122&gt;0, $E122, $E121)</f>
        <v>2000</v>
      </c>
      <c r="H132" s="78">
        <v>0</v>
      </c>
      <c r="I132" s="85"/>
      <c r="J132" s="86">
        <f>IF($E122&gt;0, $E122, $E121)</f>
        <v>2000</v>
      </c>
      <c r="K132" s="81">
        <v>0</v>
      </c>
      <c r="L132" s="82">
        <f>K132-H132</f>
        <v>0</v>
      </c>
      <c r="M132" s="83" t="str">
        <f>IF(ISERROR(L132/H132), "", L132/H132)</f>
        <v/>
      </c>
      <c r="N132" s="59"/>
      <c r="O132" s="60"/>
      <c r="P132" s="5"/>
      <c r="Q132" s="74" t="s">
        <v>59</v>
      </c>
      <c r="R132" s="75"/>
      <c r="S132" s="76"/>
      <c r="T132" s="77">
        <f>IF($R122&gt;0, $R122, $R121)</f>
        <v>2000</v>
      </c>
      <c r="U132" s="78">
        <v>0</v>
      </c>
      <c r="V132" s="85"/>
      <c r="W132" s="86">
        <f>IF($R122&gt;0, $R122, $R121)</f>
        <v>2000</v>
      </c>
      <c r="X132" s="81">
        <v>0</v>
      </c>
      <c r="Y132" s="82">
        <f>X132-U132</f>
        <v>0</v>
      </c>
      <c r="Z132" s="83" t="str">
        <f>IF(ISERROR(Y132/U132), "", Y132/U132)</f>
        <v/>
      </c>
      <c r="AA132" s="59"/>
      <c r="AB132" s="60"/>
      <c r="AC132" s="5"/>
      <c r="AD132" s="74" t="s">
        <v>59</v>
      </c>
      <c r="AE132" s="75"/>
      <c r="AF132" s="76"/>
      <c r="AG132" s="77">
        <f>IF($R122&gt;0, $R122, $R121)</f>
        <v>2000</v>
      </c>
      <c r="AH132" s="78">
        <v>0</v>
      </c>
      <c r="AI132" s="85"/>
      <c r="AJ132" s="86">
        <f>IF($R122&gt;0, $R122, $R121)</f>
        <v>2000</v>
      </c>
      <c r="AK132" s="81">
        <v>0</v>
      </c>
      <c r="AL132" s="82">
        <f>AK132-AH132</f>
        <v>0</v>
      </c>
      <c r="AM132" s="83" t="str">
        <f>IF(ISERROR(AL132/AH132), "", AL132/AH132)</f>
        <v/>
      </c>
      <c r="AN132" s="59"/>
      <c r="AO132" s="60"/>
    </row>
    <row r="133" spans="3:41" x14ac:dyDescent="0.35">
      <c r="C133" s="5"/>
      <c r="D133" s="74" t="s">
        <v>60</v>
      </c>
      <c r="E133" s="75"/>
      <c r="F133" s="76">
        <v>0</v>
      </c>
      <c r="G133" s="77">
        <v>1</v>
      </c>
      <c r="H133" s="78">
        <f t="shared" si="61"/>
        <v>0</v>
      </c>
      <c r="I133" s="79">
        <v>0</v>
      </c>
      <c r="J133" s="80">
        <f>G133</f>
        <v>1</v>
      </c>
      <c r="K133" s="81">
        <f t="shared" ref="K133:K140" si="67">J133*I133</f>
        <v>0</v>
      </c>
      <c r="L133" s="82">
        <f t="shared" si="58"/>
        <v>0</v>
      </c>
      <c r="M133" s="83" t="str">
        <f t="shared" si="62"/>
        <v/>
      </c>
      <c r="N133" s="59"/>
      <c r="O133" s="60"/>
      <c r="P133" s="5"/>
      <c r="Q133" s="74" t="s">
        <v>60</v>
      </c>
      <c r="R133" s="75"/>
      <c r="S133" s="97">
        <f>I133</f>
        <v>0</v>
      </c>
      <c r="T133" s="77">
        <v>1</v>
      </c>
      <c r="U133" s="78">
        <f t="shared" ref="U133:U134" si="68">T133*S133</f>
        <v>0</v>
      </c>
      <c r="V133" s="79">
        <v>0</v>
      </c>
      <c r="W133" s="80">
        <f>T133</f>
        <v>1</v>
      </c>
      <c r="X133" s="81">
        <f t="shared" ref="X133:X134" si="69">W133*V133</f>
        <v>0</v>
      </c>
      <c r="Y133" s="82">
        <f t="shared" ref="Y133:Y135" si="70">X133-U133</f>
        <v>0</v>
      </c>
      <c r="Z133" s="83" t="str">
        <f t="shared" ref="Z133:Z134" si="71">IF(ISERROR(Y133/U133), "", Y133/U133)</f>
        <v/>
      </c>
      <c r="AA133" s="59"/>
      <c r="AB133" s="60"/>
      <c r="AC133" s="5"/>
      <c r="AD133" s="74" t="s">
        <v>60</v>
      </c>
      <c r="AE133" s="75"/>
      <c r="AF133" s="97">
        <f>V133</f>
        <v>0</v>
      </c>
      <c r="AG133" s="77">
        <v>1</v>
      </c>
      <c r="AH133" s="78">
        <f t="shared" ref="AH133:AH134" si="72">AG133*AF133</f>
        <v>0</v>
      </c>
      <c r="AI133" s="79">
        <v>0</v>
      </c>
      <c r="AJ133" s="80">
        <f>AG133</f>
        <v>1</v>
      </c>
      <c r="AK133" s="81">
        <f t="shared" ref="AK133:AK134" si="73">AJ133*AI133</f>
        <v>0</v>
      </c>
      <c r="AL133" s="82">
        <f t="shared" ref="AL133:AL135" si="74">AK133-AH133</f>
        <v>0</v>
      </c>
      <c r="AM133" s="83" t="str">
        <f t="shared" ref="AM133:AM134" si="75">IF(ISERROR(AL133/AH133), "", AL133/AH133)</f>
        <v/>
      </c>
      <c r="AN133" s="59"/>
      <c r="AO133" s="60"/>
    </row>
    <row r="134" spans="3:41" x14ac:dyDescent="0.35">
      <c r="C134" s="5"/>
      <c r="D134" s="74" t="s">
        <v>61</v>
      </c>
      <c r="E134" s="75"/>
      <c r="F134" s="84">
        <v>0</v>
      </c>
      <c r="G134" s="77">
        <f>IF($E122&gt;0, $E122, $E121)</f>
        <v>2000</v>
      </c>
      <c r="H134" s="78">
        <f t="shared" si="61"/>
        <v>0</v>
      </c>
      <c r="I134" s="85">
        <v>4.1000000000000003E-3</v>
      </c>
      <c r="J134" s="80">
        <f>IF($E122&gt;0, $E122, $E121)</f>
        <v>2000</v>
      </c>
      <c r="K134" s="81">
        <f t="shared" si="67"/>
        <v>8.2000000000000011</v>
      </c>
      <c r="L134" s="82">
        <f t="shared" si="58"/>
        <v>8.2000000000000011</v>
      </c>
      <c r="M134" s="83" t="str">
        <f t="shared" si="62"/>
        <v/>
      </c>
      <c r="N134" s="59"/>
      <c r="O134" s="60"/>
      <c r="P134" s="5"/>
      <c r="Q134" s="74" t="s">
        <v>61</v>
      </c>
      <c r="R134" s="75"/>
      <c r="S134" s="97">
        <f>I134</f>
        <v>4.1000000000000003E-3</v>
      </c>
      <c r="T134" s="77">
        <f>IF($R122&gt;0, $R122, $R121)</f>
        <v>2000</v>
      </c>
      <c r="U134" s="78">
        <f t="shared" si="68"/>
        <v>8.2000000000000011</v>
      </c>
      <c r="V134" s="85"/>
      <c r="W134" s="80">
        <f>IF($R122&gt;0, $R122, $R121)</f>
        <v>2000</v>
      </c>
      <c r="X134" s="81">
        <f t="shared" si="69"/>
        <v>0</v>
      </c>
      <c r="Y134" s="82">
        <f t="shared" si="70"/>
        <v>-8.2000000000000011</v>
      </c>
      <c r="Z134" s="83">
        <f t="shared" si="71"/>
        <v>-1</v>
      </c>
      <c r="AA134" s="59"/>
      <c r="AB134" s="60"/>
      <c r="AC134" s="5"/>
      <c r="AD134" s="74" t="s">
        <v>61</v>
      </c>
      <c r="AE134" s="75"/>
      <c r="AF134" s="97">
        <f>V134</f>
        <v>0</v>
      </c>
      <c r="AG134" s="77">
        <f>IF($R122&gt;0, $R122, $R121)</f>
        <v>2000</v>
      </c>
      <c r="AH134" s="78">
        <f t="shared" si="72"/>
        <v>0</v>
      </c>
      <c r="AI134" s="85"/>
      <c r="AJ134" s="80">
        <f>IF($R122&gt;0, $R122, $R121)</f>
        <v>2000</v>
      </c>
      <c r="AK134" s="81">
        <f t="shared" si="73"/>
        <v>0</v>
      </c>
      <c r="AL134" s="82">
        <f t="shared" si="74"/>
        <v>0</v>
      </c>
      <c r="AM134" s="83" t="str">
        <f t="shared" si="75"/>
        <v/>
      </c>
      <c r="AN134" s="59"/>
      <c r="AO134" s="60"/>
    </row>
    <row r="135" spans="3:41" x14ac:dyDescent="0.35">
      <c r="C135" s="5"/>
      <c r="D135" s="87" t="s">
        <v>62</v>
      </c>
      <c r="E135" s="88"/>
      <c r="F135" s="89"/>
      <c r="G135" s="90"/>
      <c r="H135" s="91">
        <f>SUM(H129:H134)</f>
        <v>80.77000000000001</v>
      </c>
      <c r="I135" s="92"/>
      <c r="J135" s="93"/>
      <c r="K135" s="94">
        <f>SUM(K129:K134)</f>
        <v>95.79</v>
      </c>
      <c r="L135" s="95">
        <f t="shared" si="58"/>
        <v>15.019999999999996</v>
      </c>
      <c r="M135" s="96">
        <f>IF((H135)=0,"",(L135/H135))</f>
        <v>0.18596013371301218</v>
      </c>
      <c r="N135" s="59"/>
      <c r="O135" s="60"/>
      <c r="P135" s="5"/>
      <c r="Q135" s="87" t="s">
        <v>62</v>
      </c>
      <c r="R135" s="88"/>
      <c r="S135" s="89"/>
      <c r="T135" s="90"/>
      <c r="U135" s="91">
        <f>SUM(U129:U134)</f>
        <v>95.79</v>
      </c>
      <c r="V135" s="92"/>
      <c r="W135" s="93"/>
      <c r="X135" s="94">
        <f>SUM(X129:X134)</f>
        <v>87.59</v>
      </c>
      <c r="Y135" s="95">
        <f t="shared" si="70"/>
        <v>-8.2000000000000028</v>
      </c>
      <c r="Z135" s="96">
        <f>IF((U135)=0,"",(Y135/U135))</f>
        <v>-8.5603925253157978E-2</v>
      </c>
      <c r="AA135" s="59"/>
      <c r="AB135" s="60"/>
      <c r="AC135" s="5"/>
      <c r="AD135" s="87" t="s">
        <v>62</v>
      </c>
      <c r="AE135" s="88"/>
      <c r="AF135" s="89"/>
      <c r="AG135" s="90"/>
      <c r="AH135" s="91">
        <f>SUM(AH129:AH134)</f>
        <v>87.59</v>
      </c>
      <c r="AI135" s="92"/>
      <c r="AJ135" s="93"/>
      <c r="AK135" s="94">
        <f>SUM(AK129:AK134)</f>
        <v>87.59</v>
      </c>
      <c r="AL135" s="95">
        <f t="shared" si="74"/>
        <v>0</v>
      </c>
      <c r="AM135" s="96">
        <f>IF((AH135)=0,"",(AL135/AH135))</f>
        <v>0</v>
      </c>
      <c r="AN135" s="59"/>
      <c r="AO135" s="60"/>
    </row>
    <row r="136" spans="3:41" x14ac:dyDescent="0.35">
      <c r="C136" s="5"/>
      <c r="D136" s="74" t="s">
        <v>63</v>
      </c>
      <c r="E136" s="75"/>
      <c r="F136" s="97">
        <v>9.9039999999999989E-2</v>
      </c>
      <c r="G136" s="98">
        <f>IF(F136=0, 0, $E121*E123-E121)</f>
        <v>138.79999999999973</v>
      </c>
      <c r="H136" s="78">
        <f>G136*F136</f>
        <v>13.746751999999972</v>
      </c>
      <c r="I136" s="85">
        <v>9.9039999999999989E-2</v>
      </c>
      <c r="J136" s="99">
        <f>IF(I136=0, 0, E121*E124-E121)</f>
        <v>112.59999999999991</v>
      </c>
      <c r="K136" s="81">
        <f>J136*I136</f>
        <v>11.151903999999989</v>
      </c>
      <c r="L136" s="82">
        <f>K136-H136</f>
        <v>-2.5948479999999829</v>
      </c>
      <c r="M136" s="83">
        <f>IF(ISERROR(L136/H136), "", L136/H136)</f>
        <v>-0.18876080691642566</v>
      </c>
      <c r="N136" s="59"/>
      <c r="O136" s="60"/>
      <c r="P136" s="5"/>
      <c r="Q136" s="74" t="s">
        <v>63</v>
      </c>
      <c r="R136" s="75"/>
      <c r="S136" s="97">
        <v>9.9039999999999989E-2</v>
      </c>
      <c r="T136" s="98">
        <f>IF(S136=0, 0, $R121*R123-R121)</f>
        <v>112.59999999999991</v>
      </c>
      <c r="U136" s="78">
        <f>T136*S136</f>
        <v>11.151903999999989</v>
      </c>
      <c r="V136" s="85">
        <v>9.9039999999999989E-2</v>
      </c>
      <c r="W136" s="99">
        <f>IF(V136=0, 0, R121*R124-R121)</f>
        <v>112.59999999999991</v>
      </c>
      <c r="X136" s="81">
        <f>W136*V136</f>
        <v>11.151903999999989</v>
      </c>
      <c r="Y136" s="82">
        <f>X136-U136</f>
        <v>0</v>
      </c>
      <c r="Z136" s="83">
        <f>IF(ISERROR(Y136/U136), "", Y136/U136)</f>
        <v>0</v>
      </c>
      <c r="AA136" s="59"/>
      <c r="AB136" s="60"/>
      <c r="AC136" s="5"/>
      <c r="AD136" s="74" t="s">
        <v>63</v>
      </c>
      <c r="AE136" s="75"/>
      <c r="AF136" s="97">
        <v>9.9039999999999989E-2</v>
      </c>
      <c r="AG136" s="98">
        <f>IF(AF136=0, 0, $R121*AE123-AE121)</f>
        <v>112.59999999999991</v>
      </c>
      <c r="AH136" s="78">
        <f>AG136*AF136</f>
        <v>11.151903999999989</v>
      </c>
      <c r="AI136" s="85">
        <v>9.9039999999999989E-2</v>
      </c>
      <c r="AJ136" s="99">
        <f>IF(AI136=0, 0, AE121*AE124-AE121)</f>
        <v>112.59999999999991</v>
      </c>
      <c r="AK136" s="81">
        <f>AJ136*AI136</f>
        <v>11.151903999999989</v>
      </c>
      <c r="AL136" s="82">
        <f>AK136-AH136</f>
        <v>0</v>
      </c>
      <c r="AM136" s="83">
        <f>IF(ISERROR(AL136/AH136), "", AL136/AH136)</f>
        <v>0</v>
      </c>
      <c r="AN136" s="59"/>
      <c r="AO136" s="60"/>
    </row>
    <row r="137" spans="3:41" x14ac:dyDescent="0.35">
      <c r="C137" s="5"/>
      <c r="D137" s="74" t="s">
        <v>64</v>
      </c>
      <c r="E137" s="75"/>
      <c r="F137" s="97">
        <v>3.0999999999999999E-3</v>
      </c>
      <c r="G137" s="100">
        <f>IF($E122&gt;0, $E122, $E121)</f>
        <v>2000</v>
      </c>
      <c r="H137" s="78">
        <f t="shared" si="61"/>
        <v>6.2</v>
      </c>
      <c r="I137" s="85">
        <v>2.8E-3</v>
      </c>
      <c r="J137" s="101">
        <f>IF($E122&gt;0, $E122, $E121)</f>
        <v>2000</v>
      </c>
      <c r="K137" s="81">
        <f t="shared" si="67"/>
        <v>5.6</v>
      </c>
      <c r="L137" s="82">
        <f t="shared" si="58"/>
        <v>-0.60000000000000053</v>
      </c>
      <c r="M137" s="83">
        <f t="shared" si="62"/>
        <v>-9.6774193548387177E-2</v>
      </c>
      <c r="N137" s="59"/>
      <c r="O137" s="60"/>
      <c r="P137" s="5"/>
      <c r="Q137" s="74" t="s">
        <v>64</v>
      </c>
      <c r="R137" s="75"/>
      <c r="S137" s="97">
        <f>I137</f>
        <v>2.8E-3</v>
      </c>
      <c r="T137" s="100">
        <f>IF($R122&gt;0, $R122, $R121)</f>
        <v>2000</v>
      </c>
      <c r="U137" s="78">
        <f t="shared" ref="U137" si="76">T137*S137</f>
        <v>5.6</v>
      </c>
      <c r="V137" s="85"/>
      <c r="W137" s="101">
        <f>IF($R122&gt;0, $R122, $R121)</f>
        <v>2000</v>
      </c>
      <c r="X137" s="81">
        <f t="shared" ref="X137" si="77">W137*V137</f>
        <v>0</v>
      </c>
      <c r="Y137" s="82">
        <f t="shared" ref="Y137:Y141" si="78">X137-U137</f>
        <v>-5.6</v>
      </c>
      <c r="Z137" s="83">
        <f t="shared" ref="Z137:Z140" si="79">IF(ISERROR(Y137/U137), "", Y137/U137)</f>
        <v>-1</v>
      </c>
      <c r="AA137" s="59"/>
      <c r="AB137" s="60"/>
      <c r="AC137" s="5"/>
      <c r="AD137" s="74" t="s">
        <v>64</v>
      </c>
      <c r="AE137" s="75"/>
      <c r="AF137" s="97">
        <f>V137</f>
        <v>0</v>
      </c>
      <c r="AG137" s="100">
        <f>IF($R122&gt;0, $R122, $R121)</f>
        <v>2000</v>
      </c>
      <c r="AH137" s="78">
        <f t="shared" ref="AH137" si="80">AG137*AF137</f>
        <v>0</v>
      </c>
      <c r="AI137" s="85"/>
      <c r="AJ137" s="101">
        <f>IF($R122&gt;0, $R122, $R121)</f>
        <v>2000</v>
      </c>
      <c r="AK137" s="81">
        <f t="shared" ref="AK137" si="81">AJ137*AI137</f>
        <v>0</v>
      </c>
      <c r="AL137" s="82">
        <f t="shared" ref="AL137:AL141" si="82">AK137-AH137</f>
        <v>0</v>
      </c>
      <c r="AM137" s="83" t="str">
        <f t="shared" ref="AM137:AM140" si="83">IF(ISERROR(AL137/AH137), "", AL137/AH137)</f>
        <v/>
      </c>
      <c r="AN137" s="59"/>
      <c r="AO137" s="60"/>
    </row>
    <row r="138" spans="3:41" x14ac:dyDescent="0.35">
      <c r="C138" s="5"/>
      <c r="D138" s="74" t="s">
        <v>65</v>
      </c>
      <c r="E138" s="75"/>
      <c r="F138" s="97">
        <v>-2.0000000000000001E-4</v>
      </c>
      <c r="G138" s="100">
        <f>IF($E122&gt;0, $E122, $E121)</f>
        <v>2000</v>
      </c>
      <c r="H138" s="78">
        <f>G138*F138</f>
        <v>-0.4</v>
      </c>
      <c r="I138" s="85">
        <v>0</v>
      </c>
      <c r="J138" s="101">
        <f>IF($E122&gt;0, $E122, $E121)</f>
        <v>2000</v>
      </c>
      <c r="K138" s="81">
        <f>J138*I138</f>
        <v>0</v>
      </c>
      <c r="L138" s="82">
        <f t="shared" si="58"/>
        <v>0.4</v>
      </c>
      <c r="M138" s="83">
        <f t="shared" si="62"/>
        <v>-1</v>
      </c>
      <c r="N138" s="59"/>
      <c r="O138" s="60"/>
      <c r="P138" s="5"/>
      <c r="Q138" s="74" t="s">
        <v>65</v>
      </c>
      <c r="R138" s="75"/>
      <c r="S138" s="97">
        <f>I138</f>
        <v>0</v>
      </c>
      <c r="T138" s="100">
        <f>IF($R122&gt;0, $R122, $R121)</f>
        <v>2000</v>
      </c>
      <c r="U138" s="78">
        <f>T138*S138</f>
        <v>0</v>
      </c>
      <c r="V138" s="85">
        <v>0</v>
      </c>
      <c r="W138" s="101">
        <f>IF($R122&gt;0, $R122, $R121)</f>
        <v>2000</v>
      </c>
      <c r="X138" s="81">
        <f>W138*V138</f>
        <v>0</v>
      </c>
      <c r="Y138" s="82">
        <f t="shared" si="78"/>
        <v>0</v>
      </c>
      <c r="Z138" s="83" t="str">
        <f t="shared" si="79"/>
        <v/>
      </c>
      <c r="AA138" s="59"/>
      <c r="AB138" s="60"/>
      <c r="AC138" s="5"/>
      <c r="AD138" s="74" t="s">
        <v>65</v>
      </c>
      <c r="AE138" s="75"/>
      <c r="AF138" s="97">
        <f>V138</f>
        <v>0</v>
      </c>
      <c r="AG138" s="100">
        <f>IF($R122&gt;0, $R122, $R121)</f>
        <v>2000</v>
      </c>
      <c r="AH138" s="78">
        <f>AG138*AF138</f>
        <v>0</v>
      </c>
      <c r="AI138" s="85">
        <v>0</v>
      </c>
      <c r="AJ138" s="101">
        <f>IF($R122&gt;0, $R122, $R121)</f>
        <v>2000</v>
      </c>
      <c r="AK138" s="81">
        <f>AJ138*AI138</f>
        <v>0</v>
      </c>
      <c r="AL138" s="82">
        <f t="shared" si="82"/>
        <v>0</v>
      </c>
      <c r="AM138" s="83" t="str">
        <f t="shared" si="83"/>
        <v/>
      </c>
      <c r="AN138" s="59"/>
      <c r="AO138" s="60"/>
    </row>
    <row r="139" spans="3:41" x14ac:dyDescent="0.35">
      <c r="C139" s="5"/>
      <c r="D139" s="74" t="s">
        <v>66</v>
      </c>
      <c r="E139" s="75"/>
      <c r="F139" s="97">
        <v>0</v>
      </c>
      <c r="G139" s="100">
        <f>E121</f>
        <v>2000</v>
      </c>
      <c r="H139" s="78">
        <f>G139*F139</f>
        <v>0</v>
      </c>
      <c r="I139" s="85">
        <v>0</v>
      </c>
      <c r="J139" s="101">
        <f>E121</f>
        <v>2000</v>
      </c>
      <c r="K139" s="81">
        <f t="shared" si="67"/>
        <v>0</v>
      </c>
      <c r="L139" s="82">
        <f t="shared" si="58"/>
        <v>0</v>
      </c>
      <c r="M139" s="83" t="str">
        <f t="shared" si="62"/>
        <v/>
      </c>
      <c r="N139" s="59"/>
      <c r="O139" s="60"/>
      <c r="P139" s="5"/>
      <c r="Q139" s="74" t="s">
        <v>66</v>
      </c>
      <c r="R139" s="75"/>
      <c r="S139" s="97">
        <f t="shared" ref="S139:S146" si="84">I139</f>
        <v>0</v>
      </c>
      <c r="T139" s="100">
        <f>R121</f>
        <v>2000</v>
      </c>
      <c r="U139" s="78">
        <f>T139*S139</f>
        <v>0</v>
      </c>
      <c r="V139" s="85">
        <v>0</v>
      </c>
      <c r="W139" s="101">
        <f>R121</f>
        <v>2000</v>
      </c>
      <c r="X139" s="81">
        <f t="shared" ref="X139:X140" si="85">W139*V139</f>
        <v>0</v>
      </c>
      <c r="Y139" s="82">
        <f t="shared" si="78"/>
        <v>0</v>
      </c>
      <c r="Z139" s="83" t="str">
        <f t="shared" si="79"/>
        <v/>
      </c>
      <c r="AA139" s="59"/>
      <c r="AB139" s="60"/>
      <c r="AC139" s="5"/>
      <c r="AD139" s="74" t="s">
        <v>66</v>
      </c>
      <c r="AE139" s="75"/>
      <c r="AF139" s="97">
        <f t="shared" ref="AF139:AF143" si="86">V139</f>
        <v>0</v>
      </c>
      <c r="AG139" s="100">
        <f>AE121</f>
        <v>2000</v>
      </c>
      <c r="AH139" s="78">
        <f>AG139*AF139</f>
        <v>0</v>
      </c>
      <c r="AI139" s="85">
        <v>0</v>
      </c>
      <c r="AJ139" s="101">
        <f>AE121</f>
        <v>2000</v>
      </c>
      <c r="AK139" s="81">
        <f t="shared" ref="AK139:AK140" si="87">AJ139*AI139</f>
        <v>0</v>
      </c>
      <c r="AL139" s="82">
        <f t="shared" si="82"/>
        <v>0</v>
      </c>
      <c r="AM139" s="83" t="str">
        <f t="shared" si="83"/>
        <v/>
      </c>
      <c r="AN139" s="59"/>
      <c r="AO139" s="60"/>
    </row>
    <row r="140" spans="3:41" x14ac:dyDescent="0.35">
      <c r="C140" s="5"/>
      <c r="D140" s="74" t="s">
        <v>67</v>
      </c>
      <c r="E140" s="75"/>
      <c r="F140" s="97">
        <v>1.6000000000000001E-3</v>
      </c>
      <c r="G140" s="100">
        <f>IF($E122&gt;0, $E122, $E121)</f>
        <v>2000</v>
      </c>
      <c r="H140" s="78">
        <f t="shared" si="61"/>
        <v>3.2</v>
      </c>
      <c r="I140" s="102">
        <v>2E-3</v>
      </c>
      <c r="J140" s="101">
        <f>IF($E122&gt;0, $E122, $E121)</f>
        <v>2000</v>
      </c>
      <c r="K140" s="81">
        <f t="shared" si="67"/>
        <v>4</v>
      </c>
      <c r="L140" s="82">
        <f t="shared" si="58"/>
        <v>0.79999999999999982</v>
      </c>
      <c r="M140" s="83">
        <f t="shared" si="62"/>
        <v>0.24999999999999994</v>
      </c>
      <c r="N140" s="59"/>
      <c r="O140" s="60"/>
      <c r="P140" s="5"/>
      <c r="Q140" s="74" t="s">
        <v>67</v>
      </c>
      <c r="R140" s="75"/>
      <c r="S140" s="97">
        <f t="shared" si="84"/>
        <v>2E-3</v>
      </c>
      <c r="T140" s="100">
        <f>IF($R122&gt;0, $R122, $R121)</f>
        <v>2000</v>
      </c>
      <c r="U140" s="78">
        <f t="shared" ref="U140" si="88">T140*S140</f>
        <v>4</v>
      </c>
      <c r="V140" s="102">
        <f>I140</f>
        <v>2E-3</v>
      </c>
      <c r="W140" s="101">
        <f>IF($R122&gt;0, $R122, $R121)</f>
        <v>2000</v>
      </c>
      <c r="X140" s="81">
        <f t="shared" si="85"/>
        <v>4</v>
      </c>
      <c r="Y140" s="82">
        <f t="shared" si="78"/>
        <v>0</v>
      </c>
      <c r="Z140" s="83">
        <f t="shared" si="79"/>
        <v>0</v>
      </c>
      <c r="AA140" s="59"/>
      <c r="AB140" s="60"/>
      <c r="AC140" s="5"/>
      <c r="AD140" s="74" t="s">
        <v>67</v>
      </c>
      <c r="AE140" s="75"/>
      <c r="AF140" s="97">
        <f t="shared" si="86"/>
        <v>2E-3</v>
      </c>
      <c r="AG140" s="100">
        <f>IF($R122&gt;0, $R122, $R121)</f>
        <v>2000</v>
      </c>
      <c r="AH140" s="78">
        <f t="shared" ref="AH140" si="89">AG140*AF140</f>
        <v>4</v>
      </c>
      <c r="AI140" s="102">
        <f>V140</f>
        <v>2E-3</v>
      </c>
      <c r="AJ140" s="101">
        <f>IF($R122&gt;0, $R122, $R121)</f>
        <v>2000</v>
      </c>
      <c r="AK140" s="81">
        <f t="shared" si="87"/>
        <v>4</v>
      </c>
      <c r="AL140" s="82">
        <f t="shared" si="82"/>
        <v>0</v>
      </c>
      <c r="AM140" s="83">
        <f t="shared" si="83"/>
        <v>0</v>
      </c>
      <c r="AN140" s="59"/>
      <c r="AO140" s="60"/>
    </row>
    <row r="141" spans="3:41" x14ac:dyDescent="0.35">
      <c r="C141" s="5"/>
      <c r="D141" s="74" t="s">
        <v>68</v>
      </c>
      <c r="E141" s="75"/>
      <c r="F141" s="76">
        <v>0.42</v>
      </c>
      <c r="G141" s="77">
        <v>1</v>
      </c>
      <c r="H141" s="78">
        <f>G141*F141</f>
        <v>0.42</v>
      </c>
      <c r="I141" s="79">
        <v>0.42</v>
      </c>
      <c r="J141" s="86">
        <v>1</v>
      </c>
      <c r="K141" s="81">
        <f>J141*I141</f>
        <v>0.42</v>
      </c>
      <c r="L141" s="82">
        <f t="shared" si="58"/>
        <v>0</v>
      </c>
      <c r="M141" s="83">
        <f>IF(ISERROR(L141/H141), "", L141/H141)</f>
        <v>0</v>
      </c>
      <c r="N141" s="59"/>
      <c r="O141" s="60"/>
      <c r="P141" s="5"/>
      <c r="Q141" s="74" t="s">
        <v>68</v>
      </c>
      <c r="R141" s="75"/>
      <c r="S141" s="97">
        <f t="shared" si="84"/>
        <v>0.42</v>
      </c>
      <c r="T141" s="77">
        <v>1</v>
      </c>
      <c r="U141" s="78">
        <f>T141*S141</f>
        <v>0.42</v>
      </c>
      <c r="V141" s="79">
        <v>0.42</v>
      </c>
      <c r="W141" s="86">
        <v>1</v>
      </c>
      <c r="X141" s="81">
        <f>W141*V141</f>
        <v>0.42</v>
      </c>
      <c r="Y141" s="82">
        <f t="shared" si="78"/>
        <v>0</v>
      </c>
      <c r="Z141" s="83">
        <f>IF(ISERROR(Y141/U141), "", Y141/U141)</f>
        <v>0</v>
      </c>
      <c r="AA141" s="59"/>
      <c r="AB141" s="60"/>
      <c r="AC141" s="5"/>
      <c r="AD141" s="74" t="s">
        <v>68</v>
      </c>
      <c r="AE141" s="75"/>
      <c r="AF141" s="97">
        <f t="shared" si="86"/>
        <v>0.42</v>
      </c>
      <c r="AG141" s="77">
        <v>1</v>
      </c>
      <c r="AH141" s="78">
        <f>AG141*AF141</f>
        <v>0.42</v>
      </c>
      <c r="AI141" s="79">
        <v>0.42</v>
      </c>
      <c r="AJ141" s="86">
        <v>1</v>
      </c>
      <c r="AK141" s="81">
        <f>AJ141*AI141</f>
        <v>0.42</v>
      </c>
      <c r="AL141" s="82">
        <f t="shared" si="82"/>
        <v>0</v>
      </c>
      <c r="AM141" s="83">
        <f>IF(ISERROR(AL141/AH141), "", AL141/AH141)</f>
        <v>0</v>
      </c>
      <c r="AN141" s="59"/>
      <c r="AO141" s="60"/>
    </row>
    <row r="142" spans="3:41" x14ac:dyDescent="0.35">
      <c r="C142" s="5"/>
      <c r="D142" s="74" t="s">
        <v>69</v>
      </c>
      <c r="E142" s="75"/>
      <c r="F142" s="76">
        <v>0</v>
      </c>
      <c r="G142" s="77">
        <v>1</v>
      </c>
      <c r="H142" s="78">
        <f t="shared" si="61"/>
        <v>0</v>
      </c>
      <c r="I142" s="79">
        <v>0</v>
      </c>
      <c r="J142" s="86">
        <v>1</v>
      </c>
      <c r="K142" s="81">
        <f>J142*I142</f>
        <v>0</v>
      </c>
      <c r="L142" s="82">
        <f>K142-H142</f>
        <v>0</v>
      </c>
      <c r="M142" s="83" t="str">
        <f>IF(ISERROR(L142/H142), "", L142/H142)</f>
        <v/>
      </c>
      <c r="N142" s="59"/>
      <c r="O142" s="60"/>
      <c r="P142" s="5"/>
      <c r="Q142" s="74" t="s">
        <v>69</v>
      </c>
      <c r="R142" s="75"/>
      <c r="S142" s="97">
        <f t="shared" si="84"/>
        <v>0</v>
      </c>
      <c r="T142" s="77">
        <v>1</v>
      </c>
      <c r="U142" s="78">
        <f t="shared" ref="U142" si="90">T142*S142</f>
        <v>0</v>
      </c>
      <c r="V142" s="79">
        <v>0</v>
      </c>
      <c r="W142" s="86">
        <v>1</v>
      </c>
      <c r="X142" s="81">
        <f>W142*V142</f>
        <v>0</v>
      </c>
      <c r="Y142" s="82">
        <f>X142-U142</f>
        <v>0</v>
      </c>
      <c r="Z142" s="83" t="str">
        <f>IF(ISERROR(Y142/U142), "", Y142/U142)</f>
        <v/>
      </c>
      <c r="AA142" s="59"/>
      <c r="AB142" s="60"/>
      <c r="AC142" s="5"/>
      <c r="AD142" s="74" t="s">
        <v>69</v>
      </c>
      <c r="AE142" s="75"/>
      <c r="AF142" s="97">
        <f t="shared" si="86"/>
        <v>0</v>
      </c>
      <c r="AG142" s="77">
        <v>1</v>
      </c>
      <c r="AH142" s="78">
        <f t="shared" ref="AH142" si="91">AG142*AF142</f>
        <v>0</v>
      </c>
      <c r="AI142" s="79">
        <v>0</v>
      </c>
      <c r="AJ142" s="86">
        <v>1</v>
      </c>
      <c r="AK142" s="81">
        <f>AJ142*AI142</f>
        <v>0</v>
      </c>
      <c r="AL142" s="82">
        <f>AK142-AH142</f>
        <v>0</v>
      </c>
      <c r="AM142" s="83" t="str">
        <f>IF(ISERROR(AL142/AH142), "", AL142/AH142)</f>
        <v/>
      </c>
      <c r="AN142" s="59"/>
      <c r="AO142" s="60"/>
    </row>
    <row r="143" spans="3:41" x14ac:dyDescent="0.35">
      <c r="C143" s="5"/>
      <c r="D143" s="74" t="s">
        <v>70</v>
      </c>
      <c r="E143" s="75"/>
      <c r="F143" s="97"/>
      <c r="G143" s="100">
        <f>IF($E122&gt;0, $E122, $E121)</f>
        <v>2000</v>
      </c>
      <c r="H143" s="78">
        <f>G143*F143</f>
        <v>0</v>
      </c>
      <c r="I143" s="85">
        <v>1E-4</v>
      </c>
      <c r="J143" s="101">
        <f>IF($E122&gt;0, $E122, $E121)</f>
        <v>2000</v>
      </c>
      <c r="K143" s="81">
        <f>J143*I143</f>
        <v>0.2</v>
      </c>
      <c r="L143" s="82">
        <f t="shared" si="58"/>
        <v>0.2</v>
      </c>
      <c r="M143" s="83" t="str">
        <f>IF(ISERROR(L143/H143), "", L143/H143)</f>
        <v/>
      </c>
      <c r="N143" s="59"/>
      <c r="O143" s="60"/>
      <c r="P143" s="5"/>
      <c r="Q143" s="74" t="s">
        <v>70</v>
      </c>
      <c r="R143" s="75"/>
      <c r="S143" s="97">
        <f t="shared" si="84"/>
        <v>1E-4</v>
      </c>
      <c r="T143" s="100">
        <f>IF($R122&gt;0, $R122, $R121)</f>
        <v>2000</v>
      </c>
      <c r="U143" s="78">
        <f>T143*S143</f>
        <v>0.2</v>
      </c>
      <c r="V143" s="85"/>
      <c r="W143" s="101">
        <f>IF($R122&gt;0, $R122, $R121)</f>
        <v>2000</v>
      </c>
      <c r="X143" s="81">
        <f>W143*V143</f>
        <v>0</v>
      </c>
      <c r="Y143" s="82">
        <f t="shared" ref="Y143:Y150" si="92">X143-U143</f>
        <v>-0.2</v>
      </c>
      <c r="Z143" s="83">
        <f>IF(ISERROR(Y143/U143), "", Y143/U143)</f>
        <v>-1</v>
      </c>
      <c r="AA143" s="59"/>
      <c r="AB143" s="60"/>
      <c r="AC143" s="5"/>
      <c r="AD143" s="74" t="s">
        <v>70</v>
      </c>
      <c r="AE143" s="75"/>
      <c r="AF143" s="97">
        <f t="shared" si="86"/>
        <v>0</v>
      </c>
      <c r="AG143" s="100">
        <f>IF($R122&gt;0, $R122, $R121)</f>
        <v>2000</v>
      </c>
      <c r="AH143" s="78">
        <f>AG143*AF143</f>
        <v>0</v>
      </c>
      <c r="AI143" s="85"/>
      <c r="AJ143" s="101">
        <f>IF($R122&gt;0, $R122, $R121)</f>
        <v>2000</v>
      </c>
      <c r="AK143" s="81">
        <f>AJ143*AI143</f>
        <v>0</v>
      </c>
      <c r="AL143" s="82">
        <f t="shared" ref="AL143:AL150" si="93">AK143-AH143</f>
        <v>0</v>
      </c>
      <c r="AM143" s="83" t="str">
        <f>IF(ISERROR(AL143/AH143), "", AL143/AH143)</f>
        <v/>
      </c>
      <c r="AN143" s="59"/>
      <c r="AO143" s="60"/>
    </row>
    <row r="144" spans="3:41" x14ac:dyDescent="0.35">
      <c r="C144" s="5"/>
      <c r="D144" s="87" t="s">
        <v>71</v>
      </c>
      <c r="E144" s="103"/>
      <c r="F144" s="104"/>
      <c r="G144" s="105"/>
      <c r="H144" s="106">
        <f>SUM(H135:H143)</f>
        <v>103.93675199999998</v>
      </c>
      <c r="I144" s="107"/>
      <c r="J144" s="93"/>
      <c r="K144" s="108">
        <f>SUM(K135:K143)</f>
        <v>117.16190399999999</v>
      </c>
      <c r="L144" s="95">
        <f t="shared" si="58"/>
        <v>13.225152000000008</v>
      </c>
      <c r="M144" s="96">
        <f>IF((H144)=0,"",(L144/H144))</f>
        <v>0.12724230597469519</v>
      </c>
      <c r="N144" s="59"/>
      <c r="O144" s="60"/>
      <c r="P144" s="5"/>
      <c r="Q144" s="87" t="s">
        <v>71</v>
      </c>
      <c r="R144" s="103"/>
      <c r="S144" s="104"/>
      <c r="T144" s="105"/>
      <c r="U144" s="106">
        <f>SUM(U135:U143)</f>
        <v>117.16190399999999</v>
      </c>
      <c r="V144" s="107"/>
      <c r="W144" s="93"/>
      <c r="X144" s="108">
        <f>SUM(X135:X143)</f>
        <v>103.16190399999999</v>
      </c>
      <c r="Y144" s="95">
        <f t="shared" si="92"/>
        <v>-14</v>
      </c>
      <c r="Z144" s="96">
        <f>IF((U144)=0,"",(Y144/U144))</f>
        <v>-0.11949276618106174</v>
      </c>
      <c r="AA144" s="59"/>
      <c r="AB144" s="60"/>
      <c r="AC144" s="5"/>
      <c r="AD144" s="87" t="s">
        <v>71</v>
      </c>
      <c r="AE144" s="103"/>
      <c r="AF144" s="104"/>
      <c r="AG144" s="105"/>
      <c r="AH144" s="106">
        <f>SUM(AH135:AH143)</f>
        <v>103.16190399999999</v>
      </c>
      <c r="AI144" s="107"/>
      <c r="AJ144" s="93"/>
      <c r="AK144" s="108">
        <f>SUM(AK135:AK143)</f>
        <v>103.16190399999999</v>
      </c>
      <c r="AL144" s="95">
        <f t="shared" si="93"/>
        <v>0</v>
      </c>
      <c r="AM144" s="96">
        <f>IF((AH144)=0,"",(AL144/AH144))</f>
        <v>0</v>
      </c>
      <c r="AN144" s="59"/>
      <c r="AO144" s="60"/>
    </row>
    <row r="145" spans="3:41" x14ac:dyDescent="0.35">
      <c r="C145" s="5"/>
      <c r="D145" s="109" t="s">
        <v>72</v>
      </c>
      <c r="E145" s="75"/>
      <c r="F145" s="110">
        <v>9.7000000000000003E-3</v>
      </c>
      <c r="G145" s="98">
        <f>IF($E122&gt;0, $E122, $E121*$E123)</f>
        <v>2138.7999999999997</v>
      </c>
      <c r="H145" s="78">
        <f>G145*F145</f>
        <v>20.746359999999999</v>
      </c>
      <c r="I145" s="102">
        <v>1.2800000000000001E-2</v>
      </c>
      <c r="J145" s="99">
        <f>IF($E122&gt;0, $E122, $E121*$E124)</f>
        <v>2112.6</v>
      </c>
      <c r="K145" s="81">
        <f>J145*I145</f>
        <v>27.04128</v>
      </c>
      <c r="L145" s="82">
        <f t="shared" si="58"/>
        <v>6.2949200000000012</v>
      </c>
      <c r="M145" s="83">
        <f>IF(ISERROR(L145/H145), "", L145/H145)</f>
        <v>0.30342286550508146</v>
      </c>
      <c r="N145" s="59"/>
      <c r="O145" s="60"/>
      <c r="P145" s="5"/>
      <c r="Q145" s="109" t="s">
        <v>72</v>
      </c>
      <c r="R145" s="75"/>
      <c r="S145" s="97">
        <f t="shared" si="84"/>
        <v>1.2800000000000001E-2</v>
      </c>
      <c r="T145" s="98">
        <f>IF($R122&gt;0, $R122, $R121*$R123)</f>
        <v>2112.6</v>
      </c>
      <c r="U145" s="78">
        <f>T145*S145</f>
        <v>27.04128</v>
      </c>
      <c r="V145" s="102">
        <f>I145</f>
        <v>1.2800000000000001E-2</v>
      </c>
      <c r="W145" s="99">
        <f>IF($R122&gt;0, $R122, $R121*$R124)</f>
        <v>2112.6</v>
      </c>
      <c r="X145" s="81">
        <f>W145*V145</f>
        <v>27.04128</v>
      </c>
      <c r="Y145" s="82">
        <f t="shared" si="92"/>
        <v>0</v>
      </c>
      <c r="Z145" s="83">
        <f>IF(ISERROR(Y145/U145), "", Y145/U145)</f>
        <v>0</v>
      </c>
      <c r="AA145" s="59"/>
      <c r="AB145" s="60"/>
      <c r="AC145" s="5"/>
      <c r="AD145" s="109" t="s">
        <v>72</v>
      </c>
      <c r="AE145" s="75"/>
      <c r="AF145" s="97">
        <f t="shared" ref="AF145:AF146" si="94">V145</f>
        <v>1.2800000000000001E-2</v>
      </c>
      <c r="AG145" s="98">
        <f>IF($R122&gt;0, $R122, $R121*$R123)</f>
        <v>2112.6</v>
      </c>
      <c r="AH145" s="78">
        <f>AG145*AF145</f>
        <v>27.04128</v>
      </c>
      <c r="AI145" s="102">
        <f>V145</f>
        <v>1.2800000000000001E-2</v>
      </c>
      <c r="AJ145" s="99">
        <f>IF($R122&gt;0, $R122, $R121*$R124)</f>
        <v>2112.6</v>
      </c>
      <c r="AK145" s="81">
        <f>AJ145*AI145</f>
        <v>27.04128</v>
      </c>
      <c r="AL145" s="82">
        <f t="shared" si="93"/>
        <v>0</v>
      </c>
      <c r="AM145" s="83">
        <f>IF(ISERROR(AL145/AH145), "", AL145/AH145)</f>
        <v>0</v>
      </c>
      <c r="AN145" s="59"/>
      <c r="AO145" s="60"/>
    </row>
    <row r="146" spans="3:41" x14ac:dyDescent="0.35">
      <c r="C146" s="5"/>
      <c r="D146" s="111" t="s">
        <v>73</v>
      </c>
      <c r="E146" s="75"/>
      <c r="F146" s="110">
        <v>3.5000000000000001E-3</v>
      </c>
      <c r="G146" s="98">
        <f>IF($E122&gt;0, $E122, $E121*$E123)</f>
        <v>2138.7999999999997</v>
      </c>
      <c r="H146" s="78">
        <f>G146*F146</f>
        <v>7.4857999999999993</v>
      </c>
      <c r="I146" s="102">
        <v>4.7999999999999996E-3</v>
      </c>
      <c r="J146" s="99">
        <f>IF($E122&gt;0, $E122, $E121*$E124)</f>
        <v>2112.6</v>
      </c>
      <c r="K146" s="81">
        <f>J146*I146</f>
        <v>10.140479999999998</v>
      </c>
      <c r="L146" s="82">
        <f t="shared" si="58"/>
        <v>2.654679999999999</v>
      </c>
      <c r="M146" s="83">
        <f>IF(ISERROR(L146/H146), "", L146/H146)</f>
        <v>0.35462876379278091</v>
      </c>
      <c r="N146" s="59"/>
      <c r="O146" s="60"/>
      <c r="P146" s="5"/>
      <c r="Q146" s="111" t="s">
        <v>73</v>
      </c>
      <c r="R146" s="75"/>
      <c r="S146" s="97">
        <f t="shared" si="84"/>
        <v>4.7999999999999996E-3</v>
      </c>
      <c r="T146" s="98">
        <f>IF($R122&gt;0, $R122, $R121*$R123)</f>
        <v>2112.6</v>
      </c>
      <c r="U146" s="78">
        <f>T146*S146</f>
        <v>10.140479999999998</v>
      </c>
      <c r="V146" s="102">
        <f>I146</f>
        <v>4.7999999999999996E-3</v>
      </c>
      <c r="W146" s="99">
        <f>IF($R122&gt;0, $R122, $R121*$R124)</f>
        <v>2112.6</v>
      </c>
      <c r="X146" s="81">
        <f>W146*V146</f>
        <v>10.140479999999998</v>
      </c>
      <c r="Y146" s="82">
        <f t="shared" si="92"/>
        <v>0</v>
      </c>
      <c r="Z146" s="83">
        <f>IF(ISERROR(Y146/U146), "", Y146/U146)</f>
        <v>0</v>
      </c>
      <c r="AA146" s="59"/>
      <c r="AB146" s="60"/>
      <c r="AC146" s="5"/>
      <c r="AD146" s="111" t="s">
        <v>73</v>
      </c>
      <c r="AE146" s="75"/>
      <c r="AF146" s="97">
        <f t="shared" si="94"/>
        <v>4.7999999999999996E-3</v>
      </c>
      <c r="AG146" s="98">
        <f>IF($R122&gt;0, $R122, $R121*$R123)</f>
        <v>2112.6</v>
      </c>
      <c r="AH146" s="78">
        <f>AG146*AF146</f>
        <v>10.140479999999998</v>
      </c>
      <c r="AI146" s="102">
        <f>V146</f>
        <v>4.7999999999999996E-3</v>
      </c>
      <c r="AJ146" s="99">
        <f>IF($R122&gt;0, $R122, $R121*$R124)</f>
        <v>2112.6</v>
      </c>
      <c r="AK146" s="81">
        <f>AJ146*AI146</f>
        <v>10.140479999999998</v>
      </c>
      <c r="AL146" s="82">
        <f t="shared" si="93"/>
        <v>0</v>
      </c>
      <c r="AM146" s="83">
        <f>IF(ISERROR(AL146/AH146), "", AL146/AH146)</f>
        <v>0</v>
      </c>
      <c r="AN146" s="59"/>
      <c r="AO146" s="60"/>
    </row>
    <row r="147" spans="3:41" x14ac:dyDescent="0.35">
      <c r="C147" s="5"/>
      <c r="D147" s="87" t="s">
        <v>74</v>
      </c>
      <c r="E147" s="88"/>
      <c r="F147" s="104"/>
      <c r="G147" s="105"/>
      <c r="H147" s="106">
        <f>SUM(H144:H146)</f>
        <v>132.16891199999998</v>
      </c>
      <c r="I147" s="107"/>
      <c r="J147" s="93"/>
      <c r="K147" s="108">
        <f>SUM(K144:K146)</f>
        <v>154.34366399999999</v>
      </c>
      <c r="L147" s="95">
        <f t="shared" si="58"/>
        <v>22.174752000000012</v>
      </c>
      <c r="M147" s="96">
        <f>IF((H147)=0,"",(L147/H147))</f>
        <v>0.16777585337163112</v>
      </c>
      <c r="N147" s="59"/>
      <c r="O147" s="60"/>
      <c r="P147" s="5"/>
      <c r="Q147" s="87" t="s">
        <v>74</v>
      </c>
      <c r="R147" s="88"/>
      <c r="S147" s="104"/>
      <c r="T147" s="105"/>
      <c r="U147" s="106">
        <f>SUM(U144:U146)</f>
        <v>154.34366399999999</v>
      </c>
      <c r="V147" s="107"/>
      <c r="W147" s="93"/>
      <c r="X147" s="108">
        <f>SUM(X144:X146)</f>
        <v>140.34366399999999</v>
      </c>
      <c r="Y147" s="95">
        <f t="shared" si="92"/>
        <v>-14</v>
      </c>
      <c r="Z147" s="96">
        <f>IF((U147)=0,"",(Y147/U147))</f>
        <v>-9.0706671314994838E-2</v>
      </c>
      <c r="AA147" s="59"/>
      <c r="AB147" s="60"/>
      <c r="AC147" s="5"/>
      <c r="AD147" s="87" t="s">
        <v>74</v>
      </c>
      <c r="AE147" s="88"/>
      <c r="AF147" s="104"/>
      <c r="AG147" s="105"/>
      <c r="AH147" s="106">
        <f>SUM(AH144:AH146)</f>
        <v>140.34366399999999</v>
      </c>
      <c r="AI147" s="107"/>
      <c r="AJ147" s="93"/>
      <c r="AK147" s="108">
        <f>SUM(AK144:AK146)</f>
        <v>140.34366399999999</v>
      </c>
      <c r="AL147" s="95">
        <f t="shared" si="93"/>
        <v>0</v>
      </c>
      <c r="AM147" s="96">
        <f>IF((AH147)=0,"",(AL147/AH147))</f>
        <v>0</v>
      </c>
      <c r="AN147" s="59"/>
      <c r="AO147" s="60"/>
    </row>
    <row r="148" spans="3:41" x14ac:dyDescent="0.35">
      <c r="C148" s="5"/>
      <c r="D148" s="74" t="s">
        <v>75</v>
      </c>
      <c r="E148" s="75"/>
      <c r="F148" s="112">
        <f>I148</f>
        <v>4.5000000000000005E-3</v>
      </c>
      <c r="G148" s="98">
        <f>E121*E123</f>
        <v>2138.7999999999997</v>
      </c>
      <c r="H148" s="113">
        <f t="shared" ref="H148:H154" si="95">G148*F148</f>
        <v>9.6245999999999992</v>
      </c>
      <c r="I148" s="85">
        <v>4.5000000000000005E-3</v>
      </c>
      <c r="J148" s="99">
        <f>E121*E124</f>
        <v>2112.6</v>
      </c>
      <c r="K148" s="81">
        <f t="shared" ref="K148:K154" si="96">J148*I148</f>
        <v>9.5067000000000004</v>
      </c>
      <c r="L148" s="82">
        <f t="shared" si="58"/>
        <v>-0.11789999999999878</v>
      </c>
      <c r="M148" s="83">
        <f t="shared" ref="M148:M156" si="97">IF(ISERROR(L148/H148), "", L148/H148)</f>
        <v>-1.2249859734430397E-2</v>
      </c>
      <c r="N148" s="59"/>
      <c r="O148" s="60"/>
      <c r="P148" s="5"/>
      <c r="Q148" s="74" t="s">
        <v>75</v>
      </c>
      <c r="R148" s="75"/>
      <c r="S148" s="112">
        <f>V148</f>
        <v>4.5000000000000005E-3</v>
      </c>
      <c r="T148" s="98">
        <f>R121*R123</f>
        <v>2112.6</v>
      </c>
      <c r="U148" s="113">
        <f t="shared" ref="U148:U150" si="98">T148*S148</f>
        <v>9.5067000000000004</v>
      </c>
      <c r="V148" s="85">
        <v>4.5000000000000005E-3</v>
      </c>
      <c r="W148" s="99">
        <f>R121*R124</f>
        <v>2112.6</v>
      </c>
      <c r="X148" s="81">
        <f t="shared" ref="X148:X150" si="99">W148*V148</f>
        <v>9.5067000000000004</v>
      </c>
      <c r="Y148" s="82">
        <f t="shared" si="92"/>
        <v>0</v>
      </c>
      <c r="Z148" s="83">
        <f t="shared" ref="Z148:Z150" si="100">IF(ISERROR(Y148/U148), "", Y148/U148)</f>
        <v>0</v>
      </c>
      <c r="AA148" s="59"/>
      <c r="AB148" s="60"/>
      <c r="AC148" s="5"/>
      <c r="AD148" s="74" t="s">
        <v>75</v>
      </c>
      <c r="AE148" s="75"/>
      <c r="AF148" s="112">
        <f>AI148</f>
        <v>4.5000000000000005E-3</v>
      </c>
      <c r="AG148" s="98">
        <f>AE121*AE123</f>
        <v>2112.6</v>
      </c>
      <c r="AH148" s="113">
        <f t="shared" ref="AH148:AH150" si="101">AG148*AF148</f>
        <v>9.5067000000000004</v>
      </c>
      <c r="AI148" s="85">
        <v>4.5000000000000005E-3</v>
      </c>
      <c r="AJ148" s="99">
        <f>AE121*AE124</f>
        <v>2112.6</v>
      </c>
      <c r="AK148" s="81">
        <f t="shared" ref="AK148:AK150" si="102">AJ148*AI148</f>
        <v>9.5067000000000004</v>
      </c>
      <c r="AL148" s="82">
        <f t="shared" si="93"/>
        <v>0</v>
      </c>
      <c r="AM148" s="83">
        <f t="shared" ref="AM148:AM150" si="103">IF(ISERROR(AL148/AH148), "", AL148/AH148)</f>
        <v>0</v>
      </c>
      <c r="AN148" s="59"/>
      <c r="AO148" s="60"/>
    </row>
    <row r="149" spans="3:41" x14ac:dyDescent="0.35">
      <c r="C149" s="5"/>
      <c r="D149" s="74" t="s">
        <v>76</v>
      </c>
      <c r="E149" s="75"/>
      <c r="F149" s="112">
        <f>I149</f>
        <v>1.4E-3</v>
      </c>
      <c r="G149" s="98">
        <f>E121*E123</f>
        <v>2138.7999999999997</v>
      </c>
      <c r="H149" s="113">
        <f t="shared" si="95"/>
        <v>2.9943199999999996</v>
      </c>
      <c r="I149" s="85">
        <v>1.4E-3</v>
      </c>
      <c r="J149" s="99">
        <f>E121*E124</f>
        <v>2112.6</v>
      </c>
      <c r="K149" s="81">
        <f t="shared" si="96"/>
        <v>2.95764</v>
      </c>
      <c r="L149" s="82">
        <f t="shared" si="58"/>
        <v>-3.6679999999999602E-2</v>
      </c>
      <c r="M149" s="83">
        <f t="shared" si="97"/>
        <v>-1.224985973443039E-2</v>
      </c>
      <c r="N149" s="59"/>
      <c r="O149" s="60"/>
      <c r="P149" s="5"/>
      <c r="Q149" s="74" t="s">
        <v>76</v>
      </c>
      <c r="R149" s="75"/>
      <c r="S149" s="112">
        <f>V149</f>
        <v>1.4E-3</v>
      </c>
      <c r="T149" s="98">
        <f>R121*R123</f>
        <v>2112.6</v>
      </c>
      <c r="U149" s="113">
        <f t="shared" si="98"/>
        <v>2.95764</v>
      </c>
      <c r="V149" s="85">
        <v>1.4E-3</v>
      </c>
      <c r="W149" s="99">
        <f>R121*R124</f>
        <v>2112.6</v>
      </c>
      <c r="X149" s="81">
        <f t="shared" si="99"/>
        <v>2.95764</v>
      </c>
      <c r="Y149" s="82">
        <f t="shared" si="92"/>
        <v>0</v>
      </c>
      <c r="Z149" s="83">
        <f t="shared" si="100"/>
        <v>0</v>
      </c>
      <c r="AA149" s="59"/>
      <c r="AB149" s="60"/>
      <c r="AC149" s="5"/>
      <c r="AD149" s="74" t="s">
        <v>76</v>
      </c>
      <c r="AE149" s="75"/>
      <c r="AF149" s="112">
        <f>AI149</f>
        <v>1.4E-3</v>
      </c>
      <c r="AG149" s="98">
        <f>AE121*AE123</f>
        <v>2112.6</v>
      </c>
      <c r="AH149" s="113">
        <f t="shared" si="101"/>
        <v>2.95764</v>
      </c>
      <c r="AI149" s="85">
        <v>1.4E-3</v>
      </c>
      <c r="AJ149" s="99">
        <f>AE121*AE124</f>
        <v>2112.6</v>
      </c>
      <c r="AK149" s="81">
        <f t="shared" si="102"/>
        <v>2.95764</v>
      </c>
      <c r="AL149" s="82">
        <f t="shared" si="93"/>
        <v>0</v>
      </c>
      <c r="AM149" s="83">
        <f t="shared" si="103"/>
        <v>0</v>
      </c>
      <c r="AN149" s="59"/>
      <c r="AO149" s="60"/>
    </row>
    <row r="150" spans="3:41" x14ac:dyDescent="0.35">
      <c r="C150" s="5"/>
      <c r="D150" s="74" t="s">
        <v>77</v>
      </c>
      <c r="E150" s="75"/>
      <c r="F150" s="114">
        <v>0.25</v>
      </c>
      <c r="G150" s="77">
        <v>1</v>
      </c>
      <c r="H150" s="113">
        <f t="shared" si="95"/>
        <v>0.25</v>
      </c>
      <c r="I150" s="79">
        <v>0.25</v>
      </c>
      <c r="J150" s="80">
        <v>1</v>
      </c>
      <c r="K150" s="81">
        <f t="shared" si="96"/>
        <v>0.25</v>
      </c>
      <c r="L150" s="82">
        <f t="shared" si="58"/>
        <v>0</v>
      </c>
      <c r="M150" s="83">
        <f t="shared" si="97"/>
        <v>0</v>
      </c>
      <c r="N150" s="59"/>
      <c r="O150" s="60"/>
      <c r="P150" s="5"/>
      <c r="Q150" s="74" t="s">
        <v>77</v>
      </c>
      <c r="R150" s="75"/>
      <c r="S150" s="114">
        <v>0.25</v>
      </c>
      <c r="T150" s="77">
        <v>1</v>
      </c>
      <c r="U150" s="113">
        <f t="shared" si="98"/>
        <v>0.25</v>
      </c>
      <c r="V150" s="79">
        <v>0.25</v>
      </c>
      <c r="W150" s="80">
        <v>1</v>
      </c>
      <c r="X150" s="81">
        <f t="shared" si="99"/>
        <v>0.25</v>
      </c>
      <c r="Y150" s="82">
        <f t="shared" si="92"/>
        <v>0</v>
      </c>
      <c r="Z150" s="83">
        <f t="shared" si="100"/>
        <v>0</v>
      </c>
      <c r="AA150" s="59"/>
      <c r="AB150" s="60"/>
      <c r="AC150" s="5"/>
      <c r="AD150" s="74" t="s">
        <v>77</v>
      </c>
      <c r="AE150" s="75"/>
      <c r="AF150" s="114">
        <v>0.25</v>
      </c>
      <c r="AG150" s="77">
        <v>1</v>
      </c>
      <c r="AH150" s="113">
        <f t="shared" si="101"/>
        <v>0.25</v>
      </c>
      <c r="AI150" s="79">
        <v>0.25</v>
      </c>
      <c r="AJ150" s="80">
        <v>1</v>
      </c>
      <c r="AK150" s="81">
        <f t="shared" si="102"/>
        <v>0.25</v>
      </c>
      <c r="AL150" s="82">
        <f t="shared" si="93"/>
        <v>0</v>
      </c>
      <c r="AM150" s="83">
        <f t="shared" si="103"/>
        <v>0</v>
      </c>
      <c r="AN150" s="59"/>
      <c r="AO150" s="60"/>
    </row>
    <row r="151" spans="3:41" hidden="1" x14ac:dyDescent="0.35">
      <c r="C151" s="5"/>
      <c r="D151" s="74" t="s">
        <v>78</v>
      </c>
      <c r="E151" s="75"/>
      <c r="F151" s="110"/>
      <c r="G151" s="98"/>
      <c r="H151" s="113"/>
      <c r="I151" s="102"/>
      <c r="J151" s="99"/>
      <c r="K151" s="81"/>
      <c r="L151" s="82"/>
      <c r="M151" s="83"/>
      <c r="N151" s="59"/>
      <c r="O151" s="60"/>
      <c r="P151" s="5"/>
      <c r="Q151" s="74" t="s">
        <v>78</v>
      </c>
      <c r="R151" s="75"/>
      <c r="S151" s="110"/>
      <c r="T151" s="98"/>
      <c r="U151" s="113"/>
      <c r="V151" s="102"/>
      <c r="W151" s="99"/>
      <c r="X151" s="81"/>
      <c r="Y151" s="82"/>
      <c r="Z151" s="83"/>
      <c r="AA151" s="59"/>
      <c r="AB151" s="60"/>
      <c r="AC151" s="5"/>
      <c r="AD151" s="74" t="s">
        <v>78</v>
      </c>
      <c r="AE151" s="75"/>
      <c r="AF151" s="110"/>
      <c r="AG151" s="98"/>
      <c r="AH151" s="113"/>
      <c r="AI151" s="102"/>
      <c r="AJ151" s="99"/>
      <c r="AK151" s="81"/>
      <c r="AL151" s="82"/>
      <c r="AM151" s="83"/>
      <c r="AN151" s="59"/>
      <c r="AO151" s="60"/>
    </row>
    <row r="152" spans="3:41" x14ac:dyDescent="0.35">
      <c r="C152" s="5"/>
      <c r="D152" s="74" t="s">
        <v>79</v>
      </c>
      <c r="E152" s="75"/>
      <c r="F152" s="112">
        <v>7.5999999999999998E-2</v>
      </c>
      <c r="G152" s="115">
        <v>1280</v>
      </c>
      <c r="H152" s="113">
        <f t="shared" si="95"/>
        <v>97.28</v>
      </c>
      <c r="I152" s="116">
        <v>7.5999999999999998E-2</v>
      </c>
      <c r="J152" s="117">
        <v>1280</v>
      </c>
      <c r="K152" s="81">
        <f t="shared" si="96"/>
        <v>97.28</v>
      </c>
      <c r="L152" s="82">
        <f>K152-H152</f>
        <v>0</v>
      </c>
      <c r="M152" s="83">
        <f t="shared" si="97"/>
        <v>0</v>
      </c>
      <c r="N152" s="59"/>
      <c r="O152" s="60"/>
      <c r="P152" s="5"/>
      <c r="Q152" s="74" t="s">
        <v>79</v>
      </c>
      <c r="R152" s="75"/>
      <c r="S152" s="112">
        <v>7.5999999999999998E-2</v>
      </c>
      <c r="T152" s="115">
        <v>1280</v>
      </c>
      <c r="U152" s="113">
        <f t="shared" ref="U152:U154" si="104">T152*S152</f>
        <v>97.28</v>
      </c>
      <c r="V152" s="116">
        <v>7.5999999999999998E-2</v>
      </c>
      <c r="W152" s="117">
        <v>1280</v>
      </c>
      <c r="X152" s="81">
        <f t="shared" ref="X152:X154" si="105">W152*V152</f>
        <v>97.28</v>
      </c>
      <c r="Y152" s="82">
        <f>X152-U152</f>
        <v>0</v>
      </c>
      <c r="Z152" s="83">
        <f t="shared" ref="Z152:Z156" si="106">IF(ISERROR(Y152/U152), "", Y152/U152)</f>
        <v>0</v>
      </c>
      <c r="AA152" s="59"/>
      <c r="AB152" s="60"/>
      <c r="AC152" s="5"/>
      <c r="AD152" s="74" t="s">
        <v>79</v>
      </c>
      <c r="AE152" s="75"/>
      <c r="AF152" s="112">
        <v>7.5999999999999998E-2</v>
      </c>
      <c r="AG152" s="115">
        <v>1280</v>
      </c>
      <c r="AH152" s="113">
        <f t="shared" ref="AH152:AH154" si="107">AG152*AF152</f>
        <v>97.28</v>
      </c>
      <c r="AI152" s="116">
        <v>7.5999999999999998E-2</v>
      </c>
      <c r="AJ152" s="117">
        <v>1280</v>
      </c>
      <c r="AK152" s="81">
        <f t="shared" ref="AK152:AK154" si="108">AJ152*AI152</f>
        <v>97.28</v>
      </c>
      <c r="AL152" s="82">
        <f>AK152-AH152</f>
        <v>0</v>
      </c>
      <c r="AM152" s="83">
        <f t="shared" ref="AM152:AM156" si="109">IF(ISERROR(AL152/AH152), "", AL152/AH152)</f>
        <v>0</v>
      </c>
      <c r="AN152" s="59"/>
      <c r="AO152" s="60"/>
    </row>
    <row r="153" spans="3:41" x14ac:dyDescent="0.35">
      <c r="C153" s="5"/>
      <c r="D153" s="74" t="s">
        <v>80</v>
      </c>
      <c r="E153" s="75"/>
      <c r="F153" s="112">
        <v>0.122</v>
      </c>
      <c r="G153" s="115">
        <v>360</v>
      </c>
      <c r="H153" s="113">
        <f t="shared" si="95"/>
        <v>43.92</v>
      </c>
      <c r="I153" s="116">
        <v>0.122</v>
      </c>
      <c r="J153" s="117">
        <v>360</v>
      </c>
      <c r="K153" s="81">
        <f t="shared" si="96"/>
        <v>43.92</v>
      </c>
      <c r="L153" s="82">
        <f>K153-H153</f>
        <v>0</v>
      </c>
      <c r="M153" s="83">
        <f t="shared" si="97"/>
        <v>0</v>
      </c>
      <c r="N153" s="59"/>
      <c r="O153" s="60"/>
      <c r="P153" s="5"/>
      <c r="Q153" s="74" t="s">
        <v>80</v>
      </c>
      <c r="R153" s="75"/>
      <c r="S153" s="112">
        <v>0.122</v>
      </c>
      <c r="T153" s="115">
        <v>360</v>
      </c>
      <c r="U153" s="113">
        <f t="shared" si="104"/>
        <v>43.92</v>
      </c>
      <c r="V153" s="116">
        <v>0.122</v>
      </c>
      <c r="W153" s="117">
        <v>360</v>
      </c>
      <c r="X153" s="81">
        <f t="shared" si="105"/>
        <v>43.92</v>
      </c>
      <c r="Y153" s="82">
        <f>X153-U153</f>
        <v>0</v>
      </c>
      <c r="Z153" s="83">
        <f t="shared" si="106"/>
        <v>0</v>
      </c>
      <c r="AA153" s="59"/>
      <c r="AB153" s="60"/>
      <c r="AC153" s="5"/>
      <c r="AD153" s="74" t="s">
        <v>80</v>
      </c>
      <c r="AE153" s="75"/>
      <c r="AF153" s="112">
        <v>0.122</v>
      </c>
      <c r="AG153" s="115">
        <v>360</v>
      </c>
      <c r="AH153" s="113">
        <f t="shared" si="107"/>
        <v>43.92</v>
      </c>
      <c r="AI153" s="116">
        <v>0.122</v>
      </c>
      <c r="AJ153" s="117">
        <v>360</v>
      </c>
      <c r="AK153" s="81">
        <f t="shared" si="108"/>
        <v>43.92</v>
      </c>
      <c r="AL153" s="82">
        <f>AK153-AH153</f>
        <v>0</v>
      </c>
      <c r="AM153" s="83">
        <f t="shared" si="109"/>
        <v>0</v>
      </c>
      <c r="AN153" s="59"/>
      <c r="AO153" s="60"/>
    </row>
    <row r="154" spans="3:41" ht="15" thickBot="1" x14ac:dyDescent="0.4">
      <c r="C154" s="5"/>
      <c r="D154" s="118" t="s">
        <v>81</v>
      </c>
      <c r="E154" s="75"/>
      <c r="F154" s="112">
        <v>0.158</v>
      </c>
      <c r="G154" s="115">
        <v>360</v>
      </c>
      <c r="H154" s="113">
        <f t="shared" si="95"/>
        <v>56.88</v>
      </c>
      <c r="I154" s="116">
        <v>0.158</v>
      </c>
      <c r="J154" s="117">
        <v>360</v>
      </c>
      <c r="K154" s="81">
        <f t="shared" si="96"/>
        <v>56.88</v>
      </c>
      <c r="L154" s="82">
        <f>K154-H154</f>
        <v>0</v>
      </c>
      <c r="M154" s="83">
        <f t="shared" si="97"/>
        <v>0</v>
      </c>
      <c r="N154" s="59"/>
      <c r="O154" s="60"/>
      <c r="P154" s="5"/>
      <c r="Q154" s="118" t="s">
        <v>81</v>
      </c>
      <c r="R154" s="75"/>
      <c r="S154" s="112">
        <v>0.158</v>
      </c>
      <c r="T154" s="115">
        <v>360</v>
      </c>
      <c r="U154" s="113">
        <f t="shared" si="104"/>
        <v>56.88</v>
      </c>
      <c r="V154" s="116">
        <v>0.158</v>
      </c>
      <c r="W154" s="117">
        <v>360</v>
      </c>
      <c r="X154" s="81">
        <f t="shared" si="105"/>
        <v>56.88</v>
      </c>
      <c r="Y154" s="82">
        <f>X154-U154</f>
        <v>0</v>
      </c>
      <c r="Z154" s="83">
        <f t="shared" si="106"/>
        <v>0</v>
      </c>
      <c r="AA154" s="59"/>
      <c r="AB154" s="60"/>
      <c r="AC154" s="5"/>
      <c r="AD154" s="118" t="s">
        <v>81</v>
      </c>
      <c r="AE154" s="75"/>
      <c r="AF154" s="112">
        <v>0.158</v>
      </c>
      <c r="AG154" s="115">
        <v>360</v>
      </c>
      <c r="AH154" s="113">
        <f t="shared" si="107"/>
        <v>56.88</v>
      </c>
      <c r="AI154" s="116">
        <v>0.158</v>
      </c>
      <c r="AJ154" s="117">
        <v>360</v>
      </c>
      <c r="AK154" s="81">
        <f t="shared" si="108"/>
        <v>56.88</v>
      </c>
      <c r="AL154" s="82">
        <f>AK154-AH154</f>
        <v>0</v>
      </c>
      <c r="AM154" s="83">
        <f t="shared" si="109"/>
        <v>0</v>
      </c>
      <c r="AN154" s="59"/>
      <c r="AO154" s="60"/>
    </row>
    <row r="155" spans="3:41" ht="15" hidden="1" thickBot="1" x14ac:dyDescent="0.4">
      <c r="C155" s="5"/>
      <c r="D155" s="74" t="s">
        <v>82</v>
      </c>
      <c r="E155" s="75"/>
      <c r="F155" s="119">
        <v>0.1076</v>
      </c>
      <c r="G155" s="115">
        <f>IF(AND(E121*12&gt;=150000),E121*E123,E121)</f>
        <v>2000</v>
      </c>
      <c r="H155" s="113">
        <f>G155*F155</f>
        <v>215.2</v>
      </c>
      <c r="I155" s="120">
        <f>F155</f>
        <v>0.1076</v>
      </c>
      <c r="J155" s="117">
        <f>IF(AND(E121*12&gt;=150000),E121*E124,E121)</f>
        <v>2000</v>
      </c>
      <c r="K155" s="81">
        <f>J155*I155</f>
        <v>215.2</v>
      </c>
      <c r="L155" s="82">
        <f>K155-H155</f>
        <v>0</v>
      </c>
      <c r="M155" s="83">
        <f t="shared" si="97"/>
        <v>0</v>
      </c>
      <c r="N155" s="59"/>
      <c r="O155" s="60"/>
      <c r="P155" s="5"/>
      <c r="Q155" s="74" t="s">
        <v>82</v>
      </c>
      <c r="R155" s="75"/>
      <c r="S155" s="119" t="e">
        <v>#REF!</v>
      </c>
      <c r="T155" s="115">
        <f>IF(AND(R121*12&gt;=150000),R121*R123,R121)</f>
        <v>2000</v>
      </c>
      <c r="U155" s="113" t="e">
        <f>T155*S155</f>
        <v>#REF!</v>
      </c>
      <c r="V155" s="120" t="e">
        <f>S155</f>
        <v>#REF!</v>
      </c>
      <c r="W155" s="117">
        <f>IF(AND(R121*12&gt;=150000),R121*R124,R121)</f>
        <v>2000</v>
      </c>
      <c r="X155" s="81" t="e">
        <f>W155*V155</f>
        <v>#REF!</v>
      </c>
      <c r="Y155" s="82" t="e">
        <f>X155-U155</f>
        <v>#REF!</v>
      </c>
      <c r="Z155" s="83" t="str">
        <f t="shared" si="106"/>
        <v/>
      </c>
      <c r="AA155" s="59"/>
      <c r="AB155" s="60"/>
      <c r="AC155" s="5"/>
      <c r="AD155" s="74" t="s">
        <v>82</v>
      </c>
      <c r="AE155" s="75"/>
      <c r="AF155" s="119">
        <v>0</v>
      </c>
      <c r="AG155" s="115">
        <f>IF(AND(AE121*12&gt;=150000),AE121*AE123,AE121)</f>
        <v>2000</v>
      </c>
      <c r="AH155" s="113">
        <f>AG155*AF155</f>
        <v>0</v>
      </c>
      <c r="AI155" s="120">
        <f>AF155</f>
        <v>0</v>
      </c>
      <c r="AJ155" s="117">
        <f>IF(AND(AE121*12&gt;=150000),AE121*AE124,AE121)</f>
        <v>2000</v>
      </c>
      <c r="AK155" s="81">
        <f>AJ155*AI155</f>
        <v>0</v>
      </c>
      <c r="AL155" s="82">
        <f>AK155-AH155</f>
        <v>0</v>
      </c>
      <c r="AM155" s="83" t="str">
        <f t="shared" si="109"/>
        <v/>
      </c>
      <c r="AN155" s="59"/>
      <c r="AO155" s="60"/>
    </row>
    <row r="156" spans="3:41" ht="15" hidden="1" thickBot="1" x14ac:dyDescent="0.4">
      <c r="C156" s="5"/>
      <c r="D156" s="74" t="s">
        <v>83</v>
      </c>
      <c r="E156" s="75"/>
      <c r="F156" s="119">
        <v>0.1076</v>
      </c>
      <c r="G156" s="115">
        <f>IF(AND(E121*12&gt;=150000),E121*E123,E121)</f>
        <v>2000</v>
      </c>
      <c r="H156" s="113">
        <f>G156*F156</f>
        <v>215.2</v>
      </c>
      <c r="I156" s="120">
        <f>F156</f>
        <v>0.1076</v>
      </c>
      <c r="J156" s="117">
        <f>IF(AND(E121*12&gt;=150000),E121*E124,E121)</f>
        <v>2000</v>
      </c>
      <c r="K156" s="81">
        <f>J156*I156</f>
        <v>215.2</v>
      </c>
      <c r="L156" s="82">
        <f>K156-H156</f>
        <v>0</v>
      </c>
      <c r="M156" s="83">
        <f t="shared" si="97"/>
        <v>0</v>
      </c>
      <c r="N156" s="59"/>
      <c r="O156" s="60"/>
      <c r="P156" s="5"/>
      <c r="Q156" s="74" t="s">
        <v>83</v>
      </c>
      <c r="R156" s="75"/>
      <c r="S156" s="119" t="e">
        <v>#REF!</v>
      </c>
      <c r="T156" s="115">
        <f>IF(AND(R121*12&gt;=150000),R121*R123,R121)</f>
        <v>2000</v>
      </c>
      <c r="U156" s="113" t="e">
        <f>T156*S156</f>
        <v>#REF!</v>
      </c>
      <c r="V156" s="120" t="e">
        <f>S156</f>
        <v>#REF!</v>
      </c>
      <c r="W156" s="117">
        <f>IF(AND(R121*12&gt;=150000),R121*R124,R121)</f>
        <v>2000</v>
      </c>
      <c r="X156" s="81" t="e">
        <f>W156*V156</f>
        <v>#REF!</v>
      </c>
      <c r="Y156" s="82" t="e">
        <f>X156-U156</f>
        <v>#REF!</v>
      </c>
      <c r="Z156" s="83" t="str">
        <f t="shared" si="106"/>
        <v/>
      </c>
      <c r="AA156" s="59"/>
      <c r="AB156" s="60"/>
      <c r="AC156" s="5"/>
      <c r="AD156" s="74" t="s">
        <v>83</v>
      </c>
      <c r="AE156" s="75"/>
      <c r="AF156" s="119">
        <v>0</v>
      </c>
      <c r="AG156" s="115">
        <f>IF(AND(AE121*12&gt;=150000),AE121*AE123,AE121)</f>
        <v>2000</v>
      </c>
      <c r="AH156" s="113">
        <f>AG156*AF156</f>
        <v>0</v>
      </c>
      <c r="AI156" s="120">
        <f>AF156</f>
        <v>0</v>
      </c>
      <c r="AJ156" s="117">
        <f>IF(AND(AE121*12&gt;=150000),AE121*AE124,AE121)</f>
        <v>2000</v>
      </c>
      <c r="AK156" s="81">
        <f>AJ156*AI156</f>
        <v>0</v>
      </c>
      <c r="AL156" s="82">
        <f>AK156-AH156</f>
        <v>0</v>
      </c>
      <c r="AM156" s="83" t="str">
        <f t="shared" si="109"/>
        <v/>
      </c>
      <c r="AN156" s="59"/>
      <c r="AO156" s="60"/>
    </row>
    <row r="157" spans="3:41" ht="15" thickBot="1" x14ac:dyDescent="0.4">
      <c r="C157" s="5"/>
      <c r="D157" s="121"/>
      <c r="E157" s="122"/>
      <c r="F157" s="123"/>
      <c r="G157" s="124"/>
      <c r="H157" s="125"/>
      <c r="I157" s="123"/>
      <c r="J157" s="126"/>
      <c r="K157" s="125"/>
      <c r="L157" s="127"/>
      <c r="M157" s="128"/>
      <c r="N157" s="59"/>
      <c r="O157" s="60"/>
      <c r="P157" s="5"/>
      <c r="Q157" s="121"/>
      <c r="R157" s="122"/>
      <c r="S157" s="123"/>
      <c r="T157" s="124"/>
      <c r="U157" s="125"/>
      <c r="V157" s="123"/>
      <c r="W157" s="126"/>
      <c r="X157" s="125"/>
      <c r="Y157" s="127"/>
      <c r="Z157" s="128"/>
      <c r="AA157" s="59"/>
      <c r="AB157" s="60"/>
      <c r="AC157" s="5"/>
      <c r="AD157" s="121"/>
      <c r="AE157" s="122"/>
      <c r="AF157" s="123"/>
      <c r="AG157" s="124"/>
      <c r="AH157" s="125"/>
      <c r="AI157" s="123"/>
      <c r="AJ157" s="126"/>
      <c r="AK157" s="125"/>
      <c r="AL157" s="127"/>
      <c r="AM157" s="128"/>
      <c r="AN157" s="59"/>
      <c r="AO157" s="60"/>
    </row>
    <row r="158" spans="3:41" x14ac:dyDescent="0.35">
      <c r="C158" s="5"/>
      <c r="D158" s="129" t="s">
        <v>84</v>
      </c>
      <c r="E158" s="74"/>
      <c r="F158" s="130"/>
      <c r="G158" s="131"/>
      <c r="H158" s="132">
        <f>SUM(H148:H154,H147)</f>
        <v>343.11783199999996</v>
      </c>
      <c r="I158" s="133"/>
      <c r="J158" s="133"/>
      <c r="K158" s="132">
        <f>SUM(K148:K154,K147)</f>
        <v>365.13800399999997</v>
      </c>
      <c r="L158" s="134">
        <f>K158-H158</f>
        <v>22.020172000000002</v>
      </c>
      <c r="M158" s="135">
        <f>IF((H158)=0,"",(L158/H158))</f>
        <v>6.4176705336608686E-2</v>
      </c>
      <c r="N158" s="59"/>
      <c r="O158" s="60"/>
      <c r="P158" s="5"/>
      <c r="Q158" s="129" t="s">
        <v>84</v>
      </c>
      <c r="R158" s="74"/>
      <c r="S158" s="130"/>
      <c r="T158" s="131"/>
      <c r="U158" s="132">
        <f>SUM(U148:U154,U147)</f>
        <v>365.13800399999997</v>
      </c>
      <c r="V158" s="133"/>
      <c r="W158" s="133"/>
      <c r="X158" s="132">
        <f>SUM(X148:X154,X147)</f>
        <v>351.13800399999997</v>
      </c>
      <c r="Y158" s="134">
        <f>X158-U158</f>
        <v>-14</v>
      </c>
      <c r="Z158" s="135">
        <f>IF((U158)=0,"",(Y158/U158))</f>
        <v>-3.8341667661632946E-2</v>
      </c>
      <c r="AA158" s="59"/>
      <c r="AB158" s="60"/>
      <c r="AC158" s="5"/>
      <c r="AD158" s="129" t="s">
        <v>84</v>
      </c>
      <c r="AE158" s="74"/>
      <c r="AF158" s="130"/>
      <c r="AG158" s="131"/>
      <c r="AH158" s="132">
        <f>SUM(AH148:AH154,AH147)</f>
        <v>351.13800399999997</v>
      </c>
      <c r="AI158" s="133"/>
      <c r="AJ158" s="133"/>
      <c r="AK158" s="132">
        <f>SUM(AK148:AK154,AK147)</f>
        <v>351.13800399999997</v>
      </c>
      <c r="AL158" s="134">
        <f>AK158-AH158</f>
        <v>0</v>
      </c>
      <c r="AM158" s="135">
        <f>IF((AH158)=0,"",(AL158/AH158))</f>
        <v>0</v>
      </c>
      <c r="AN158" s="59"/>
      <c r="AO158" s="60"/>
    </row>
    <row r="159" spans="3:41" x14ac:dyDescent="0.35">
      <c r="C159" s="5"/>
      <c r="D159" s="136" t="s">
        <v>85</v>
      </c>
      <c r="E159" s="74"/>
      <c r="F159" s="130">
        <v>0.13</v>
      </c>
      <c r="G159" s="109"/>
      <c r="H159" s="137">
        <f>H158*F159</f>
        <v>44.605318159999996</v>
      </c>
      <c r="I159" s="138">
        <v>0.13</v>
      </c>
      <c r="J159" s="77"/>
      <c r="K159" s="137">
        <f>K158*I159</f>
        <v>47.467940519999999</v>
      </c>
      <c r="L159" s="82">
        <f>K159-H159</f>
        <v>2.8626223600000031</v>
      </c>
      <c r="M159" s="139">
        <f>IF((H159)=0,"",(L159/H159))</f>
        <v>6.4176705336608755E-2</v>
      </c>
      <c r="N159" s="59"/>
      <c r="O159" s="60"/>
      <c r="P159" s="5"/>
      <c r="Q159" s="136" t="s">
        <v>85</v>
      </c>
      <c r="R159" s="74"/>
      <c r="S159" s="130">
        <v>0.13</v>
      </c>
      <c r="T159" s="109"/>
      <c r="U159" s="137">
        <f>U158*S159</f>
        <v>47.467940519999999</v>
      </c>
      <c r="V159" s="138">
        <v>0.13</v>
      </c>
      <c r="W159" s="77"/>
      <c r="X159" s="137">
        <f>X158*V159</f>
        <v>45.647940519999999</v>
      </c>
      <c r="Y159" s="82">
        <f>X159-U159</f>
        <v>-1.8200000000000003</v>
      </c>
      <c r="Z159" s="139">
        <f>IF((U159)=0,"",(Y159/U159))</f>
        <v>-3.8341667661632946E-2</v>
      </c>
      <c r="AA159" s="59"/>
      <c r="AB159" s="60"/>
      <c r="AC159" s="5"/>
      <c r="AD159" s="136" t="s">
        <v>85</v>
      </c>
      <c r="AE159" s="74"/>
      <c r="AF159" s="130">
        <v>0.13</v>
      </c>
      <c r="AG159" s="109"/>
      <c r="AH159" s="137">
        <f>AH158*AF159</f>
        <v>45.647940519999999</v>
      </c>
      <c r="AI159" s="138">
        <v>0.13</v>
      </c>
      <c r="AJ159" s="77"/>
      <c r="AK159" s="137">
        <f>AK158*AI159</f>
        <v>45.647940519999999</v>
      </c>
      <c r="AL159" s="82">
        <f>AK159-AH159</f>
        <v>0</v>
      </c>
      <c r="AM159" s="139">
        <f>IF((AH159)=0,"",(AL159/AH159))</f>
        <v>0</v>
      </c>
      <c r="AN159" s="59"/>
      <c r="AO159" s="60"/>
    </row>
    <row r="160" spans="3:41" x14ac:dyDescent="0.35">
      <c r="C160" s="5"/>
      <c r="D160" s="136" t="s">
        <v>86</v>
      </c>
      <c r="E160" s="74"/>
      <c r="F160" s="140">
        <f>OER</f>
        <v>0.13100000000000001</v>
      </c>
      <c r="G160" s="109"/>
      <c r="H160" s="137">
        <f>IF(OR(ISNUMBER(SEARCH("[DGEN]", E119))=TRUE, ISNUMBER(SEARCH("STREET LIGHT", E119))=TRUE), 0, IF(AND(E121=0, E122=0),0, IF(AND(E122=0, E121*12&gt;250000), 0, IF(AND(E121=0, E122&gt;=50), 0, IF(E121*12&lt;=250000, F160*H158*-1, IF(E122&lt;50, F160*H158*-1, 0))))))</f>
        <v>-44.948435992</v>
      </c>
      <c r="I160" s="140">
        <f>OER</f>
        <v>0.13100000000000001</v>
      </c>
      <c r="J160" s="77"/>
      <c r="K160" s="137">
        <f>IF(OR(ISNUMBER(SEARCH("[DGEN]", E119))=TRUE, ISNUMBER(SEARCH("STREET LIGHT", E119))=TRUE), 0, IF(AND(E121=0, E122=0),0, IF(AND(E122=0, E121*12&gt;250000), 0, IF(AND(E121=0, E122&gt;=50), 0, IF(E121*12&lt;=250000, I160*K158*-1, IF(E122&lt;50, I160*K158*-1, 0))))))</f>
        <v>-47.833078523999994</v>
      </c>
      <c r="L160" s="82">
        <f>K160-H160</f>
        <v>-2.8846425319999938</v>
      </c>
      <c r="M160" s="139"/>
      <c r="N160" s="59"/>
      <c r="O160" s="60"/>
      <c r="P160" s="5"/>
      <c r="Q160" s="136" t="s">
        <v>86</v>
      </c>
      <c r="R160" s="74"/>
      <c r="S160" s="140">
        <f>OER</f>
        <v>0.13100000000000001</v>
      </c>
      <c r="T160" s="109"/>
      <c r="U160" s="137">
        <f>IF(OR(ISNUMBER(SEARCH("[DGEN]", R119))=TRUE, ISNUMBER(SEARCH("STREET LIGHT", R119))=TRUE), 0, IF(AND(R121=0, R122=0),0, IF(AND(R122=0, R121*12&gt;250000), 0, IF(AND(R121=0, R122&gt;=50), 0, IF(R121*12&lt;=250000, S160*U158*-1, IF(R122&lt;50, S160*U158*-1, 0))))))</f>
        <v>-47.833078523999994</v>
      </c>
      <c r="V160" s="140">
        <f>OER</f>
        <v>0.13100000000000001</v>
      </c>
      <c r="W160" s="77"/>
      <c r="X160" s="137">
        <f>IF(OR(ISNUMBER(SEARCH("[DGEN]", R119))=TRUE, ISNUMBER(SEARCH("STREET LIGHT", R119))=TRUE), 0, IF(AND(R121=0, R122=0),0, IF(AND(R122=0, R121*12&gt;250000), 0, IF(AND(R121=0, R122&gt;=50), 0, IF(R121*12&lt;=250000, V160*X158*-1, IF(R122&lt;50, V160*X158*-1, 0))))))</f>
        <v>-45.999078523999998</v>
      </c>
      <c r="Y160" s="82">
        <f>X160-U160</f>
        <v>1.8339999999999961</v>
      </c>
      <c r="Z160" s="139"/>
      <c r="AA160" s="59"/>
      <c r="AB160" s="60"/>
      <c r="AC160" s="5"/>
      <c r="AD160" s="136" t="s">
        <v>86</v>
      </c>
      <c r="AE160" s="74"/>
      <c r="AF160" s="140">
        <f>OER</f>
        <v>0.13100000000000001</v>
      </c>
      <c r="AG160" s="109"/>
      <c r="AH160" s="137">
        <f>IF(OR(ISNUMBER(SEARCH("[DGEN]", AE119))=TRUE, ISNUMBER(SEARCH("STREET LIGHT", AE119))=TRUE), 0, IF(AND(AE121=0, AE122=0),0, IF(AND(AE122=0, AE121*12&gt;250000), 0, IF(AND(AE121=0, AE122&gt;=50), 0, IF(AE121*12&lt;=250000, AF160*AH158*-1, IF(AE122&lt;50, AF160*AH158*-1, 0))))))</f>
        <v>-45.999078523999998</v>
      </c>
      <c r="AI160" s="140">
        <f>OER</f>
        <v>0.13100000000000001</v>
      </c>
      <c r="AJ160" s="77"/>
      <c r="AK160" s="137">
        <f>IF(OR(ISNUMBER(SEARCH("[DGEN]", AE119))=TRUE, ISNUMBER(SEARCH("STREET LIGHT", AE119))=TRUE), 0, IF(AND(AE121=0, AE122=0),0, IF(AND(AE122=0, AE121*12&gt;250000), 0, IF(AND(AE121=0, AE122&gt;=50), 0, IF(AE121*12&lt;=250000, AI160*AK158*-1, IF(AE122&lt;50, AI160*AK158*-1, 0))))))</f>
        <v>-45.999078523999998</v>
      </c>
      <c r="AL160" s="82">
        <f>AK160-AH160</f>
        <v>0</v>
      </c>
      <c r="AM160" s="139"/>
      <c r="AN160" s="59"/>
      <c r="AO160" s="60"/>
    </row>
    <row r="161" spans="3:41" ht="15" thickBot="1" x14ac:dyDescent="0.4">
      <c r="C161" s="5"/>
      <c r="D161" s="141" t="s">
        <v>87</v>
      </c>
      <c r="E161" s="142"/>
      <c r="F161" s="143"/>
      <c r="G161" s="144"/>
      <c r="H161" s="145">
        <f>H158+H159+H160</f>
        <v>342.77471416799995</v>
      </c>
      <c r="I161" s="146"/>
      <c r="J161" s="146"/>
      <c r="K161" s="147">
        <f>K158+K159+K160</f>
        <v>364.77286599600001</v>
      </c>
      <c r="L161" s="148">
        <f>K161-H161</f>
        <v>21.998151828000061</v>
      </c>
      <c r="M161" s="149">
        <f>IF((H161)=0,"",(L161/H161))</f>
        <v>6.4176705336608866E-2</v>
      </c>
      <c r="N161" s="59"/>
      <c r="O161" s="60"/>
      <c r="P161" s="5"/>
      <c r="Q161" s="141" t="s">
        <v>87</v>
      </c>
      <c r="R161" s="142"/>
      <c r="S161" s="143"/>
      <c r="T161" s="144"/>
      <c r="U161" s="145">
        <f>U158+U159+U160</f>
        <v>364.77286599600001</v>
      </c>
      <c r="V161" s="146"/>
      <c r="W161" s="146"/>
      <c r="X161" s="147">
        <f>X158+X159+X160</f>
        <v>350.78686599599996</v>
      </c>
      <c r="Y161" s="148">
        <f>X161-U161</f>
        <v>-13.986000000000047</v>
      </c>
      <c r="Z161" s="149">
        <f>IF((U161)=0,"",(Y161/U161))</f>
        <v>-3.8341667661633071E-2</v>
      </c>
      <c r="AA161" s="59"/>
      <c r="AB161" s="60"/>
      <c r="AC161" s="5"/>
      <c r="AD161" s="141" t="s">
        <v>87</v>
      </c>
      <c r="AE161" s="142"/>
      <c r="AF161" s="143"/>
      <c r="AG161" s="144"/>
      <c r="AH161" s="145">
        <f>AH158+AH159+AH160</f>
        <v>350.78686599599996</v>
      </c>
      <c r="AI161" s="146"/>
      <c r="AJ161" s="146"/>
      <c r="AK161" s="147">
        <f>AK158+AK159+AK160</f>
        <v>350.78686599599996</v>
      </c>
      <c r="AL161" s="148">
        <f>AK161-AH161</f>
        <v>0</v>
      </c>
      <c r="AM161" s="149">
        <f>IF((AH161)=0,"",(AL161/AH161))</f>
        <v>0</v>
      </c>
      <c r="AN161" s="59"/>
      <c r="AO161" s="60"/>
    </row>
    <row r="162" spans="3:41" ht="15" thickBot="1" x14ac:dyDescent="0.4">
      <c r="C162" s="5"/>
      <c r="D162" s="121"/>
      <c r="E162" s="122"/>
      <c r="F162" s="123"/>
      <c r="G162" s="124"/>
      <c r="H162" s="125"/>
      <c r="I162" s="123"/>
      <c r="J162" s="126"/>
      <c r="K162" s="125"/>
      <c r="L162" s="127"/>
      <c r="M162" s="128"/>
      <c r="N162" s="59"/>
      <c r="O162" s="60"/>
      <c r="P162" s="5"/>
      <c r="Q162" s="121"/>
      <c r="R162" s="122"/>
      <c r="S162" s="123"/>
      <c r="T162" s="124"/>
      <c r="U162" s="125"/>
      <c r="V162" s="123"/>
      <c r="W162" s="126"/>
      <c r="X162" s="125"/>
      <c r="Y162" s="127"/>
      <c r="Z162" s="128"/>
      <c r="AA162" s="59"/>
      <c r="AB162" s="60"/>
      <c r="AC162" s="5"/>
      <c r="AD162" s="121"/>
      <c r="AE162" s="122"/>
      <c r="AF162" s="123"/>
      <c r="AG162" s="124"/>
      <c r="AH162" s="125"/>
      <c r="AI162" s="123"/>
      <c r="AJ162" s="126"/>
      <c r="AK162" s="125"/>
      <c r="AL162" s="127"/>
      <c r="AM162" s="128"/>
      <c r="AN162" s="59"/>
      <c r="AO162" s="60"/>
    </row>
    <row r="163" spans="3:41" hidden="1" x14ac:dyDescent="0.35">
      <c r="C163" s="5"/>
      <c r="D163" s="129" t="s">
        <v>88</v>
      </c>
      <c r="E163" s="74"/>
      <c r="F163" s="130"/>
      <c r="G163" s="131"/>
      <c r="H163" s="132">
        <f>SUM(H155,H148:H151,H147)</f>
        <v>360.23783199999991</v>
      </c>
      <c r="I163" s="133"/>
      <c r="J163" s="133"/>
      <c r="K163" s="132">
        <f>SUM(K155,K148:K151,K147)</f>
        <v>382.25800399999997</v>
      </c>
      <c r="L163" s="134">
        <f>K163-H163</f>
        <v>22.020172000000059</v>
      </c>
      <c r="M163" s="135">
        <f>IF((H163)=0,"",(L163/H163))</f>
        <v>6.1126761389126018E-2</v>
      </c>
      <c r="N163" s="59"/>
      <c r="O163" s="60"/>
      <c r="P163" s="5"/>
      <c r="Q163" s="129" t="s">
        <v>88</v>
      </c>
      <c r="R163" s="74"/>
      <c r="S163" s="130"/>
      <c r="T163" s="131"/>
      <c r="U163" s="132" t="e">
        <f>SUM(U155,U148:U151,U147)</f>
        <v>#REF!</v>
      </c>
      <c r="V163" s="133"/>
      <c r="W163" s="133"/>
      <c r="X163" s="132" t="e">
        <f>SUM(X155,X148:X151,X147)</f>
        <v>#REF!</v>
      </c>
      <c r="Y163" s="134" t="e">
        <f>X163-U163</f>
        <v>#REF!</v>
      </c>
      <c r="Z163" s="135" t="e">
        <f>IF((U163)=0,"",(Y163/U163))</f>
        <v>#REF!</v>
      </c>
      <c r="AA163" s="59"/>
      <c r="AB163" s="60"/>
      <c r="AC163" s="5"/>
      <c r="AD163" s="129" t="s">
        <v>88</v>
      </c>
      <c r="AE163" s="74"/>
      <c r="AF163" s="130"/>
      <c r="AG163" s="131"/>
      <c r="AH163" s="132">
        <f>SUM(AH155,AH148:AH151,AH147)</f>
        <v>153.05800399999998</v>
      </c>
      <c r="AI163" s="133"/>
      <c r="AJ163" s="133"/>
      <c r="AK163" s="132">
        <f>SUM(AK155,AK148:AK151,AK147)</f>
        <v>153.05800399999998</v>
      </c>
      <c r="AL163" s="134">
        <f>AK163-AH163</f>
        <v>0</v>
      </c>
      <c r="AM163" s="135">
        <f>IF((AH163)=0,"",(AL163/AH163))</f>
        <v>0</v>
      </c>
      <c r="AN163" s="59"/>
      <c r="AO163" s="60"/>
    </row>
    <row r="164" spans="3:41" hidden="1" x14ac:dyDescent="0.35">
      <c r="C164" s="5"/>
      <c r="D164" s="136" t="s">
        <v>85</v>
      </c>
      <c r="E164" s="74"/>
      <c r="F164" s="130">
        <v>0.13</v>
      </c>
      <c r="G164" s="131"/>
      <c r="H164" s="137">
        <f>H163*F164</f>
        <v>46.830918159999989</v>
      </c>
      <c r="I164" s="130">
        <v>0.13</v>
      </c>
      <c r="J164" s="138"/>
      <c r="K164" s="137">
        <f>K163*I164</f>
        <v>49.693540519999999</v>
      </c>
      <c r="L164" s="82">
        <f>K164-H164</f>
        <v>2.8626223600000102</v>
      </c>
      <c r="M164" s="139">
        <f>IF((H164)=0,"",(L164/H164))</f>
        <v>6.1126761389126073E-2</v>
      </c>
      <c r="N164" s="59"/>
      <c r="O164" s="60"/>
      <c r="P164" s="5"/>
      <c r="Q164" s="136" t="s">
        <v>85</v>
      </c>
      <c r="R164" s="74"/>
      <c r="S164" s="130">
        <v>0.13</v>
      </c>
      <c r="T164" s="131"/>
      <c r="U164" s="137" t="e">
        <f>U163*S164</f>
        <v>#REF!</v>
      </c>
      <c r="V164" s="130">
        <v>0.13</v>
      </c>
      <c r="W164" s="138"/>
      <c r="X164" s="137" t="e">
        <f>X163*V164</f>
        <v>#REF!</v>
      </c>
      <c r="Y164" s="82" t="e">
        <f>X164-U164</f>
        <v>#REF!</v>
      </c>
      <c r="Z164" s="139" t="e">
        <f>IF((U164)=0,"",(Y164/U164))</f>
        <v>#REF!</v>
      </c>
      <c r="AA164" s="59"/>
      <c r="AB164" s="60"/>
      <c r="AC164" s="5"/>
      <c r="AD164" s="136" t="s">
        <v>85</v>
      </c>
      <c r="AE164" s="74"/>
      <c r="AF164" s="130">
        <v>0.13</v>
      </c>
      <c r="AG164" s="131"/>
      <c r="AH164" s="137">
        <f>AH163*AF164</f>
        <v>19.89754052</v>
      </c>
      <c r="AI164" s="130">
        <v>0.13</v>
      </c>
      <c r="AJ164" s="138"/>
      <c r="AK164" s="137">
        <f>AK163*AI164</f>
        <v>19.89754052</v>
      </c>
      <c r="AL164" s="82">
        <f>AK164-AH164</f>
        <v>0</v>
      </c>
      <c r="AM164" s="139">
        <f>IF((AH164)=0,"",(AL164/AH164))</f>
        <v>0</v>
      </c>
      <c r="AN164" s="59"/>
      <c r="AO164" s="60"/>
    </row>
    <row r="165" spans="3:41" hidden="1" x14ac:dyDescent="0.35">
      <c r="C165" s="5"/>
      <c r="D165" s="136" t="s">
        <v>86</v>
      </c>
      <c r="E165" s="74"/>
      <c r="F165" s="140">
        <f>OER</f>
        <v>0.13100000000000001</v>
      </c>
      <c r="G165" s="131"/>
      <c r="H165" s="137">
        <f>IF(OR(ISNUMBER(SEARCH("[DGEN]", E119))=TRUE, ISNUMBER(SEARCH("STREET LIGHT", E119))=TRUE), 0, IF(AND(E121=0, E122=0),0, IF(AND(E122=0, E121*12&gt;250000), 0, IF(AND(E121=0, E122&gt;=50), 0, IF(E121*12&lt;=250000, F165*H163*-1, IF(E122&lt;50, F165*H163*-1, 0))))))</f>
        <v>-47.191155991999992</v>
      </c>
      <c r="I165" s="140">
        <f>OER</f>
        <v>0.13100000000000001</v>
      </c>
      <c r="J165" s="138"/>
      <c r="K165" s="137">
        <f>IF(OR(ISNUMBER(SEARCH("[DGEN]", E119))=TRUE, ISNUMBER(SEARCH("STREET LIGHT", E119))=TRUE), 0, IF(AND(E121=0, E122=0),0, IF(AND(E122=0, E121*12&gt;250000), 0, IF(AND(E121=0, E122&gt;=50), 0, IF(E121*12&lt;=250000, I165*K163*-1, IF(E122&lt;50, I165*K163*-1, 0))))))</f>
        <v>-50.075798524</v>
      </c>
      <c r="L165" s="82"/>
      <c r="M165" s="139"/>
      <c r="N165" s="59"/>
      <c r="O165" s="60"/>
      <c r="P165" s="5"/>
      <c r="Q165" s="136" t="s">
        <v>86</v>
      </c>
      <c r="R165" s="74"/>
      <c r="S165" s="140">
        <f>OER</f>
        <v>0.13100000000000001</v>
      </c>
      <c r="T165" s="131"/>
      <c r="U165" s="137" t="e">
        <f>IF(OR(ISNUMBER(SEARCH("[DGEN]", R119))=TRUE, ISNUMBER(SEARCH("STREET LIGHT", R119))=TRUE), 0, IF(AND(R121=0, R122=0),0, IF(AND(R122=0, R121*12&gt;250000), 0, IF(AND(R121=0, R122&gt;=50), 0, IF(R121*12&lt;=250000, S165*U163*-1, IF(R122&lt;50, S165*U163*-1, 0))))))</f>
        <v>#REF!</v>
      </c>
      <c r="V165" s="140">
        <f>OER</f>
        <v>0.13100000000000001</v>
      </c>
      <c r="W165" s="138"/>
      <c r="X165" s="137" t="e">
        <f>IF(OR(ISNUMBER(SEARCH("[DGEN]", R119))=TRUE, ISNUMBER(SEARCH("STREET LIGHT", R119))=TRUE), 0, IF(AND(R121=0, R122=0),0, IF(AND(R122=0, R121*12&gt;250000), 0, IF(AND(R121=0, R122&gt;=50), 0, IF(R121*12&lt;=250000, V165*X163*-1, IF(R122&lt;50, V165*X163*-1, 0))))))</f>
        <v>#REF!</v>
      </c>
      <c r="Y165" s="82"/>
      <c r="Z165" s="139"/>
      <c r="AA165" s="59"/>
      <c r="AB165" s="60"/>
      <c r="AC165" s="5"/>
      <c r="AD165" s="136" t="s">
        <v>86</v>
      </c>
      <c r="AE165" s="74"/>
      <c r="AF165" s="140">
        <f>OER</f>
        <v>0.13100000000000001</v>
      </c>
      <c r="AG165" s="131"/>
      <c r="AH165" s="137">
        <f>IF(OR(ISNUMBER(SEARCH("[DGEN]", AE119))=TRUE, ISNUMBER(SEARCH("STREET LIGHT", AE119))=TRUE), 0, IF(AND(AE121=0, AE122=0),0, IF(AND(AE122=0, AE121*12&gt;250000), 0, IF(AND(AE121=0, AE122&gt;=50), 0, IF(AE121*12&lt;=250000, AF165*AH163*-1, IF(AE122&lt;50, AF165*AH163*-1, 0))))))</f>
        <v>-20.050598523999998</v>
      </c>
      <c r="AI165" s="140">
        <f>OER</f>
        <v>0.13100000000000001</v>
      </c>
      <c r="AJ165" s="138"/>
      <c r="AK165" s="137">
        <f>IF(OR(ISNUMBER(SEARCH("[DGEN]", AE119))=TRUE, ISNUMBER(SEARCH("STREET LIGHT", AE119))=TRUE), 0, IF(AND(AE121=0, AE122=0),0, IF(AND(AE122=0, AE121*12&gt;250000), 0, IF(AND(AE121=0, AE122&gt;=50), 0, IF(AE121*12&lt;=250000, AI165*AK163*-1, IF(AE122&lt;50, AI165*AK163*-1, 0))))))</f>
        <v>-20.050598523999998</v>
      </c>
      <c r="AL165" s="82"/>
      <c r="AM165" s="139"/>
      <c r="AN165" s="59"/>
      <c r="AO165" s="60"/>
    </row>
    <row r="166" spans="3:41" hidden="1" x14ac:dyDescent="0.35">
      <c r="C166" s="5"/>
      <c r="D166" s="141" t="s">
        <v>88</v>
      </c>
      <c r="E166" s="142"/>
      <c r="F166" s="150"/>
      <c r="G166" s="151"/>
      <c r="H166" s="145">
        <f>H163+H164+H165</f>
        <v>359.87759416799992</v>
      </c>
      <c r="I166" s="146"/>
      <c r="J166" s="146"/>
      <c r="K166" s="147">
        <f>K163+K164+K165</f>
        <v>381.87574599599998</v>
      </c>
      <c r="L166" s="152">
        <f>K166-H166</f>
        <v>21.998151828000061</v>
      </c>
      <c r="M166" s="153">
        <f>IF((H166)=0,"",(L166/H166))</f>
        <v>6.1126761389126025E-2</v>
      </c>
      <c r="N166" s="59"/>
      <c r="O166" s="60"/>
      <c r="P166" s="5"/>
      <c r="Q166" s="141" t="s">
        <v>88</v>
      </c>
      <c r="R166" s="142"/>
      <c r="S166" s="150"/>
      <c r="T166" s="151"/>
      <c r="U166" s="145" t="e">
        <f>U163+U164+U165</f>
        <v>#REF!</v>
      </c>
      <c r="V166" s="146"/>
      <c r="W166" s="146"/>
      <c r="X166" s="147" t="e">
        <f>X163+X164+X165</f>
        <v>#REF!</v>
      </c>
      <c r="Y166" s="152" t="e">
        <f>X166-U166</f>
        <v>#REF!</v>
      </c>
      <c r="Z166" s="153" t="e">
        <f>IF((U166)=0,"",(Y166/U166))</f>
        <v>#REF!</v>
      </c>
      <c r="AA166" s="59"/>
      <c r="AB166" s="60"/>
      <c r="AC166" s="5"/>
      <c r="AD166" s="141" t="s">
        <v>88</v>
      </c>
      <c r="AE166" s="142"/>
      <c r="AF166" s="150"/>
      <c r="AG166" s="151"/>
      <c r="AH166" s="145">
        <f>AH163+AH164+AH165</f>
        <v>152.90494599599998</v>
      </c>
      <c r="AI166" s="146"/>
      <c r="AJ166" s="146"/>
      <c r="AK166" s="147">
        <f>AK163+AK164+AK165</f>
        <v>152.90494599599998</v>
      </c>
      <c r="AL166" s="152">
        <f>AK166-AH166</f>
        <v>0</v>
      </c>
      <c r="AM166" s="153">
        <f>IF((AH166)=0,"",(AL166/AH166))</f>
        <v>0</v>
      </c>
      <c r="AN166" s="59"/>
      <c r="AO166" s="60"/>
    </row>
    <row r="167" spans="3:41" ht="15" hidden="1" thickBot="1" x14ac:dyDescent="0.4">
      <c r="C167" s="5"/>
      <c r="D167" s="121"/>
      <c r="E167" s="122"/>
      <c r="F167" s="154"/>
      <c r="G167" s="155"/>
      <c r="H167" s="156"/>
      <c r="I167" s="154"/>
      <c r="J167" s="124"/>
      <c r="K167" s="156"/>
      <c r="L167" s="157"/>
      <c r="M167" s="128"/>
      <c r="N167" s="59"/>
      <c r="O167" s="60"/>
      <c r="P167" s="5"/>
      <c r="Q167" s="121"/>
      <c r="R167" s="122"/>
      <c r="S167" s="154"/>
      <c r="T167" s="155"/>
      <c r="U167" s="156"/>
      <c r="V167" s="154"/>
      <c r="W167" s="124"/>
      <c r="X167" s="156"/>
      <c r="Y167" s="157"/>
      <c r="Z167" s="128"/>
      <c r="AA167" s="59"/>
      <c r="AB167" s="60"/>
      <c r="AC167" s="5"/>
      <c r="AD167" s="121"/>
      <c r="AE167" s="122"/>
      <c r="AF167" s="154"/>
      <c r="AG167" s="155"/>
      <c r="AH167" s="156"/>
      <c r="AI167" s="154"/>
      <c r="AJ167" s="124"/>
      <c r="AK167" s="156"/>
      <c r="AL167" s="157"/>
      <c r="AM167" s="128"/>
      <c r="AN167" s="59"/>
      <c r="AO167" s="60"/>
    </row>
    <row r="168" spans="3:41" hidden="1" x14ac:dyDescent="0.35">
      <c r="C168" s="5"/>
      <c r="D168" s="129" t="s">
        <v>89</v>
      </c>
      <c r="E168" s="74"/>
      <c r="F168" s="130"/>
      <c r="G168" s="131"/>
      <c r="H168" s="132">
        <f>SUM(H156,H148:H151,H147)</f>
        <v>360.23783199999991</v>
      </c>
      <c r="I168" s="133"/>
      <c r="J168" s="133"/>
      <c r="K168" s="132">
        <f>SUM(K156,K148:K151,K147)</f>
        <v>382.25800399999997</v>
      </c>
      <c r="L168" s="134">
        <f>K168-H168</f>
        <v>22.020172000000059</v>
      </c>
      <c r="M168" s="135">
        <f>IF((H168)=0,"",(L168/H168))</f>
        <v>6.1126761389126018E-2</v>
      </c>
      <c r="N168" s="59"/>
      <c r="O168" s="60"/>
      <c r="P168" s="5"/>
      <c r="Q168" s="129" t="s">
        <v>89</v>
      </c>
      <c r="R168" s="74"/>
      <c r="S168" s="130"/>
      <c r="T168" s="131"/>
      <c r="U168" s="132" t="e">
        <f>SUM(U156,U148:U151,U147)</f>
        <v>#REF!</v>
      </c>
      <c r="V168" s="133"/>
      <c r="W168" s="133"/>
      <c r="X168" s="132" t="e">
        <f>SUM(X156,X148:X151,X147)</f>
        <v>#REF!</v>
      </c>
      <c r="Y168" s="134" t="e">
        <f>X168-U168</f>
        <v>#REF!</v>
      </c>
      <c r="Z168" s="135" t="e">
        <f>IF((U168)=0,"",(Y168/U168))</f>
        <v>#REF!</v>
      </c>
      <c r="AA168" s="59"/>
      <c r="AB168" s="60"/>
      <c r="AC168" s="5"/>
      <c r="AD168" s="129" t="s">
        <v>89</v>
      </c>
      <c r="AE168" s="74"/>
      <c r="AF168" s="130"/>
      <c r="AG168" s="131"/>
      <c r="AH168" s="132">
        <f>SUM(AH156,AH148:AH151,AH147)</f>
        <v>153.05800399999998</v>
      </c>
      <c r="AI168" s="133"/>
      <c r="AJ168" s="133"/>
      <c r="AK168" s="132">
        <f>SUM(AK156,AK148:AK151,AK147)</f>
        <v>153.05800399999998</v>
      </c>
      <c r="AL168" s="134">
        <f>AK168-AH168</f>
        <v>0</v>
      </c>
      <c r="AM168" s="135">
        <f>IF((AH168)=0,"",(AL168/AH168))</f>
        <v>0</v>
      </c>
      <c r="AN168" s="59"/>
      <c r="AO168" s="60"/>
    </row>
    <row r="169" spans="3:41" hidden="1" x14ac:dyDescent="0.35">
      <c r="C169" s="5"/>
      <c r="D169" s="136" t="s">
        <v>85</v>
      </c>
      <c r="E169" s="74"/>
      <c r="F169" s="130">
        <v>0.13</v>
      </c>
      <c r="G169" s="131"/>
      <c r="H169" s="137">
        <f>H168*F169</f>
        <v>46.830918159999989</v>
      </c>
      <c r="I169" s="130">
        <v>0.13</v>
      </c>
      <c r="J169" s="138"/>
      <c r="K169" s="137">
        <f>K168*I169</f>
        <v>49.693540519999999</v>
      </c>
      <c r="L169" s="82">
        <f>K169-H169</f>
        <v>2.8626223600000102</v>
      </c>
      <c r="M169" s="139">
        <f>IF((H169)=0,"",(L169/H169))</f>
        <v>6.1126761389126073E-2</v>
      </c>
      <c r="N169" s="59"/>
      <c r="O169" s="60"/>
      <c r="P169" s="5"/>
      <c r="Q169" s="136" t="s">
        <v>85</v>
      </c>
      <c r="R169" s="74"/>
      <c r="S169" s="130">
        <v>0.13</v>
      </c>
      <c r="T169" s="131"/>
      <c r="U169" s="137" t="e">
        <f>U168*S169</f>
        <v>#REF!</v>
      </c>
      <c r="V169" s="130">
        <v>0.13</v>
      </c>
      <c r="W169" s="138"/>
      <c r="X169" s="137" t="e">
        <f>X168*V169</f>
        <v>#REF!</v>
      </c>
      <c r="Y169" s="82" t="e">
        <f>X169-U169</f>
        <v>#REF!</v>
      </c>
      <c r="Z169" s="139" t="e">
        <f>IF((U169)=0,"",(Y169/U169))</f>
        <v>#REF!</v>
      </c>
      <c r="AA169" s="59"/>
      <c r="AB169" s="60"/>
      <c r="AC169" s="5"/>
      <c r="AD169" s="136" t="s">
        <v>85</v>
      </c>
      <c r="AE169" s="74"/>
      <c r="AF169" s="130">
        <v>0.13</v>
      </c>
      <c r="AG169" s="131"/>
      <c r="AH169" s="137">
        <f>AH168*AF169</f>
        <v>19.89754052</v>
      </c>
      <c r="AI169" s="130">
        <v>0.13</v>
      </c>
      <c r="AJ169" s="138"/>
      <c r="AK169" s="137">
        <f>AK168*AI169</f>
        <v>19.89754052</v>
      </c>
      <c r="AL169" s="82">
        <f>AK169-AH169</f>
        <v>0</v>
      </c>
      <c r="AM169" s="139">
        <f>IF((AH169)=0,"",(AL169/AH169))</f>
        <v>0</v>
      </c>
      <c r="AN169" s="59"/>
      <c r="AO169" s="60"/>
    </row>
    <row r="170" spans="3:41" hidden="1" x14ac:dyDescent="0.35">
      <c r="C170" s="5"/>
      <c r="D170" s="136" t="s">
        <v>86</v>
      </c>
      <c r="E170" s="74"/>
      <c r="F170" s="140">
        <f>OER</f>
        <v>0.13100000000000001</v>
      </c>
      <c r="G170" s="131"/>
      <c r="H170" s="137">
        <f>IF(OR(ISNUMBER(SEARCH("[DGEN]", E119))=TRUE, ISNUMBER(SEARCH("STREET LIGHT", E119))=TRUE), 0, IF(AND(E121=0, E122=0),0, IF(AND(E122=0, E121*12&gt;250000), 0, IF(AND(E121=0, E122&gt;=50), 0, IF(E121*12&lt;=250000, F170*H168*-1, IF(E122&lt;50, F170*H168*-1, 0))))))</f>
        <v>-47.191155991999992</v>
      </c>
      <c r="I170" s="140">
        <f>OER</f>
        <v>0.13100000000000001</v>
      </c>
      <c r="J170" s="138"/>
      <c r="K170" s="137">
        <f>IF(OR(ISNUMBER(SEARCH("[DGEN]", E119))=TRUE, ISNUMBER(SEARCH("STREET LIGHT", E119))=TRUE), 0, IF(AND(E121=0, E122=0),0, IF(AND(E122=0, E121*12&gt;250000), 0, IF(AND(E121=0, E122&gt;=50), 0, IF(E121*12&lt;=250000, I170*K168*-1, IF(E122&lt;50, I170*K168*-1, 0))))))</f>
        <v>-50.075798524</v>
      </c>
      <c r="L170" s="82"/>
      <c r="M170" s="139"/>
      <c r="N170" s="59"/>
      <c r="O170" s="60"/>
      <c r="P170" s="5"/>
      <c r="Q170" s="136" t="s">
        <v>86</v>
      </c>
      <c r="R170" s="74"/>
      <c r="S170" s="140">
        <f>OER</f>
        <v>0.13100000000000001</v>
      </c>
      <c r="T170" s="131"/>
      <c r="U170" s="137" t="e">
        <f>IF(OR(ISNUMBER(SEARCH("[DGEN]", R119))=TRUE, ISNUMBER(SEARCH("STREET LIGHT", R119))=TRUE), 0, IF(AND(R121=0, R122=0),0, IF(AND(R122=0, R121*12&gt;250000), 0, IF(AND(R121=0, R122&gt;=50), 0, IF(R121*12&lt;=250000, S170*U168*-1, IF(R122&lt;50, S170*U168*-1, 0))))))</f>
        <v>#REF!</v>
      </c>
      <c r="V170" s="140">
        <f>OER</f>
        <v>0.13100000000000001</v>
      </c>
      <c r="W170" s="138"/>
      <c r="X170" s="137" t="e">
        <f>IF(OR(ISNUMBER(SEARCH("[DGEN]", R119))=TRUE, ISNUMBER(SEARCH("STREET LIGHT", R119))=TRUE), 0, IF(AND(R121=0, R122=0),0, IF(AND(R122=0, R121*12&gt;250000), 0, IF(AND(R121=0, R122&gt;=50), 0, IF(R121*12&lt;=250000, V170*X168*-1, IF(R122&lt;50, V170*X168*-1, 0))))))</f>
        <v>#REF!</v>
      </c>
      <c r="Y170" s="82"/>
      <c r="Z170" s="139"/>
      <c r="AA170" s="59"/>
      <c r="AB170" s="60"/>
      <c r="AC170" s="5"/>
      <c r="AD170" s="136" t="s">
        <v>86</v>
      </c>
      <c r="AE170" s="74"/>
      <c r="AF170" s="140">
        <f>OER</f>
        <v>0.13100000000000001</v>
      </c>
      <c r="AG170" s="131"/>
      <c r="AH170" s="137">
        <f>IF(OR(ISNUMBER(SEARCH("[DGEN]", AE119))=TRUE, ISNUMBER(SEARCH("STREET LIGHT", AE119))=TRUE), 0, IF(AND(AE121=0, AE122=0),0, IF(AND(AE122=0, AE121*12&gt;250000), 0, IF(AND(AE121=0, AE122&gt;=50), 0, IF(AE121*12&lt;=250000, AF170*AH168*-1, IF(AE122&lt;50, AF170*AH168*-1, 0))))))</f>
        <v>-20.050598523999998</v>
      </c>
      <c r="AI170" s="140">
        <f>OER</f>
        <v>0.13100000000000001</v>
      </c>
      <c r="AJ170" s="138"/>
      <c r="AK170" s="137">
        <f>IF(OR(ISNUMBER(SEARCH("[DGEN]", AE119))=TRUE, ISNUMBER(SEARCH("STREET LIGHT", AE119))=TRUE), 0, IF(AND(AE121=0, AE122=0),0, IF(AND(AE122=0, AE121*12&gt;250000), 0, IF(AND(AE121=0, AE122&gt;=50), 0, IF(AE121*12&lt;=250000, AI170*AK168*-1, IF(AE122&lt;50, AI170*AK168*-1, 0))))))</f>
        <v>-20.050598523999998</v>
      </c>
      <c r="AL170" s="82"/>
      <c r="AM170" s="139"/>
      <c r="AN170" s="59"/>
      <c r="AO170" s="60"/>
    </row>
    <row r="171" spans="3:41" hidden="1" x14ac:dyDescent="0.35">
      <c r="C171" s="5"/>
      <c r="D171" s="141" t="s">
        <v>89</v>
      </c>
      <c r="E171" s="142"/>
      <c r="F171" s="150"/>
      <c r="G171" s="151"/>
      <c r="H171" s="145">
        <f>H168+H169+H170</f>
        <v>359.87759416799992</v>
      </c>
      <c r="I171" s="146"/>
      <c r="J171" s="146"/>
      <c r="K171" s="147">
        <f>K168+K169+K170</f>
        <v>381.87574599599998</v>
      </c>
      <c r="L171" s="152">
        <f>K171-H171</f>
        <v>21.998151828000061</v>
      </c>
      <c r="M171" s="153">
        <f>IF((H171)=0,"",(L171/H171))</f>
        <v>6.1126761389126025E-2</v>
      </c>
      <c r="N171" s="59"/>
      <c r="O171" s="60"/>
      <c r="P171" s="5"/>
      <c r="Q171" s="141" t="s">
        <v>89</v>
      </c>
      <c r="R171" s="142"/>
      <c r="S171" s="150"/>
      <c r="T171" s="151"/>
      <c r="U171" s="145" t="e">
        <f>U168+U169+U170</f>
        <v>#REF!</v>
      </c>
      <c r="V171" s="146"/>
      <c r="W171" s="146"/>
      <c r="X171" s="147" t="e">
        <f>X168+X169+X170</f>
        <v>#REF!</v>
      </c>
      <c r="Y171" s="152" t="e">
        <f>X171-U171</f>
        <v>#REF!</v>
      </c>
      <c r="Z171" s="153" t="e">
        <f>IF((U171)=0,"",(Y171/U171))</f>
        <v>#REF!</v>
      </c>
      <c r="AA171" s="59"/>
      <c r="AB171" s="60"/>
      <c r="AC171" s="5"/>
      <c r="AD171" s="141" t="s">
        <v>89</v>
      </c>
      <c r="AE171" s="142"/>
      <c r="AF171" s="150"/>
      <c r="AG171" s="151"/>
      <c r="AH171" s="145">
        <f>AH168+AH169+AH170</f>
        <v>152.90494599599998</v>
      </c>
      <c r="AI171" s="146"/>
      <c r="AJ171" s="146"/>
      <c r="AK171" s="147">
        <f>AK168+AK169+AK170</f>
        <v>152.90494599599998</v>
      </c>
      <c r="AL171" s="152">
        <f>AK171-AH171</f>
        <v>0</v>
      </c>
      <c r="AM171" s="153">
        <f>IF((AH171)=0,"",(AL171/AH171))</f>
        <v>0</v>
      </c>
      <c r="AN171" s="59"/>
      <c r="AO171" s="60"/>
    </row>
    <row r="172" spans="3:41" ht="15" hidden="1" thickBot="1" x14ac:dyDescent="0.4">
      <c r="C172" s="5"/>
      <c r="D172" s="121"/>
      <c r="E172" s="122"/>
      <c r="F172" s="158"/>
      <c r="G172" s="155"/>
      <c r="H172" s="159"/>
      <c r="I172" s="158"/>
      <c r="J172" s="124"/>
      <c r="K172" s="159"/>
      <c r="L172" s="157"/>
      <c r="M172" s="160"/>
      <c r="N172" s="59"/>
      <c r="O172" s="60"/>
      <c r="P172" s="5"/>
      <c r="Q172" s="121"/>
      <c r="R172" s="122"/>
      <c r="S172" s="158"/>
      <c r="T172" s="155"/>
      <c r="U172" s="159"/>
      <c r="V172" s="158"/>
      <c r="W172" s="124"/>
      <c r="X172" s="159"/>
      <c r="Y172" s="157"/>
      <c r="Z172" s="160"/>
      <c r="AA172" s="59"/>
      <c r="AB172" s="60"/>
      <c r="AC172" s="5"/>
      <c r="AD172" s="121"/>
      <c r="AE172" s="122"/>
      <c r="AF172" s="158"/>
      <c r="AG172" s="155"/>
      <c r="AH172" s="159"/>
      <c r="AI172" s="158"/>
      <c r="AJ172" s="124"/>
      <c r="AK172" s="159"/>
      <c r="AL172" s="157"/>
      <c r="AM172" s="160"/>
      <c r="AN172" s="59"/>
      <c r="AO172" s="60"/>
    </row>
    <row r="173" spans="3:41" x14ac:dyDescent="0.35">
      <c r="C173" s="5"/>
      <c r="D173" s="64"/>
      <c r="E173" s="64"/>
      <c r="F173" s="64"/>
      <c r="G173" s="64"/>
      <c r="H173" s="64"/>
      <c r="I173" s="64"/>
      <c r="J173" s="64"/>
      <c r="K173" s="64"/>
      <c r="L173" s="64"/>
      <c r="M173" s="64"/>
      <c r="N173" s="59"/>
      <c r="O173" s="60"/>
      <c r="P173" s="5"/>
      <c r="Q173" s="64"/>
      <c r="R173" s="64"/>
      <c r="S173" s="64"/>
      <c r="T173" s="64"/>
      <c r="U173" s="64"/>
      <c r="V173" s="64"/>
      <c r="W173" s="64"/>
      <c r="X173" s="64"/>
      <c r="Y173" s="64"/>
      <c r="Z173" s="64"/>
      <c r="AA173" s="59"/>
      <c r="AB173" s="60"/>
      <c r="AC173" s="5"/>
      <c r="AD173" s="64"/>
      <c r="AE173" s="64"/>
      <c r="AF173" s="64"/>
      <c r="AG173" s="64"/>
      <c r="AH173" s="64"/>
      <c r="AI173" s="64"/>
      <c r="AJ173" s="64"/>
      <c r="AK173" s="64"/>
      <c r="AL173" s="64"/>
      <c r="AM173" s="64"/>
      <c r="AN173" s="59"/>
      <c r="AO173" s="60"/>
    </row>
    <row r="174" spans="3:41" x14ac:dyDescent="0.35">
      <c r="C174" s="5"/>
      <c r="D174" s="64"/>
      <c r="E174" s="64"/>
      <c r="F174" s="64"/>
      <c r="G174" s="64"/>
      <c r="H174" s="64"/>
      <c r="I174" s="64"/>
      <c r="J174" s="64"/>
      <c r="K174" s="64"/>
      <c r="L174" s="64"/>
      <c r="M174" s="64"/>
      <c r="N174" s="59"/>
      <c r="O174" s="60"/>
      <c r="P174" s="5"/>
      <c r="Q174" s="64"/>
      <c r="R174" s="64"/>
      <c r="S174" s="64"/>
      <c r="T174" s="64"/>
      <c r="U174" s="64"/>
      <c r="V174" s="64"/>
      <c r="W174" s="64"/>
      <c r="X174" s="64"/>
      <c r="Y174" s="64"/>
      <c r="Z174" s="64"/>
      <c r="AA174" s="59"/>
      <c r="AB174" s="60"/>
      <c r="AC174" s="5"/>
      <c r="AD174" s="64"/>
      <c r="AE174" s="64"/>
      <c r="AF174" s="64"/>
      <c r="AG174" s="64"/>
      <c r="AH174" s="64"/>
      <c r="AI174" s="64"/>
      <c r="AJ174" s="64"/>
      <c r="AK174" s="64"/>
      <c r="AL174" s="64"/>
      <c r="AM174" s="64"/>
      <c r="AN174" s="59"/>
      <c r="AO174" s="60"/>
    </row>
    <row r="175" spans="3:41" x14ac:dyDescent="0.35">
      <c r="C175" s="5"/>
      <c r="D175" s="58" t="s">
        <v>41</v>
      </c>
      <c r="E175" s="250" t="str">
        <f>D56</f>
        <v>GENERAL SERVICE 50 to 4,999 kW SERVICE CLASSIFICATION - Non-RPP (Other)</v>
      </c>
      <c r="F175" s="251"/>
      <c r="G175" s="251"/>
      <c r="H175" s="251"/>
      <c r="I175" s="251"/>
      <c r="J175" s="252"/>
      <c r="K175" s="59"/>
      <c r="L175" s="59"/>
      <c r="M175" s="59"/>
      <c r="N175" s="59"/>
      <c r="O175" s="7"/>
      <c r="P175" s="5"/>
      <c r="Q175" s="58" t="s">
        <v>41</v>
      </c>
      <c r="R175" s="250" t="str">
        <f>Q56</f>
        <v>GENERAL SERVICE 50 to 4,999 kW SERVICE CLASSIFICATION - Non-RPP (Other)</v>
      </c>
      <c r="S175" s="251"/>
      <c r="T175" s="251"/>
      <c r="U175" s="251"/>
      <c r="V175" s="251"/>
      <c r="W175" s="252"/>
      <c r="X175" s="59"/>
      <c r="Y175" s="59"/>
      <c r="Z175" s="59"/>
      <c r="AA175" s="59"/>
      <c r="AB175" s="7"/>
      <c r="AC175" s="5"/>
      <c r="AD175" s="58" t="s">
        <v>41</v>
      </c>
      <c r="AE175" s="250" t="str">
        <f>AD56</f>
        <v>GENERAL SERVICE 50 to 4,999 kW SERVICE CLASSIFICATION - Non-RPP (Other)</v>
      </c>
      <c r="AF175" s="251"/>
      <c r="AG175" s="251"/>
      <c r="AH175" s="251"/>
      <c r="AI175" s="251"/>
      <c r="AJ175" s="252"/>
      <c r="AK175" s="59"/>
      <c r="AL175" s="59"/>
      <c r="AM175" s="59"/>
      <c r="AN175" s="59"/>
      <c r="AO175" s="7"/>
    </row>
    <row r="176" spans="3:41" x14ac:dyDescent="0.35">
      <c r="C176" s="5"/>
      <c r="D176" s="58" t="s">
        <v>42</v>
      </c>
      <c r="E176" s="253" t="s">
        <v>124</v>
      </c>
      <c r="F176" s="254"/>
      <c r="G176" s="255"/>
      <c r="H176" s="59"/>
      <c r="I176" s="59"/>
      <c r="J176" s="59"/>
      <c r="K176" s="59"/>
      <c r="L176" s="59"/>
      <c r="M176" s="59"/>
      <c r="N176" s="59"/>
      <c r="O176" s="7"/>
      <c r="P176" s="5"/>
      <c r="Q176" s="58" t="s">
        <v>42</v>
      </c>
      <c r="R176" s="253" t="str">
        <f>E176</f>
        <v>Non-RPP (Other)</v>
      </c>
      <c r="S176" s="254"/>
      <c r="T176" s="255"/>
      <c r="U176" s="59"/>
      <c r="V176" s="59"/>
      <c r="W176" s="59"/>
      <c r="X176" s="59"/>
      <c r="Y176" s="59"/>
      <c r="Z176" s="59"/>
      <c r="AA176" s="59"/>
      <c r="AB176" s="7"/>
      <c r="AC176" s="5"/>
      <c r="AD176" s="58" t="s">
        <v>42</v>
      </c>
      <c r="AE176" s="253" t="str">
        <f>R176</f>
        <v>Non-RPP (Other)</v>
      </c>
      <c r="AF176" s="254"/>
      <c r="AG176" s="255"/>
      <c r="AH176" s="59"/>
      <c r="AI176" s="59"/>
      <c r="AJ176" s="59"/>
      <c r="AK176" s="59"/>
      <c r="AL176" s="59"/>
      <c r="AM176" s="59"/>
      <c r="AN176" s="59"/>
      <c r="AO176" s="7"/>
    </row>
    <row r="177" spans="3:41" x14ac:dyDescent="0.35">
      <c r="C177" s="5"/>
      <c r="D177" s="58" t="s">
        <v>43</v>
      </c>
      <c r="E177" s="61">
        <v>70000</v>
      </c>
      <c r="F177" s="62" t="s">
        <v>33</v>
      </c>
      <c r="G177" s="59"/>
      <c r="H177" s="59"/>
      <c r="I177" s="59"/>
      <c r="J177" s="59"/>
      <c r="K177" s="59"/>
      <c r="L177" s="59"/>
      <c r="M177" s="59"/>
      <c r="N177" s="59"/>
      <c r="O177" s="7"/>
      <c r="P177" s="5"/>
      <c r="Q177" s="58" t="s">
        <v>43</v>
      </c>
      <c r="R177" s="61">
        <f>E177</f>
        <v>70000</v>
      </c>
      <c r="S177" s="62" t="s">
        <v>33</v>
      </c>
      <c r="T177" s="59"/>
      <c r="U177" s="59"/>
      <c r="V177" s="59"/>
      <c r="W177" s="59"/>
      <c r="X177" s="59"/>
      <c r="Y177" s="59"/>
      <c r="Z177" s="59"/>
      <c r="AA177" s="59"/>
      <c r="AB177" s="7"/>
      <c r="AC177" s="5"/>
      <c r="AD177" s="58" t="s">
        <v>43</v>
      </c>
      <c r="AE177" s="61">
        <f>R177</f>
        <v>70000</v>
      </c>
      <c r="AF177" s="62" t="s">
        <v>33</v>
      </c>
      <c r="AG177" s="59"/>
      <c r="AH177" s="59"/>
      <c r="AI177" s="59"/>
      <c r="AJ177" s="59"/>
      <c r="AK177" s="59"/>
      <c r="AL177" s="59"/>
      <c r="AM177" s="59"/>
      <c r="AN177" s="59"/>
      <c r="AO177" s="7"/>
    </row>
    <row r="178" spans="3:41" x14ac:dyDescent="0.35">
      <c r="C178" s="5"/>
      <c r="D178" s="58" t="s">
        <v>44</v>
      </c>
      <c r="E178" s="61">
        <v>200</v>
      </c>
      <c r="F178" s="63" t="s">
        <v>36</v>
      </c>
      <c r="G178" s="59"/>
      <c r="H178" s="59"/>
      <c r="I178" s="59"/>
      <c r="J178" s="59"/>
      <c r="K178" s="59"/>
      <c r="L178" s="59"/>
      <c r="M178" s="59"/>
      <c r="N178" s="59"/>
      <c r="O178" s="7"/>
      <c r="P178" s="5"/>
      <c r="Q178" s="58" t="s">
        <v>44</v>
      </c>
      <c r="R178" s="61">
        <f t="shared" ref="R178:R180" si="110">E178</f>
        <v>200</v>
      </c>
      <c r="S178" s="63" t="s">
        <v>36</v>
      </c>
      <c r="T178" s="59"/>
      <c r="U178" s="59"/>
      <c r="V178" s="59"/>
      <c r="W178" s="59"/>
      <c r="X178" s="59"/>
      <c r="Y178" s="59"/>
      <c r="Z178" s="59"/>
      <c r="AA178" s="59"/>
      <c r="AB178" s="7"/>
      <c r="AC178" s="5"/>
      <c r="AD178" s="58" t="s">
        <v>44</v>
      </c>
      <c r="AE178" s="61">
        <f t="shared" ref="AE178" si="111">R178</f>
        <v>200</v>
      </c>
      <c r="AF178" s="63" t="s">
        <v>36</v>
      </c>
      <c r="AG178" s="59"/>
      <c r="AH178" s="59"/>
      <c r="AI178" s="59"/>
      <c r="AJ178" s="59"/>
      <c r="AK178" s="59"/>
      <c r="AL178" s="59"/>
      <c r="AM178" s="59"/>
      <c r="AN178" s="59"/>
      <c r="AO178" s="7"/>
    </row>
    <row r="179" spans="3:41" x14ac:dyDescent="0.35">
      <c r="C179" s="5"/>
      <c r="D179" s="58" t="s">
        <v>45</v>
      </c>
      <c r="E179" s="61">
        <v>1.0693999999999999</v>
      </c>
      <c r="F179" s="64"/>
      <c r="G179" s="59"/>
      <c r="H179" s="59"/>
      <c r="I179" s="59"/>
      <c r="J179" s="59"/>
      <c r="K179" s="59"/>
      <c r="L179" s="59"/>
      <c r="M179" s="59"/>
      <c r="N179" s="59"/>
      <c r="O179" s="7"/>
      <c r="P179" s="5"/>
      <c r="Q179" s="58" t="s">
        <v>45</v>
      </c>
      <c r="R179" s="61">
        <f>R180</f>
        <v>1.0563</v>
      </c>
      <c r="S179" s="64"/>
      <c r="T179" s="59"/>
      <c r="U179" s="59"/>
      <c r="V179" s="59"/>
      <c r="W179" s="59"/>
      <c r="X179" s="59"/>
      <c r="Y179" s="59"/>
      <c r="Z179" s="59"/>
      <c r="AA179" s="59"/>
      <c r="AB179" s="7"/>
      <c r="AC179" s="5"/>
      <c r="AD179" s="58" t="s">
        <v>45</v>
      </c>
      <c r="AE179" s="61">
        <f>AE180</f>
        <v>1.0563</v>
      </c>
      <c r="AF179" s="64"/>
      <c r="AG179" s="59"/>
      <c r="AH179" s="59"/>
      <c r="AI179" s="59"/>
      <c r="AJ179" s="59"/>
      <c r="AK179" s="59"/>
      <c r="AL179" s="59"/>
      <c r="AM179" s="59"/>
      <c r="AN179" s="59"/>
      <c r="AO179" s="7"/>
    </row>
    <row r="180" spans="3:41" x14ac:dyDescent="0.35">
      <c r="C180" s="5"/>
      <c r="D180" s="58" t="s">
        <v>46</v>
      </c>
      <c r="E180" s="61">
        <v>1.0563</v>
      </c>
      <c r="F180" s="64"/>
      <c r="G180" s="59"/>
      <c r="H180" s="59"/>
      <c r="I180" s="59"/>
      <c r="J180" s="59"/>
      <c r="K180" s="59"/>
      <c r="L180" s="59"/>
      <c r="M180" s="59"/>
      <c r="N180" s="59"/>
      <c r="O180" s="7"/>
      <c r="P180" s="5"/>
      <c r="Q180" s="58" t="s">
        <v>46</v>
      </c>
      <c r="R180" s="61">
        <f t="shared" si="110"/>
        <v>1.0563</v>
      </c>
      <c r="S180" s="64"/>
      <c r="T180" s="59"/>
      <c r="U180" s="59"/>
      <c r="V180" s="59"/>
      <c r="W180" s="59"/>
      <c r="X180" s="59"/>
      <c r="Y180" s="59"/>
      <c r="Z180" s="59"/>
      <c r="AA180" s="59"/>
      <c r="AB180" s="7"/>
      <c r="AC180" s="5"/>
      <c r="AD180" s="58" t="s">
        <v>46</v>
      </c>
      <c r="AE180" s="61">
        <f t="shared" ref="AE180" si="112">R180</f>
        <v>1.0563</v>
      </c>
      <c r="AF180" s="64"/>
      <c r="AG180" s="59"/>
      <c r="AH180" s="59"/>
      <c r="AI180" s="59"/>
      <c r="AJ180" s="59"/>
      <c r="AK180" s="59"/>
      <c r="AL180" s="59"/>
      <c r="AM180" s="59"/>
      <c r="AN180" s="59"/>
      <c r="AO180" s="7"/>
    </row>
    <row r="181" spans="3:41" x14ac:dyDescent="0.35">
      <c r="C181" s="5"/>
      <c r="F181" s="64"/>
      <c r="G181" s="59"/>
      <c r="H181" s="59"/>
      <c r="I181" s="59"/>
      <c r="J181" s="59"/>
      <c r="K181" s="59"/>
      <c r="L181" s="59"/>
      <c r="M181" s="59"/>
      <c r="N181" s="59"/>
      <c r="O181" s="7"/>
      <c r="P181" s="5"/>
      <c r="S181" s="64"/>
      <c r="T181" s="59"/>
      <c r="U181" s="59"/>
      <c r="V181" s="59"/>
      <c r="W181" s="59"/>
      <c r="X181" s="59"/>
      <c r="Y181" s="59"/>
      <c r="Z181" s="59"/>
      <c r="AA181" s="59"/>
      <c r="AB181" s="7"/>
      <c r="AC181" s="5"/>
      <c r="AF181" s="64"/>
      <c r="AG181" s="59"/>
      <c r="AH181" s="59"/>
      <c r="AI181" s="59"/>
      <c r="AJ181" s="59"/>
      <c r="AK181" s="59"/>
      <c r="AL181" s="59"/>
      <c r="AM181" s="59"/>
      <c r="AN181" s="59"/>
      <c r="AO181" s="7"/>
    </row>
    <row r="182" spans="3:41" x14ac:dyDescent="0.35">
      <c r="C182" s="5"/>
      <c r="F182" s="248" t="s">
        <v>47</v>
      </c>
      <c r="G182" s="256"/>
      <c r="H182" s="249"/>
      <c r="I182" s="248" t="s">
        <v>48</v>
      </c>
      <c r="J182" s="256"/>
      <c r="K182" s="249"/>
      <c r="L182" s="248" t="s">
        <v>49</v>
      </c>
      <c r="M182" s="249"/>
      <c r="N182" s="59"/>
      <c r="O182" s="7"/>
      <c r="P182" s="5"/>
      <c r="S182" s="248">
        <v>2025</v>
      </c>
      <c r="T182" s="256"/>
      <c r="U182" s="249"/>
      <c r="V182" s="248">
        <v>2026</v>
      </c>
      <c r="W182" s="256"/>
      <c r="X182" s="249"/>
      <c r="Y182" s="248" t="s">
        <v>49</v>
      </c>
      <c r="Z182" s="249"/>
      <c r="AA182" s="59"/>
      <c r="AB182" s="60"/>
      <c r="AC182" s="5"/>
      <c r="AF182" s="248">
        <v>2026</v>
      </c>
      <c r="AG182" s="256"/>
      <c r="AH182" s="249"/>
      <c r="AI182" s="248">
        <v>2027</v>
      </c>
      <c r="AJ182" s="256"/>
      <c r="AK182" s="249"/>
      <c r="AL182" s="248" t="s">
        <v>49</v>
      </c>
      <c r="AM182" s="249"/>
      <c r="AN182" s="59"/>
      <c r="AO182" s="7"/>
    </row>
    <row r="183" spans="3:41" ht="26.5" x14ac:dyDescent="0.35">
      <c r="C183" s="5"/>
      <c r="F183" s="65" t="s">
        <v>50</v>
      </c>
      <c r="G183" s="65" t="s">
        <v>51</v>
      </c>
      <c r="H183" s="66" t="s">
        <v>52</v>
      </c>
      <c r="I183" s="65" t="s">
        <v>50</v>
      </c>
      <c r="J183" s="67" t="s">
        <v>51</v>
      </c>
      <c r="K183" s="66" t="s">
        <v>52</v>
      </c>
      <c r="L183" s="68" t="s">
        <v>53</v>
      </c>
      <c r="M183" s="69" t="s">
        <v>54</v>
      </c>
      <c r="N183" s="59"/>
      <c r="O183" s="7"/>
      <c r="P183" s="5"/>
      <c r="S183" s="65" t="s">
        <v>50</v>
      </c>
      <c r="T183" s="65" t="s">
        <v>51</v>
      </c>
      <c r="U183" s="66" t="s">
        <v>52</v>
      </c>
      <c r="V183" s="65" t="s">
        <v>50</v>
      </c>
      <c r="W183" s="67" t="s">
        <v>51</v>
      </c>
      <c r="X183" s="66" t="s">
        <v>52</v>
      </c>
      <c r="Y183" s="68" t="s">
        <v>53</v>
      </c>
      <c r="Z183" s="69" t="s">
        <v>54</v>
      </c>
      <c r="AA183" s="59"/>
      <c r="AB183" s="7"/>
      <c r="AC183" s="5"/>
      <c r="AF183" s="65" t="s">
        <v>50</v>
      </c>
      <c r="AG183" s="65" t="s">
        <v>51</v>
      </c>
      <c r="AH183" s="66" t="s">
        <v>52</v>
      </c>
      <c r="AI183" s="65" t="s">
        <v>50</v>
      </c>
      <c r="AJ183" s="67" t="s">
        <v>51</v>
      </c>
      <c r="AK183" s="66" t="s">
        <v>52</v>
      </c>
      <c r="AL183" s="68" t="s">
        <v>53</v>
      </c>
      <c r="AM183" s="69" t="s">
        <v>54</v>
      </c>
      <c r="AN183" s="59"/>
      <c r="AO183" s="7"/>
    </row>
    <row r="184" spans="3:41" x14ac:dyDescent="0.35">
      <c r="C184" s="5"/>
      <c r="F184" s="70" t="s">
        <v>55</v>
      </c>
      <c r="G184" s="70"/>
      <c r="H184" s="71" t="s">
        <v>55</v>
      </c>
      <c r="I184" s="70" t="s">
        <v>55</v>
      </c>
      <c r="J184" s="71"/>
      <c r="K184" s="71" t="s">
        <v>55</v>
      </c>
      <c r="L184" s="72"/>
      <c r="M184" s="73"/>
      <c r="N184" s="59"/>
      <c r="O184" s="7"/>
      <c r="P184" s="5"/>
      <c r="S184" s="70" t="s">
        <v>55</v>
      </c>
      <c r="T184" s="70"/>
      <c r="U184" s="71" t="s">
        <v>55</v>
      </c>
      <c r="V184" s="70" t="s">
        <v>55</v>
      </c>
      <c r="W184" s="71"/>
      <c r="X184" s="71" t="s">
        <v>55</v>
      </c>
      <c r="Y184" s="72"/>
      <c r="Z184" s="73"/>
      <c r="AA184" s="59"/>
      <c r="AB184" s="7"/>
      <c r="AC184" s="5"/>
      <c r="AF184" s="70" t="s">
        <v>55</v>
      </c>
      <c r="AG184" s="70"/>
      <c r="AH184" s="71" t="s">
        <v>55</v>
      </c>
      <c r="AI184" s="70" t="s">
        <v>55</v>
      </c>
      <c r="AJ184" s="71"/>
      <c r="AK184" s="71" t="s">
        <v>55</v>
      </c>
      <c r="AL184" s="72"/>
      <c r="AM184" s="73"/>
      <c r="AN184" s="59"/>
      <c r="AO184" s="7"/>
    </row>
    <row r="185" spans="3:41" x14ac:dyDescent="0.35">
      <c r="C185" s="5"/>
      <c r="D185" s="74" t="s">
        <v>56</v>
      </c>
      <c r="E185" s="75"/>
      <c r="F185" s="76">
        <v>230.33</v>
      </c>
      <c r="G185" s="77">
        <v>1</v>
      </c>
      <c r="H185" s="78">
        <f>G185*F185</f>
        <v>230.33</v>
      </c>
      <c r="I185" s="79">
        <f>G43</f>
        <v>230.33</v>
      </c>
      <c r="J185" s="80">
        <f>G185</f>
        <v>1</v>
      </c>
      <c r="K185" s="81">
        <f>J185*I185</f>
        <v>230.33</v>
      </c>
      <c r="L185" s="82">
        <f t="shared" ref="L185:L208" si="113">K185-H185</f>
        <v>0</v>
      </c>
      <c r="M185" s="83">
        <f>IF(ISERROR(L185/H185), "", L185/H185)</f>
        <v>0</v>
      </c>
      <c r="N185" s="59"/>
      <c r="O185" s="7"/>
      <c r="P185" s="5"/>
      <c r="Q185" s="74" t="s">
        <v>56</v>
      </c>
      <c r="R185" s="75"/>
      <c r="S185" s="76">
        <f>I185</f>
        <v>230.33</v>
      </c>
      <c r="T185" s="77">
        <v>1</v>
      </c>
      <c r="U185" s="78">
        <f>T185*S185</f>
        <v>230.33</v>
      </c>
      <c r="V185" s="79">
        <f>I43</f>
        <v>230.33</v>
      </c>
      <c r="W185" s="80">
        <f>T185</f>
        <v>1</v>
      </c>
      <c r="X185" s="81">
        <f>W185*V185</f>
        <v>230.33</v>
      </c>
      <c r="Y185" s="82">
        <f t="shared" ref="Y185:Y186" si="114">X185-U185</f>
        <v>0</v>
      </c>
      <c r="Z185" s="83">
        <f>IF(ISERROR(Y185/U185), "", Y185/U185)</f>
        <v>0</v>
      </c>
      <c r="AA185" s="59"/>
      <c r="AB185" s="7"/>
      <c r="AC185" s="5"/>
      <c r="AD185" s="74" t="s">
        <v>56</v>
      </c>
      <c r="AE185" s="75"/>
      <c r="AF185" s="76">
        <f>V185</f>
        <v>230.33</v>
      </c>
      <c r="AG185" s="77">
        <v>1</v>
      </c>
      <c r="AH185" s="78">
        <f>AG185*AF185</f>
        <v>230.33</v>
      </c>
      <c r="AI185" s="79">
        <f>K43</f>
        <v>230.33</v>
      </c>
      <c r="AJ185" s="80">
        <f>AG185</f>
        <v>1</v>
      </c>
      <c r="AK185" s="81">
        <f>AJ185*AI185</f>
        <v>230.33</v>
      </c>
      <c r="AL185" s="82">
        <f t="shared" ref="AL185:AL186" si="115">AK185-AH185</f>
        <v>0</v>
      </c>
      <c r="AM185" s="83">
        <f>IF(ISERROR(AL185/AH185), "", AL185/AH185)</f>
        <v>0</v>
      </c>
      <c r="AN185" s="59"/>
      <c r="AO185" s="7"/>
    </row>
    <row r="186" spans="3:41" x14ac:dyDescent="0.35">
      <c r="C186" s="5"/>
      <c r="D186" s="74" t="s">
        <v>57</v>
      </c>
      <c r="E186" s="75"/>
      <c r="F186" s="84">
        <v>1.3275999999999999</v>
      </c>
      <c r="G186" s="77">
        <f>IF($E178&gt;0, $E178, $E177)</f>
        <v>200</v>
      </c>
      <c r="H186" s="78">
        <f t="shared" ref="H186:H200" si="116">G186*F186</f>
        <v>265.52</v>
      </c>
      <c r="I186" s="85">
        <f>H43</f>
        <v>2.5573000000000001</v>
      </c>
      <c r="J186" s="80">
        <f>IF($E178&gt;0, $E178, $E177)</f>
        <v>200</v>
      </c>
      <c r="K186" s="81">
        <f>J186*I186</f>
        <v>511.46000000000004</v>
      </c>
      <c r="L186" s="82">
        <f t="shared" si="113"/>
        <v>245.94000000000005</v>
      </c>
      <c r="M186" s="83">
        <f t="shared" ref="M186:M198" si="117">IF(ISERROR(L186/H186), "", L186/H186)</f>
        <v>0.92625790900873783</v>
      </c>
      <c r="N186" s="59"/>
      <c r="O186" s="7"/>
      <c r="P186" s="5"/>
      <c r="Q186" s="74" t="s">
        <v>57</v>
      </c>
      <c r="R186" s="75"/>
      <c r="S186" s="209">
        <f>I186</f>
        <v>2.5573000000000001</v>
      </c>
      <c r="T186" s="77">
        <f>IF($R178&gt;0, $R178, $R177)</f>
        <v>200</v>
      </c>
      <c r="U186" s="78">
        <f t="shared" ref="U186" si="118">T186*S186</f>
        <v>511.46000000000004</v>
      </c>
      <c r="V186" s="85">
        <f>J43</f>
        <v>2.5226999999999999</v>
      </c>
      <c r="W186" s="80">
        <f>IF($R178&gt;0, $R178, $R177)</f>
        <v>200</v>
      </c>
      <c r="X186" s="81">
        <f>W186*V186</f>
        <v>504.53999999999996</v>
      </c>
      <c r="Y186" s="82">
        <f t="shared" si="114"/>
        <v>-6.9200000000000728</v>
      </c>
      <c r="Z186" s="83">
        <f t="shared" ref="Z186" si="119">IF(ISERROR(Y186/U186), "", Y186/U186)</f>
        <v>-1.3529894810933548E-2</v>
      </c>
      <c r="AA186" s="59"/>
      <c r="AB186" s="7"/>
      <c r="AC186" s="5"/>
      <c r="AD186" s="74" t="s">
        <v>57</v>
      </c>
      <c r="AE186" s="75"/>
      <c r="AF186" s="209">
        <f>V186</f>
        <v>2.5226999999999999</v>
      </c>
      <c r="AG186" s="77">
        <f>IF($R178&gt;0, $R178, $R177)</f>
        <v>200</v>
      </c>
      <c r="AH186" s="78">
        <f t="shared" ref="AH186" si="120">AG186*AF186</f>
        <v>504.53999999999996</v>
      </c>
      <c r="AI186" s="85">
        <f>L43</f>
        <v>2.5072000000000001</v>
      </c>
      <c r="AJ186" s="80">
        <f>IF($R178&gt;0, $R178, $R177)</f>
        <v>200</v>
      </c>
      <c r="AK186" s="81">
        <f>AJ186*AI186</f>
        <v>501.44</v>
      </c>
      <c r="AL186" s="82">
        <f t="shared" si="115"/>
        <v>-3.0999999999999659</v>
      </c>
      <c r="AM186" s="83">
        <f t="shared" ref="AM186" si="121">IF(ISERROR(AL186/AH186), "", AL186/AH186)</f>
        <v>-6.1442105680421097E-3</v>
      </c>
      <c r="AN186" s="59"/>
      <c r="AO186" s="7"/>
    </row>
    <row r="187" spans="3:41" hidden="1" x14ac:dyDescent="0.35">
      <c r="C187" s="5"/>
      <c r="D187" s="74" t="s">
        <v>58</v>
      </c>
      <c r="E187" s="75"/>
      <c r="F187" s="76"/>
      <c r="G187" s="77">
        <f>IF($E178&gt;0, $E178, $E177)</f>
        <v>200</v>
      </c>
      <c r="H187" s="78">
        <v>0</v>
      </c>
      <c r="I187" s="85"/>
      <c r="J187" s="80">
        <f>IF($E178&gt;0, $E178, $E177)</f>
        <v>200</v>
      </c>
      <c r="K187" s="81">
        <v>0</v>
      </c>
      <c r="L187" s="82"/>
      <c r="M187" s="83"/>
      <c r="N187" s="59"/>
      <c r="O187" s="7"/>
      <c r="P187" s="5"/>
      <c r="Q187" s="74" t="s">
        <v>58</v>
      </c>
      <c r="R187" s="75"/>
      <c r="S187" s="76"/>
      <c r="T187" s="77">
        <f>IF($R178&gt;0, $R178, $R177)</f>
        <v>200</v>
      </c>
      <c r="U187" s="78">
        <v>0</v>
      </c>
      <c r="V187" s="85"/>
      <c r="W187" s="80">
        <f>IF($R178&gt;0, $R178, $R177)</f>
        <v>200</v>
      </c>
      <c r="X187" s="81">
        <v>0</v>
      </c>
      <c r="Y187" s="82"/>
      <c r="Z187" s="83"/>
      <c r="AA187" s="59"/>
      <c r="AB187" s="7"/>
      <c r="AC187" s="5"/>
      <c r="AD187" s="74" t="s">
        <v>58</v>
      </c>
      <c r="AE187" s="75"/>
      <c r="AF187" s="76"/>
      <c r="AG187" s="77">
        <f>IF($R178&gt;0, $R178, $R177)</f>
        <v>200</v>
      </c>
      <c r="AH187" s="78">
        <v>0</v>
      </c>
      <c r="AI187" s="85"/>
      <c r="AJ187" s="80">
        <f>IF($R178&gt;0, $R178, $R177)</f>
        <v>200</v>
      </c>
      <c r="AK187" s="81">
        <v>0</v>
      </c>
      <c r="AL187" s="82"/>
      <c r="AM187" s="83"/>
      <c r="AN187" s="59"/>
      <c r="AO187" s="7"/>
    </row>
    <row r="188" spans="3:41" hidden="1" x14ac:dyDescent="0.35">
      <c r="C188" s="5"/>
      <c r="D188" s="74" t="s">
        <v>59</v>
      </c>
      <c r="E188" s="75"/>
      <c r="F188" s="76"/>
      <c r="G188" s="77">
        <f>IF($E178&gt;0, $E178, $E177)</f>
        <v>200</v>
      </c>
      <c r="H188" s="78">
        <v>0</v>
      </c>
      <c r="I188" s="85"/>
      <c r="J188" s="86">
        <f>IF($E178&gt;0, $E178, $E177)</f>
        <v>200</v>
      </c>
      <c r="K188" s="81">
        <v>0</v>
      </c>
      <c r="L188" s="82">
        <f>K188-H188</f>
        <v>0</v>
      </c>
      <c r="M188" s="83" t="str">
        <f>IF(ISERROR(L188/H188), "", L188/H188)</f>
        <v/>
      </c>
      <c r="N188" s="59"/>
      <c r="O188" s="7"/>
      <c r="P188" s="5"/>
      <c r="Q188" s="74" t="s">
        <v>59</v>
      </c>
      <c r="R188" s="75"/>
      <c r="S188" s="76"/>
      <c r="T188" s="77">
        <f>IF($R178&gt;0, $R178, $R177)</f>
        <v>200</v>
      </c>
      <c r="U188" s="78">
        <v>0</v>
      </c>
      <c r="V188" s="85"/>
      <c r="W188" s="86">
        <f>IF($R178&gt;0, $R178, $R177)</f>
        <v>200</v>
      </c>
      <c r="X188" s="81">
        <v>0</v>
      </c>
      <c r="Y188" s="82">
        <f>X188-U188</f>
        <v>0</v>
      </c>
      <c r="Z188" s="83" t="str">
        <f>IF(ISERROR(Y188/U188), "", Y188/U188)</f>
        <v/>
      </c>
      <c r="AA188" s="59"/>
      <c r="AB188" s="7"/>
      <c r="AC188" s="5"/>
      <c r="AD188" s="74" t="s">
        <v>59</v>
      </c>
      <c r="AE188" s="75"/>
      <c r="AF188" s="76"/>
      <c r="AG188" s="77">
        <f>IF($R178&gt;0, $R178, $R177)</f>
        <v>200</v>
      </c>
      <c r="AH188" s="78">
        <v>0</v>
      </c>
      <c r="AI188" s="85"/>
      <c r="AJ188" s="86">
        <f>IF($R178&gt;0, $R178, $R177)</f>
        <v>200</v>
      </c>
      <c r="AK188" s="81">
        <v>0</v>
      </c>
      <c r="AL188" s="82">
        <f>AK188-AH188</f>
        <v>0</v>
      </c>
      <c r="AM188" s="83" t="str">
        <f>IF(ISERROR(AL188/AH188), "", AL188/AH188)</f>
        <v/>
      </c>
      <c r="AN188" s="59"/>
      <c r="AO188" s="7"/>
    </row>
    <row r="189" spans="3:41" x14ac:dyDescent="0.35">
      <c r="C189" s="5"/>
      <c r="D189" s="74" t="s">
        <v>60</v>
      </c>
      <c r="E189" s="75"/>
      <c r="F189" s="76">
        <v>0</v>
      </c>
      <c r="G189" s="77">
        <v>1</v>
      </c>
      <c r="H189" s="78">
        <f t="shared" si="116"/>
        <v>0</v>
      </c>
      <c r="I189" s="79">
        <v>0</v>
      </c>
      <c r="J189" s="80">
        <f>G189</f>
        <v>1</v>
      </c>
      <c r="K189" s="81">
        <f t="shared" ref="K189:K198" si="122">J189*I189</f>
        <v>0</v>
      </c>
      <c r="L189" s="82">
        <f t="shared" si="113"/>
        <v>0</v>
      </c>
      <c r="M189" s="83" t="str">
        <f t="shared" si="117"/>
        <v/>
      </c>
      <c r="N189" s="59"/>
      <c r="O189" s="7"/>
      <c r="P189" s="5"/>
      <c r="Q189" s="74" t="s">
        <v>60</v>
      </c>
      <c r="R189" s="75"/>
      <c r="S189" s="97">
        <f t="shared" ref="S189" si="123">I189</f>
        <v>0</v>
      </c>
      <c r="T189" s="77">
        <v>1</v>
      </c>
      <c r="U189" s="78">
        <f t="shared" ref="U189:U191" si="124">T189*S189</f>
        <v>0</v>
      </c>
      <c r="V189" s="79">
        <v>0</v>
      </c>
      <c r="W189" s="80">
        <f>T189</f>
        <v>1</v>
      </c>
      <c r="X189" s="81">
        <f t="shared" ref="X189:X191" si="125">W189*V189</f>
        <v>0</v>
      </c>
      <c r="Y189" s="82">
        <f t="shared" ref="Y189:Y191" si="126">X189-U189</f>
        <v>0</v>
      </c>
      <c r="Z189" s="83" t="str">
        <f t="shared" ref="Z189" si="127">IF(ISERROR(Y189/U189), "", Y189/U189)</f>
        <v/>
      </c>
      <c r="AA189" s="59"/>
      <c r="AB189" s="7"/>
      <c r="AC189" s="5"/>
      <c r="AD189" s="74" t="s">
        <v>60</v>
      </c>
      <c r="AE189" s="75"/>
      <c r="AF189" s="97">
        <f t="shared" ref="AF189" si="128">V189</f>
        <v>0</v>
      </c>
      <c r="AG189" s="77">
        <v>1</v>
      </c>
      <c r="AH189" s="78">
        <f t="shared" ref="AH189:AH191" si="129">AG189*AF189</f>
        <v>0</v>
      </c>
      <c r="AI189" s="79">
        <v>0</v>
      </c>
      <c r="AJ189" s="80">
        <f>AG189</f>
        <v>1</v>
      </c>
      <c r="AK189" s="81">
        <f t="shared" ref="AK189:AK190" si="130">AJ189*AI189</f>
        <v>0</v>
      </c>
      <c r="AL189" s="82">
        <f t="shared" ref="AL189:AL190" si="131">AK189-AH189</f>
        <v>0</v>
      </c>
      <c r="AM189" s="83" t="str">
        <f t="shared" ref="AM189" si="132">IF(ISERROR(AL189/AH189), "", AL189/AH189)</f>
        <v/>
      </c>
      <c r="AN189" s="59"/>
      <c r="AO189" s="7"/>
    </row>
    <row r="190" spans="3:41" x14ac:dyDescent="0.35">
      <c r="C190" s="5"/>
      <c r="D190" s="161" t="s">
        <v>90</v>
      </c>
      <c r="E190" s="161"/>
      <c r="F190" s="162"/>
      <c r="G190" s="163"/>
      <c r="H190" s="164"/>
      <c r="I190" s="165">
        <f>E10</f>
        <v>-35.548032353113925</v>
      </c>
      <c r="J190" s="166">
        <v>1</v>
      </c>
      <c r="K190" s="167">
        <f t="shared" si="122"/>
        <v>-35.548032353113925</v>
      </c>
      <c r="L190" s="168">
        <f t="shared" si="113"/>
        <v>-35.548032353113925</v>
      </c>
      <c r="M190" s="169" t="str">
        <f>IF(ISERROR(L190/H190), "", L190/H190)</f>
        <v/>
      </c>
      <c r="N190" s="59"/>
      <c r="O190" s="7"/>
      <c r="P190" s="5"/>
      <c r="Q190" s="161" t="s">
        <v>90</v>
      </c>
      <c r="R190" s="161"/>
      <c r="S190" s="162">
        <f>I190</f>
        <v>-35.548032353113925</v>
      </c>
      <c r="T190" s="220">
        <f>J190</f>
        <v>1</v>
      </c>
      <c r="U190" s="164">
        <f t="shared" si="124"/>
        <v>-35.548032353113925</v>
      </c>
      <c r="V190" s="165">
        <f>F10</f>
        <v>-15.08098342253318</v>
      </c>
      <c r="W190" s="166">
        <v>1</v>
      </c>
      <c r="X190" s="167">
        <f t="shared" si="125"/>
        <v>-15.08098342253318</v>
      </c>
      <c r="Y190" s="168">
        <f t="shared" si="126"/>
        <v>20.467048930580745</v>
      </c>
      <c r="Z190" s="169">
        <f>IF(ISERROR(Y190/U190), "", Y190/U190)</f>
        <v>-0.5757575757575758</v>
      </c>
      <c r="AA190" s="59"/>
      <c r="AB190" s="7"/>
      <c r="AC190" s="5"/>
      <c r="AD190" s="161" t="s">
        <v>90</v>
      </c>
      <c r="AE190" s="161"/>
      <c r="AF190" s="162">
        <f>V190</f>
        <v>-15.08098342253318</v>
      </c>
      <c r="AG190" s="220">
        <f>W190</f>
        <v>1</v>
      </c>
      <c r="AH190" s="164">
        <f t="shared" si="129"/>
        <v>-15.08098342253318</v>
      </c>
      <c r="AI190" s="165">
        <f>G10</f>
        <v>-3.2316393048285383</v>
      </c>
      <c r="AJ190" s="166">
        <v>1</v>
      </c>
      <c r="AK190" s="167">
        <f t="shared" si="130"/>
        <v>-3.2316393048285383</v>
      </c>
      <c r="AL190" s="168">
        <f t="shared" si="131"/>
        <v>11.849344117704641</v>
      </c>
      <c r="AM190" s="169">
        <f>IF(ISERROR(AL190/AH190), "", AL190/AH190)</f>
        <v>-0.7857142857142857</v>
      </c>
      <c r="AN190" s="59"/>
      <c r="AO190" s="7"/>
    </row>
    <row r="191" spans="3:41" x14ac:dyDescent="0.35">
      <c r="C191" s="5"/>
      <c r="D191" s="161" t="s">
        <v>94</v>
      </c>
      <c r="E191" s="161"/>
      <c r="F191" s="162"/>
      <c r="G191" s="163"/>
      <c r="H191" s="164"/>
      <c r="I191" s="193">
        <f>E11</f>
        <v>-0.3339929432467092</v>
      </c>
      <c r="J191" s="166">
        <f>E178</f>
        <v>200</v>
      </c>
      <c r="K191" s="167">
        <f>J191*I191</f>
        <v>-66.798588649341838</v>
      </c>
      <c r="L191" s="168">
        <f>K191-H191</f>
        <v>-66.798588649341838</v>
      </c>
      <c r="M191" s="169" t="str">
        <f>IF(ISERROR(L191/H191), "", L191/H191)</f>
        <v/>
      </c>
      <c r="N191" s="59"/>
      <c r="O191" s="7"/>
      <c r="P191" s="5"/>
      <c r="Q191" s="161" t="s">
        <v>94</v>
      </c>
      <c r="R191" s="161"/>
      <c r="S191" s="162">
        <f>I191</f>
        <v>-0.3339929432467092</v>
      </c>
      <c r="T191" s="220">
        <f>R178</f>
        <v>200</v>
      </c>
      <c r="U191" s="164">
        <f t="shared" si="124"/>
        <v>-66.798588649341838</v>
      </c>
      <c r="V191" s="193">
        <f>F11</f>
        <v>-0.14169397592284633</v>
      </c>
      <c r="W191" s="166">
        <f>R178</f>
        <v>200</v>
      </c>
      <c r="X191" s="167">
        <f t="shared" si="125"/>
        <v>-28.338795184569264</v>
      </c>
      <c r="Y191" s="168">
        <f t="shared" si="126"/>
        <v>38.459793464772574</v>
      </c>
      <c r="Z191" s="169">
        <f>IF(ISERROR(Y191/U191), "", Y191/U191)</f>
        <v>-0.5757575757575758</v>
      </c>
      <c r="AA191" s="59"/>
      <c r="AB191" s="7"/>
      <c r="AC191" s="5"/>
      <c r="AD191" s="161" t="s">
        <v>94</v>
      </c>
      <c r="AE191" s="161"/>
      <c r="AF191" s="162">
        <f>V191</f>
        <v>-0.14169397592284633</v>
      </c>
      <c r="AG191" s="220">
        <f>AE178</f>
        <v>200</v>
      </c>
      <c r="AH191" s="164">
        <f t="shared" si="129"/>
        <v>-28.338795184569264</v>
      </c>
      <c r="AI191" s="193">
        <f>G11</f>
        <v>-3.036299484060993E-2</v>
      </c>
      <c r="AJ191" s="166">
        <f>AE178</f>
        <v>200</v>
      </c>
      <c r="AK191" s="167">
        <f t="shared" ref="AK191" si="133">AJ191*AI191</f>
        <v>-6.0725989681219863</v>
      </c>
      <c r="AL191" s="168">
        <f t="shared" ref="AL191" si="134">AK191-AH191</f>
        <v>22.266196216447277</v>
      </c>
      <c r="AM191" s="169">
        <f>IF(ISERROR(AL191/AH191), "", AL191/AH191)</f>
        <v>-0.78571428571428559</v>
      </c>
      <c r="AN191" s="59"/>
      <c r="AO191" s="7"/>
    </row>
    <row r="192" spans="3:41" x14ac:dyDescent="0.35">
      <c r="C192" s="5"/>
      <c r="D192" s="74" t="s">
        <v>61</v>
      </c>
      <c r="E192" s="75"/>
      <c r="F192" s="84">
        <v>0</v>
      </c>
      <c r="G192" s="77">
        <f>IF($E178&gt;0, $E178, $E177)</f>
        <v>200</v>
      </c>
      <c r="H192" s="78">
        <f t="shared" si="116"/>
        <v>0</v>
      </c>
      <c r="I192" s="85">
        <v>0.16849294324670916</v>
      </c>
      <c r="J192" s="80">
        <f>IF($E178&gt;0, $E178, $E177)</f>
        <v>200</v>
      </c>
      <c r="K192" s="81">
        <f t="shared" si="122"/>
        <v>33.698588649341829</v>
      </c>
      <c r="L192" s="82">
        <f t="shared" si="113"/>
        <v>33.698588649341829</v>
      </c>
      <c r="M192" s="83" t="str">
        <f t="shared" si="117"/>
        <v/>
      </c>
      <c r="N192" s="59"/>
      <c r="O192" s="7"/>
      <c r="P192" s="5"/>
      <c r="Q192" s="74" t="s">
        <v>61</v>
      </c>
      <c r="R192" s="75"/>
      <c r="S192" s="97">
        <f t="shared" ref="S192" si="135">I192</f>
        <v>0.16849294324670916</v>
      </c>
      <c r="T192" s="77">
        <f>IF($R178&gt;0, $R178, $R177)</f>
        <v>200</v>
      </c>
      <c r="U192" s="78">
        <f t="shared" ref="U192" si="136">T192*S192</f>
        <v>33.698588649341829</v>
      </c>
      <c r="V192" s="85"/>
      <c r="W192" s="80">
        <f>IF($R178&gt;0, $R178, $R177)</f>
        <v>200</v>
      </c>
      <c r="X192" s="81">
        <f t="shared" ref="X192" si="137">W192*V192</f>
        <v>0</v>
      </c>
      <c r="Y192" s="82">
        <f t="shared" ref="Y192:Y193" si="138">X192-U192</f>
        <v>-33.698588649341829</v>
      </c>
      <c r="Z192" s="83">
        <f t="shared" ref="Z192" si="139">IF(ISERROR(Y192/U192), "", Y192/U192)</f>
        <v>-1</v>
      </c>
      <c r="AA192" s="59"/>
      <c r="AB192" s="7"/>
      <c r="AC192" s="5"/>
      <c r="AD192" s="74" t="s">
        <v>61</v>
      </c>
      <c r="AE192" s="75"/>
      <c r="AF192" s="97">
        <f t="shared" ref="AF192" si="140">V192</f>
        <v>0</v>
      </c>
      <c r="AG192" s="77">
        <f>IF($R178&gt;0, $R178, $R177)</f>
        <v>200</v>
      </c>
      <c r="AH192" s="78">
        <f t="shared" ref="AH192" si="141">AG192*AF192</f>
        <v>0</v>
      </c>
      <c r="AI192" s="85"/>
      <c r="AJ192" s="80">
        <f>IF($R178&gt;0, $R178, $R177)</f>
        <v>200</v>
      </c>
      <c r="AK192" s="81">
        <f t="shared" ref="AK192" si="142">AJ192*AI192</f>
        <v>0</v>
      </c>
      <c r="AL192" s="82">
        <f t="shared" ref="AL192:AL193" si="143">AK192-AH192</f>
        <v>0</v>
      </c>
      <c r="AM192" s="83" t="str">
        <f t="shared" ref="AM192" si="144">IF(ISERROR(AL192/AH192), "", AL192/AH192)</f>
        <v/>
      </c>
      <c r="AN192" s="59"/>
      <c r="AO192" s="7"/>
    </row>
    <row r="193" spans="3:41" x14ac:dyDescent="0.35">
      <c r="C193" s="5"/>
      <c r="D193" s="87" t="s">
        <v>62</v>
      </c>
      <c r="E193" s="88"/>
      <c r="F193" s="89"/>
      <c r="G193" s="90"/>
      <c r="H193" s="91">
        <f>SUM(H185:H192)</f>
        <v>495.85</v>
      </c>
      <c r="I193" s="92"/>
      <c r="J193" s="93"/>
      <c r="K193" s="94">
        <f>SUM(K185:K192)</f>
        <v>673.14196764688609</v>
      </c>
      <c r="L193" s="95">
        <f t="shared" si="113"/>
        <v>177.29196764688606</v>
      </c>
      <c r="M193" s="96">
        <f>IF((H193)=0,"",(L193/H193))</f>
        <v>0.35755161368737737</v>
      </c>
      <c r="N193" s="59"/>
      <c r="O193" s="7"/>
      <c r="P193" s="5"/>
      <c r="Q193" s="87" t="s">
        <v>62</v>
      </c>
      <c r="R193" s="88"/>
      <c r="S193" s="89"/>
      <c r="T193" s="90"/>
      <c r="U193" s="91">
        <f>SUM(U185:U192)</f>
        <v>673.14196764688609</v>
      </c>
      <c r="V193" s="92"/>
      <c r="W193" s="93"/>
      <c r="X193" s="94">
        <f>SUM(X185:X192)</f>
        <v>691.45022139289756</v>
      </c>
      <c r="Y193" s="95">
        <f t="shared" si="138"/>
        <v>18.308253746011474</v>
      </c>
      <c r="Z193" s="96">
        <f>IF((U193)=0,"",(Y193/U193))</f>
        <v>2.7198205766328833E-2</v>
      </c>
      <c r="AA193" s="59"/>
      <c r="AB193" s="7"/>
      <c r="AC193" s="5"/>
      <c r="AD193" s="87" t="s">
        <v>62</v>
      </c>
      <c r="AE193" s="88"/>
      <c r="AF193" s="89"/>
      <c r="AG193" s="90"/>
      <c r="AH193" s="91">
        <f>SUM(AH185:AH192)</f>
        <v>691.45022139289756</v>
      </c>
      <c r="AI193" s="92"/>
      <c r="AJ193" s="93"/>
      <c r="AK193" s="94">
        <f>SUM(AK185:AK192)</f>
        <v>722.46576172704954</v>
      </c>
      <c r="AL193" s="95">
        <f t="shared" si="143"/>
        <v>31.015540334151979</v>
      </c>
      <c r="AM193" s="96">
        <f>IF((AH193)=0,"",(AL193/AH193))</f>
        <v>4.4855781912503362E-2</v>
      </c>
      <c r="AN193" s="59"/>
      <c r="AO193" s="7"/>
    </row>
    <row r="194" spans="3:41" x14ac:dyDescent="0.35">
      <c r="C194" s="5"/>
      <c r="D194" s="74" t="s">
        <v>63</v>
      </c>
      <c r="E194" s="75"/>
      <c r="F194" s="97">
        <v>0</v>
      </c>
      <c r="G194" s="98">
        <f>IF(F194=0, 0, $E177*E179-E177)</f>
        <v>0</v>
      </c>
      <c r="H194" s="78">
        <f>G194*F194</f>
        <v>0</v>
      </c>
      <c r="I194" s="85"/>
      <c r="J194" s="99">
        <f>IF(I194=0, 0, E177*E180-E177)</f>
        <v>0</v>
      </c>
      <c r="K194" s="81">
        <f>J194*I194</f>
        <v>0</v>
      </c>
      <c r="L194" s="82">
        <f>K194-H194</f>
        <v>0</v>
      </c>
      <c r="M194" s="83" t="str">
        <f>IF(ISERROR(L194/H194), "", L194/H194)</f>
        <v/>
      </c>
      <c r="N194" s="59"/>
      <c r="O194" s="7"/>
      <c r="P194" s="5"/>
      <c r="Q194" s="74" t="s">
        <v>63</v>
      </c>
      <c r="R194" s="75"/>
      <c r="S194" s="97">
        <v>0</v>
      </c>
      <c r="T194" s="98">
        <f>IF(S194=0, 0, $R177*R179-R177)</f>
        <v>0</v>
      </c>
      <c r="U194" s="78">
        <f>T194*S194</f>
        <v>0</v>
      </c>
      <c r="V194" s="85"/>
      <c r="W194" s="99">
        <f>IF(V194=0, 0, R177*R180-R177)</f>
        <v>0</v>
      </c>
      <c r="X194" s="81">
        <f>W194*V194</f>
        <v>0</v>
      </c>
      <c r="Y194" s="82">
        <f>X194-U194</f>
        <v>0</v>
      </c>
      <c r="Z194" s="83" t="str">
        <f>IF(ISERROR(Y194/U194), "", Y194/U194)</f>
        <v/>
      </c>
      <c r="AA194" s="59"/>
      <c r="AB194" s="7"/>
      <c r="AC194" s="5"/>
      <c r="AD194" s="74" t="s">
        <v>63</v>
      </c>
      <c r="AE194" s="75"/>
      <c r="AF194" s="97">
        <v>0</v>
      </c>
      <c r="AG194" s="98">
        <f>IF(AF194=0, 0, $R177*AE179-AE177)</f>
        <v>0</v>
      </c>
      <c r="AH194" s="78">
        <f>AG194*AF194</f>
        <v>0</v>
      </c>
      <c r="AI194" s="85"/>
      <c r="AJ194" s="99">
        <f>IF(AI194=0, 0, AE177*AE180-AE177)</f>
        <v>0</v>
      </c>
      <c r="AK194" s="81">
        <f>AJ194*AI194</f>
        <v>0</v>
      </c>
      <c r="AL194" s="82">
        <f>AK194-AH194</f>
        <v>0</v>
      </c>
      <c r="AM194" s="83" t="str">
        <f>IF(ISERROR(AL194/AH194), "", AL194/AH194)</f>
        <v/>
      </c>
      <c r="AN194" s="59"/>
      <c r="AO194" s="7"/>
    </row>
    <row r="195" spans="3:41" x14ac:dyDescent="0.35">
      <c r="C195" s="5"/>
      <c r="D195" s="74" t="s">
        <v>64</v>
      </c>
      <c r="E195" s="75"/>
      <c r="F195" s="97">
        <v>1.1802999999999999</v>
      </c>
      <c r="G195" s="100">
        <f>IF($E178&gt;0, $E178, $E177)</f>
        <v>200</v>
      </c>
      <c r="H195" s="78">
        <f t="shared" si="116"/>
        <v>236.05999999999997</v>
      </c>
      <c r="I195" s="85">
        <v>-4.1000000000000002E-2</v>
      </c>
      <c r="J195" s="101">
        <f>IF($E178&gt;0, $E178, $E177)</f>
        <v>200</v>
      </c>
      <c r="K195" s="81">
        <f t="shared" si="122"/>
        <v>-8.2000000000000011</v>
      </c>
      <c r="L195" s="82">
        <f t="shared" si="113"/>
        <v>-244.25999999999996</v>
      </c>
      <c r="M195" s="83">
        <f t="shared" si="117"/>
        <v>-1.0347369312886554</v>
      </c>
      <c r="N195" s="59"/>
      <c r="O195" s="7"/>
      <c r="P195" s="5"/>
      <c r="Q195" s="74" t="s">
        <v>64</v>
      </c>
      <c r="R195" s="75"/>
      <c r="S195" s="97">
        <f t="shared" ref="S195:S204" si="145">I195</f>
        <v>-4.1000000000000002E-2</v>
      </c>
      <c r="T195" s="100">
        <f>IF($R178&gt;0, $R178, $R177)</f>
        <v>200</v>
      </c>
      <c r="U195" s="78">
        <f t="shared" ref="U195" si="146">T195*S195</f>
        <v>-8.2000000000000011</v>
      </c>
      <c r="V195" s="85"/>
      <c r="W195" s="101">
        <f>IF($R178&gt;0, $R178, $R177)</f>
        <v>200</v>
      </c>
      <c r="X195" s="81">
        <f t="shared" ref="X195" si="147">W195*V195</f>
        <v>0</v>
      </c>
      <c r="Y195" s="82">
        <f t="shared" ref="Y195:Y199" si="148">X195-U195</f>
        <v>8.2000000000000011</v>
      </c>
      <c r="Z195" s="83">
        <f t="shared" ref="Z195:Z198" si="149">IF(ISERROR(Y195/U195), "", Y195/U195)</f>
        <v>-1</v>
      </c>
      <c r="AA195" s="59"/>
      <c r="AB195" s="7"/>
      <c r="AC195" s="5"/>
      <c r="AD195" s="74" t="s">
        <v>64</v>
      </c>
      <c r="AE195" s="75"/>
      <c r="AF195" s="97">
        <f t="shared" ref="AF195:AF201" si="150">V195</f>
        <v>0</v>
      </c>
      <c r="AG195" s="100">
        <f>IF($R178&gt;0, $R178, $R177)</f>
        <v>200</v>
      </c>
      <c r="AH195" s="78">
        <f t="shared" ref="AH195" si="151">AG195*AF195</f>
        <v>0</v>
      </c>
      <c r="AI195" s="85"/>
      <c r="AJ195" s="101">
        <f>IF($R178&gt;0, $R178, $R177)</f>
        <v>200</v>
      </c>
      <c r="AK195" s="81">
        <f t="shared" ref="AK195" si="152">AJ195*AI195</f>
        <v>0</v>
      </c>
      <c r="AL195" s="82">
        <f t="shared" ref="AL195:AL199" si="153">AK195-AH195</f>
        <v>0</v>
      </c>
      <c r="AM195" s="83" t="str">
        <f t="shared" ref="AM195:AM198" si="154">IF(ISERROR(AL195/AH195), "", AL195/AH195)</f>
        <v/>
      </c>
      <c r="AN195" s="59"/>
      <c r="AO195" s="7"/>
    </row>
    <row r="196" spans="3:41" x14ac:dyDescent="0.35">
      <c r="C196" s="5"/>
      <c r="D196" s="74" t="s">
        <v>65</v>
      </c>
      <c r="E196" s="75"/>
      <c r="F196" s="97">
        <v>-5.5E-2</v>
      </c>
      <c r="G196" s="100">
        <f>IF($E178&gt;0, $E178, $E177)</f>
        <v>200</v>
      </c>
      <c r="H196" s="78">
        <f>G196*F196</f>
        <v>-11</v>
      </c>
      <c r="I196" s="85">
        <v>0</v>
      </c>
      <c r="J196" s="101">
        <f>IF($E178&gt;0, $E178, $E177)</f>
        <v>200</v>
      </c>
      <c r="K196" s="81">
        <f>J196*I196</f>
        <v>0</v>
      </c>
      <c r="L196" s="82">
        <f t="shared" si="113"/>
        <v>11</v>
      </c>
      <c r="M196" s="83">
        <f t="shared" si="117"/>
        <v>-1</v>
      </c>
      <c r="N196" s="59"/>
      <c r="O196" s="7"/>
      <c r="P196" s="5"/>
      <c r="Q196" s="74" t="s">
        <v>65</v>
      </c>
      <c r="R196" s="75"/>
      <c r="S196" s="97">
        <f t="shared" si="145"/>
        <v>0</v>
      </c>
      <c r="T196" s="100">
        <f>IF($R178&gt;0, $R178, $R177)</f>
        <v>200</v>
      </c>
      <c r="U196" s="78">
        <f>T196*S196</f>
        <v>0</v>
      </c>
      <c r="V196" s="85">
        <v>0</v>
      </c>
      <c r="W196" s="101">
        <f>IF($R178&gt;0, $R178, $R177)</f>
        <v>200</v>
      </c>
      <c r="X196" s="81">
        <f>W196*V196</f>
        <v>0</v>
      </c>
      <c r="Y196" s="82">
        <f t="shared" si="148"/>
        <v>0</v>
      </c>
      <c r="Z196" s="83" t="str">
        <f t="shared" si="149"/>
        <v/>
      </c>
      <c r="AA196" s="59"/>
      <c r="AB196" s="7"/>
      <c r="AC196" s="5"/>
      <c r="AD196" s="74" t="s">
        <v>65</v>
      </c>
      <c r="AE196" s="75"/>
      <c r="AF196" s="97">
        <f t="shared" si="150"/>
        <v>0</v>
      </c>
      <c r="AG196" s="100">
        <f>IF($R178&gt;0, $R178, $R177)</f>
        <v>200</v>
      </c>
      <c r="AH196" s="78">
        <f>AG196*AF196</f>
        <v>0</v>
      </c>
      <c r="AI196" s="85">
        <v>0</v>
      </c>
      <c r="AJ196" s="101">
        <f>IF($R178&gt;0, $R178, $R177)</f>
        <v>200</v>
      </c>
      <c r="AK196" s="81">
        <f>AJ196*AI196</f>
        <v>0</v>
      </c>
      <c r="AL196" s="82">
        <f t="shared" si="153"/>
        <v>0</v>
      </c>
      <c r="AM196" s="83" t="str">
        <f t="shared" si="154"/>
        <v/>
      </c>
      <c r="AN196" s="59"/>
      <c r="AO196" s="7"/>
    </row>
    <row r="197" spans="3:41" x14ac:dyDescent="0.35">
      <c r="C197" s="5"/>
      <c r="D197" s="74" t="s">
        <v>66</v>
      </c>
      <c r="E197" s="75"/>
      <c r="F197" s="97">
        <v>1E-4</v>
      </c>
      <c r="G197" s="100">
        <f>E177</f>
        <v>70000</v>
      </c>
      <c r="H197" s="78">
        <f>G197*F197</f>
        <v>7</v>
      </c>
      <c r="I197" s="85">
        <v>0</v>
      </c>
      <c r="J197" s="101">
        <f>E177</f>
        <v>70000</v>
      </c>
      <c r="K197" s="81">
        <f t="shared" si="122"/>
        <v>0</v>
      </c>
      <c r="L197" s="82">
        <f t="shared" si="113"/>
        <v>-7</v>
      </c>
      <c r="M197" s="83">
        <f t="shared" si="117"/>
        <v>-1</v>
      </c>
      <c r="N197" s="59"/>
      <c r="O197" s="7"/>
      <c r="P197" s="5"/>
      <c r="Q197" s="74" t="s">
        <v>66</v>
      </c>
      <c r="R197" s="75"/>
      <c r="S197" s="97">
        <f t="shared" si="145"/>
        <v>0</v>
      </c>
      <c r="T197" s="100">
        <f>R177</f>
        <v>70000</v>
      </c>
      <c r="U197" s="78">
        <f>T197*S197</f>
        <v>0</v>
      </c>
      <c r="V197" s="85">
        <v>0</v>
      </c>
      <c r="W197" s="101">
        <f>R177</f>
        <v>70000</v>
      </c>
      <c r="X197" s="81">
        <f t="shared" ref="X197:X198" si="155">W197*V197</f>
        <v>0</v>
      </c>
      <c r="Y197" s="82">
        <f t="shared" si="148"/>
        <v>0</v>
      </c>
      <c r="Z197" s="83" t="str">
        <f t="shared" si="149"/>
        <v/>
      </c>
      <c r="AA197" s="59"/>
      <c r="AB197" s="7"/>
      <c r="AC197" s="5"/>
      <c r="AD197" s="74" t="s">
        <v>66</v>
      </c>
      <c r="AE197" s="75"/>
      <c r="AF197" s="97">
        <f t="shared" si="150"/>
        <v>0</v>
      </c>
      <c r="AG197" s="100">
        <f>AE177</f>
        <v>70000</v>
      </c>
      <c r="AH197" s="78">
        <f>AG197*AF197</f>
        <v>0</v>
      </c>
      <c r="AI197" s="85">
        <v>0</v>
      </c>
      <c r="AJ197" s="101">
        <f>AE177</f>
        <v>70000</v>
      </c>
      <c r="AK197" s="81">
        <f t="shared" ref="AK197:AK198" si="156">AJ197*AI197</f>
        <v>0</v>
      </c>
      <c r="AL197" s="82">
        <f t="shared" si="153"/>
        <v>0</v>
      </c>
      <c r="AM197" s="83" t="str">
        <f t="shared" si="154"/>
        <v/>
      </c>
      <c r="AN197" s="59"/>
      <c r="AO197" s="7"/>
    </row>
    <row r="198" spans="3:41" x14ac:dyDescent="0.35">
      <c r="C198" s="5"/>
      <c r="D198" s="74" t="s">
        <v>67</v>
      </c>
      <c r="E198" s="75"/>
      <c r="F198" s="97">
        <v>0.53769999999999996</v>
      </c>
      <c r="G198" s="100">
        <f>IF($E178&gt;0, $E178, $E177)</f>
        <v>200</v>
      </c>
      <c r="H198" s="78">
        <f t="shared" si="116"/>
        <v>107.53999999999999</v>
      </c>
      <c r="I198" s="85">
        <v>0.75129999999999997</v>
      </c>
      <c r="J198" s="101">
        <f>IF($E178&gt;0, $E178, $E177)</f>
        <v>200</v>
      </c>
      <c r="K198" s="81">
        <f t="shared" si="122"/>
        <v>150.26</v>
      </c>
      <c r="L198" s="82">
        <f t="shared" si="113"/>
        <v>42.72</v>
      </c>
      <c r="M198" s="83">
        <f t="shared" si="117"/>
        <v>0.39724753580063232</v>
      </c>
      <c r="N198" s="59"/>
      <c r="O198" s="7"/>
      <c r="P198" s="5"/>
      <c r="Q198" s="74" t="s">
        <v>67</v>
      </c>
      <c r="R198" s="75"/>
      <c r="S198" s="97">
        <f t="shared" si="145"/>
        <v>0.75129999999999997</v>
      </c>
      <c r="T198" s="100">
        <f>IF($R178&gt;0, $R178, $R177)</f>
        <v>200</v>
      </c>
      <c r="U198" s="78">
        <f t="shared" ref="U198" si="157">T198*S198</f>
        <v>150.26</v>
      </c>
      <c r="V198" s="102">
        <f>I198</f>
        <v>0.75129999999999997</v>
      </c>
      <c r="W198" s="101">
        <f>IF($R178&gt;0, $R178, $R177)</f>
        <v>200</v>
      </c>
      <c r="X198" s="81">
        <f t="shared" si="155"/>
        <v>150.26</v>
      </c>
      <c r="Y198" s="82">
        <f t="shared" si="148"/>
        <v>0</v>
      </c>
      <c r="Z198" s="83">
        <f t="shared" si="149"/>
        <v>0</v>
      </c>
      <c r="AA198" s="59"/>
      <c r="AB198" s="7"/>
      <c r="AC198" s="5"/>
      <c r="AD198" s="74" t="s">
        <v>67</v>
      </c>
      <c r="AE198" s="75"/>
      <c r="AF198" s="97">
        <f t="shared" si="150"/>
        <v>0.75129999999999997</v>
      </c>
      <c r="AG198" s="100">
        <f>IF($R178&gt;0, $R178, $R177)</f>
        <v>200</v>
      </c>
      <c r="AH198" s="78">
        <f t="shared" ref="AH198" si="158">AG198*AF198</f>
        <v>150.26</v>
      </c>
      <c r="AI198" s="102">
        <f>V198</f>
        <v>0.75129999999999997</v>
      </c>
      <c r="AJ198" s="101">
        <f>IF($R178&gt;0, $R178, $R177)</f>
        <v>200</v>
      </c>
      <c r="AK198" s="81">
        <f t="shared" si="156"/>
        <v>150.26</v>
      </c>
      <c r="AL198" s="82">
        <f t="shared" si="153"/>
        <v>0</v>
      </c>
      <c r="AM198" s="83">
        <f t="shared" si="154"/>
        <v>0</v>
      </c>
      <c r="AN198" s="59"/>
      <c r="AO198" s="7"/>
    </row>
    <row r="199" spans="3:41" x14ac:dyDescent="0.35">
      <c r="C199" s="5"/>
      <c r="D199" s="74" t="s">
        <v>68</v>
      </c>
      <c r="E199" s="75"/>
      <c r="F199" s="76">
        <v>0</v>
      </c>
      <c r="G199" s="77">
        <v>1</v>
      </c>
      <c r="H199" s="78">
        <f>G199*F199</f>
        <v>0</v>
      </c>
      <c r="I199" s="85">
        <v>0</v>
      </c>
      <c r="J199" s="86">
        <v>1</v>
      </c>
      <c r="K199" s="81">
        <f>J199*I199</f>
        <v>0</v>
      </c>
      <c r="L199" s="82">
        <f t="shared" si="113"/>
        <v>0</v>
      </c>
      <c r="M199" s="83" t="str">
        <f>IF(ISERROR(L199/H199), "", L199/H199)</f>
        <v/>
      </c>
      <c r="N199" s="59"/>
      <c r="O199" s="7"/>
      <c r="P199" s="5"/>
      <c r="Q199" s="74" t="s">
        <v>68</v>
      </c>
      <c r="R199" s="75"/>
      <c r="S199" s="97">
        <f t="shared" si="145"/>
        <v>0</v>
      </c>
      <c r="T199" s="77">
        <v>1</v>
      </c>
      <c r="U199" s="78">
        <f>T199*S199</f>
        <v>0</v>
      </c>
      <c r="V199" s="79">
        <v>0</v>
      </c>
      <c r="W199" s="86">
        <v>1</v>
      </c>
      <c r="X199" s="81">
        <f>W199*V199</f>
        <v>0</v>
      </c>
      <c r="Y199" s="82">
        <f t="shared" si="148"/>
        <v>0</v>
      </c>
      <c r="Z199" s="83" t="str">
        <f>IF(ISERROR(Y199/U199), "", Y199/U199)</f>
        <v/>
      </c>
      <c r="AA199" s="59"/>
      <c r="AB199" s="7"/>
      <c r="AC199" s="5"/>
      <c r="AD199" s="74" t="s">
        <v>68</v>
      </c>
      <c r="AE199" s="75"/>
      <c r="AF199" s="97">
        <f t="shared" si="150"/>
        <v>0</v>
      </c>
      <c r="AG199" s="77">
        <v>1</v>
      </c>
      <c r="AH199" s="78">
        <f>AG199*AF199</f>
        <v>0</v>
      </c>
      <c r="AI199" s="79">
        <v>0</v>
      </c>
      <c r="AJ199" s="86">
        <v>1</v>
      </c>
      <c r="AK199" s="81">
        <f>AJ199*AI199</f>
        <v>0</v>
      </c>
      <c r="AL199" s="82">
        <f t="shared" si="153"/>
        <v>0</v>
      </c>
      <c r="AM199" s="83" t="str">
        <f>IF(ISERROR(AL199/AH199), "", AL199/AH199)</f>
        <v/>
      </c>
      <c r="AN199" s="59"/>
      <c r="AO199" s="7"/>
    </row>
    <row r="200" spans="3:41" x14ac:dyDescent="0.35">
      <c r="C200" s="5"/>
      <c r="D200" s="74" t="s">
        <v>69</v>
      </c>
      <c r="E200" s="75"/>
      <c r="F200" s="76">
        <v>0</v>
      </c>
      <c r="G200" s="77">
        <v>1</v>
      </c>
      <c r="H200" s="78">
        <f t="shared" si="116"/>
        <v>0</v>
      </c>
      <c r="I200" s="85">
        <v>0</v>
      </c>
      <c r="J200" s="86">
        <v>1</v>
      </c>
      <c r="K200" s="81">
        <f>J200*I200</f>
        <v>0</v>
      </c>
      <c r="L200" s="82">
        <f>K200-H200</f>
        <v>0</v>
      </c>
      <c r="M200" s="83" t="str">
        <f>IF(ISERROR(L200/H200), "", L200/H200)</f>
        <v/>
      </c>
      <c r="N200" s="59"/>
      <c r="O200" s="7"/>
      <c r="P200" s="5"/>
      <c r="Q200" s="74" t="s">
        <v>69</v>
      </c>
      <c r="R200" s="75"/>
      <c r="S200" s="97">
        <f t="shared" si="145"/>
        <v>0</v>
      </c>
      <c r="T200" s="77">
        <v>1</v>
      </c>
      <c r="U200" s="78">
        <f t="shared" ref="U200" si="159">T200*S200</f>
        <v>0</v>
      </c>
      <c r="V200" s="79">
        <v>0</v>
      </c>
      <c r="W200" s="86">
        <v>1</v>
      </c>
      <c r="X200" s="81">
        <f>W200*V200</f>
        <v>0</v>
      </c>
      <c r="Y200" s="82">
        <f>X200-U200</f>
        <v>0</v>
      </c>
      <c r="Z200" s="83" t="str">
        <f>IF(ISERROR(Y200/U200), "", Y200/U200)</f>
        <v/>
      </c>
      <c r="AA200" s="59"/>
      <c r="AB200" s="7"/>
      <c r="AC200" s="5"/>
      <c r="AD200" s="74" t="s">
        <v>69</v>
      </c>
      <c r="AE200" s="75"/>
      <c r="AF200" s="97">
        <f t="shared" si="150"/>
        <v>0</v>
      </c>
      <c r="AG200" s="77">
        <v>1</v>
      </c>
      <c r="AH200" s="78">
        <f t="shared" ref="AH200" si="160">AG200*AF200</f>
        <v>0</v>
      </c>
      <c r="AI200" s="79">
        <v>0</v>
      </c>
      <c r="AJ200" s="86">
        <v>1</v>
      </c>
      <c r="AK200" s="81">
        <f>AJ200*AI200</f>
        <v>0</v>
      </c>
      <c r="AL200" s="82">
        <f>AK200-AH200</f>
        <v>0</v>
      </c>
      <c r="AM200" s="83" t="str">
        <f>IF(ISERROR(AL200/AH200), "", AL200/AH200)</f>
        <v/>
      </c>
      <c r="AN200" s="59"/>
      <c r="AO200" s="7"/>
    </row>
    <row r="201" spans="3:41" x14ac:dyDescent="0.35">
      <c r="C201" s="5"/>
      <c r="D201" s="74" t="s">
        <v>70</v>
      </c>
      <c r="E201" s="75"/>
      <c r="F201" s="97"/>
      <c r="G201" s="100">
        <f>IF($E178&gt;0, $E178, $E177)</f>
        <v>200</v>
      </c>
      <c r="H201" s="78">
        <f>G201*F201</f>
        <v>0</v>
      </c>
      <c r="I201" s="85">
        <v>4.1599999999999998E-2</v>
      </c>
      <c r="J201" s="101">
        <f>IF($E178&gt;0, $E178, $E177)</f>
        <v>200</v>
      </c>
      <c r="K201" s="81">
        <f>J201*I201</f>
        <v>8.32</v>
      </c>
      <c r="L201" s="82">
        <f t="shared" si="113"/>
        <v>8.32</v>
      </c>
      <c r="M201" s="83" t="str">
        <f>IF(ISERROR(L201/H201), "", L201/H201)</f>
        <v/>
      </c>
      <c r="N201" s="59"/>
      <c r="O201" s="7"/>
      <c r="P201" s="5"/>
      <c r="Q201" s="74" t="s">
        <v>70</v>
      </c>
      <c r="R201" s="75"/>
      <c r="S201" s="97">
        <f t="shared" si="145"/>
        <v>4.1599999999999998E-2</v>
      </c>
      <c r="T201" s="100">
        <f>IF($R178&gt;0, $R178, $R177)</f>
        <v>200</v>
      </c>
      <c r="U201" s="78">
        <f>T201*S201</f>
        <v>8.32</v>
      </c>
      <c r="V201" s="85"/>
      <c r="W201" s="101">
        <f>IF($R178&gt;0, $R178, $R177)</f>
        <v>200</v>
      </c>
      <c r="X201" s="81">
        <f>W201*V201</f>
        <v>0</v>
      </c>
      <c r="Y201" s="82">
        <f t="shared" ref="Y201:Y208" si="161">X201-U201</f>
        <v>-8.32</v>
      </c>
      <c r="Z201" s="83">
        <f>IF(ISERROR(Y201/U201), "", Y201/U201)</f>
        <v>-1</v>
      </c>
      <c r="AA201" s="59"/>
      <c r="AB201" s="7"/>
      <c r="AC201" s="5"/>
      <c r="AD201" s="74" t="s">
        <v>70</v>
      </c>
      <c r="AE201" s="75"/>
      <c r="AF201" s="97">
        <f t="shared" si="150"/>
        <v>0</v>
      </c>
      <c r="AG201" s="100">
        <f>IF($R178&gt;0, $R178, $R177)</f>
        <v>200</v>
      </c>
      <c r="AH201" s="78">
        <f>AG201*AF201</f>
        <v>0</v>
      </c>
      <c r="AI201" s="85"/>
      <c r="AJ201" s="101">
        <f>IF($R178&gt;0, $R178, $R177)</f>
        <v>200</v>
      </c>
      <c r="AK201" s="81">
        <f>AJ201*AI201</f>
        <v>0</v>
      </c>
      <c r="AL201" s="82">
        <f t="shared" ref="AL201:AL208" si="162">AK201-AH201</f>
        <v>0</v>
      </c>
      <c r="AM201" s="83" t="str">
        <f>IF(ISERROR(AL201/AH201), "", AL201/AH201)</f>
        <v/>
      </c>
      <c r="AN201" s="59"/>
      <c r="AO201" s="7"/>
    </row>
    <row r="202" spans="3:41" x14ac:dyDescent="0.35">
      <c r="C202" s="5"/>
      <c r="D202" s="87" t="s">
        <v>71</v>
      </c>
      <c r="E202" s="103"/>
      <c r="F202" s="104"/>
      <c r="G202" s="105"/>
      <c r="H202" s="106">
        <f>SUM(H193:H201)</f>
        <v>835.44999999999993</v>
      </c>
      <c r="I202" s="107"/>
      <c r="J202" s="93"/>
      <c r="K202" s="108">
        <f>SUM(K193:K201)</f>
        <v>823.52196764688608</v>
      </c>
      <c r="L202" s="95">
        <f t="shared" si="113"/>
        <v>-11.928032353113849</v>
      </c>
      <c r="M202" s="96">
        <f>IF((H202)=0,"",(L202/H202))</f>
        <v>-1.4277374293032318E-2</v>
      </c>
      <c r="N202" s="59"/>
      <c r="O202" s="7"/>
      <c r="P202" s="5"/>
      <c r="Q202" s="87" t="s">
        <v>71</v>
      </c>
      <c r="R202" s="103"/>
      <c r="S202" s="104"/>
      <c r="T202" s="105"/>
      <c r="U202" s="106">
        <f>SUM(U193:U201)</f>
        <v>823.52196764688608</v>
      </c>
      <c r="V202" s="107"/>
      <c r="W202" s="93"/>
      <c r="X202" s="108">
        <f>SUM(X193:X201)</f>
        <v>841.71022139289755</v>
      </c>
      <c r="Y202" s="95">
        <f t="shared" si="161"/>
        <v>18.188253746011469</v>
      </c>
      <c r="Z202" s="96">
        <f>IF((U202)=0,"",(Y202/U202))</f>
        <v>2.2085936332678767E-2</v>
      </c>
      <c r="AA202" s="59"/>
      <c r="AB202" s="7"/>
      <c r="AC202" s="5"/>
      <c r="AD202" s="87" t="s">
        <v>71</v>
      </c>
      <c r="AE202" s="103"/>
      <c r="AF202" s="104"/>
      <c r="AG202" s="105"/>
      <c r="AH202" s="106">
        <f>SUM(AH193:AH201)</f>
        <v>841.71022139289755</v>
      </c>
      <c r="AI202" s="107"/>
      <c r="AJ202" s="93"/>
      <c r="AK202" s="108">
        <f>SUM(AK193:AK201)</f>
        <v>872.72576172704953</v>
      </c>
      <c r="AL202" s="95">
        <f t="shared" si="162"/>
        <v>31.015540334151979</v>
      </c>
      <c r="AM202" s="96">
        <f>IF((AH202)=0,"",(AL202/AH202))</f>
        <v>3.6848240101951188E-2</v>
      </c>
      <c r="AN202" s="59"/>
      <c r="AO202" s="7"/>
    </row>
    <row r="203" spans="3:41" x14ac:dyDescent="0.35">
      <c r="C203" s="5"/>
      <c r="D203" s="109" t="s">
        <v>72</v>
      </c>
      <c r="E203" s="75"/>
      <c r="F203" s="110">
        <v>3.8717999999999999</v>
      </c>
      <c r="G203" s="98">
        <f>IF($E178&gt;0, $E178, $E177*$E179)</f>
        <v>200</v>
      </c>
      <c r="H203" s="78">
        <f>G203*F203</f>
        <v>774.36</v>
      </c>
      <c r="I203" s="85">
        <v>5.1161000000000003</v>
      </c>
      <c r="J203" s="99">
        <f>IF($E178&gt;0, $E178, $E177*$E180)</f>
        <v>200</v>
      </c>
      <c r="K203" s="81">
        <f>J203*I203</f>
        <v>1023.22</v>
      </c>
      <c r="L203" s="82">
        <f t="shared" si="113"/>
        <v>248.86</v>
      </c>
      <c r="M203" s="83">
        <f>IF(ISERROR(L203/H203), "", L203/H203)</f>
        <v>0.32137507102639601</v>
      </c>
      <c r="N203" s="59"/>
      <c r="O203" s="7"/>
      <c r="P203" s="5"/>
      <c r="Q203" s="109" t="s">
        <v>72</v>
      </c>
      <c r="R203" s="75"/>
      <c r="S203" s="97">
        <f t="shared" si="145"/>
        <v>5.1161000000000003</v>
      </c>
      <c r="T203" s="98">
        <f>IF($R178&gt;0, $R178, $R177*$R179)</f>
        <v>200</v>
      </c>
      <c r="U203" s="78">
        <f>T203*S203</f>
        <v>1023.22</v>
      </c>
      <c r="V203" s="102">
        <f>I203</f>
        <v>5.1161000000000003</v>
      </c>
      <c r="W203" s="99">
        <f>IF($R178&gt;0, $R178, $R177*$R180)</f>
        <v>200</v>
      </c>
      <c r="X203" s="81">
        <f>W203*V203</f>
        <v>1023.22</v>
      </c>
      <c r="Y203" s="82">
        <f t="shared" si="161"/>
        <v>0</v>
      </c>
      <c r="Z203" s="83">
        <f>IF(ISERROR(Y203/U203), "", Y203/U203)</f>
        <v>0</v>
      </c>
      <c r="AA203" s="59"/>
      <c r="AB203" s="7"/>
      <c r="AC203" s="5"/>
      <c r="AD203" s="109" t="s">
        <v>72</v>
      </c>
      <c r="AE203" s="75"/>
      <c r="AF203" s="97">
        <f t="shared" ref="AF203:AF204" si="163">V203</f>
        <v>5.1161000000000003</v>
      </c>
      <c r="AG203" s="98">
        <f>IF($R178&gt;0, $R178, $R177*$R179)</f>
        <v>200</v>
      </c>
      <c r="AH203" s="78">
        <f>AG203*AF203</f>
        <v>1023.22</v>
      </c>
      <c r="AI203" s="102">
        <f>V203</f>
        <v>5.1161000000000003</v>
      </c>
      <c r="AJ203" s="99">
        <f>IF($R178&gt;0, $R178, $R177*$R180)</f>
        <v>200</v>
      </c>
      <c r="AK203" s="81">
        <f>AJ203*AI203</f>
        <v>1023.22</v>
      </c>
      <c r="AL203" s="82">
        <f t="shared" si="162"/>
        <v>0</v>
      </c>
      <c r="AM203" s="83">
        <f>IF(ISERROR(AL203/AH203), "", AL203/AH203)</f>
        <v>0</v>
      </c>
      <c r="AN203" s="59"/>
      <c r="AO203" s="7"/>
    </row>
    <row r="204" spans="3:41" x14ac:dyDescent="0.35">
      <c r="C204" s="5"/>
      <c r="D204" s="111" t="s">
        <v>73</v>
      </c>
      <c r="E204" s="75"/>
      <c r="F204" s="110">
        <v>1.3776999999999999</v>
      </c>
      <c r="G204" s="98">
        <f>IF($E178&gt;0, $E178, $E177*$E179)</f>
        <v>200</v>
      </c>
      <c r="H204" s="78">
        <f>G204*F204</f>
        <v>275.53999999999996</v>
      </c>
      <c r="I204" s="85">
        <v>1.9016999999999999</v>
      </c>
      <c r="J204" s="99">
        <f>IF($E178&gt;0, $E178, $E177*$E180)</f>
        <v>200</v>
      </c>
      <c r="K204" s="81">
        <f>J204*I204</f>
        <v>380.34</v>
      </c>
      <c r="L204" s="82">
        <f t="shared" si="113"/>
        <v>104.80000000000001</v>
      </c>
      <c r="M204" s="83">
        <f>IF(ISERROR(L204/H204), "", L204/H204)</f>
        <v>0.38034405168033686</v>
      </c>
      <c r="N204" s="59"/>
      <c r="O204" s="7"/>
      <c r="P204" s="5"/>
      <c r="Q204" s="111" t="s">
        <v>73</v>
      </c>
      <c r="R204" s="75"/>
      <c r="S204" s="97">
        <f t="shared" si="145"/>
        <v>1.9016999999999999</v>
      </c>
      <c r="T204" s="98">
        <f>IF($R178&gt;0, $R178, $R177*$R179)</f>
        <v>200</v>
      </c>
      <c r="U204" s="78">
        <f>T204*S204</f>
        <v>380.34</v>
      </c>
      <c r="V204" s="102">
        <f>I204</f>
        <v>1.9016999999999999</v>
      </c>
      <c r="W204" s="99">
        <f>IF($R178&gt;0, $R178, $R177*$R180)</f>
        <v>200</v>
      </c>
      <c r="X204" s="81">
        <f>W204*V204</f>
        <v>380.34</v>
      </c>
      <c r="Y204" s="82">
        <f t="shared" si="161"/>
        <v>0</v>
      </c>
      <c r="Z204" s="83">
        <f>IF(ISERROR(Y204/U204), "", Y204/U204)</f>
        <v>0</v>
      </c>
      <c r="AA204" s="59"/>
      <c r="AB204" s="7"/>
      <c r="AC204" s="5"/>
      <c r="AD204" s="111" t="s">
        <v>73</v>
      </c>
      <c r="AE204" s="75"/>
      <c r="AF204" s="97">
        <f t="shared" si="163"/>
        <v>1.9016999999999999</v>
      </c>
      <c r="AG204" s="98">
        <f>IF($R178&gt;0, $R178, $R177*$R179)</f>
        <v>200</v>
      </c>
      <c r="AH204" s="78">
        <f>AG204*AF204</f>
        <v>380.34</v>
      </c>
      <c r="AI204" s="102">
        <f>V204</f>
        <v>1.9016999999999999</v>
      </c>
      <c r="AJ204" s="99">
        <f>IF($R178&gt;0, $R178, $R177*$R180)</f>
        <v>200</v>
      </c>
      <c r="AK204" s="81">
        <f>AJ204*AI204</f>
        <v>380.34</v>
      </c>
      <c r="AL204" s="82">
        <f t="shared" si="162"/>
        <v>0</v>
      </c>
      <c r="AM204" s="83">
        <f>IF(ISERROR(AL204/AH204), "", AL204/AH204)</f>
        <v>0</v>
      </c>
      <c r="AN204" s="59"/>
      <c r="AO204" s="7"/>
    </row>
    <row r="205" spans="3:41" x14ac:dyDescent="0.35">
      <c r="C205" s="5"/>
      <c r="D205" s="87" t="s">
        <v>74</v>
      </c>
      <c r="E205" s="88"/>
      <c r="F205" s="104"/>
      <c r="G205" s="105"/>
      <c r="H205" s="106">
        <f>SUM(H202:H204)</f>
        <v>1885.35</v>
      </c>
      <c r="I205" s="107"/>
      <c r="J205" s="93"/>
      <c r="K205" s="108">
        <f>SUM(K202:K204)</f>
        <v>2227.0819676468864</v>
      </c>
      <c r="L205" s="95">
        <f t="shared" si="113"/>
        <v>341.73196764688646</v>
      </c>
      <c r="M205" s="96">
        <f>IF((H205)=0,"",(L205/H205))</f>
        <v>0.181256513457388</v>
      </c>
      <c r="N205" s="59"/>
      <c r="O205" s="7"/>
      <c r="P205" s="5"/>
      <c r="Q205" s="87" t="s">
        <v>74</v>
      </c>
      <c r="R205" s="88"/>
      <c r="S205" s="104"/>
      <c r="T205" s="105"/>
      <c r="U205" s="106">
        <f>SUM(U202:U204)</f>
        <v>2227.0819676468864</v>
      </c>
      <c r="V205" s="107"/>
      <c r="W205" s="93"/>
      <c r="X205" s="108">
        <f>SUM(X202:X204)</f>
        <v>2245.2702213928978</v>
      </c>
      <c r="Y205" s="95">
        <f t="shared" si="161"/>
        <v>18.188253746011469</v>
      </c>
      <c r="Z205" s="96">
        <f>IF((U205)=0,"",(Y205/U205))</f>
        <v>8.1668542111312612E-3</v>
      </c>
      <c r="AA205" s="59"/>
      <c r="AB205" s="7"/>
      <c r="AC205" s="5"/>
      <c r="AD205" s="87" t="s">
        <v>74</v>
      </c>
      <c r="AE205" s="88"/>
      <c r="AF205" s="104"/>
      <c r="AG205" s="105"/>
      <c r="AH205" s="106">
        <f>SUM(AH202:AH204)</f>
        <v>2245.2702213928978</v>
      </c>
      <c r="AI205" s="107"/>
      <c r="AJ205" s="93"/>
      <c r="AK205" s="108">
        <f>SUM(AK202:AK204)</f>
        <v>2276.2857617270497</v>
      </c>
      <c r="AL205" s="95">
        <f t="shared" si="162"/>
        <v>31.015540334151865</v>
      </c>
      <c r="AM205" s="96">
        <f>IF((AH205)=0,"",(AL205/AH205))</f>
        <v>1.3813722748663526E-2</v>
      </c>
      <c r="AN205" s="59"/>
      <c r="AO205" s="7"/>
    </row>
    <row r="206" spans="3:41" x14ac:dyDescent="0.35">
      <c r="C206" s="5"/>
      <c r="D206" s="74" t="s">
        <v>75</v>
      </c>
      <c r="E206" s="75"/>
      <c r="F206" s="85">
        <v>4.5000000000000005E-3</v>
      </c>
      <c r="G206" s="98">
        <f>E177*E179</f>
        <v>74858</v>
      </c>
      <c r="H206" s="113">
        <f t="shared" ref="H206:H212" si="164">G206*F206</f>
        <v>336.86100000000005</v>
      </c>
      <c r="I206" s="85">
        <v>4.5000000000000005E-3</v>
      </c>
      <c r="J206" s="99">
        <f>E177*E180</f>
        <v>73941</v>
      </c>
      <c r="K206" s="81">
        <f t="shared" ref="K206:K212" si="165">J206*I206</f>
        <v>332.73450000000003</v>
      </c>
      <c r="L206" s="82">
        <f t="shared" si="113"/>
        <v>-4.1265000000000214</v>
      </c>
      <c r="M206" s="83">
        <f t="shared" ref="M206:M214" si="166">IF(ISERROR(L206/H206), "", L206/H206)</f>
        <v>-1.2249859734430584E-2</v>
      </c>
      <c r="N206" s="59"/>
      <c r="O206" s="7"/>
      <c r="P206" s="5"/>
      <c r="Q206" s="74" t="s">
        <v>75</v>
      </c>
      <c r="R206" s="75"/>
      <c r="S206" s="85">
        <v>4.5000000000000005E-3</v>
      </c>
      <c r="T206" s="98">
        <f>R177*R179</f>
        <v>73941</v>
      </c>
      <c r="U206" s="113">
        <f t="shared" ref="U206:U208" si="167">T206*S206</f>
        <v>332.73450000000003</v>
      </c>
      <c r="V206" s="85">
        <v>4.5000000000000005E-3</v>
      </c>
      <c r="W206" s="99">
        <f>R177*R180</f>
        <v>73941</v>
      </c>
      <c r="X206" s="81">
        <f t="shared" ref="X206:X208" si="168">W206*V206</f>
        <v>332.73450000000003</v>
      </c>
      <c r="Y206" s="82">
        <f t="shared" si="161"/>
        <v>0</v>
      </c>
      <c r="Z206" s="83">
        <f t="shared" ref="Z206:Z208" si="169">IF(ISERROR(Y206/U206), "", Y206/U206)</f>
        <v>0</v>
      </c>
      <c r="AA206" s="59"/>
      <c r="AB206" s="7"/>
      <c r="AC206" s="5"/>
      <c r="AD206" s="74" t="s">
        <v>75</v>
      </c>
      <c r="AE206" s="75"/>
      <c r="AF206" s="85">
        <v>4.5000000000000005E-3</v>
      </c>
      <c r="AG206" s="98">
        <f>AE177*AE179</f>
        <v>73941</v>
      </c>
      <c r="AH206" s="113">
        <f t="shared" ref="AH206:AH208" si="170">AG206*AF206</f>
        <v>332.73450000000003</v>
      </c>
      <c r="AI206" s="85">
        <v>4.5000000000000005E-3</v>
      </c>
      <c r="AJ206" s="99">
        <f>AE177*AE180</f>
        <v>73941</v>
      </c>
      <c r="AK206" s="81">
        <f t="shared" ref="AK206:AK208" si="171">AJ206*AI206</f>
        <v>332.73450000000003</v>
      </c>
      <c r="AL206" s="82">
        <f t="shared" si="162"/>
        <v>0</v>
      </c>
      <c r="AM206" s="83">
        <f t="shared" ref="AM206:AM208" si="172">IF(ISERROR(AL206/AH206), "", AL206/AH206)</f>
        <v>0</v>
      </c>
      <c r="AN206" s="59"/>
      <c r="AO206" s="7"/>
    </row>
    <row r="207" spans="3:41" x14ac:dyDescent="0.35">
      <c r="C207" s="5"/>
      <c r="D207" s="74" t="s">
        <v>76</v>
      </c>
      <c r="E207" s="75"/>
      <c r="F207" s="85">
        <v>1.4E-3</v>
      </c>
      <c r="G207" s="98">
        <f>E177*E179</f>
        <v>74858</v>
      </c>
      <c r="H207" s="113">
        <f t="shared" si="164"/>
        <v>104.80119999999999</v>
      </c>
      <c r="I207" s="85">
        <v>1.4E-3</v>
      </c>
      <c r="J207" s="99">
        <f>E177*E180</f>
        <v>73941</v>
      </c>
      <c r="K207" s="81">
        <f t="shared" si="165"/>
        <v>103.51739999999999</v>
      </c>
      <c r="L207" s="82">
        <f t="shared" si="113"/>
        <v>-1.2837999999999994</v>
      </c>
      <c r="M207" s="83">
        <f t="shared" si="166"/>
        <v>-1.2249859734430516E-2</v>
      </c>
      <c r="N207" s="59"/>
      <c r="O207" s="7"/>
      <c r="P207" s="5"/>
      <c r="Q207" s="74" t="s">
        <v>76</v>
      </c>
      <c r="R207" s="75"/>
      <c r="S207" s="85">
        <v>1.4E-3</v>
      </c>
      <c r="T207" s="98">
        <f>R177*R179</f>
        <v>73941</v>
      </c>
      <c r="U207" s="113">
        <f t="shared" si="167"/>
        <v>103.51739999999999</v>
      </c>
      <c r="V207" s="85">
        <v>1.4E-3</v>
      </c>
      <c r="W207" s="99">
        <f>R177*R180</f>
        <v>73941</v>
      </c>
      <c r="X207" s="81">
        <f t="shared" si="168"/>
        <v>103.51739999999999</v>
      </c>
      <c r="Y207" s="82">
        <f t="shared" si="161"/>
        <v>0</v>
      </c>
      <c r="Z207" s="83">
        <f t="shared" si="169"/>
        <v>0</v>
      </c>
      <c r="AA207" s="59"/>
      <c r="AB207" s="7"/>
      <c r="AC207" s="5"/>
      <c r="AD207" s="74" t="s">
        <v>76</v>
      </c>
      <c r="AE207" s="75"/>
      <c r="AF207" s="85">
        <v>1.4E-3</v>
      </c>
      <c r="AG207" s="98">
        <f>AE177*AE179</f>
        <v>73941</v>
      </c>
      <c r="AH207" s="113">
        <f t="shared" si="170"/>
        <v>103.51739999999999</v>
      </c>
      <c r="AI207" s="85">
        <v>1.4E-3</v>
      </c>
      <c r="AJ207" s="99">
        <f>AE177*AE180</f>
        <v>73941</v>
      </c>
      <c r="AK207" s="81">
        <f t="shared" si="171"/>
        <v>103.51739999999999</v>
      </c>
      <c r="AL207" s="82">
        <f t="shared" si="162"/>
        <v>0</v>
      </c>
      <c r="AM207" s="83">
        <f t="shared" si="172"/>
        <v>0</v>
      </c>
      <c r="AN207" s="59"/>
      <c r="AO207" s="7"/>
    </row>
    <row r="208" spans="3:41" x14ac:dyDescent="0.35">
      <c r="C208" s="5"/>
      <c r="D208" s="74" t="s">
        <v>77</v>
      </c>
      <c r="E208" s="75"/>
      <c r="F208" s="114">
        <v>0.25</v>
      </c>
      <c r="G208" s="77">
        <v>1</v>
      </c>
      <c r="H208" s="113">
        <f t="shared" si="164"/>
        <v>0.25</v>
      </c>
      <c r="I208" s="79">
        <v>0.25</v>
      </c>
      <c r="J208" s="80">
        <v>1</v>
      </c>
      <c r="K208" s="81">
        <f t="shared" si="165"/>
        <v>0.25</v>
      </c>
      <c r="L208" s="82">
        <f t="shared" si="113"/>
        <v>0</v>
      </c>
      <c r="M208" s="83">
        <f t="shared" si="166"/>
        <v>0</v>
      </c>
      <c r="N208" s="59"/>
      <c r="O208" s="7"/>
      <c r="P208" s="5"/>
      <c r="Q208" s="74" t="s">
        <v>77</v>
      </c>
      <c r="R208" s="75"/>
      <c r="S208" s="114">
        <v>0.25</v>
      </c>
      <c r="T208" s="77">
        <v>1</v>
      </c>
      <c r="U208" s="113">
        <f t="shared" si="167"/>
        <v>0.25</v>
      </c>
      <c r="V208" s="79">
        <v>0.25</v>
      </c>
      <c r="W208" s="80">
        <v>1</v>
      </c>
      <c r="X208" s="81">
        <f t="shared" si="168"/>
        <v>0.25</v>
      </c>
      <c r="Y208" s="82">
        <f t="shared" si="161"/>
        <v>0</v>
      </c>
      <c r="Z208" s="83">
        <f t="shared" si="169"/>
        <v>0</v>
      </c>
      <c r="AA208" s="59"/>
      <c r="AB208" s="7"/>
      <c r="AC208" s="5"/>
      <c r="AD208" s="74" t="s">
        <v>77</v>
      </c>
      <c r="AE208" s="75"/>
      <c r="AF208" s="114">
        <v>0.25</v>
      </c>
      <c r="AG208" s="77">
        <v>1</v>
      </c>
      <c r="AH208" s="113">
        <f t="shared" si="170"/>
        <v>0.25</v>
      </c>
      <c r="AI208" s="79">
        <v>0.25</v>
      </c>
      <c r="AJ208" s="80">
        <v>1</v>
      </c>
      <c r="AK208" s="81">
        <f t="shared" si="171"/>
        <v>0.25</v>
      </c>
      <c r="AL208" s="82">
        <f t="shared" si="162"/>
        <v>0</v>
      </c>
      <c r="AM208" s="83">
        <f t="shared" si="172"/>
        <v>0</v>
      </c>
      <c r="AN208" s="59"/>
      <c r="AO208" s="7"/>
    </row>
    <row r="209" spans="3:41" hidden="1" x14ac:dyDescent="0.35">
      <c r="C209" s="5"/>
      <c r="D209" s="74" t="s">
        <v>78</v>
      </c>
      <c r="E209" s="75"/>
      <c r="F209" s="110"/>
      <c r="G209" s="98"/>
      <c r="H209" s="113"/>
      <c r="I209" s="102"/>
      <c r="J209" s="99"/>
      <c r="K209" s="81"/>
      <c r="L209" s="82"/>
      <c r="M209" s="83"/>
      <c r="N209" s="59"/>
      <c r="O209" s="7"/>
      <c r="P209" s="5"/>
      <c r="Q209" s="74" t="s">
        <v>78</v>
      </c>
      <c r="R209" s="75"/>
      <c r="S209" s="110"/>
      <c r="T209" s="98"/>
      <c r="U209" s="113"/>
      <c r="V209" s="102"/>
      <c r="W209" s="99"/>
      <c r="X209" s="81"/>
      <c r="Y209" s="82"/>
      <c r="Z209" s="83"/>
      <c r="AA209" s="59"/>
      <c r="AB209" s="7"/>
      <c r="AC209" s="5"/>
      <c r="AD209" s="74" t="s">
        <v>78</v>
      </c>
      <c r="AE209" s="75"/>
      <c r="AF209" s="110"/>
      <c r="AG209" s="98"/>
      <c r="AH209" s="113"/>
      <c r="AI209" s="102"/>
      <c r="AJ209" s="99"/>
      <c r="AK209" s="81"/>
      <c r="AL209" s="82"/>
      <c r="AM209" s="83"/>
      <c r="AN209" s="59"/>
      <c r="AO209" s="7"/>
    </row>
    <row r="210" spans="3:41" hidden="1" x14ac:dyDescent="0.35">
      <c r="C210" s="5"/>
      <c r="D210" s="74" t="s">
        <v>79</v>
      </c>
      <c r="E210" s="75"/>
      <c r="F210" s="112">
        <v>7.5999999999999998E-2</v>
      </c>
      <c r="G210" s="115">
        <v>47909.119999999995</v>
      </c>
      <c r="H210" s="113">
        <f t="shared" si="164"/>
        <v>3641.0931199999995</v>
      </c>
      <c r="I210" s="116">
        <v>7.5999999999999998E-2</v>
      </c>
      <c r="J210" s="117">
        <v>47322.239999999998</v>
      </c>
      <c r="K210" s="81">
        <f t="shared" si="165"/>
        <v>3596.4902399999996</v>
      </c>
      <c r="L210" s="82">
        <f>K210-H210</f>
        <v>-44.602879999999914</v>
      </c>
      <c r="M210" s="83">
        <f t="shared" si="166"/>
        <v>-1.2249859734430499E-2</v>
      </c>
      <c r="N210" s="59"/>
      <c r="O210" s="7"/>
      <c r="P210" s="5"/>
      <c r="Q210" s="74" t="s">
        <v>79</v>
      </c>
      <c r="R210" s="75"/>
      <c r="S210" s="112">
        <v>7.5999999999999998E-2</v>
      </c>
      <c r="T210" s="115">
        <v>47322.239999999998</v>
      </c>
      <c r="U210" s="113">
        <f t="shared" ref="U210:U212" si="173">T210*S210</f>
        <v>3596.4902399999996</v>
      </c>
      <c r="V210" s="116">
        <v>7.5999999999999998E-2</v>
      </c>
      <c r="W210" s="117">
        <v>47322.239999999998</v>
      </c>
      <c r="X210" s="81">
        <f t="shared" ref="X210:X212" si="174">W210*V210</f>
        <v>3596.4902399999996</v>
      </c>
      <c r="Y210" s="82">
        <f>X210-U210</f>
        <v>0</v>
      </c>
      <c r="Z210" s="83">
        <f t="shared" ref="Z210:Z214" si="175">IF(ISERROR(Y210/U210), "", Y210/U210)</f>
        <v>0</v>
      </c>
      <c r="AA210" s="59"/>
      <c r="AB210" s="7"/>
      <c r="AC210" s="5"/>
      <c r="AD210" s="74" t="s">
        <v>79</v>
      </c>
      <c r="AE210" s="75"/>
      <c r="AF210" s="112">
        <v>7.5999999999999998E-2</v>
      </c>
      <c r="AG210" s="115">
        <v>47322.239999999998</v>
      </c>
      <c r="AH210" s="113">
        <f t="shared" ref="AH210:AH212" si="176">AG210*AF210</f>
        <v>3596.4902399999996</v>
      </c>
      <c r="AI210" s="116">
        <v>7.5999999999999998E-2</v>
      </c>
      <c r="AJ210" s="117">
        <v>47322.239999999998</v>
      </c>
      <c r="AK210" s="81">
        <f t="shared" ref="AK210:AK212" si="177">AJ210*AI210</f>
        <v>3596.4902399999996</v>
      </c>
      <c r="AL210" s="82">
        <f>AK210-AH210</f>
        <v>0</v>
      </c>
      <c r="AM210" s="83">
        <f t="shared" ref="AM210:AM214" si="178">IF(ISERROR(AL210/AH210), "", AL210/AH210)</f>
        <v>0</v>
      </c>
      <c r="AN210" s="59"/>
      <c r="AO210" s="7"/>
    </row>
    <row r="211" spans="3:41" hidden="1" x14ac:dyDescent="0.35">
      <c r="C211" s="5"/>
      <c r="D211" s="74" t="s">
        <v>80</v>
      </c>
      <c r="E211" s="75"/>
      <c r="F211" s="112">
        <v>0.122</v>
      </c>
      <c r="G211" s="115">
        <v>13474.439999999999</v>
      </c>
      <c r="H211" s="113">
        <f t="shared" si="164"/>
        <v>1643.8816799999997</v>
      </c>
      <c r="I211" s="116">
        <v>0.122</v>
      </c>
      <c r="J211" s="117">
        <v>13309.380000000001</v>
      </c>
      <c r="K211" s="81">
        <f t="shared" si="165"/>
        <v>1623.7443600000001</v>
      </c>
      <c r="L211" s="82">
        <f>K211-H211</f>
        <v>-20.13731999999959</v>
      </c>
      <c r="M211" s="83">
        <f t="shared" si="166"/>
        <v>-1.2249859734430275E-2</v>
      </c>
      <c r="N211" s="59"/>
      <c r="O211" s="7"/>
      <c r="P211" s="5"/>
      <c r="Q211" s="74" t="s">
        <v>80</v>
      </c>
      <c r="R211" s="75"/>
      <c r="S211" s="112">
        <v>0.122</v>
      </c>
      <c r="T211" s="115">
        <v>13309.380000000001</v>
      </c>
      <c r="U211" s="113">
        <f t="shared" si="173"/>
        <v>1623.7443600000001</v>
      </c>
      <c r="V211" s="116">
        <v>0.122</v>
      </c>
      <c r="W211" s="117">
        <v>13309.380000000001</v>
      </c>
      <c r="X211" s="81">
        <f t="shared" si="174"/>
        <v>1623.7443600000001</v>
      </c>
      <c r="Y211" s="82">
        <f>X211-U211</f>
        <v>0</v>
      </c>
      <c r="Z211" s="83">
        <f t="shared" si="175"/>
        <v>0</v>
      </c>
      <c r="AA211" s="59"/>
      <c r="AB211" s="7"/>
      <c r="AC211" s="5"/>
      <c r="AD211" s="74" t="s">
        <v>80</v>
      </c>
      <c r="AE211" s="75"/>
      <c r="AF211" s="112">
        <v>0.122</v>
      </c>
      <c r="AG211" s="115">
        <v>13309.380000000001</v>
      </c>
      <c r="AH211" s="113">
        <f t="shared" si="176"/>
        <v>1623.7443600000001</v>
      </c>
      <c r="AI211" s="116">
        <v>0.122</v>
      </c>
      <c r="AJ211" s="117">
        <v>13309.380000000001</v>
      </c>
      <c r="AK211" s="81">
        <f t="shared" si="177"/>
        <v>1623.7443600000001</v>
      </c>
      <c r="AL211" s="82">
        <f>AK211-AH211</f>
        <v>0</v>
      </c>
      <c r="AM211" s="83">
        <f t="shared" si="178"/>
        <v>0</v>
      </c>
      <c r="AN211" s="59"/>
      <c r="AO211" s="7"/>
    </row>
    <row r="212" spans="3:41" hidden="1" x14ac:dyDescent="0.35">
      <c r="C212" s="5"/>
      <c r="D212" s="118" t="s">
        <v>81</v>
      </c>
      <c r="E212" s="75"/>
      <c r="F212" s="112">
        <v>0.158</v>
      </c>
      <c r="G212" s="115">
        <v>13474.439999999999</v>
      </c>
      <c r="H212" s="113">
        <f t="shared" si="164"/>
        <v>2128.9615199999998</v>
      </c>
      <c r="I212" s="116">
        <v>0.158</v>
      </c>
      <c r="J212" s="117">
        <v>13309.380000000001</v>
      </c>
      <c r="K212" s="81">
        <f t="shared" si="165"/>
        <v>2102.88204</v>
      </c>
      <c r="L212" s="82">
        <f>K212-H212</f>
        <v>-26.079479999999876</v>
      </c>
      <c r="M212" s="83">
        <f t="shared" si="166"/>
        <v>-1.2249859734430464E-2</v>
      </c>
      <c r="N212" s="59"/>
      <c r="O212" s="7"/>
      <c r="P212" s="5"/>
      <c r="Q212" s="118" t="s">
        <v>81</v>
      </c>
      <c r="R212" s="75"/>
      <c r="S212" s="112">
        <v>0.158</v>
      </c>
      <c r="T212" s="115">
        <v>13309.380000000001</v>
      </c>
      <c r="U212" s="113">
        <f t="shared" si="173"/>
        <v>2102.88204</v>
      </c>
      <c r="V212" s="116">
        <v>0.158</v>
      </c>
      <c r="W212" s="117">
        <v>13309.380000000001</v>
      </c>
      <c r="X212" s="81">
        <f t="shared" si="174"/>
        <v>2102.88204</v>
      </c>
      <c r="Y212" s="82">
        <f>X212-U212</f>
        <v>0</v>
      </c>
      <c r="Z212" s="83">
        <f t="shared" si="175"/>
        <v>0</v>
      </c>
      <c r="AA212" s="59"/>
      <c r="AB212" s="7"/>
      <c r="AC212" s="5"/>
      <c r="AD212" s="118" t="s">
        <v>81</v>
      </c>
      <c r="AE212" s="75"/>
      <c r="AF212" s="112">
        <v>0.158</v>
      </c>
      <c r="AG212" s="115">
        <v>13309.380000000001</v>
      </c>
      <c r="AH212" s="113">
        <f t="shared" si="176"/>
        <v>2102.88204</v>
      </c>
      <c r="AI212" s="116">
        <v>0.158</v>
      </c>
      <c r="AJ212" s="117">
        <v>13309.380000000001</v>
      </c>
      <c r="AK212" s="81">
        <f t="shared" si="177"/>
        <v>2102.88204</v>
      </c>
      <c r="AL212" s="82">
        <f>AK212-AH212</f>
        <v>0</v>
      </c>
      <c r="AM212" s="83">
        <f t="shared" si="178"/>
        <v>0</v>
      </c>
      <c r="AN212" s="59"/>
      <c r="AO212" s="7"/>
    </row>
    <row r="213" spans="3:41" hidden="1" x14ac:dyDescent="0.35">
      <c r="C213" s="5"/>
      <c r="D213" s="74" t="s">
        <v>82</v>
      </c>
      <c r="E213" s="75"/>
      <c r="F213" s="119">
        <v>0.1076</v>
      </c>
      <c r="G213" s="115">
        <f>IF(AND(E177*12&gt;=150000),E177*E179,E177)</f>
        <v>74858</v>
      </c>
      <c r="H213" s="113">
        <f>G213*F213</f>
        <v>8054.7208000000001</v>
      </c>
      <c r="I213" s="120">
        <f>F213</f>
        <v>0.1076</v>
      </c>
      <c r="J213" s="117">
        <f>IF(AND(E177*12&gt;=150000),E177*E180,E177)</f>
        <v>73941</v>
      </c>
      <c r="K213" s="81">
        <f>J213*I213</f>
        <v>7956.0515999999998</v>
      </c>
      <c r="L213" s="82">
        <f>K213-H213</f>
        <v>-98.669200000000274</v>
      </c>
      <c r="M213" s="83">
        <f t="shared" si="166"/>
        <v>-1.2249859734430556E-2</v>
      </c>
      <c r="N213" s="59"/>
      <c r="O213" s="7"/>
      <c r="P213" s="5"/>
      <c r="Q213" s="74" t="s">
        <v>82</v>
      </c>
      <c r="R213" s="75"/>
      <c r="S213" s="119" t="e">
        <v>#REF!</v>
      </c>
      <c r="T213" s="115">
        <f>IF(AND(R177*12&gt;=150000),R177*R179,R177)</f>
        <v>73941</v>
      </c>
      <c r="U213" s="113" t="e">
        <f>T213*S213</f>
        <v>#REF!</v>
      </c>
      <c r="V213" s="120" t="e">
        <f>S213</f>
        <v>#REF!</v>
      </c>
      <c r="W213" s="117">
        <f>IF(AND(R177*12&gt;=150000),R177*R180,R177)</f>
        <v>73941</v>
      </c>
      <c r="X213" s="81" t="e">
        <f>W213*V213</f>
        <v>#REF!</v>
      </c>
      <c r="Y213" s="82" t="e">
        <f>X213-U213</f>
        <v>#REF!</v>
      </c>
      <c r="Z213" s="83" t="str">
        <f t="shared" si="175"/>
        <v/>
      </c>
      <c r="AA213" s="59"/>
      <c r="AB213" s="7"/>
      <c r="AC213" s="5"/>
      <c r="AD213" s="74" t="s">
        <v>82</v>
      </c>
      <c r="AE213" s="75"/>
      <c r="AF213" s="119">
        <v>0</v>
      </c>
      <c r="AG213" s="115">
        <f>IF(AND(AE177*12&gt;=150000),AE177*AE179,AE177)</f>
        <v>73941</v>
      </c>
      <c r="AH213" s="113">
        <f>AG213*AF213</f>
        <v>0</v>
      </c>
      <c r="AI213" s="120">
        <f>AF213</f>
        <v>0</v>
      </c>
      <c r="AJ213" s="117">
        <f>IF(AND(AE177*12&gt;=150000),AE177*AE180,AE177)</f>
        <v>73941</v>
      </c>
      <c r="AK213" s="81">
        <f>AJ213*AI213</f>
        <v>0</v>
      </c>
      <c r="AL213" s="82">
        <f>AK213-AH213</f>
        <v>0</v>
      </c>
      <c r="AM213" s="83" t="str">
        <f t="shared" si="178"/>
        <v/>
      </c>
      <c r="AN213" s="59"/>
      <c r="AO213" s="7"/>
    </row>
    <row r="214" spans="3:41" ht="15" thickBot="1" x14ac:dyDescent="0.4">
      <c r="C214" s="5"/>
      <c r="D214" s="74" t="s">
        <v>83</v>
      </c>
      <c r="E214" s="75"/>
      <c r="F214" s="119">
        <v>0.1076</v>
      </c>
      <c r="G214" s="115">
        <f>IF(AND(E177*12&gt;=150000),E177*E179,E177)</f>
        <v>74858</v>
      </c>
      <c r="H214" s="113">
        <f>G214*F214</f>
        <v>8054.7208000000001</v>
      </c>
      <c r="I214" s="120">
        <f>F214</f>
        <v>0.1076</v>
      </c>
      <c r="J214" s="117">
        <f>IF(AND(E177*12&gt;=150000),E177*E180,E177)</f>
        <v>73941</v>
      </c>
      <c r="K214" s="81">
        <f>J214*I214</f>
        <v>7956.0515999999998</v>
      </c>
      <c r="L214" s="82">
        <f>K214-H214</f>
        <v>-98.669200000000274</v>
      </c>
      <c r="M214" s="83">
        <f t="shared" si="166"/>
        <v>-1.2249859734430556E-2</v>
      </c>
      <c r="N214" s="59"/>
      <c r="O214" s="7"/>
      <c r="P214" s="5"/>
      <c r="Q214" s="74" t="s">
        <v>83</v>
      </c>
      <c r="R214" s="75"/>
      <c r="S214" s="119">
        <f>F214</f>
        <v>0.1076</v>
      </c>
      <c r="T214" s="115">
        <f>IF(AND(R177*12&gt;=150000),R177*R179,R177)</f>
        <v>73941</v>
      </c>
      <c r="U214" s="113">
        <f>T214*S214</f>
        <v>7956.0515999999998</v>
      </c>
      <c r="V214" s="120">
        <f>S214</f>
        <v>0.1076</v>
      </c>
      <c r="W214" s="117">
        <f>IF(AND(R177*12&gt;=150000),R177*R180,R177)</f>
        <v>73941</v>
      </c>
      <c r="X214" s="81">
        <f>W214*V214</f>
        <v>7956.0515999999998</v>
      </c>
      <c r="Y214" s="82">
        <f>X214-U214</f>
        <v>0</v>
      </c>
      <c r="Z214" s="83">
        <f t="shared" si="175"/>
        <v>0</v>
      </c>
      <c r="AA214" s="59"/>
      <c r="AB214" s="7"/>
      <c r="AC214" s="5"/>
      <c r="AD214" s="74" t="s">
        <v>83</v>
      </c>
      <c r="AE214" s="75"/>
      <c r="AF214" s="119">
        <f>S214</f>
        <v>0.1076</v>
      </c>
      <c r="AG214" s="115">
        <f>IF(AND(AE177*12&gt;=150000),AE177*AE179,AE177)</f>
        <v>73941</v>
      </c>
      <c r="AH214" s="113">
        <f>AG214*AF214</f>
        <v>7956.0515999999998</v>
      </c>
      <c r="AI214" s="120">
        <f>AF214</f>
        <v>0.1076</v>
      </c>
      <c r="AJ214" s="117">
        <f>IF(AND(AE177*12&gt;=150000),AE177*AE180,AE177)</f>
        <v>73941</v>
      </c>
      <c r="AK214" s="81">
        <f>AJ214*AI214</f>
        <v>7956.0515999999998</v>
      </c>
      <c r="AL214" s="82">
        <f>AK214-AH214</f>
        <v>0</v>
      </c>
      <c r="AM214" s="83">
        <f t="shared" si="178"/>
        <v>0</v>
      </c>
      <c r="AN214" s="59"/>
      <c r="AO214" s="7"/>
    </row>
    <row r="215" spans="3:41" ht="15" thickBot="1" x14ac:dyDescent="0.4">
      <c r="C215" s="5"/>
      <c r="D215" s="121"/>
      <c r="E215" s="122"/>
      <c r="F215" s="123"/>
      <c r="G215" s="124"/>
      <c r="H215" s="125"/>
      <c r="I215" s="123"/>
      <c r="J215" s="126"/>
      <c r="K215" s="125"/>
      <c r="L215" s="127"/>
      <c r="M215" s="128"/>
      <c r="N215" s="59"/>
      <c r="O215" s="7"/>
      <c r="P215" s="5"/>
      <c r="Q215" s="121"/>
      <c r="R215" s="122"/>
      <c r="S215" s="123"/>
      <c r="T215" s="124"/>
      <c r="U215" s="125"/>
      <c r="V215" s="123"/>
      <c r="W215" s="126"/>
      <c r="X215" s="125"/>
      <c r="Y215" s="127"/>
      <c r="Z215" s="128"/>
      <c r="AA215" s="59"/>
      <c r="AB215" s="7"/>
      <c r="AC215" s="5"/>
      <c r="AD215" s="121"/>
      <c r="AE215" s="122"/>
      <c r="AF215" s="123"/>
      <c r="AG215" s="124"/>
      <c r="AH215" s="125"/>
      <c r="AI215" s="123"/>
      <c r="AJ215" s="126"/>
      <c r="AK215" s="125"/>
      <c r="AL215" s="127"/>
      <c r="AM215" s="128"/>
      <c r="AN215" s="59"/>
      <c r="AO215" s="7"/>
    </row>
    <row r="216" spans="3:41" hidden="1" x14ac:dyDescent="0.35">
      <c r="C216" s="5"/>
      <c r="D216" s="129" t="s">
        <v>84</v>
      </c>
      <c r="E216" s="74"/>
      <c r="F216" s="130"/>
      <c r="G216" s="131"/>
      <c r="H216" s="132">
        <f>SUM(H206:H212,H205)</f>
        <v>9741.1985199999999</v>
      </c>
      <c r="I216" s="133"/>
      <c r="J216" s="133"/>
      <c r="K216" s="132">
        <f>SUM(K206:K212,K205)</f>
        <v>9986.7005076468849</v>
      </c>
      <c r="L216" s="134">
        <f>K216-H216</f>
        <v>245.50198764688503</v>
      </c>
      <c r="M216" s="135">
        <f>IF((H216)=0,"",(L216/H216))</f>
        <v>2.5202441685469833E-2</v>
      </c>
      <c r="N216" s="59"/>
      <c r="O216" s="7"/>
      <c r="P216" s="5"/>
      <c r="Q216" s="129" t="s">
        <v>84</v>
      </c>
      <c r="R216" s="74"/>
      <c r="S216" s="130"/>
      <c r="T216" s="131"/>
      <c r="U216" s="132">
        <f>SUM(U206:U212,U205)</f>
        <v>9986.7005076468849</v>
      </c>
      <c r="V216" s="133"/>
      <c r="W216" s="133"/>
      <c r="X216" s="132">
        <f>SUM(X206:X212,X205)</f>
        <v>10004.888761392896</v>
      </c>
      <c r="Y216" s="134">
        <f>X216-U216</f>
        <v>18.188253746011469</v>
      </c>
      <c r="Z216" s="135">
        <f>IF((U216)=0,"",(Y216/U216))</f>
        <v>1.821247541376113E-3</v>
      </c>
      <c r="AA216" s="59"/>
      <c r="AB216" s="7"/>
      <c r="AC216" s="5"/>
      <c r="AD216" s="129" t="s">
        <v>84</v>
      </c>
      <c r="AE216" s="74"/>
      <c r="AF216" s="130"/>
      <c r="AG216" s="131"/>
      <c r="AH216" s="132">
        <f>SUM(AH206:AH212,AH205)</f>
        <v>10004.888761392896</v>
      </c>
      <c r="AI216" s="133"/>
      <c r="AJ216" s="133"/>
      <c r="AK216" s="132">
        <f>SUM(AK206:AK212,AK205)</f>
        <v>10035.904301727049</v>
      </c>
      <c r="AL216" s="134">
        <f>AK216-AH216</f>
        <v>31.01554033415232</v>
      </c>
      <c r="AM216" s="135">
        <f>IF((AH216)=0,"",(AL216/AH216))</f>
        <v>3.1000384985624056E-3</v>
      </c>
      <c r="AN216" s="59"/>
      <c r="AO216" s="7"/>
    </row>
    <row r="217" spans="3:41" hidden="1" x14ac:dyDescent="0.35">
      <c r="C217" s="5"/>
      <c r="D217" s="136" t="s">
        <v>85</v>
      </c>
      <c r="E217" s="74"/>
      <c r="F217" s="130">
        <v>0.13</v>
      </c>
      <c r="G217" s="109"/>
      <c r="H217" s="137">
        <f>H216*F217</f>
        <v>1266.3558075999999</v>
      </c>
      <c r="I217" s="138">
        <v>0.13</v>
      </c>
      <c r="J217" s="77"/>
      <c r="K217" s="137">
        <f>K216*I217</f>
        <v>1298.2710659940951</v>
      </c>
      <c r="L217" s="82">
        <f>K217-H217</f>
        <v>31.91525839409519</v>
      </c>
      <c r="M217" s="139">
        <f>IF((H217)=0,"",(L217/H217))</f>
        <v>2.520244168546994E-2</v>
      </c>
      <c r="N217" s="59"/>
      <c r="O217" s="7"/>
      <c r="P217" s="5"/>
      <c r="Q217" s="136" t="s">
        <v>85</v>
      </c>
      <c r="R217" s="74"/>
      <c r="S217" s="130">
        <v>0.13</v>
      </c>
      <c r="T217" s="109"/>
      <c r="U217" s="137">
        <f>U216*S217</f>
        <v>1298.2710659940951</v>
      </c>
      <c r="V217" s="138">
        <v>0.13</v>
      </c>
      <c r="W217" s="77"/>
      <c r="X217" s="137">
        <f>X216*V217</f>
        <v>1300.6355389810765</v>
      </c>
      <c r="Y217" s="82">
        <f>X217-U217</f>
        <v>2.3644729869813546</v>
      </c>
      <c r="Z217" s="139">
        <f>IF((U217)=0,"",(Y217/U217))</f>
        <v>1.8212475413760078E-3</v>
      </c>
      <c r="AA217" s="59"/>
      <c r="AB217" s="7"/>
      <c r="AC217" s="5"/>
      <c r="AD217" s="136" t="s">
        <v>85</v>
      </c>
      <c r="AE217" s="74"/>
      <c r="AF217" s="130">
        <v>0.13</v>
      </c>
      <c r="AG217" s="109"/>
      <c r="AH217" s="137">
        <f>AH216*AF217</f>
        <v>1300.6355389810765</v>
      </c>
      <c r="AI217" s="138">
        <v>0.13</v>
      </c>
      <c r="AJ217" s="77"/>
      <c r="AK217" s="137">
        <f>AK216*AI217</f>
        <v>1304.6675592245165</v>
      </c>
      <c r="AL217" s="82">
        <f>AK217-AH217</f>
        <v>4.0320202434400017</v>
      </c>
      <c r="AM217" s="139">
        <f>IF((AH217)=0,"",(AL217/AH217))</f>
        <v>3.1000384985625596E-3</v>
      </c>
      <c r="AN217" s="59"/>
      <c r="AO217" s="7"/>
    </row>
    <row r="218" spans="3:41" hidden="1" x14ac:dyDescent="0.35">
      <c r="C218" s="5"/>
      <c r="D218" s="136" t="s">
        <v>86</v>
      </c>
      <c r="E218" s="74"/>
      <c r="F218" s="140">
        <f>OER</f>
        <v>0.13100000000000001</v>
      </c>
      <c r="G218" s="109"/>
      <c r="H218" s="137">
        <f>IF(OR(ISNUMBER(SEARCH("[DGEN]", E175))=TRUE, ISNUMBER(SEARCH("STREET LIGHT", E175))=TRUE), 0, IF(AND(E177=0, E178=0),0, IF(AND(E178=0, E177*12&gt;250000), 0, IF(AND(E177=0, E178&gt;=50), 0, IF(E177*12&lt;=250000, F218*H216*-1, IF(E178&lt;50, F218*H216*-1, 0))))))</f>
        <v>0</v>
      </c>
      <c r="I218" s="140">
        <f>OER</f>
        <v>0.13100000000000001</v>
      </c>
      <c r="J218" s="77"/>
      <c r="K218" s="137">
        <f>IF(OR(ISNUMBER(SEARCH("[DGEN]", E175))=TRUE, ISNUMBER(SEARCH("STREET LIGHT", E175))=TRUE), 0, IF(AND(E177=0, E178=0),0, IF(AND(E178=0, E177*12&gt;250000), 0, IF(AND(E177=0, E178&gt;=50), 0, IF(E177*12&lt;=250000, I218*K216*-1, IF(E178&lt;50, I218*K216*-1, 0))))))</f>
        <v>0</v>
      </c>
      <c r="L218" s="82">
        <f>K218-H218</f>
        <v>0</v>
      </c>
      <c r="M218" s="139"/>
      <c r="N218" s="59"/>
      <c r="O218" s="7"/>
      <c r="P218" s="5"/>
      <c r="Q218" s="136" t="s">
        <v>86</v>
      </c>
      <c r="R218" s="74"/>
      <c r="S218" s="140">
        <f>OER</f>
        <v>0.13100000000000001</v>
      </c>
      <c r="T218" s="109"/>
      <c r="U218" s="137">
        <f>IF(OR(ISNUMBER(SEARCH("[DGEN]", R175))=TRUE, ISNUMBER(SEARCH("STREET LIGHT", R175))=TRUE), 0, IF(AND(R177=0, R178=0),0, IF(AND(R178=0, R177*12&gt;250000), 0, IF(AND(R177=0, R178&gt;=50), 0, IF(R177*12&lt;=250000, S218*U216*-1, IF(R178&lt;50, S218*U216*-1, 0))))))</f>
        <v>0</v>
      </c>
      <c r="V218" s="140">
        <f>OER</f>
        <v>0.13100000000000001</v>
      </c>
      <c r="W218" s="77"/>
      <c r="X218" s="137">
        <f>IF(OR(ISNUMBER(SEARCH("[DGEN]", R175))=TRUE, ISNUMBER(SEARCH("STREET LIGHT", R175))=TRUE), 0, IF(AND(R177=0, R178=0),0, IF(AND(R178=0, R177*12&gt;250000), 0, IF(AND(R177=0, R178&gt;=50), 0, IF(R177*12&lt;=250000, V218*X216*-1, IF(R178&lt;50, V218*X216*-1, 0))))))</f>
        <v>0</v>
      </c>
      <c r="Y218" s="82">
        <f>X218-U218</f>
        <v>0</v>
      </c>
      <c r="Z218" s="139"/>
      <c r="AA218" s="59"/>
      <c r="AB218" s="7"/>
      <c r="AC218" s="5"/>
      <c r="AD218" s="136" t="s">
        <v>86</v>
      </c>
      <c r="AE218" s="74"/>
      <c r="AF218" s="140">
        <f>OER</f>
        <v>0.13100000000000001</v>
      </c>
      <c r="AG218" s="109"/>
      <c r="AH218" s="137">
        <f>IF(OR(ISNUMBER(SEARCH("[DGEN]", AE175))=TRUE, ISNUMBER(SEARCH("STREET LIGHT", AE175))=TRUE), 0, IF(AND(AE177=0, AE178=0),0, IF(AND(AE178=0, AE177*12&gt;250000), 0, IF(AND(AE177=0, AE178&gt;=50), 0, IF(AE177*12&lt;=250000, AF218*AH216*-1, IF(AE178&lt;50, AF218*AH216*-1, 0))))))</f>
        <v>0</v>
      </c>
      <c r="AI218" s="140">
        <f>OER</f>
        <v>0.13100000000000001</v>
      </c>
      <c r="AJ218" s="77"/>
      <c r="AK218" s="137">
        <f>IF(OR(ISNUMBER(SEARCH("[DGEN]", AE175))=TRUE, ISNUMBER(SEARCH("STREET LIGHT", AE175))=TRUE), 0, IF(AND(AE177=0, AE178=0),0, IF(AND(AE178=0, AE177*12&gt;250000), 0, IF(AND(AE177=0, AE178&gt;=50), 0, IF(AE177*12&lt;=250000, AI218*AK216*-1, IF(AE178&lt;50, AI218*AK216*-1, 0))))))</f>
        <v>0</v>
      </c>
      <c r="AL218" s="82">
        <f>AK218-AH218</f>
        <v>0</v>
      </c>
      <c r="AM218" s="139"/>
      <c r="AN218" s="59"/>
      <c r="AO218" s="7"/>
    </row>
    <row r="219" spans="3:41" hidden="1" x14ac:dyDescent="0.35">
      <c r="C219" s="5"/>
      <c r="D219" s="141" t="s">
        <v>87</v>
      </c>
      <c r="E219" s="142"/>
      <c r="F219" s="143"/>
      <c r="G219" s="144"/>
      <c r="H219" s="145">
        <f>H216+H217+H218</f>
        <v>11007.554327599999</v>
      </c>
      <c r="I219" s="146"/>
      <c r="J219" s="146"/>
      <c r="K219" s="147">
        <f>K216+K217+K218</f>
        <v>11284.97157364098</v>
      </c>
      <c r="L219" s="148">
        <f>K219-H219</f>
        <v>277.4172460409809</v>
      </c>
      <c r="M219" s="149">
        <f>IF((H219)=0,"",(L219/H219))</f>
        <v>2.5202441685469909E-2</v>
      </c>
      <c r="N219" s="59"/>
      <c r="O219" s="7"/>
      <c r="P219" s="5"/>
      <c r="Q219" s="141" t="s">
        <v>87</v>
      </c>
      <c r="R219" s="142"/>
      <c r="S219" s="143"/>
      <c r="T219" s="144"/>
      <c r="U219" s="145">
        <f>U216+U217+U218</f>
        <v>11284.97157364098</v>
      </c>
      <c r="V219" s="146"/>
      <c r="W219" s="146"/>
      <c r="X219" s="147">
        <f>X216+X217+X218</f>
        <v>11305.524300373972</v>
      </c>
      <c r="Y219" s="148">
        <f>X219-U219</f>
        <v>20.552726732992596</v>
      </c>
      <c r="Z219" s="149">
        <f>IF((U219)=0,"",(Y219/U219))</f>
        <v>1.8212475413760809E-3</v>
      </c>
      <c r="AA219" s="59"/>
      <c r="AB219" s="7"/>
      <c r="AC219" s="5"/>
      <c r="AD219" s="141" t="s">
        <v>87</v>
      </c>
      <c r="AE219" s="142"/>
      <c r="AF219" s="143"/>
      <c r="AG219" s="144"/>
      <c r="AH219" s="145">
        <f>AH216+AH217+AH218</f>
        <v>11305.524300373972</v>
      </c>
      <c r="AI219" s="146"/>
      <c r="AJ219" s="146"/>
      <c r="AK219" s="147">
        <f>AK216+AK217+AK218</f>
        <v>11340.571860951564</v>
      </c>
      <c r="AL219" s="148">
        <f>AK219-AH219</f>
        <v>35.047560577591867</v>
      </c>
      <c r="AM219" s="149">
        <f>IF((AH219)=0,"",(AL219/AH219))</f>
        <v>3.1000384985623831E-3</v>
      </c>
      <c r="AN219" s="59"/>
      <c r="AO219" s="7"/>
    </row>
    <row r="220" spans="3:41" ht="15" hidden="1" thickBot="1" x14ac:dyDescent="0.4">
      <c r="C220" s="5"/>
      <c r="D220" s="121"/>
      <c r="E220" s="122"/>
      <c r="F220" s="123"/>
      <c r="G220" s="124"/>
      <c r="H220" s="125"/>
      <c r="I220" s="123"/>
      <c r="J220" s="126"/>
      <c r="K220" s="125"/>
      <c r="L220" s="127"/>
      <c r="M220" s="128"/>
      <c r="N220" s="59"/>
      <c r="O220" s="7"/>
      <c r="P220" s="5"/>
      <c r="Q220" s="121"/>
      <c r="R220" s="122"/>
      <c r="S220" s="123"/>
      <c r="T220" s="124"/>
      <c r="U220" s="125"/>
      <c r="V220" s="123"/>
      <c r="W220" s="126"/>
      <c r="X220" s="125"/>
      <c r="Y220" s="127"/>
      <c r="Z220" s="128"/>
      <c r="AA220" s="59"/>
      <c r="AB220" s="7"/>
      <c r="AC220" s="5"/>
      <c r="AD220" s="121"/>
      <c r="AE220" s="122"/>
      <c r="AF220" s="123"/>
      <c r="AG220" s="124"/>
      <c r="AH220" s="125"/>
      <c r="AI220" s="123"/>
      <c r="AJ220" s="126"/>
      <c r="AK220" s="125"/>
      <c r="AL220" s="127"/>
      <c r="AM220" s="128"/>
      <c r="AN220" s="59"/>
      <c r="AO220" s="7"/>
    </row>
    <row r="221" spans="3:41" hidden="1" x14ac:dyDescent="0.35">
      <c r="C221" s="5"/>
      <c r="D221" s="129" t="s">
        <v>88</v>
      </c>
      <c r="E221" s="74"/>
      <c r="F221" s="130"/>
      <c r="G221" s="131"/>
      <c r="H221" s="132">
        <f>SUM(H213,H206:H209,H205)</f>
        <v>10381.983</v>
      </c>
      <c r="I221" s="133"/>
      <c r="J221" s="133"/>
      <c r="K221" s="132">
        <f>SUM(K213,K206:K209,K205)</f>
        <v>10619.635467646887</v>
      </c>
      <c r="L221" s="134">
        <f>K221-H221</f>
        <v>237.65246764688709</v>
      </c>
      <c r="M221" s="135">
        <f>IF((H221)=0,"",(L221/H221))</f>
        <v>2.2890855017474704E-2</v>
      </c>
      <c r="N221" s="59"/>
      <c r="O221" s="7"/>
      <c r="P221" s="5"/>
      <c r="Q221" s="129" t="s">
        <v>88</v>
      </c>
      <c r="R221" s="74"/>
      <c r="S221" s="130"/>
      <c r="T221" s="131"/>
      <c r="U221" s="132" t="e">
        <f>SUM(U213,U206:U209,U205)</f>
        <v>#REF!</v>
      </c>
      <c r="V221" s="133"/>
      <c r="W221" s="133"/>
      <c r="X221" s="132" t="e">
        <f>SUM(X213,X206:X209,X205)</f>
        <v>#REF!</v>
      </c>
      <c r="Y221" s="134" t="e">
        <f>X221-U221</f>
        <v>#REF!</v>
      </c>
      <c r="Z221" s="135" t="e">
        <f>IF((U221)=0,"",(Y221/U221))</f>
        <v>#REF!</v>
      </c>
      <c r="AA221" s="59"/>
      <c r="AB221" s="7"/>
      <c r="AC221" s="5"/>
      <c r="AD221" s="129" t="s">
        <v>88</v>
      </c>
      <c r="AE221" s="74"/>
      <c r="AF221" s="130"/>
      <c r="AG221" s="131"/>
      <c r="AH221" s="132">
        <f>SUM(AH213,AH206:AH209,AH205)</f>
        <v>2681.772121392898</v>
      </c>
      <c r="AI221" s="133"/>
      <c r="AJ221" s="133"/>
      <c r="AK221" s="132">
        <f>SUM(AK213,AK206:AK209,AK205)</f>
        <v>2712.7876617270499</v>
      </c>
      <c r="AL221" s="134">
        <f>AK221-AH221</f>
        <v>31.015540334151865</v>
      </c>
      <c r="AM221" s="135">
        <f>IF((AH221)=0,"",(AL221/AH221))</f>
        <v>1.1565315369913891E-2</v>
      </c>
      <c r="AN221" s="59"/>
      <c r="AO221" s="7"/>
    </row>
    <row r="222" spans="3:41" hidden="1" x14ac:dyDescent="0.35">
      <c r="C222" s="5"/>
      <c r="D222" s="136" t="s">
        <v>85</v>
      </c>
      <c r="E222" s="74"/>
      <c r="F222" s="130">
        <v>0.13</v>
      </c>
      <c r="G222" s="131"/>
      <c r="H222" s="137">
        <f>H221*F222</f>
        <v>1349.65779</v>
      </c>
      <c r="I222" s="130">
        <v>0.13</v>
      </c>
      <c r="J222" s="138"/>
      <c r="K222" s="137">
        <f>K221*I222</f>
        <v>1380.5526107940955</v>
      </c>
      <c r="L222" s="82">
        <f>K222-H222</f>
        <v>30.894820794095494</v>
      </c>
      <c r="M222" s="139">
        <f>IF((H222)=0,"",(L222/H222))</f>
        <v>2.2890855017474832E-2</v>
      </c>
      <c r="N222" s="59"/>
      <c r="O222" s="7"/>
      <c r="P222" s="5"/>
      <c r="Q222" s="136" t="s">
        <v>85</v>
      </c>
      <c r="R222" s="74"/>
      <c r="S222" s="130">
        <v>0.13</v>
      </c>
      <c r="T222" s="131"/>
      <c r="U222" s="137" t="e">
        <f>U221*S222</f>
        <v>#REF!</v>
      </c>
      <c r="V222" s="130">
        <v>0.13</v>
      </c>
      <c r="W222" s="138"/>
      <c r="X222" s="137" t="e">
        <f>X221*V222</f>
        <v>#REF!</v>
      </c>
      <c r="Y222" s="82" t="e">
        <f>X222-U222</f>
        <v>#REF!</v>
      </c>
      <c r="Z222" s="139" t="e">
        <f>IF((U222)=0,"",(Y222/U222))</f>
        <v>#REF!</v>
      </c>
      <c r="AA222" s="59"/>
      <c r="AB222" s="7"/>
      <c r="AC222" s="5"/>
      <c r="AD222" s="136" t="s">
        <v>85</v>
      </c>
      <c r="AE222" s="74"/>
      <c r="AF222" s="130">
        <v>0.13</v>
      </c>
      <c r="AG222" s="131"/>
      <c r="AH222" s="137">
        <f>AH221*AF222</f>
        <v>348.63037578107674</v>
      </c>
      <c r="AI222" s="130">
        <v>0.13</v>
      </c>
      <c r="AJ222" s="138"/>
      <c r="AK222" s="137">
        <f>AK221*AI222</f>
        <v>352.66239602451651</v>
      </c>
      <c r="AL222" s="82">
        <f>AK222-AH222</f>
        <v>4.0320202434397743</v>
      </c>
      <c r="AM222" s="139">
        <f>IF((AH222)=0,"",(AL222/AH222))</f>
        <v>1.1565315369913983E-2</v>
      </c>
      <c r="AN222" s="59"/>
      <c r="AO222" s="7"/>
    </row>
    <row r="223" spans="3:41" hidden="1" x14ac:dyDescent="0.35">
      <c r="C223" s="5"/>
      <c r="D223" s="136" t="s">
        <v>86</v>
      </c>
      <c r="E223" s="74"/>
      <c r="F223" s="140">
        <f>OER</f>
        <v>0.13100000000000001</v>
      </c>
      <c r="G223" s="131"/>
      <c r="H223" s="137">
        <f>IF(OR(ISNUMBER(SEARCH("[DGEN]", E175))=TRUE, ISNUMBER(SEARCH("STREET LIGHT", E175))=TRUE), 0, IF(AND(E177=0, E178=0),0, IF(AND(E178=0, E177*12&gt;250000), 0, IF(AND(E177=0, E178&gt;=50), 0, IF(E177*12&lt;=250000, F223*H221*-1, IF(E178&lt;50, F223*H221*-1, 0))))))</f>
        <v>0</v>
      </c>
      <c r="I223" s="140">
        <f>OER</f>
        <v>0.13100000000000001</v>
      </c>
      <c r="J223" s="138"/>
      <c r="K223" s="137">
        <f>IF(OR(ISNUMBER(SEARCH("[DGEN]", E175))=TRUE, ISNUMBER(SEARCH("STREET LIGHT", E175))=TRUE), 0, IF(AND(E177=0, E178=0),0, IF(AND(E178=0, E177*12&gt;250000), 0, IF(AND(E177=0, E178&gt;=50), 0, IF(E177*12&lt;=250000, I223*K221*-1, IF(E178&lt;50, I223*K221*-1, 0))))))</f>
        <v>0</v>
      </c>
      <c r="L223" s="82"/>
      <c r="M223" s="139"/>
      <c r="N223" s="59"/>
      <c r="O223" s="7"/>
      <c r="P223" s="5"/>
      <c r="Q223" s="136" t="s">
        <v>86</v>
      </c>
      <c r="R223" s="74"/>
      <c r="S223" s="140">
        <f>OER</f>
        <v>0.13100000000000001</v>
      </c>
      <c r="T223" s="131"/>
      <c r="U223" s="137">
        <f>IF(OR(ISNUMBER(SEARCH("[DGEN]", R175))=TRUE, ISNUMBER(SEARCH("STREET LIGHT", R175))=TRUE), 0, IF(AND(R177=0, R178=0),0, IF(AND(R178=0, R177*12&gt;250000), 0, IF(AND(R177=0, R178&gt;=50), 0, IF(R177*12&lt;=250000, S223*U221*-1, IF(R178&lt;50, S223*U221*-1, 0))))))</f>
        <v>0</v>
      </c>
      <c r="V223" s="140">
        <f>OER</f>
        <v>0.13100000000000001</v>
      </c>
      <c r="W223" s="138"/>
      <c r="X223" s="137">
        <f>IF(OR(ISNUMBER(SEARCH("[DGEN]", R175))=TRUE, ISNUMBER(SEARCH("STREET LIGHT", R175))=TRUE), 0, IF(AND(R177=0, R178=0),0, IF(AND(R178=0, R177*12&gt;250000), 0, IF(AND(R177=0, R178&gt;=50), 0, IF(R177*12&lt;=250000, V223*X221*-1, IF(R178&lt;50, V223*X221*-1, 0))))))</f>
        <v>0</v>
      </c>
      <c r="Y223" s="82"/>
      <c r="Z223" s="139"/>
      <c r="AA223" s="59"/>
      <c r="AB223" s="7"/>
      <c r="AC223" s="5"/>
      <c r="AD223" s="136" t="s">
        <v>86</v>
      </c>
      <c r="AE223" s="74"/>
      <c r="AF223" s="140">
        <f>OER</f>
        <v>0.13100000000000001</v>
      </c>
      <c r="AG223" s="131"/>
      <c r="AH223" s="137">
        <f>IF(OR(ISNUMBER(SEARCH("[DGEN]", AE175))=TRUE, ISNUMBER(SEARCH("STREET LIGHT", AE175))=TRUE), 0, IF(AND(AE177=0, AE178=0),0, IF(AND(AE178=0, AE177*12&gt;250000), 0, IF(AND(AE177=0, AE178&gt;=50), 0, IF(AE177*12&lt;=250000, AF223*AH221*-1, IF(AE178&lt;50, AF223*AH221*-1, 0))))))</f>
        <v>0</v>
      </c>
      <c r="AI223" s="140">
        <f>OER</f>
        <v>0.13100000000000001</v>
      </c>
      <c r="AJ223" s="138"/>
      <c r="AK223" s="137">
        <f>IF(OR(ISNUMBER(SEARCH("[DGEN]", AE175))=TRUE, ISNUMBER(SEARCH("STREET LIGHT", AE175))=TRUE), 0, IF(AND(AE177=0, AE178=0),0, IF(AND(AE178=0, AE177*12&gt;250000), 0, IF(AND(AE177=0, AE178&gt;=50), 0, IF(AE177*12&lt;=250000, AI223*AK221*-1, IF(AE178&lt;50, AI223*AK221*-1, 0))))))</f>
        <v>0</v>
      </c>
      <c r="AL223" s="82"/>
      <c r="AM223" s="139"/>
      <c r="AN223" s="59"/>
      <c r="AO223" s="7"/>
    </row>
    <row r="224" spans="3:41" hidden="1" x14ac:dyDescent="0.35">
      <c r="C224" s="5"/>
      <c r="D224" s="141" t="s">
        <v>88</v>
      </c>
      <c r="E224" s="142"/>
      <c r="F224" s="150"/>
      <c r="G224" s="151"/>
      <c r="H224" s="145">
        <f>H221+H222+H223</f>
        <v>11731.640789999999</v>
      </c>
      <c r="I224" s="146"/>
      <c r="J224" s="146"/>
      <c r="K224" s="147">
        <f>K221+K222+K223</f>
        <v>12000.188078440982</v>
      </c>
      <c r="L224" s="152">
        <f>K224-H224</f>
        <v>268.54728844098281</v>
      </c>
      <c r="M224" s="153">
        <f>IF((H224)=0,"",(L224/H224))</f>
        <v>2.2890855017474739E-2</v>
      </c>
      <c r="N224" s="59"/>
      <c r="O224" s="7"/>
      <c r="P224" s="5"/>
      <c r="Q224" s="141" t="s">
        <v>88</v>
      </c>
      <c r="R224" s="142"/>
      <c r="S224" s="150"/>
      <c r="T224" s="151"/>
      <c r="U224" s="145" t="e">
        <f>U221+U222+U223</f>
        <v>#REF!</v>
      </c>
      <c r="V224" s="146"/>
      <c r="W224" s="146"/>
      <c r="X224" s="147" t="e">
        <f>X221+X222+X223</f>
        <v>#REF!</v>
      </c>
      <c r="Y224" s="152" t="e">
        <f>X224-U224</f>
        <v>#REF!</v>
      </c>
      <c r="Z224" s="153" t="e">
        <f>IF((U224)=0,"",(Y224/U224))</f>
        <v>#REF!</v>
      </c>
      <c r="AA224" s="59"/>
      <c r="AB224" s="7"/>
      <c r="AC224" s="5"/>
      <c r="AD224" s="141" t="s">
        <v>88</v>
      </c>
      <c r="AE224" s="142"/>
      <c r="AF224" s="150"/>
      <c r="AG224" s="151"/>
      <c r="AH224" s="145">
        <f>AH221+AH222+AH223</f>
        <v>3030.4024971739746</v>
      </c>
      <c r="AI224" s="146"/>
      <c r="AJ224" s="146"/>
      <c r="AK224" s="147">
        <f>AK221+AK222+AK223</f>
        <v>3065.4500577515664</v>
      </c>
      <c r="AL224" s="152">
        <f>AK224-AH224</f>
        <v>35.047560577591867</v>
      </c>
      <c r="AM224" s="153">
        <f>IF((AH224)=0,"",(AL224/AH224))</f>
        <v>1.1565315369913978E-2</v>
      </c>
      <c r="AN224" s="59"/>
      <c r="AO224" s="7"/>
    </row>
    <row r="225" spans="3:41" ht="15" hidden="1" thickBot="1" x14ac:dyDescent="0.4">
      <c r="C225" s="5"/>
      <c r="D225" s="121"/>
      <c r="E225" s="122"/>
      <c r="F225" s="154"/>
      <c r="G225" s="155"/>
      <c r="H225" s="156"/>
      <c r="I225" s="154"/>
      <c r="J225" s="124"/>
      <c r="K225" s="156"/>
      <c r="L225" s="157"/>
      <c r="M225" s="128"/>
      <c r="N225" s="59"/>
      <c r="O225" s="7"/>
      <c r="P225" s="5"/>
      <c r="Q225" s="121"/>
      <c r="R225" s="122"/>
      <c r="S225" s="154"/>
      <c r="T225" s="155"/>
      <c r="U225" s="156"/>
      <c r="V225" s="154"/>
      <c r="W225" s="124"/>
      <c r="X225" s="156"/>
      <c r="Y225" s="157"/>
      <c r="Z225" s="128"/>
      <c r="AA225" s="59"/>
      <c r="AB225" s="7"/>
      <c r="AC225" s="5"/>
      <c r="AD225" s="121"/>
      <c r="AE225" s="122"/>
      <c r="AF225" s="154"/>
      <c r="AG225" s="155"/>
      <c r="AH225" s="156"/>
      <c r="AI225" s="154"/>
      <c r="AJ225" s="124"/>
      <c r="AK225" s="156"/>
      <c r="AL225" s="157"/>
      <c r="AM225" s="128"/>
      <c r="AN225" s="59"/>
      <c r="AO225" s="7"/>
    </row>
    <row r="226" spans="3:41" x14ac:dyDescent="0.35">
      <c r="C226" s="5"/>
      <c r="D226" s="129" t="s">
        <v>89</v>
      </c>
      <c r="E226" s="74"/>
      <c r="F226" s="130"/>
      <c r="G226" s="131"/>
      <c r="H226" s="132">
        <f>SUM(H214,H206:H209,H205)</f>
        <v>10381.983</v>
      </c>
      <c r="I226" s="133"/>
      <c r="J226" s="133"/>
      <c r="K226" s="132">
        <f>SUM(K214,K206:K209,K205)</f>
        <v>10619.635467646887</v>
      </c>
      <c r="L226" s="134">
        <f>K226-H226</f>
        <v>237.65246764688709</v>
      </c>
      <c r="M226" s="135">
        <f>IF((H226)=0,"",(L226/H226))</f>
        <v>2.2890855017474704E-2</v>
      </c>
      <c r="N226" s="59"/>
      <c r="O226" s="7"/>
      <c r="P226" s="5"/>
      <c r="Q226" s="129" t="s">
        <v>89</v>
      </c>
      <c r="R226" s="74"/>
      <c r="S226" s="130"/>
      <c r="T226" s="131"/>
      <c r="U226" s="132">
        <f>SUM(U214,U206:U209,U205)</f>
        <v>10619.635467646887</v>
      </c>
      <c r="V226" s="133"/>
      <c r="W226" s="133"/>
      <c r="X226" s="132">
        <f>SUM(X214,X206:X209,X205)</f>
        <v>10637.823721392899</v>
      </c>
      <c r="Y226" s="134">
        <f>X226-U226</f>
        <v>18.188253746011469</v>
      </c>
      <c r="Z226" s="135">
        <f>IF((U226)=0,"",(Y226/U226))</f>
        <v>1.7127003842479017E-3</v>
      </c>
      <c r="AA226" s="59"/>
      <c r="AB226" s="7"/>
      <c r="AC226" s="5"/>
      <c r="AD226" s="129" t="s">
        <v>89</v>
      </c>
      <c r="AE226" s="74"/>
      <c r="AF226" s="130"/>
      <c r="AG226" s="131"/>
      <c r="AH226" s="132">
        <f>SUM(AH214,AH206:AH209,AH205)</f>
        <v>10637.823721392899</v>
      </c>
      <c r="AI226" s="133"/>
      <c r="AJ226" s="133"/>
      <c r="AK226" s="132">
        <f>SUM(AK214,AK206:AK209,AK205)</f>
        <v>10668.839261727049</v>
      </c>
      <c r="AL226" s="134">
        <f>AK226-AH226</f>
        <v>31.015540334150501</v>
      </c>
      <c r="AM226" s="135">
        <f>IF((AH226)=0,"",(AL226/AH226))</f>
        <v>2.9155907398406653E-3</v>
      </c>
      <c r="AN226" s="59"/>
      <c r="AO226" s="7"/>
    </row>
    <row r="227" spans="3:41" x14ac:dyDescent="0.35">
      <c r="C227" s="5"/>
      <c r="D227" s="136" t="s">
        <v>85</v>
      </c>
      <c r="E227" s="74"/>
      <c r="F227" s="130">
        <v>0.13</v>
      </c>
      <c r="G227" s="131"/>
      <c r="H227" s="137">
        <f>H226*F227</f>
        <v>1349.65779</v>
      </c>
      <c r="I227" s="130">
        <v>0.13</v>
      </c>
      <c r="J227" s="138"/>
      <c r="K227" s="137">
        <f>K226*I227</f>
        <v>1380.5526107940955</v>
      </c>
      <c r="L227" s="82">
        <f>K227-H227</f>
        <v>30.894820794095494</v>
      </c>
      <c r="M227" s="139">
        <f>IF((H227)=0,"",(L227/H227))</f>
        <v>2.2890855017474832E-2</v>
      </c>
      <c r="N227" s="59"/>
      <c r="O227" s="7"/>
      <c r="P227" s="5"/>
      <c r="Q227" s="136" t="s">
        <v>85</v>
      </c>
      <c r="R227" s="74"/>
      <c r="S227" s="130">
        <v>0.13</v>
      </c>
      <c r="T227" s="131"/>
      <c r="U227" s="137">
        <f>U226*S227</f>
        <v>1380.5526107940955</v>
      </c>
      <c r="V227" s="130">
        <v>0.13</v>
      </c>
      <c r="W227" s="138"/>
      <c r="X227" s="137">
        <f>X226*V227</f>
        <v>1382.9170837810768</v>
      </c>
      <c r="Y227" s="82">
        <f>X227-U227</f>
        <v>2.3644729869813546</v>
      </c>
      <c r="Z227" s="139">
        <f>IF((U227)=0,"",(Y227/U227))</f>
        <v>1.7127003842478028E-3</v>
      </c>
      <c r="AA227" s="59"/>
      <c r="AB227" s="7"/>
      <c r="AC227" s="5"/>
      <c r="AD227" s="136" t="s">
        <v>85</v>
      </c>
      <c r="AE227" s="74"/>
      <c r="AF227" s="130">
        <v>0.13</v>
      </c>
      <c r="AG227" s="131"/>
      <c r="AH227" s="137">
        <f>AH226*AF227</f>
        <v>1382.9170837810768</v>
      </c>
      <c r="AI227" s="130">
        <v>0.13</v>
      </c>
      <c r="AJ227" s="138"/>
      <c r="AK227" s="137">
        <f>AK226*AI227</f>
        <v>1386.9491040245164</v>
      </c>
      <c r="AL227" s="82">
        <f>AK227-AH227</f>
        <v>4.0320202434395469</v>
      </c>
      <c r="AM227" s="139">
        <f>IF((AH227)=0,"",(AL227/AH227))</f>
        <v>2.9155907398406523E-3</v>
      </c>
      <c r="AN227" s="59"/>
      <c r="AO227" s="7"/>
    </row>
    <row r="228" spans="3:41" hidden="1" x14ac:dyDescent="0.35">
      <c r="C228" s="5"/>
      <c r="D228" s="136" t="s">
        <v>86</v>
      </c>
      <c r="E228" s="74"/>
      <c r="F228" s="140">
        <f>OER</f>
        <v>0.13100000000000001</v>
      </c>
      <c r="G228" s="131"/>
      <c r="H228" s="137">
        <f>IF(OR(ISNUMBER(SEARCH("[DGEN]", E175))=TRUE, ISNUMBER(SEARCH("STREET LIGHT", E175))=TRUE), 0, IF(AND(E177=0, E178=0),0, IF(AND(E178=0, E177*12&gt;250000), 0, IF(AND(E177=0, E178&gt;=50), 0, IF(E177*12&lt;=250000, F228*H226*-1, IF(E178&lt;50, F228*H226*-1, 0))))))</f>
        <v>0</v>
      </c>
      <c r="I228" s="140">
        <f>OER</f>
        <v>0.13100000000000001</v>
      </c>
      <c r="J228" s="138"/>
      <c r="K228" s="137">
        <f>IF(OR(ISNUMBER(SEARCH("[DGEN]", E175))=TRUE, ISNUMBER(SEARCH("STREET LIGHT", E175))=TRUE), 0, IF(AND(E177=0, E178=0),0, IF(AND(E178=0, E177*12&gt;250000), 0, IF(AND(E177=0, E178&gt;=50), 0, IF(E177*12&lt;=250000, I228*K226*-1, IF(E178&lt;50, I228*K226*-1, 0))))))</f>
        <v>0</v>
      </c>
      <c r="L228" s="82"/>
      <c r="M228" s="139"/>
      <c r="N228" s="59"/>
      <c r="O228" s="7"/>
      <c r="P228" s="5"/>
      <c r="Q228" s="136" t="s">
        <v>86</v>
      </c>
      <c r="R228" s="74"/>
      <c r="S228" s="140">
        <f>OER</f>
        <v>0.13100000000000001</v>
      </c>
      <c r="T228" s="131"/>
      <c r="U228" s="137">
        <f>IF(OR(ISNUMBER(SEARCH("[DGEN]", R175))=TRUE, ISNUMBER(SEARCH("STREET LIGHT", R175))=TRUE), 0, IF(AND(R177=0, R178=0),0, IF(AND(R178=0, R177*12&gt;250000), 0, IF(AND(R177=0, R178&gt;=50), 0, IF(R177*12&lt;=250000, S228*U226*-1, IF(R178&lt;50, S228*U226*-1, 0))))))</f>
        <v>0</v>
      </c>
      <c r="V228" s="140">
        <f>OER</f>
        <v>0.13100000000000001</v>
      </c>
      <c r="W228" s="138"/>
      <c r="X228" s="137">
        <f>IF(OR(ISNUMBER(SEARCH("[DGEN]", R175))=TRUE, ISNUMBER(SEARCH("STREET LIGHT", R175))=TRUE), 0, IF(AND(R177=0, R178=0),0, IF(AND(R178=0, R177*12&gt;250000), 0, IF(AND(R177=0, R178&gt;=50), 0, IF(R177*12&lt;=250000, V228*X226*-1, IF(R178&lt;50, V228*X226*-1, 0))))))</f>
        <v>0</v>
      </c>
      <c r="Y228" s="82"/>
      <c r="Z228" s="139"/>
      <c r="AA228" s="59"/>
      <c r="AB228" s="7"/>
      <c r="AC228" s="5"/>
      <c r="AD228" s="136" t="s">
        <v>86</v>
      </c>
      <c r="AE228" s="74"/>
      <c r="AF228" s="140">
        <f>OER</f>
        <v>0.13100000000000001</v>
      </c>
      <c r="AG228" s="131"/>
      <c r="AH228" s="137">
        <f>IF(OR(ISNUMBER(SEARCH("[DGEN]", AE175))=TRUE, ISNUMBER(SEARCH("STREET LIGHT", AE175))=TRUE), 0, IF(AND(AE177=0, AE178=0),0, IF(AND(AE178=0, AE177*12&gt;250000), 0, IF(AND(AE177=0, AE178&gt;=50), 0, IF(AE177*12&lt;=250000, AF228*AH226*-1, IF(AE178&lt;50, AF228*AH226*-1, 0))))))</f>
        <v>0</v>
      </c>
      <c r="AI228" s="140">
        <f>OER</f>
        <v>0.13100000000000001</v>
      </c>
      <c r="AJ228" s="138"/>
      <c r="AK228" s="137">
        <f>IF(OR(ISNUMBER(SEARCH("[DGEN]", AE175))=TRUE, ISNUMBER(SEARCH("STREET LIGHT", AE175))=TRUE), 0, IF(AND(AE177=0, AE178=0),0, IF(AND(AE178=0, AE177*12&gt;250000), 0, IF(AND(AE177=0, AE178&gt;=50), 0, IF(AE177*12&lt;=250000, AI228*AK226*-1, IF(AE178&lt;50, AI228*AK226*-1, 0))))))</f>
        <v>0</v>
      </c>
      <c r="AL228" s="82"/>
      <c r="AM228" s="139"/>
      <c r="AN228" s="59"/>
      <c r="AO228" s="7"/>
    </row>
    <row r="229" spans="3:41" ht="15" thickBot="1" x14ac:dyDescent="0.4">
      <c r="C229" s="5"/>
      <c r="D229" s="141" t="s">
        <v>89</v>
      </c>
      <c r="E229" s="142"/>
      <c r="F229" s="150"/>
      <c r="G229" s="151"/>
      <c r="H229" s="145">
        <f>H226+H227+H228</f>
        <v>11731.640789999999</v>
      </c>
      <c r="I229" s="146"/>
      <c r="J229" s="146"/>
      <c r="K229" s="147">
        <f>K226+K227+K228</f>
        <v>12000.188078440982</v>
      </c>
      <c r="L229" s="152">
        <f>K229-H229</f>
        <v>268.54728844098281</v>
      </c>
      <c r="M229" s="153">
        <f>IF((H229)=0,"",(L229/H229))</f>
        <v>2.2890855017474739E-2</v>
      </c>
      <c r="N229" s="59"/>
      <c r="O229" s="7"/>
      <c r="P229" s="5"/>
      <c r="Q229" s="141" t="s">
        <v>89</v>
      </c>
      <c r="R229" s="142"/>
      <c r="S229" s="150"/>
      <c r="T229" s="151"/>
      <c r="U229" s="145">
        <f>U226+U227+U228</f>
        <v>12000.188078440982</v>
      </c>
      <c r="V229" s="146"/>
      <c r="W229" s="146"/>
      <c r="X229" s="147">
        <f>X226+X227+X228</f>
        <v>12020.740805173975</v>
      </c>
      <c r="Y229" s="152">
        <f>X229-U229</f>
        <v>20.552726732992596</v>
      </c>
      <c r="Z229" s="153">
        <f>IF((U229)=0,"",(Y229/U229))</f>
        <v>1.7127003842478715E-3</v>
      </c>
      <c r="AA229" s="59"/>
      <c r="AB229" s="7"/>
      <c r="AC229" s="5"/>
      <c r="AD229" s="141" t="s">
        <v>89</v>
      </c>
      <c r="AE229" s="142"/>
      <c r="AF229" s="150"/>
      <c r="AG229" s="151"/>
      <c r="AH229" s="145">
        <f>AH226+AH227+AH228</f>
        <v>12020.740805173975</v>
      </c>
      <c r="AI229" s="146"/>
      <c r="AJ229" s="146"/>
      <c r="AK229" s="147">
        <f>AK226+AK227+AK228</f>
        <v>12055.788365751565</v>
      </c>
      <c r="AL229" s="152">
        <f>AK229-AH229</f>
        <v>35.047560577590048</v>
      </c>
      <c r="AM229" s="153">
        <f>IF((AH229)=0,"",(AL229/AH229))</f>
        <v>2.915590739840664E-3</v>
      </c>
      <c r="AN229" s="59"/>
      <c r="AO229" s="7"/>
    </row>
    <row r="230" spans="3:41" ht="15" thickBot="1" x14ac:dyDescent="0.4">
      <c r="C230" s="5"/>
      <c r="D230" s="121"/>
      <c r="E230" s="122"/>
      <c r="F230" s="158"/>
      <c r="G230" s="155"/>
      <c r="H230" s="159"/>
      <c r="I230" s="158"/>
      <c r="J230" s="124"/>
      <c r="K230" s="159"/>
      <c r="L230" s="157"/>
      <c r="M230" s="160"/>
      <c r="N230" s="59"/>
      <c r="O230" s="7"/>
      <c r="P230" s="5"/>
      <c r="Q230" s="121"/>
      <c r="R230" s="122"/>
      <c r="S230" s="158"/>
      <c r="T230" s="155"/>
      <c r="U230" s="159"/>
      <c r="V230" s="158"/>
      <c r="W230" s="124"/>
      <c r="X230" s="159"/>
      <c r="Y230" s="157"/>
      <c r="Z230" s="160"/>
      <c r="AA230" s="59"/>
      <c r="AB230" s="7"/>
      <c r="AC230" s="5"/>
      <c r="AD230" s="121"/>
      <c r="AE230" s="122"/>
      <c r="AF230" s="158"/>
      <c r="AG230" s="155"/>
      <c r="AH230" s="159"/>
      <c r="AI230" s="158"/>
      <c r="AJ230" s="124"/>
      <c r="AK230" s="159"/>
      <c r="AL230" s="157"/>
      <c r="AM230" s="160"/>
      <c r="AN230" s="59"/>
      <c r="AO230" s="7"/>
    </row>
    <row r="231" spans="3:41" x14ac:dyDescent="0.35">
      <c r="C231" s="5"/>
      <c r="O231" s="7"/>
      <c r="P231" s="5"/>
      <c r="AB231" s="7"/>
      <c r="AC231" s="5"/>
      <c r="AO231" s="7"/>
    </row>
    <row r="232" spans="3:41" x14ac:dyDescent="0.35">
      <c r="C232" s="5"/>
      <c r="O232" s="7"/>
      <c r="P232" s="5"/>
      <c r="AB232" s="7"/>
      <c r="AC232" s="5"/>
      <c r="AO232" s="7"/>
    </row>
    <row r="233" spans="3:41" x14ac:dyDescent="0.35">
      <c r="C233" s="5"/>
      <c r="D233" s="58" t="s">
        <v>41</v>
      </c>
      <c r="E233" s="250" t="str">
        <f>D57</f>
        <v>UNMETERED SCATTERED LOAD SERVICE CLASSIFICATION - RPP</v>
      </c>
      <c r="F233" s="251"/>
      <c r="G233" s="251"/>
      <c r="H233" s="251"/>
      <c r="I233" s="251"/>
      <c r="J233" s="252"/>
      <c r="K233" s="59" t="str">
        <f>IF(N73="DEMAND - INTERVAL","RTSR - INTERVAL METERED","")</f>
        <v/>
      </c>
      <c r="L233" s="59"/>
      <c r="M233" s="59"/>
      <c r="O233" s="7"/>
      <c r="P233" s="5"/>
      <c r="Q233" s="58" t="s">
        <v>41</v>
      </c>
      <c r="R233" s="250" t="str">
        <f>Q57</f>
        <v>UNMETERED SCATTERED LOAD SERVICE CLASSIFICATION - RPP</v>
      </c>
      <c r="S233" s="251"/>
      <c r="T233" s="251"/>
      <c r="U233" s="251"/>
      <c r="V233" s="251"/>
      <c r="W233" s="252"/>
      <c r="X233" s="59" t="str">
        <f>IF(AA73="DEMAND - INTERVAL","RTSR - INTERVAL METERED","")</f>
        <v/>
      </c>
      <c r="Y233" s="59"/>
      <c r="Z233" s="59"/>
      <c r="AB233" s="7"/>
      <c r="AC233" s="5"/>
      <c r="AD233" s="58" t="s">
        <v>41</v>
      </c>
      <c r="AE233" s="250" t="str">
        <f>AD57</f>
        <v>UNMETERED SCATTERED LOAD SERVICE CLASSIFICATION - RPP</v>
      </c>
      <c r="AF233" s="251"/>
      <c r="AG233" s="251"/>
      <c r="AH233" s="251"/>
      <c r="AI233" s="251"/>
      <c r="AJ233" s="252"/>
      <c r="AK233" s="59" t="str">
        <f>IF(AN73="DEMAND - INTERVAL","RTSR - INTERVAL METERED","")</f>
        <v/>
      </c>
      <c r="AL233" s="59"/>
      <c r="AM233" s="59"/>
      <c r="AO233" s="7"/>
    </row>
    <row r="234" spans="3:41" x14ac:dyDescent="0.35">
      <c r="C234" s="5"/>
      <c r="D234" s="58" t="s">
        <v>42</v>
      </c>
      <c r="E234" s="253" t="s">
        <v>91</v>
      </c>
      <c r="F234" s="254"/>
      <c r="G234" s="255"/>
      <c r="H234" s="59"/>
      <c r="I234" s="59"/>
      <c r="J234" s="59"/>
      <c r="K234" s="59"/>
      <c r="L234" s="59"/>
      <c r="M234" s="59"/>
      <c r="O234" s="7"/>
      <c r="P234" s="5"/>
      <c r="Q234" s="58" t="s">
        <v>42</v>
      </c>
      <c r="R234" s="253" t="str">
        <f>E234</f>
        <v>RPP</v>
      </c>
      <c r="S234" s="254"/>
      <c r="T234" s="255"/>
      <c r="U234" s="59"/>
      <c r="V234" s="59"/>
      <c r="W234" s="59"/>
      <c r="X234" s="59"/>
      <c r="Y234" s="59"/>
      <c r="Z234" s="59"/>
      <c r="AB234" s="7"/>
      <c r="AC234" s="5"/>
      <c r="AD234" s="58" t="s">
        <v>42</v>
      </c>
      <c r="AE234" s="253" t="str">
        <f>R234</f>
        <v>RPP</v>
      </c>
      <c r="AF234" s="254"/>
      <c r="AG234" s="255"/>
      <c r="AH234" s="59"/>
      <c r="AI234" s="59"/>
      <c r="AJ234" s="59"/>
      <c r="AK234" s="59"/>
      <c r="AL234" s="59"/>
      <c r="AM234" s="59"/>
      <c r="AO234" s="7"/>
    </row>
    <row r="235" spans="3:41" x14ac:dyDescent="0.35">
      <c r="C235" s="5"/>
      <c r="D235" s="58" t="s">
        <v>43</v>
      </c>
      <c r="E235" s="61">
        <v>625</v>
      </c>
      <c r="F235" s="62" t="s">
        <v>33</v>
      </c>
      <c r="G235" s="59"/>
      <c r="H235" s="59"/>
      <c r="I235" s="59"/>
      <c r="J235" s="59"/>
      <c r="K235" s="59"/>
      <c r="L235" s="59"/>
      <c r="M235" s="59"/>
      <c r="O235" s="7"/>
      <c r="P235" s="5"/>
      <c r="Q235" s="58" t="s">
        <v>43</v>
      </c>
      <c r="R235" s="61">
        <f>E235</f>
        <v>625</v>
      </c>
      <c r="S235" s="62" t="s">
        <v>33</v>
      </c>
      <c r="T235" s="59"/>
      <c r="U235" s="59"/>
      <c r="V235" s="59"/>
      <c r="W235" s="59"/>
      <c r="X235" s="59"/>
      <c r="Y235" s="59"/>
      <c r="Z235" s="59"/>
      <c r="AB235" s="7"/>
      <c r="AC235" s="5"/>
      <c r="AD235" s="58" t="s">
        <v>43</v>
      </c>
      <c r="AE235" s="61">
        <f>R235</f>
        <v>625</v>
      </c>
      <c r="AF235" s="62" t="s">
        <v>33</v>
      </c>
      <c r="AG235" s="59"/>
      <c r="AH235" s="59"/>
      <c r="AI235" s="59"/>
      <c r="AJ235" s="59"/>
      <c r="AK235" s="59"/>
      <c r="AL235" s="59"/>
      <c r="AM235" s="59"/>
      <c r="AO235" s="7"/>
    </row>
    <row r="236" spans="3:41" x14ac:dyDescent="0.35">
      <c r="C236" s="5"/>
      <c r="D236" s="58" t="s">
        <v>44</v>
      </c>
      <c r="E236" s="61">
        <v>0</v>
      </c>
      <c r="F236" s="63" t="s">
        <v>36</v>
      </c>
      <c r="G236" s="59"/>
      <c r="H236" s="59"/>
      <c r="I236" s="59"/>
      <c r="J236" s="59"/>
      <c r="K236" s="59"/>
      <c r="L236" s="59"/>
      <c r="M236" s="59"/>
      <c r="O236" s="7"/>
      <c r="P236" s="5"/>
      <c r="Q236" s="58" t="s">
        <v>44</v>
      </c>
      <c r="R236" s="61">
        <f t="shared" ref="R236:R238" si="179">E236</f>
        <v>0</v>
      </c>
      <c r="S236" s="63" t="s">
        <v>36</v>
      </c>
      <c r="T236" s="59"/>
      <c r="U236" s="59"/>
      <c r="V236" s="59"/>
      <c r="W236" s="59"/>
      <c r="X236" s="59"/>
      <c r="Y236" s="59"/>
      <c r="Z236" s="59"/>
      <c r="AB236" s="7"/>
      <c r="AC236" s="5"/>
      <c r="AD236" s="58" t="s">
        <v>44</v>
      </c>
      <c r="AE236" s="61">
        <f t="shared" ref="AE236" si="180">R236</f>
        <v>0</v>
      </c>
      <c r="AF236" s="63" t="s">
        <v>36</v>
      </c>
      <c r="AG236" s="59"/>
      <c r="AH236" s="59"/>
      <c r="AI236" s="59"/>
      <c r="AJ236" s="59"/>
      <c r="AK236" s="59"/>
      <c r="AL236" s="59"/>
      <c r="AM236" s="59"/>
      <c r="AO236" s="7"/>
    </row>
    <row r="237" spans="3:41" x14ac:dyDescent="0.35">
      <c r="C237" s="5"/>
      <c r="D237" s="58" t="s">
        <v>45</v>
      </c>
      <c r="E237" s="61">
        <v>1.0693999999999999</v>
      </c>
      <c r="F237" s="64"/>
      <c r="G237" s="59"/>
      <c r="H237" s="59"/>
      <c r="I237" s="59"/>
      <c r="J237" s="59"/>
      <c r="K237" s="59"/>
      <c r="L237" s="59"/>
      <c r="M237" s="59"/>
      <c r="O237" s="7"/>
      <c r="P237" s="5"/>
      <c r="Q237" s="58" t="s">
        <v>45</v>
      </c>
      <c r="R237" s="61">
        <f>R238</f>
        <v>1.0563</v>
      </c>
      <c r="S237" s="64"/>
      <c r="T237" s="59"/>
      <c r="U237" s="59"/>
      <c r="V237" s="59"/>
      <c r="W237" s="59"/>
      <c r="X237" s="59"/>
      <c r="Y237" s="59"/>
      <c r="Z237" s="59"/>
      <c r="AB237" s="7"/>
      <c r="AC237" s="5"/>
      <c r="AD237" s="58" t="s">
        <v>45</v>
      </c>
      <c r="AE237" s="61">
        <f>AE238</f>
        <v>1.0563</v>
      </c>
      <c r="AF237" s="64"/>
      <c r="AG237" s="59"/>
      <c r="AH237" s="59"/>
      <c r="AI237" s="59"/>
      <c r="AJ237" s="59"/>
      <c r="AK237" s="59"/>
      <c r="AL237" s="59"/>
      <c r="AM237" s="59"/>
      <c r="AO237" s="7"/>
    </row>
    <row r="238" spans="3:41" x14ac:dyDescent="0.35">
      <c r="C238" s="5"/>
      <c r="D238" s="58" t="s">
        <v>46</v>
      </c>
      <c r="E238" s="61">
        <v>1.0563</v>
      </c>
      <c r="F238" s="64"/>
      <c r="G238" s="59"/>
      <c r="H238" s="59"/>
      <c r="I238" s="59"/>
      <c r="J238" s="59"/>
      <c r="K238" s="59"/>
      <c r="L238" s="59"/>
      <c r="M238" s="59"/>
      <c r="O238" s="7"/>
      <c r="P238" s="5"/>
      <c r="Q238" s="58" t="s">
        <v>46</v>
      </c>
      <c r="R238" s="61">
        <f t="shared" si="179"/>
        <v>1.0563</v>
      </c>
      <c r="S238" s="64"/>
      <c r="T238" s="59"/>
      <c r="U238" s="59"/>
      <c r="V238" s="59"/>
      <c r="W238" s="59"/>
      <c r="X238" s="59"/>
      <c r="Y238" s="59"/>
      <c r="Z238" s="59"/>
      <c r="AB238" s="7"/>
      <c r="AC238" s="5"/>
      <c r="AD238" s="58" t="s">
        <v>46</v>
      </c>
      <c r="AE238" s="61">
        <f t="shared" ref="AE238" si="181">R238</f>
        <v>1.0563</v>
      </c>
      <c r="AF238" s="64"/>
      <c r="AG238" s="59"/>
      <c r="AH238" s="59"/>
      <c r="AI238" s="59"/>
      <c r="AJ238" s="59"/>
      <c r="AK238" s="59"/>
      <c r="AL238" s="59"/>
      <c r="AM238" s="59"/>
      <c r="AO238" s="7"/>
    </row>
    <row r="239" spans="3:41" x14ac:dyDescent="0.35">
      <c r="C239" s="5"/>
      <c r="F239" s="64"/>
      <c r="G239" s="59"/>
      <c r="H239" s="59"/>
      <c r="I239" s="59"/>
      <c r="J239" s="59"/>
      <c r="K239" s="59"/>
      <c r="L239" s="59"/>
      <c r="M239" s="59"/>
      <c r="O239" s="7"/>
      <c r="P239" s="5"/>
      <c r="S239" s="64"/>
      <c r="T239" s="59"/>
      <c r="U239" s="59"/>
      <c r="V239" s="59"/>
      <c r="W239" s="59"/>
      <c r="X239" s="59"/>
      <c r="Y239" s="59"/>
      <c r="Z239" s="59"/>
      <c r="AB239" s="7"/>
      <c r="AC239" s="5"/>
      <c r="AF239" s="64"/>
      <c r="AG239" s="59"/>
      <c r="AH239" s="59"/>
      <c r="AI239" s="59"/>
      <c r="AJ239" s="59"/>
      <c r="AK239" s="59"/>
      <c r="AL239" s="59"/>
      <c r="AM239" s="59"/>
      <c r="AO239" s="7"/>
    </row>
    <row r="240" spans="3:41" x14ac:dyDescent="0.35">
      <c r="C240" s="5"/>
      <c r="F240" s="248" t="s">
        <v>47</v>
      </c>
      <c r="G240" s="256"/>
      <c r="H240" s="249"/>
      <c r="I240" s="248" t="s">
        <v>48</v>
      </c>
      <c r="J240" s="256"/>
      <c r="K240" s="249"/>
      <c r="L240" s="248" t="s">
        <v>49</v>
      </c>
      <c r="M240" s="249"/>
      <c r="O240" s="7"/>
      <c r="P240" s="5"/>
      <c r="S240" s="248">
        <v>2025</v>
      </c>
      <c r="T240" s="256"/>
      <c r="U240" s="249"/>
      <c r="V240" s="248">
        <v>2026</v>
      </c>
      <c r="W240" s="256"/>
      <c r="X240" s="249"/>
      <c r="Y240" s="248" t="s">
        <v>49</v>
      </c>
      <c r="Z240" s="249"/>
      <c r="AA240" s="59"/>
      <c r="AB240" s="60"/>
      <c r="AC240" s="5"/>
      <c r="AF240" s="248">
        <v>2026</v>
      </c>
      <c r="AG240" s="256"/>
      <c r="AH240" s="249"/>
      <c r="AI240" s="248">
        <v>2027</v>
      </c>
      <c r="AJ240" s="256"/>
      <c r="AK240" s="249"/>
      <c r="AL240" s="248" t="s">
        <v>49</v>
      </c>
      <c r="AM240" s="249"/>
      <c r="AO240" s="7"/>
    </row>
    <row r="241" spans="3:41" ht="26.5" x14ac:dyDescent="0.35">
      <c r="C241" s="5"/>
      <c r="F241" s="65" t="s">
        <v>50</v>
      </c>
      <c r="G241" s="65" t="s">
        <v>51</v>
      </c>
      <c r="H241" s="66" t="s">
        <v>52</v>
      </c>
      <c r="I241" s="65" t="s">
        <v>50</v>
      </c>
      <c r="J241" s="67" t="s">
        <v>51</v>
      </c>
      <c r="K241" s="66" t="s">
        <v>52</v>
      </c>
      <c r="L241" s="68" t="s">
        <v>53</v>
      </c>
      <c r="M241" s="69" t="s">
        <v>54</v>
      </c>
      <c r="O241" s="7"/>
      <c r="P241" s="5"/>
      <c r="S241" s="65" t="s">
        <v>50</v>
      </c>
      <c r="T241" s="65" t="s">
        <v>51</v>
      </c>
      <c r="U241" s="66" t="s">
        <v>52</v>
      </c>
      <c r="V241" s="65" t="s">
        <v>50</v>
      </c>
      <c r="W241" s="67" t="s">
        <v>51</v>
      </c>
      <c r="X241" s="66" t="s">
        <v>52</v>
      </c>
      <c r="Y241" s="68" t="s">
        <v>53</v>
      </c>
      <c r="Z241" s="69" t="s">
        <v>54</v>
      </c>
      <c r="AB241" s="7"/>
      <c r="AC241" s="5"/>
      <c r="AF241" s="65" t="s">
        <v>50</v>
      </c>
      <c r="AG241" s="65" t="s">
        <v>51</v>
      </c>
      <c r="AH241" s="66" t="s">
        <v>52</v>
      </c>
      <c r="AI241" s="65" t="s">
        <v>50</v>
      </c>
      <c r="AJ241" s="67" t="s">
        <v>51</v>
      </c>
      <c r="AK241" s="66" t="s">
        <v>52</v>
      </c>
      <c r="AL241" s="68" t="s">
        <v>53</v>
      </c>
      <c r="AM241" s="69" t="s">
        <v>54</v>
      </c>
      <c r="AO241" s="7"/>
    </row>
    <row r="242" spans="3:41" x14ac:dyDescent="0.35">
      <c r="C242" s="5"/>
      <c r="F242" s="70" t="s">
        <v>55</v>
      </c>
      <c r="G242" s="70"/>
      <c r="H242" s="71" t="s">
        <v>55</v>
      </c>
      <c r="I242" s="70" t="s">
        <v>55</v>
      </c>
      <c r="J242" s="71"/>
      <c r="K242" s="71" t="s">
        <v>55</v>
      </c>
      <c r="L242" s="72"/>
      <c r="M242" s="73"/>
      <c r="O242" s="7"/>
      <c r="P242" s="5"/>
      <c r="S242" s="70" t="s">
        <v>55</v>
      </c>
      <c r="T242" s="70"/>
      <c r="U242" s="71" t="s">
        <v>55</v>
      </c>
      <c r="V242" s="70" t="s">
        <v>55</v>
      </c>
      <c r="W242" s="71"/>
      <c r="X242" s="71" t="s">
        <v>55</v>
      </c>
      <c r="Y242" s="72"/>
      <c r="Z242" s="73"/>
      <c r="AB242" s="7"/>
      <c r="AC242" s="5"/>
      <c r="AF242" s="70" t="s">
        <v>55</v>
      </c>
      <c r="AG242" s="70"/>
      <c r="AH242" s="71" t="s">
        <v>55</v>
      </c>
      <c r="AI242" s="70" t="s">
        <v>55</v>
      </c>
      <c r="AJ242" s="71"/>
      <c r="AK242" s="71" t="s">
        <v>55</v>
      </c>
      <c r="AL242" s="72"/>
      <c r="AM242" s="73"/>
      <c r="AO242" s="7"/>
    </row>
    <row r="243" spans="3:41" x14ac:dyDescent="0.35">
      <c r="C243" s="5"/>
      <c r="D243" s="74" t="s">
        <v>56</v>
      </c>
      <c r="E243" s="75"/>
      <c r="F243" s="76">
        <v>19.350000000000001</v>
      </c>
      <c r="G243" s="77">
        <v>1</v>
      </c>
      <c r="H243" s="78">
        <f>G243*F243</f>
        <v>19.350000000000001</v>
      </c>
      <c r="I243" s="79">
        <f>G45</f>
        <v>24.02</v>
      </c>
      <c r="J243" s="80">
        <f>G243</f>
        <v>1</v>
      </c>
      <c r="K243" s="81">
        <f>J243*I243</f>
        <v>24.02</v>
      </c>
      <c r="L243" s="82">
        <f t="shared" ref="L243:L264" si="182">K243-H243</f>
        <v>4.6699999999999982</v>
      </c>
      <c r="M243" s="83">
        <f>IF(ISERROR(L243/H243), "", L243/H243)</f>
        <v>0.24134366925064588</v>
      </c>
      <c r="O243" s="7"/>
      <c r="P243" s="5"/>
      <c r="Q243" s="74" t="s">
        <v>56</v>
      </c>
      <c r="R243" s="75"/>
      <c r="S243" s="76">
        <f>I243</f>
        <v>24.02</v>
      </c>
      <c r="T243" s="77">
        <v>1</v>
      </c>
      <c r="U243" s="78">
        <f>T243*S243</f>
        <v>24.02</v>
      </c>
      <c r="V243" s="79">
        <f>I45</f>
        <v>24.02</v>
      </c>
      <c r="W243" s="80">
        <f>T243</f>
        <v>1</v>
      </c>
      <c r="X243" s="81">
        <f>W243*V243</f>
        <v>24.02</v>
      </c>
      <c r="Y243" s="82">
        <f t="shared" ref="Y243:Y244" si="183">X243-U243</f>
        <v>0</v>
      </c>
      <c r="Z243" s="83">
        <f>IF(ISERROR(Y243/U243), "", Y243/U243)</f>
        <v>0</v>
      </c>
      <c r="AB243" s="7"/>
      <c r="AC243" s="5"/>
      <c r="AD243" s="74" t="s">
        <v>56</v>
      </c>
      <c r="AE243" s="75"/>
      <c r="AF243" s="76">
        <f>V243</f>
        <v>24.02</v>
      </c>
      <c r="AG243" s="77">
        <v>1</v>
      </c>
      <c r="AH243" s="78">
        <f>AG243*AF243</f>
        <v>24.02</v>
      </c>
      <c r="AI243" s="79">
        <f>K45</f>
        <v>24.02</v>
      </c>
      <c r="AJ243" s="80">
        <f>AG243</f>
        <v>1</v>
      </c>
      <c r="AK243" s="81">
        <f>AJ243*AI243</f>
        <v>24.02</v>
      </c>
      <c r="AL243" s="82">
        <f t="shared" ref="AL243:AL244" si="184">AK243-AH243</f>
        <v>0</v>
      </c>
      <c r="AM243" s="83">
        <f>IF(ISERROR(AL243/AH243), "", AL243/AH243)</f>
        <v>0</v>
      </c>
      <c r="AO243" s="7"/>
    </row>
    <row r="244" spans="3:41" x14ac:dyDescent="0.35">
      <c r="C244" s="5"/>
      <c r="D244" s="74" t="s">
        <v>57</v>
      </c>
      <c r="E244" s="75"/>
      <c r="F244" s="84">
        <v>2.12E-2</v>
      </c>
      <c r="G244" s="77">
        <f>IF($E236&gt;0, $E236, $E235)</f>
        <v>625</v>
      </c>
      <c r="H244" s="78">
        <f t="shared" ref="H244:H256" si="185">G244*F244</f>
        <v>13.25</v>
      </c>
      <c r="I244" s="85">
        <f>H45</f>
        <v>2.63E-2</v>
      </c>
      <c r="J244" s="80">
        <f>IF($E236&gt;0, $E236, $E235)</f>
        <v>625</v>
      </c>
      <c r="K244" s="81">
        <f>J244*I244</f>
        <v>16.4375</v>
      </c>
      <c r="L244" s="82">
        <f t="shared" si="182"/>
        <v>3.1875</v>
      </c>
      <c r="M244" s="83">
        <f t="shared" ref="M244:M254" si="186">IF(ISERROR(L244/H244), "", L244/H244)</f>
        <v>0.24056603773584906</v>
      </c>
      <c r="O244" s="7"/>
      <c r="P244" s="5"/>
      <c r="Q244" s="74" t="s">
        <v>57</v>
      </c>
      <c r="R244" s="75"/>
      <c r="S244" s="209">
        <f>I244</f>
        <v>2.63E-2</v>
      </c>
      <c r="T244" s="77">
        <f>IF($R236&gt;0, $R236, $R235)</f>
        <v>625</v>
      </c>
      <c r="U244" s="78">
        <f t="shared" ref="U244" si="187">T244*S244</f>
        <v>16.4375</v>
      </c>
      <c r="V244" s="85">
        <f>J45</f>
        <v>2.63E-2</v>
      </c>
      <c r="W244" s="80">
        <f>IF($R236&gt;0, $R236, $R235)</f>
        <v>625</v>
      </c>
      <c r="X244" s="81">
        <f>W244*V244</f>
        <v>16.4375</v>
      </c>
      <c r="Y244" s="82">
        <f t="shared" si="183"/>
        <v>0</v>
      </c>
      <c r="Z244" s="83">
        <f t="shared" ref="Z244" si="188">IF(ISERROR(Y244/U244), "", Y244/U244)</f>
        <v>0</v>
      </c>
      <c r="AB244" s="7"/>
      <c r="AC244" s="5"/>
      <c r="AD244" s="74" t="s">
        <v>57</v>
      </c>
      <c r="AE244" s="75"/>
      <c r="AF244" s="209">
        <f>V244</f>
        <v>2.63E-2</v>
      </c>
      <c r="AG244" s="77">
        <f>IF($R236&gt;0, $R236, $R235)</f>
        <v>625</v>
      </c>
      <c r="AH244" s="78">
        <f t="shared" ref="AH244" si="189">AG244*AF244</f>
        <v>16.4375</v>
      </c>
      <c r="AI244" s="85">
        <f>L45</f>
        <v>2.63E-2</v>
      </c>
      <c r="AJ244" s="80">
        <f>IF($R236&gt;0, $R236, $R235)</f>
        <v>625</v>
      </c>
      <c r="AK244" s="81">
        <f>AJ244*AI244</f>
        <v>16.4375</v>
      </c>
      <c r="AL244" s="82">
        <f t="shared" si="184"/>
        <v>0</v>
      </c>
      <c r="AM244" s="83">
        <f t="shared" ref="AM244" si="190">IF(ISERROR(AL244/AH244), "", AL244/AH244)</f>
        <v>0</v>
      </c>
      <c r="AO244" s="7"/>
    </row>
    <row r="245" spans="3:41" hidden="1" x14ac:dyDescent="0.35">
      <c r="C245" s="5"/>
      <c r="D245" s="74" t="s">
        <v>58</v>
      </c>
      <c r="E245" s="75"/>
      <c r="F245" s="76"/>
      <c r="G245" s="77">
        <v>1</v>
      </c>
      <c r="H245" s="78">
        <v>0</v>
      </c>
      <c r="I245" s="85"/>
      <c r="J245" s="80">
        <f>IF($E236&gt;0, $E236, $E235)</f>
        <v>625</v>
      </c>
      <c r="K245" s="81">
        <v>0</v>
      </c>
      <c r="L245" s="82"/>
      <c r="M245" s="83"/>
      <c r="O245" s="7"/>
      <c r="P245" s="5"/>
      <c r="Q245" s="74" t="s">
        <v>58</v>
      </c>
      <c r="R245" s="75"/>
      <c r="S245" s="76"/>
      <c r="T245" s="77">
        <v>1</v>
      </c>
      <c r="U245" s="78">
        <v>0</v>
      </c>
      <c r="V245" s="85"/>
      <c r="W245" s="80">
        <f>IF($R236&gt;0, $R236, $R235)</f>
        <v>625</v>
      </c>
      <c r="X245" s="81">
        <v>0</v>
      </c>
      <c r="Y245" s="82"/>
      <c r="Z245" s="83"/>
      <c r="AB245" s="7"/>
      <c r="AC245" s="5"/>
      <c r="AD245" s="74" t="s">
        <v>58</v>
      </c>
      <c r="AE245" s="75"/>
      <c r="AF245" s="76"/>
      <c r="AG245" s="77">
        <v>1</v>
      </c>
      <c r="AH245" s="78">
        <v>0</v>
      </c>
      <c r="AI245" s="85"/>
      <c r="AJ245" s="80">
        <f>IF($R236&gt;0, $R236, $R235)</f>
        <v>625</v>
      </c>
      <c r="AK245" s="81">
        <v>0</v>
      </c>
      <c r="AL245" s="82"/>
      <c r="AM245" s="83"/>
      <c r="AO245" s="7"/>
    </row>
    <row r="246" spans="3:41" hidden="1" x14ac:dyDescent="0.35">
      <c r="C246" s="5"/>
      <c r="D246" s="74" t="s">
        <v>59</v>
      </c>
      <c r="E246" s="75"/>
      <c r="F246" s="76"/>
      <c r="G246" s="77">
        <f>IF($E236&gt;0, $E236, $E235)</f>
        <v>625</v>
      </c>
      <c r="H246" s="78">
        <v>0</v>
      </c>
      <c r="I246" s="85"/>
      <c r="J246" s="86">
        <f>IF($E236&gt;0, $E236, $E235)</f>
        <v>625</v>
      </c>
      <c r="K246" s="81">
        <v>0</v>
      </c>
      <c r="L246" s="82">
        <f>K246-H246</f>
        <v>0</v>
      </c>
      <c r="M246" s="83" t="str">
        <f>IF(ISERROR(L246/H246), "", L246/H246)</f>
        <v/>
      </c>
      <c r="O246" s="7"/>
      <c r="P246" s="5"/>
      <c r="Q246" s="74" t="s">
        <v>59</v>
      </c>
      <c r="R246" s="75"/>
      <c r="S246" s="76"/>
      <c r="T246" s="77">
        <f>IF($R236&gt;0, $R236, $R235)</f>
        <v>625</v>
      </c>
      <c r="U246" s="78">
        <v>0</v>
      </c>
      <c r="V246" s="85"/>
      <c r="W246" s="86">
        <f>IF($R236&gt;0, $R236, $R235)</f>
        <v>625</v>
      </c>
      <c r="X246" s="81">
        <v>0</v>
      </c>
      <c r="Y246" s="82">
        <f>X246-U246</f>
        <v>0</v>
      </c>
      <c r="Z246" s="83" t="str">
        <f>IF(ISERROR(Y246/U246), "", Y246/U246)</f>
        <v/>
      </c>
      <c r="AB246" s="7"/>
      <c r="AC246" s="5"/>
      <c r="AD246" s="74" t="s">
        <v>59</v>
      </c>
      <c r="AE246" s="75"/>
      <c r="AF246" s="76"/>
      <c r="AG246" s="77">
        <f>IF($R236&gt;0, $R236, $R235)</f>
        <v>625</v>
      </c>
      <c r="AH246" s="78">
        <v>0</v>
      </c>
      <c r="AI246" s="85"/>
      <c r="AJ246" s="86">
        <f>IF($R236&gt;0, $R236, $R235)</f>
        <v>625</v>
      </c>
      <c r="AK246" s="81">
        <v>0</v>
      </c>
      <c r="AL246" s="82">
        <f>AK246-AH246</f>
        <v>0</v>
      </c>
      <c r="AM246" s="83" t="str">
        <f>IF(ISERROR(AL246/AH246), "", AL246/AH246)</f>
        <v/>
      </c>
      <c r="AO246" s="7"/>
    </row>
    <row r="247" spans="3:41" x14ac:dyDescent="0.35">
      <c r="C247" s="5"/>
      <c r="D247" s="74" t="s">
        <v>60</v>
      </c>
      <c r="E247" s="75"/>
      <c r="F247" s="76">
        <v>0</v>
      </c>
      <c r="G247" s="77">
        <v>1</v>
      </c>
      <c r="H247" s="78">
        <f t="shared" si="185"/>
        <v>0</v>
      </c>
      <c r="I247" s="79">
        <v>0</v>
      </c>
      <c r="J247" s="80">
        <f>G247</f>
        <v>1</v>
      </c>
      <c r="K247" s="81">
        <f t="shared" ref="K247:K254" si="191">J247*I247</f>
        <v>0</v>
      </c>
      <c r="L247" s="82">
        <f t="shared" si="182"/>
        <v>0</v>
      </c>
      <c r="M247" s="83" t="str">
        <f t="shared" si="186"/>
        <v/>
      </c>
      <c r="O247" s="7"/>
      <c r="P247" s="5"/>
      <c r="Q247" s="74" t="s">
        <v>60</v>
      </c>
      <c r="R247" s="75"/>
      <c r="S247" s="97">
        <f t="shared" ref="S247:S248" si="192">I247</f>
        <v>0</v>
      </c>
      <c r="T247" s="77">
        <v>1</v>
      </c>
      <c r="U247" s="78">
        <f t="shared" ref="U247:U248" si="193">T247*S247</f>
        <v>0</v>
      </c>
      <c r="V247" s="79">
        <v>0</v>
      </c>
      <c r="W247" s="80">
        <f>T247</f>
        <v>1</v>
      </c>
      <c r="X247" s="81">
        <f t="shared" ref="X247:X248" si="194">W247*V247</f>
        <v>0</v>
      </c>
      <c r="Y247" s="82">
        <f t="shared" ref="Y247:Y249" si="195">X247-U247</f>
        <v>0</v>
      </c>
      <c r="Z247" s="83" t="str">
        <f t="shared" ref="Z247:Z248" si="196">IF(ISERROR(Y247/U247), "", Y247/U247)</f>
        <v/>
      </c>
      <c r="AB247" s="7"/>
      <c r="AC247" s="5"/>
      <c r="AD247" s="74" t="s">
        <v>60</v>
      </c>
      <c r="AE247" s="75"/>
      <c r="AF247" s="97">
        <f t="shared" ref="AF247:AF248" si="197">V247</f>
        <v>0</v>
      </c>
      <c r="AG247" s="77">
        <v>1</v>
      </c>
      <c r="AH247" s="78">
        <f t="shared" ref="AH247:AH248" si="198">AG247*AF247</f>
        <v>0</v>
      </c>
      <c r="AI247" s="79">
        <v>0</v>
      </c>
      <c r="AJ247" s="80">
        <f>AG247</f>
        <v>1</v>
      </c>
      <c r="AK247" s="81">
        <f t="shared" ref="AK247:AK248" si="199">AJ247*AI247</f>
        <v>0</v>
      </c>
      <c r="AL247" s="82">
        <f t="shared" ref="AL247:AL249" si="200">AK247-AH247</f>
        <v>0</v>
      </c>
      <c r="AM247" s="83" t="str">
        <f t="shared" ref="AM247:AM248" si="201">IF(ISERROR(AL247/AH247), "", AL247/AH247)</f>
        <v/>
      </c>
      <c r="AO247" s="7"/>
    </row>
    <row r="248" spans="3:41" x14ac:dyDescent="0.35">
      <c r="C248" s="5"/>
      <c r="D248" s="74" t="s">
        <v>61</v>
      </c>
      <c r="E248" s="75"/>
      <c r="F248" s="84">
        <v>0</v>
      </c>
      <c r="G248" s="77">
        <f>IF($E236&gt;0, $E236, $E235)</f>
        <v>625</v>
      </c>
      <c r="H248" s="78">
        <f t="shared" si="185"/>
        <v>0</v>
      </c>
      <c r="I248" s="85">
        <v>-4.9999999999999992E-3</v>
      </c>
      <c r="J248" s="80">
        <f>IF($E236&gt;0, $E236, $E235)</f>
        <v>625</v>
      </c>
      <c r="K248" s="81">
        <f t="shared" si="191"/>
        <v>-3.1249999999999996</v>
      </c>
      <c r="L248" s="82">
        <f t="shared" si="182"/>
        <v>-3.1249999999999996</v>
      </c>
      <c r="M248" s="83" t="str">
        <f t="shared" si="186"/>
        <v/>
      </c>
      <c r="O248" s="7"/>
      <c r="P248" s="5"/>
      <c r="Q248" s="74" t="s">
        <v>61</v>
      </c>
      <c r="R248" s="75"/>
      <c r="S248" s="97">
        <f t="shared" si="192"/>
        <v>-4.9999999999999992E-3</v>
      </c>
      <c r="T248" s="77">
        <f>IF($R236&gt;0, $R236, $R235)</f>
        <v>625</v>
      </c>
      <c r="U248" s="78">
        <f t="shared" si="193"/>
        <v>-3.1249999999999996</v>
      </c>
      <c r="V248" s="85"/>
      <c r="W248" s="80">
        <f>IF($R236&gt;0, $R236, $R235)</f>
        <v>625</v>
      </c>
      <c r="X248" s="81">
        <f t="shared" si="194"/>
        <v>0</v>
      </c>
      <c r="Y248" s="82">
        <f t="shared" si="195"/>
        <v>3.1249999999999996</v>
      </c>
      <c r="Z248" s="83">
        <f t="shared" si="196"/>
        <v>-1</v>
      </c>
      <c r="AB248" s="7"/>
      <c r="AC248" s="5"/>
      <c r="AD248" s="74" t="s">
        <v>61</v>
      </c>
      <c r="AE248" s="75"/>
      <c r="AF248" s="97">
        <f t="shared" si="197"/>
        <v>0</v>
      </c>
      <c r="AG248" s="77">
        <f>IF($R236&gt;0, $R236, $R235)</f>
        <v>625</v>
      </c>
      <c r="AH248" s="78">
        <f t="shared" si="198"/>
        <v>0</v>
      </c>
      <c r="AI248" s="85"/>
      <c r="AJ248" s="80">
        <f>IF($R236&gt;0, $R236, $R235)</f>
        <v>625</v>
      </c>
      <c r="AK248" s="81">
        <f t="shared" si="199"/>
        <v>0</v>
      </c>
      <c r="AL248" s="82">
        <f t="shared" si="200"/>
        <v>0</v>
      </c>
      <c r="AM248" s="83" t="str">
        <f t="shared" si="201"/>
        <v/>
      </c>
      <c r="AO248" s="7"/>
    </row>
    <row r="249" spans="3:41" x14ac:dyDescent="0.35">
      <c r="C249" s="5"/>
      <c r="D249" s="87" t="s">
        <v>62</v>
      </c>
      <c r="E249" s="88"/>
      <c r="F249" s="89"/>
      <c r="G249" s="90"/>
      <c r="H249" s="91">
        <f>SUM(H243:H248)</f>
        <v>32.6</v>
      </c>
      <c r="I249" s="92"/>
      <c r="J249" s="93"/>
      <c r="K249" s="94">
        <f>SUM(K243:K248)</f>
        <v>37.332499999999996</v>
      </c>
      <c r="L249" s="95">
        <f t="shared" si="182"/>
        <v>4.7324999999999946</v>
      </c>
      <c r="M249" s="96">
        <f>IF((H249)=0,"",(L249/H249))</f>
        <v>0.14516871165644155</v>
      </c>
      <c r="O249" s="7"/>
      <c r="P249" s="5"/>
      <c r="Q249" s="87" t="s">
        <v>62</v>
      </c>
      <c r="R249" s="88"/>
      <c r="S249" s="89"/>
      <c r="T249" s="90"/>
      <c r="U249" s="91">
        <f>SUM(U243:U248)</f>
        <v>37.332499999999996</v>
      </c>
      <c r="V249" s="92"/>
      <c r="W249" s="93"/>
      <c r="X249" s="94">
        <f>SUM(X243:X248)</f>
        <v>40.457499999999996</v>
      </c>
      <c r="Y249" s="95">
        <f t="shared" si="195"/>
        <v>3.125</v>
      </c>
      <c r="Z249" s="96">
        <f>IF((U249)=0,"",(Y249/U249))</f>
        <v>8.3707225607714472E-2</v>
      </c>
      <c r="AB249" s="7"/>
      <c r="AC249" s="5"/>
      <c r="AD249" s="87" t="s">
        <v>62</v>
      </c>
      <c r="AE249" s="88"/>
      <c r="AF249" s="89"/>
      <c r="AG249" s="90"/>
      <c r="AH249" s="91">
        <f>SUM(AH243:AH248)</f>
        <v>40.457499999999996</v>
      </c>
      <c r="AI249" s="92"/>
      <c r="AJ249" s="93"/>
      <c r="AK249" s="94">
        <f>SUM(AK243:AK248)</f>
        <v>40.457499999999996</v>
      </c>
      <c r="AL249" s="95">
        <f t="shared" si="200"/>
        <v>0</v>
      </c>
      <c r="AM249" s="96">
        <f>IF((AH249)=0,"",(AL249/AH249))</f>
        <v>0</v>
      </c>
      <c r="AO249" s="7"/>
    </row>
    <row r="250" spans="3:41" x14ac:dyDescent="0.35">
      <c r="C250" s="5"/>
      <c r="D250" s="74" t="s">
        <v>63</v>
      </c>
      <c r="E250" s="75"/>
      <c r="F250" s="97">
        <v>9.9039999999999989E-2</v>
      </c>
      <c r="G250" s="98">
        <f>IF(F250=0, 0, $E235*E237-E235)</f>
        <v>43.374999999999886</v>
      </c>
      <c r="H250" s="78">
        <f>G250*F250</f>
        <v>4.2958599999999887</v>
      </c>
      <c r="I250" s="85"/>
      <c r="J250" s="99">
        <f>IF(I250=0, 0, E235*E238-E235)</f>
        <v>0</v>
      </c>
      <c r="K250" s="81">
        <f>J250*I250</f>
        <v>0</v>
      </c>
      <c r="L250" s="82">
        <f>K250-H250</f>
        <v>-4.2958599999999887</v>
      </c>
      <c r="M250" s="83">
        <f>IF(ISERROR(L250/H250), "", L250/H250)</f>
        <v>-1</v>
      </c>
      <c r="O250" s="7"/>
      <c r="P250" s="5"/>
      <c r="Q250" s="74" t="s">
        <v>63</v>
      </c>
      <c r="R250" s="75"/>
      <c r="S250" s="97">
        <v>9.9039999999999989E-2</v>
      </c>
      <c r="T250" s="98">
        <f>IF(S250=0, 0, $R235*R237-R235)</f>
        <v>35.1875</v>
      </c>
      <c r="U250" s="78">
        <f>T250*S250</f>
        <v>3.4849699999999997</v>
      </c>
      <c r="V250" s="85">
        <v>9.9039999999999989E-2</v>
      </c>
      <c r="W250" s="99">
        <f>IF(V250=0, 0, R235*R238-R235)</f>
        <v>35.1875</v>
      </c>
      <c r="X250" s="81">
        <f>W250*V250</f>
        <v>3.4849699999999997</v>
      </c>
      <c r="Y250" s="82">
        <f>X250-U250</f>
        <v>0</v>
      </c>
      <c r="Z250" s="83">
        <f>IF(ISERROR(Y250/U250), "", Y250/U250)</f>
        <v>0</v>
      </c>
      <c r="AB250" s="7"/>
      <c r="AC250" s="5"/>
      <c r="AD250" s="74" t="s">
        <v>63</v>
      </c>
      <c r="AE250" s="75"/>
      <c r="AF250" s="97">
        <v>9.9039999999999989E-2</v>
      </c>
      <c r="AG250" s="98">
        <f>IF(AF250=0, 0, $R235*AE237-AE235)</f>
        <v>35.1875</v>
      </c>
      <c r="AH250" s="78">
        <f>AG250*AF250</f>
        <v>3.4849699999999997</v>
      </c>
      <c r="AI250" s="85">
        <v>9.9039999999999989E-2</v>
      </c>
      <c r="AJ250" s="99">
        <f>IF(AI250=0, 0, AE235*AE238-AE235)</f>
        <v>35.1875</v>
      </c>
      <c r="AK250" s="81">
        <f>AJ250*AI250</f>
        <v>3.4849699999999997</v>
      </c>
      <c r="AL250" s="82">
        <f>AK250-AH250</f>
        <v>0</v>
      </c>
      <c r="AM250" s="83">
        <f>IF(ISERROR(AL250/AH250), "", AL250/AH250)</f>
        <v>0</v>
      </c>
      <c r="AO250" s="7"/>
    </row>
    <row r="251" spans="3:41" x14ac:dyDescent="0.35">
      <c r="C251" s="5"/>
      <c r="D251" s="74" t="s">
        <v>64</v>
      </c>
      <c r="E251" s="75"/>
      <c r="F251" s="97">
        <v>3.3E-3</v>
      </c>
      <c r="G251" s="100">
        <f>IF($E236&gt;0, $E236, $E235)</f>
        <v>625</v>
      </c>
      <c r="H251" s="78">
        <f t="shared" si="185"/>
        <v>2.0625</v>
      </c>
      <c r="I251" s="85">
        <v>3.0000000000000001E-3</v>
      </c>
      <c r="J251" s="101">
        <f>IF($E236&gt;0, $E236, $E235)</f>
        <v>625</v>
      </c>
      <c r="K251" s="81">
        <f t="shared" si="191"/>
        <v>1.875</v>
      </c>
      <c r="L251" s="82">
        <f t="shared" si="182"/>
        <v>-0.1875</v>
      </c>
      <c r="M251" s="83">
        <f t="shared" si="186"/>
        <v>-9.0909090909090912E-2</v>
      </c>
      <c r="O251" s="7"/>
      <c r="P251" s="5"/>
      <c r="Q251" s="74" t="s">
        <v>64</v>
      </c>
      <c r="R251" s="75"/>
      <c r="S251" s="97">
        <f t="shared" ref="S251:S260" si="202">I251</f>
        <v>3.0000000000000001E-3</v>
      </c>
      <c r="T251" s="100">
        <f>IF($R236&gt;0, $R236, $R235)</f>
        <v>625</v>
      </c>
      <c r="U251" s="78">
        <f t="shared" ref="U251" si="203">T251*S251</f>
        <v>1.875</v>
      </c>
      <c r="V251" s="85"/>
      <c r="W251" s="101">
        <f>IF($R236&gt;0, $R236, $R235)</f>
        <v>625</v>
      </c>
      <c r="X251" s="81">
        <f t="shared" ref="X251" si="204">W251*V251</f>
        <v>0</v>
      </c>
      <c r="Y251" s="82">
        <f t="shared" ref="Y251:Y255" si="205">X251-U251</f>
        <v>-1.875</v>
      </c>
      <c r="Z251" s="83">
        <f t="shared" ref="Z251:Z254" si="206">IF(ISERROR(Y251/U251), "", Y251/U251)</f>
        <v>-1</v>
      </c>
      <c r="AB251" s="7"/>
      <c r="AC251" s="5"/>
      <c r="AD251" s="74" t="s">
        <v>64</v>
      </c>
      <c r="AE251" s="75"/>
      <c r="AF251" s="97">
        <f t="shared" ref="AF251:AF257" si="207">V251</f>
        <v>0</v>
      </c>
      <c r="AG251" s="100">
        <f>IF($R236&gt;0, $R236, $R235)</f>
        <v>625</v>
      </c>
      <c r="AH251" s="78">
        <f t="shared" ref="AH251" si="208">AG251*AF251</f>
        <v>0</v>
      </c>
      <c r="AI251" s="85"/>
      <c r="AJ251" s="101">
        <f>IF($R236&gt;0, $R236, $R235)</f>
        <v>625</v>
      </c>
      <c r="AK251" s="81">
        <f t="shared" ref="AK251" si="209">AJ251*AI251</f>
        <v>0</v>
      </c>
      <c r="AL251" s="82">
        <f t="shared" ref="AL251:AL255" si="210">AK251-AH251</f>
        <v>0</v>
      </c>
      <c r="AM251" s="83" t="str">
        <f t="shared" ref="AM251:AM254" si="211">IF(ISERROR(AL251/AH251), "", AL251/AH251)</f>
        <v/>
      </c>
      <c r="AO251" s="7"/>
    </row>
    <row r="252" spans="3:41" x14ac:dyDescent="0.35">
      <c r="C252" s="5"/>
      <c r="D252" s="74" t="s">
        <v>65</v>
      </c>
      <c r="E252" s="75"/>
      <c r="F252" s="97">
        <v>-2.0000000000000001E-4</v>
      </c>
      <c r="G252" s="100">
        <f>IF($E236&gt;0, $E236, $E235)</f>
        <v>625</v>
      </c>
      <c r="H252" s="78">
        <f>G252*F252</f>
        <v>-0.125</v>
      </c>
      <c r="I252" s="85">
        <v>0</v>
      </c>
      <c r="J252" s="101">
        <f>IF($E236&gt;0, $E236, $E235)</f>
        <v>625</v>
      </c>
      <c r="K252" s="81">
        <f>J252*I252</f>
        <v>0</v>
      </c>
      <c r="L252" s="82">
        <f t="shared" si="182"/>
        <v>0.125</v>
      </c>
      <c r="M252" s="83">
        <f t="shared" si="186"/>
        <v>-1</v>
      </c>
      <c r="O252" s="7"/>
      <c r="P252" s="5"/>
      <c r="Q252" s="74" t="s">
        <v>65</v>
      </c>
      <c r="R252" s="75"/>
      <c r="S252" s="97">
        <f t="shared" si="202"/>
        <v>0</v>
      </c>
      <c r="T252" s="100">
        <f>IF($R236&gt;0, $R236, $R235)</f>
        <v>625</v>
      </c>
      <c r="U252" s="78">
        <f>T252*S252</f>
        <v>0</v>
      </c>
      <c r="V252" s="85">
        <v>0</v>
      </c>
      <c r="W252" s="101">
        <f>IF($R236&gt;0, $R236, $R235)</f>
        <v>625</v>
      </c>
      <c r="X252" s="81">
        <f>W252*V252</f>
        <v>0</v>
      </c>
      <c r="Y252" s="82">
        <f t="shared" si="205"/>
        <v>0</v>
      </c>
      <c r="Z252" s="83" t="str">
        <f t="shared" si="206"/>
        <v/>
      </c>
      <c r="AB252" s="7"/>
      <c r="AC252" s="5"/>
      <c r="AD252" s="74" t="s">
        <v>65</v>
      </c>
      <c r="AE252" s="75"/>
      <c r="AF252" s="97">
        <f t="shared" si="207"/>
        <v>0</v>
      </c>
      <c r="AG252" s="100">
        <f>IF($R236&gt;0, $R236, $R235)</f>
        <v>625</v>
      </c>
      <c r="AH252" s="78">
        <f>AG252*AF252</f>
        <v>0</v>
      </c>
      <c r="AI252" s="85">
        <v>0</v>
      </c>
      <c r="AJ252" s="101">
        <f>IF($R236&gt;0, $R236, $R235)</f>
        <v>625</v>
      </c>
      <c r="AK252" s="81">
        <f>AJ252*AI252</f>
        <v>0</v>
      </c>
      <c r="AL252" s="82">
        <f t="shared" si="210"/>
        <v>0</v>
      </c>
      <c r="AM252" s="83" t="str">
        <f t="shared" si="211"/>
        <v/>
      </c>
      <c r="AO252" s="7"/>
    </row>
    <row r="253" spans="3:41" x14ac:dyDescent="0.35">
      <c r="C253" s="5"/>
      <c r="D253" s="74" t="s">
        <v>66</v>
      </c>
      <c r="E253" s="75"/>
      <c r="F253" s="97">
        <v>0</v>
      </c>
      <c r="G253" s="100">
        <f>E235</f>
        <v>625</v>
      </c>
      <c r="H253" s="78">
        <f>G253*F253</f>
        <v>0</v>
      </c>
      <c r="I253" s="85">
        <v>0</v>
      </c>
      <c r="J253" s="101">
        <f>E235</f>
        <v>625</v>
      </c>
      <c r="K253" s="81">
        <f t="shared" si="191"/>
        <v>0</v>
      </c>
      <c r="L253" s="82">
        <f t="shared" si="182"/>
        <v>0</v>
      </c>
      <c r="M253" s="83" t="str">
        <f t="shared" si="186"/>
        <v/>
      </c>
      <c r="O253" s="7"/>
      <c r="P253" s="5"/>
      <c r="Q253" s="74" t="s">
        <v>66</v>
      </c>
      <c r="R253" s="75"/>
      <c r="S253" s="97">
        <f t="shared" si="202"/>
        <v>0</v>
      </c>
      <c r="T253" s="100">
        <f>R235</f>
        <v>625</v>
      </c>
      <c r="U253" s="78">
        <f>T253*S253</f>
        <v>0</v>
      </c>
      <c r="V253" s="85">
        <v>0</v>
      </c>
      <c r="W253" s="101">
        <f>R235</f>
        <v>625</v>
      </c>
      <c r="X253" s="81">
        <f t="shared" ref="X253:X254" si="212">W253*V253</f>
        <v>0</v>
      </c>
      <c r="Y253" s="82">
        <f t="shared" si="205"/>
        <v>0</v>
      </c>
      <c r="Z253" s="83" t="str">
        <f t="shared" si="206"/>
        <v/>
      </c>
      <c r="AB253" s="7"/>
      <c r="AC253" s="5"/>
      <c r="AD253" s="74" t="s">
        <v>66</v>
      </c>
      <c r="AE253" s="75"/>
      <c r="AF253" s="97">
        <f t="shared" si="207"/>
        <v>0</v>
      </c>
      <c r="AG253" s="100">
        <f>AE235</f>
        <v>625</v>
      </c>
      <c r="AH253" s="78">
        <f>AG253*AF253</f>
        <v>0</v>
      </c>
      <c r="AI253" s="85">
        <v>0</v>
      </c>
      <c r="AJ253" s="101">
        <f>AE235</f>
        <v>625</v>
      </c>
      <c r="AK253" s="81">
        <f t="shared" ref="AK253:AK254" si="213">AJ253*AI253</f>
        <v>0</v>
      </c>
      <c r="AL253" s="82">
        <f t="shared" si="210"/>
        <v>0</v>
      </c>
      <c r="AM253" s="83" t="str">
        <f t="shared" si="211"/>
        <v/>
      </c>
      <c r="AO253" s="7"/>
    </row>
    <row r="254" spans="3:41" x14ac:dyDescent="0.35">
      <c r="C254" s="5"/>
      <c r="D254" s="74" t="s">
        <v>67</v>
      </c>
      <c r="E254" s="75"/>
      <c r="F254" s="97">
        <v>1.6000000000000001E-3</v>
      </c>
      <c r="G254" s="100">
        <f>IF($E236&gt;0, $E236, $E235)</f>
        <v>625</v>
      </c>
      <c r="H254" s="78">
        <f t="shared" si="185"/>
        <v>1</v>
      </c>
      <c r="I254" s="85">
        <v>2E-3</v>
      </c>
      <c r="J254" s="101">
        <f>IF($E236&gt;0, $E236, $E235)</f>
        <v>625</v>
      </c>
      <c r="K254" s="81">
        <f t="shared" si="191"/>
        <v>1.25</v>
      </c>
      <c r="L254" s="82">
        <f t="shared" si="182"/>
        <v>0.25</v>
      </c>
      <c r="M254" s="83">
        <f t="shared" si="186"/>
        <v>0.25</v>
      </c>
      <c r="O254" s="7"/>
      <c r="P254" s="5"/>
      <c r="Q254" s="74" t="s">
        <v>67</v>
      </c>
      <c r="R254" s="75"/>
      <c r="S254" s="97">
        <f t="shared" si="202"/>
        <v>2E-3</v>
      </c>
      <c r="T254" s="100">
        <f>IF($R236&gt;0, $R236, $R235)</f>
        <v>625</v>
      </c>
      <c r="U254" s="78">
        <f t="shared" ref="U254" si="214">T254*S254</f>
        <v>1.25</v>
      </c>
      <c r="V254" s="102">
        <f>I254</f>
        <v>2E-3</v>
      </c>
      <c r="W254" s="101">
        <f>IF($R236&gt;0, $R236, $R235)</f>
        <v>625</v>
      </c>
      <c r="X254" s="81">
        <f t="shared" si="212"/>
        <v>1.25</v>
      </c>
      <c r="Y254" s="82">
        <f t="shared" si="205"/>
        <v>0</v>
      </c>
      <c r="Z254" s="83">
        <f t="shared" si="206"/>
        <v>0</v>
      </c>
      <c r="AB254" s="7"/>
      <c r="AC254" s="5"/>
      <c r="AD254" s="74" t="s">
        <v>67</v>
      </c>
      <c r="AE254" s="75"/>
      <c r="AF254" s="97">
        <f t="shared" si="207"/>
        <v>2E-3</v>
      </c>
      <c r="AG254" s="100">
        <f>IF($R236&gt;0, $R236, $R235)</f>
        <v>625</v>
      </c>
      <c r="AH254" s="78">
        <f t="shared" ref="AH254" si="215">AG254*AF254</f>
        <v>1.25</v>
      </c>
      <c r="AI254" s="102">
        <f>V254</f>
        <v>2E-3</v>
      </c>
      <c r="AJ254" s="101">
        <f>IF($R236&gt;0, $R236, $R235)</f>
        <v>625</v>
      </c>
      <c r="AK254" s="81">
        <f t="shared" si="213"/>
        <v>1.25</v>
      </c>
      <c r="AL254" s="82">
        <f t="shared" si="210"/>
        <v>0</v>
      </c>
      <c r="AM254" s="83">
        <f t="shared" si="211"/>
        <v>0</v>
      </c>
      <c r="AO254" s="7"/>
    </row>
    <row r="255" spans="3:41" x14ac:dyDescent="0.35">
      <c r="C255" s="5"/>
      <c r="D255" s="74" t="s">
        <v>68</v>
      </c>
      <c r="E255" s="75"/>
      <c r="F255" s="76">
        <v>0</v>
      </c>
      <c r="G255" s="77">
        <v>1</v>
      </c>
      <c r="H255" s="78">
        <f>G255*F255</f>
        <v>0</v>
      </c>
      <c r="I255" s="85">
        <v>0</v>
      </c>
      <c r="J255" s="86">
        <v>1</v>
      </c>
      <c r="K255" s="81">
        <f>J255*I255</f>
        <v>0</v>
      </c>
      <c r="L255" s="82">
        <f t="shared" si="182"/>
        <v>0</v>
      </c>
      <c r="M255" s="83" t="str">
        <f>IF(ISERROR(L255/H255), "", L255/H255)</f>
        <v/>
      </c>
      <c r="O255" s="7"/>
      <c r="P255" s="5"/>
      <c r="Q255" s="74" t="s">
        <v>68</v>
      </c>
      <c r="R255" s="75"/>
      <c r="S255" s="97">
        <f t="shared" si="202"/>
        <v>0</v>
      </c>
      <c r="T255" s="77">
        <v>1</v>
      </c>
      <c r="U255" s="78">
        <f>T255*S255</f>
        <v>0</v>
      </c>
      <c r="V255" s="79">
        <v>0</v>
      </c>
      <c r="W255" s="86">
        <v>1</v>
      </c>
      <c r="X255" s="81">
        <f>W255*V255</f>
        <v>0</v>
      </c>
      <c r="Y255" s="82">
        <f t="shared" si="205"/>
        <v>0</v>
      </c>
      <c r="Z255" s="83" t="str">
        <f>IF(ISERROR(Y255/U255), "", Y255/U255)</f>
        <v/>
      </c>
      <c r="AB255" s="7"/>
      <c r="AC255" s="5"/>
      <c r="AD255" s="74" t="s">
        <v>68</v>
      </c>
      <c r="AE255" s="75"/>
      <c r="AF255" s="97">
        <f t="shared" si="207"/>
        <v>0</v>
      </c>
      <c r="AG255" s="77">
        <v>1</v>
      </c>
      <c r="AH255" s="78">
        <f>AG255*AF255</f>
        <v>0</v>
      </c>
      <c r="AI255" s="79">
        <v>0</v>
      </c>
      <c r="AJ255" s="86">
        <v>1</v>
      </c>
      <c r="AK255" s="81">
        <f>AJ255*AI255</f>
        <v>0</v>
      </c>
      <c r="AL255" s="82">
        <f t="shared" si="210"/>
        <v>0</v>
      </c>
      <c r="AM255" s="83" t="str">
        <f>IF(ISERROR(AL255/AH255), "", AL255/AH255)</f>
        <v/>
      </c>
      <c r="AO255" s="7"/>
    </row>
    <row r="256" spans="3:41" x14ac:dyDescent="0.35">
      <c r="C256" s="5"/>
      <c r="D256" s="74" t="s">
        <v>69</v>
      </c>
      <c r="E256" s="75"/>
      <c r="F256" s="76">
        <v>0</v>
      </c>
      <c r="G256" s="77">
        <v>1</v>
      </c>
      <c r="H256" s="78">
        <f t="shared" si="185"/>
        <v>0</v>
      </c>
      <c r="I256" s="85">
        <v>0</v>
      </c>
      <c r="J256" s="86">
        <v>1</v>
      </c>
      <c r="K256" s="81">
        <f>J256*I256</f>
        <v>0</v>
      </c>
      <c r="L256" s="82">
        <f>K256-H256</f>
        <v>0</v>
      </c>
      <c r="M256" s="83" t="str">
        <f>IF(ISERROR(L256/H256), "", L256/H256)</f>
        <v/>
      </c>
      <c r="O256" s="7"/>
      <c r="P256" s="5"/>
      <c r="Q256" s="74" t="s">
        <v>69</v>
      </c>
      <c r="R256" s="75"/>
      <c r="S256" s="97">
        <f t="shared" si="202"/>
        <v>0</v>
      </c>
      <c r="T256" s="77">
        <v>1</v>
      </c>
      <c r="U256" s="78">
        <f t="shared" ref="U256" si="216">T256*S256</f>
        <v>0</v>
      </c>
      <c r="V256" s="79">
        <v>0</v>
      </c>
      <c r="W256" s="86">
        <v>1</v>
      </c>
      <c r="X256" s="81">
        <f>W256*V256</f>
        <v>0</v>
      </c>
      <c r="Y256" s="82">
        <f>X256-U256</f>
        <v>0</v>
      </c>
      <c r="Z256" s="83" t="str">
        <f>IF(ISERROR(Y256/U256), "", Y256/U256)</f>
        <v/>
      </c>
      <c r="AB256" s="7"/>
      <c r="AC256" s="5"/>
      <c r="AD256" s="74" t="s">
        <v>69</v>
      </c>
      <c r="AE256" s="75"/>
      <c r="AF256" s="97">
        <f t="shared" si="207"/>
        <v>0</v>
      </c>
      <c r="AG256" s="77">
        <v>1</v>
      </c>
      <c r="AH256" s="78">
        <f t="shared" ref="AH256" si="217">AG256*AF256</f>
        <v>0</v>
      </c>
      <c r="AI256" s="79">
        <v>0</v>
      </c>
      <c r="AJ256" s="86">
        <v>1</v>
      </c>
      <c r="AK256" s="81">
        <f>AJ256*AI256</f>
        <v>0</v>
      </c>
      <c r="AL256" s="82">
        <f>AK256-AH256</f>
        <v>0</v>
      </c>
      <c r="AM256" s="83" t="str">
        <f>IF(ISERROR(AL256/AH256), "", AL256/AH256)</f>
        <v/>
      </c>
      <c r="AO256" s="7"/>
    </row>
    <row r="257" spans="3:41" x14ac:dyDescent="0.35">
      <c r="C257" s="5"/>
      <c r="D257" s="74" t="s">
        <v>70</v>
      </c>
      <c r="E257" s="75"/>
      <c r="F257" s="97"/>
      <c r="G257" s="100">
        <f>IF($E236&gt;0, $E236, $E235)</f>
        <v>625</v>
      </c>
      <c r="H257" s="78">
        <f>G257*F257</f>
        <v>0</v>
      </c>
      <c r="I257" s="85">
        <v>1E-4</v>
      </c>
      <c r="J257" s="101">
        <f>IF($E236&gt;0, $E236, $E235)</f>
        <v>625</v>
      </c>
      <c r="K257" s="81">
        <f>J257*I257</f>
        <v>6.25E-2</v>
      </c>
      <c r="L257" s="82">
        <f t="shared" si="182"/>
        <v>6.25E-2</v>
      </c>
      <c r="M257" s="83" t="str">
        <f>IF(ISERROR(L257/H257), "", L257/H257)</f>
        <v/>
      </c>
      <c r="O257" s="7"/>
      <c r="P257" s="5"/>
      <c r="Q257" s="74" t="s">
        <v>70</v>
      </c>
      <c r="R257" s="75"/>
      <c r="S257" s="97">
        <f t="shared" si="202"/>
        <v>1E-4</v>
      </c>
      <c r="T257" s="100">
        <f>IF($R236&gt;0, $R236, $R235)</f>
        <v>625</v>
      </c>
      <c r="U257" s="78">
        <f>T257*S257</f>
        <v>6.25E-2</v>
      </c>
      <c r="V257" s="85"/>
      <c r="W257" s="101">
        <f>IF($R236&gt;0, $R236, $R235)</f>
        <v>625</v>
      </c>
      <c r="X257" s="81">
        <f>W257*V257</f>
        <v>0</v>
      </c>
      <c r="Y257" s="82">
        <f t="shared" ref="Y257:Y264" si="218">X257-U257</f>
        <v>-6.25E-2</v>
      </c>
      <c r="Z257" s="83">
        <f>IF(ISERROR(Y257/U257), "", Y257/U257)</f>
        <v>-1</v>
      </c>
      <c r="AB257" s="7"/>
      <c r="AC257" s="5"/>
      <c r="AD257" s="74" t="s">
        <v>70</v>
      </c>
      <c r="AE257" s="75"/>
      <c r="AF257" s="97">
        <f t="shared" si="207"/>
        <v>0</v>
      </c>
      <c r="AG257" s="100">
        <f>IF($R236&gt;0, $R236, $R235)</f>
        <v>625</v>
      </c>
      <c r="AH257" s="78">
        <f>AG257*AF257</f>
        <v>0</v>
      </c>
      <c r="AI257" s="85"/>
      <c r="AJ257" s="101">
        <f>IF($R236&gt;0, $R236, $R235)</f>
        <v>625</v>
      </c>
      <c r="AK257" s="81">
        <f>AJ257*AI257</f>
        <v>0</v>
      </c>
      <c r="AL257" s="82">
        <f t="shared" ref="AL257:AL264" si="219">AK257-AH257</f>
        <v>0</v>
      </c>
      <c r="AM257" s="83" t="str">
        <f>IF(ISERROR(AL257/AH257), "", AL257/AH257)</f>
        <v/>
      </c>
      <c r="AO257" s="7"/>
    </row>
    <row r="258" spans="3:41" x14ac:dyDescent="0.35">
      <c r="C258" s="5"/>
      <c r="D258" s="87" t="s">
        <v>71</v>
      </c>
      <c r="E258" s="103"/>
      <c r="F258" s="104"/>
      <c r="G258" s="105"/>
      <c r="H258" s="106">
        <f>SUM(H249:H257)</f>
        <v>39.833359999999992</v>
      </c>
      <c r="I258" s="107"/>
      <c r="J258" s="93"/>
      <c r="K258" s="108">
        <f>SUM(K249:K257)</f>
        <v>40.519999999999996</v>
      </c>
      <c r="L258" s="95">
        <f t="shared" si="182"/>
        <v>0.68664000000000414</v>
      </c>
      <c r="M258" s="96">
        <f>IF((H258)=0,"",(L258/H258))</f>
        <v>1.7237812727824223E-2</v>
      </c>
      <c r="O258" s="7"/>
      <c r="P258" s="5"/>
      <c r="Q258" s="87" t="s">
        <v>71</v>
      </c>
      <c r="R258" s="103"/>
      <c r="S258" s="104"/>
      <c r="T258" s="105"/>
      <c r="U258" s="106">
        <f>SUM(U249:U257)</f>
        <v>44.004969999999993</v>
      </c>
      <c r="V258" s="107"/>
      <c r="W258" s="93"/>
      <c r="X258" s="108">
        <f>SUM(X249:X257)</f>
        <v>45.192469999999993</v>
      </c>
      <c r="Y258" s="95">
        <f t="shared" si="218"/>
        <v>1.1875</v>
      </c>
      <c r="Z258" s="96">
        <f>IF((U258)=0,"",(Y258/U258))</f>
        <v>2.698558821878529E-2</v>
      </c>
      <c r="AB258" s="7"/>
      <c r="AC258" s="5"/>
      <c r="AD258" s="87" t="s">
        <v>71</v>
      </c>
      <c r="AE258" s="103"/>
      <c r="AF258" s="104"/>
      <c r="AG258" s="105"/>
      <c r="AH258" s="106">
        <f>SUM(AH249:AH257)</f>
        <v>45.192469999999993</v>
      </c>
      <c r="AI258" s="107"/>
      <c r="AJ258" s="93"/>
      <c r="AK258" s="108">
        <f>SUM(AK249:AK257)</f>
        <v>45.192469999999993</v>
      </c>
      <c r="AL258" s="95">
        <f t="shared" si="219"/>
        <v>0</v>
      </c>
      <c r="AM258" s="96">
        <f>IF((AH258)=0,"",(AL258/AH258))</f>
        <v>0</v>
      </c>
      <c r="AO258" s="7"/>
    </row>
    <row r="259" spans="3:41" x14ac:dyDescent="0.35">
      <c r="C259" s="5"/>
      <c r="D259" s="109" t="s">
        <v>72</v>
      </c>
      <c r="E259" s="75"/>
      <c r="F259" s="110">
        <v>9.7000000000000003E-3</v>
      </c>
      <c r="G259" s="98">
        <f>IF($E236&gt;0, $E236, $E235*$E237)</f>
        <v>668.37499999999989</v>
      </c>
      <c r="H259" s="78">
        <f>G259*F259</f>
        <v>6.4832374999999987</v>
      </c>
      <c r="I259" s="85">
        <v>1.2800000000000001E-2</v>
      </c>
      <c r="J259" s="99">
        <f>IF($E236&gt;0, $E236, $E235*$E238)</f>
        <v>660.1875</v>
      </c>
      <c r="K259" s="81">
        <f>J259*I259</f>
        <v>8.4504000000000001</v>
      </c>
      <c r="L259" s="82">
        <f t="shared" si="182"/>
        <v>1.9671625000000015</v>
      </c>
      <c r="M259" s="83">
        <f>IF(ISERROR(L259/H259), "", L259/H259)</f>
        <v>0.30342286550508168</v>
      </c>
      <c r="O259" s="7"/>
      <c r="P259" s="5"/>
      <c r="Q259" s="109" t="s">
        <v>72</v>
      </c>
      <c r="R259" s="75"/>
      <c r="S259" s="97">
        <f t="shared" si="202"/>
        <v>1.2800000000000001E-2</v>
      </c>
      <c r="T259" s="98">
        <f>IF($R236&gt;0, $R236, $R235*$R237)</f>
        <v>660.1875</v>
      </c>
      <c r="U259" s="78">
        <f>T259*S259</f>
        <v>8.4504000000000001</v>
      </c>
      <c r="V259" s="102">
        <f>I259</f>
        <v>1.2800000000000001E-2</v>
      </c>
      <c r="W259" s="99">
        <f>IF($R236&gt;0, $R236, $R235*$R238)</f>
        <v>660.1875</v>
      </c>
      <c r="X259" s="81">
        <f>W259*V259</f>
        <v>8.4504000000000001</v>
      </c>
      <c r="Y259" s="82">
        <f t="shared" si="218"/>
        <v>0</v>
      </c>
      <c r="Z259" s="83">
        <f>IF(ISERROR(Y259/U259), "", Y259/U259)</f>
        <v>0</v>
      </c>
      <c r="AB259" s="7"/>
      <c r="AC259" s="5"/>
      <c r="AD259" s="109" t="s">
        <v>72</v>
      </c>
      <c r="AE259" s="75"/>
      <c r="AF259" s="97">
        <f t="shared" ref="AF259:AF260" si="220">V259</f>
        <v>1.2800000000000001E-2</v>
      </c>
      <c r="AG259" s="98">
        <f>IF($R236&gt;0, $R236, $R235*$R237)</f>
        <v>660.1875</v>
      </c>
      <c r="AH259" s="78">
        <f>AG259*AF259</f>
        <v>8.4504000000000001</v>
      </c>
      <c r="AI259" s="102">
        <f>V259</f>
        <v>1.2800000000000001E-2</v>
      </c>
      <c r="AJ259" s="99">
        <f>IF($R236&gt;0, $R236, $R235*$R238)</f>
        <v>660.1875</v>
      </c>
      <c r="AK259" s="81">
        <f>AJ259*AI259</f>
        <v>8.4504000000000001</v>
      </c>
      <c r="AL259" s="82">
        <f t="shared" si="219"/>
        <v>0</v>
      </c>
      <c r="AM259" s="83">
        <f>IF(ISERROR(AL259/AH259), "", AL259/AH259)</f>
        <v>0</v>
      </c>
      <c r="AO259" s="7"/>
    </row>
    <row r="260" spans="3:41" x14ac:dyDescent="0.35">
      <c r="C260" s="5"/>
      <c r="D260" s="111" t="s">
        <v>73</v>
      </c>
      <c r="E260" s="75"/>
      <c r="F260" s="110">
        <v>3.5000000000000001E-3</v>
      </c>
      <c r="G260" s="98">
        <f>IF($E236&gt;0, $E236, $E235*$E237)</f>
        <v>668.37499999999989</v>
      </c>
      <c r="H260" s="78">
        <f>G260*F260</f>
        <v>2.3393124999999997</v>
      </c>
      <c r="I260" s="85">
        <v>4.7999999999999996E-3</v>
      </c>
      <c r="J260" s="99">
        <f>IF($E236&gt;0, $E236, $E235*$E238)</f>
        <v>660.1875</v>
      </c>
      <c r="K260" s="81">
        <f>J260*I260</f>
        <v>3.1688999999999998</v>
      </c>
      <c r="L260" s="82">
        <f t="shared" si="182"/>
        <v>0.82958750000000014</v>
      </c>
      <c r="M260" s="83">
        <f>IF(ISERROR(L260/H260), "", L260/H260)</f>
        <v>0.35462876379278113</v>
      </c>
      <c r="O260" s="7"/>
      <c r="P260" s="5"/>
      <c r="Q260" s="111" t="s">
        <v>73</v>
      </c>
      <c r="R260" s="75"/>
      <c r="S260" s="97">
        <f t="shared" si="202"/>
        <v>4.7999999999999996E-3</v>
      </c>
      <c r="T260" s="98">
        <f>IF($R236&gt;0, $R236, $R235*$R237)</f>
        <v>660.1875</v>
      </c>
      <c r="U260" s="78">
        <f>T260*S260</f>
        <v>3.1688999999999998</v>
      </c>
      <c r="V260" s="102">
        <f>I260</f>
        <v>4.7999999999999996E-3</v>
      </c>
      <c r="W260" s="99">
        <f>IF($R236&gt;0, $R236, $R235*$R238)</f>
        <v>660.1875</v>
      </c>
      <c r="X260" s="81">
        <f>W260*V260</f>
        <v>3.1688999999999998</v>
      </c>
      <c r="Y260" s="82">
        <f t="shared" si="218"/>
        <v>0</v>
      </c>
      <c r="Z260" s="83">
        <f>IF(ISERROR(Y260/U260), "", Y260/U260)</f>
        <v>0</v>
      </c>
      <c r="AB260" s="7"/>
      <c r="AC260" s="5"/>
      <c r="AD260" s="111" t="s">
        <v>73</v>
      </c>
      <c r="AE260" s="75"/>
      <c r="AF260" s="97">
        <f t="shared" si="220"/>
        <v>4.7999999999999996E-3</v>
      </c>
      <c r="AG260" s="98">
        <f>IF($R236&gt;0, $R236, $R235*$R237)</f>
        <v>660.1875</v>
      </c>
      <c r="AH260" s="78">
        <f>AG260*AF260</f>
        <v>3.1688999999999998</v>
      </c>
      <c r="AI260" s="102">
        <f>V260</f>
        <v>4.7999999999999996E-3</v>
      </c>
      <c r="AJ260" s="99">
        <f>IF($R236&gt;0, $R236, $R235*$R238)</f>
        <v>660.1875</v>
      </c>
      <c r="AK260" s="81">
        <f>AJ260*AI260</f>
        <v>3.1688999999999998</v>
      </c>
      <c r="AL260" s="82">
        <f t="shared" si="219"/>
        <v>0</v>
      </c>
      <c r="AM260" s="83">
        <f>IF(ISERROR(AL260/AH260), "", AL260/AH260)</f>
        <v>0</v>
      </c>
      <c r="AO260" s="7"/>
    </row>
    <row r="261" spans="3:41" x14ac:dyDescent="0.35">
      <c r="C261" s="5"/>
      <c r="D261" s="87" t="s">
        <v>74</v>
      </c>
      <c r="E261" s="88"/>
      <c r="F261" s="104"/>
      <c r="G261" s="105"/>
      <c r="H261" s="106">
        <f>SUM(H258:H260)</f>
        <v>48.655909999999992</v>
      </c>
      <c r="I261" s="107"/>
      <c r="J261" s="93"/>
      <c r="K261" s="108">
        <f>SUM(K258:K260)</f>
        <v>52.139299999999999</v>
      </c>
      <c r="L261" s="95">
        <f t="shared" si="182"/>
        <v>3.4833900000000071</v>
      </c>
      <c r="M261" s="96">
        <f>IF((H261)=0,"",(L261/H261))</f>
        <v>7.1592330715837149E-2</v>
      </c>
      <c r="O261" s="7"/>
      <c r="P261" s="5"/>
      <c r="Q261" s="87" t="s">
        <v>74</v>
      </c>
      <c r="R261" s="88"/>
      <c r="S261" s="104"/>
      <c r="T261" s="105"/>
      <c r="U261" s="106">
        <f>SUM(U258:U260)</f>
        <v>55.624269999999996</v>
      </c>
      <c r="V261" s="107"/>
      <c r="W261" s="93"/>
      <c r="X261" s="108">
        <f>SUM(X258:X260)</f>
        <v>56.811769999999996</v>
      </c>
      <c r="Y261" s="95">
        <f t="shared" si="218"/>
        <v>1.1875</v>
      </c>
      <c r="Z261" s="96">
        <f>IF((U261)=0,"",(Y261/U261))</f>
        <v>2.1348594777064044E-2</v>
      </c>
      <c r="AB261" s="7"/>
      <c r="AC261" s="5"/>
      <c r="AD261" s="87" t="s">
        <v>74</v>
      </c>
      <c r="AE261" s="88"/>
      <c r="AF261" s="104"/>
      <c r="AG261" s="105"/>
      <c r="AH261" s="106">
        <f>SUM(AH258:AH260)</f>
        <v>56.811769999999996</v>
      </c>
      <c r="AI261" s="107"/>
      <c r="AJ261" s="93"/>
      <c r="AK261" s="108">
        <f>SUM(AK258:AK260)</f>
        <v>56.811769999999996</v>
      </c>
      <c r="AL261" s="95">
        <f t="shared" si="219"/>
        <v>0</v>
      </c>
      <c r="AM261" s="96">
        <f>IF((AH261)=0,"",(AL261/AH261))</f>
        <v>0</v>
      </c>
      <c r="AO261" s="7"/>
    </row>
    <row r="262" spans="3:41" x14ac:dyDescent="0.35">
      <c r="C262" s="5"/>
      <c r="D262" s="74" t="s">
        <v>75</v>
      </c>
      <c r="E262" s="75"/>
      <c r="F262" s="85">
        <v>4.5000000000000005E-3</v>
      </c>
      <c r="G262" s="98">
        <f>E235*E237</f>
        <v>668.37499999999989</v>
      </c>
      <c r="H262" s="113">
        <f t="shared" ref="H262:H268" si="221">G262*F262</f>
        <v>3.0076874999999998</v>
      </c>
      <c r="I262" s="85">
        <v>4.5000000000000005E-3</v>
      </c>
      <c r="J262" s="99">
        <f>E235*E238</f>
        <v>660.1875</v>
      </c>
      <c r="K262" s="81">
        <f t="shared" ref="K262:K268" si="222">J262*I262</f>
        <v>2.9708437500000002</v>
      </c>
      <c r="L262" s="82">
        <f t="shared" si="182"/>
        <v>-3.684374999999962E-2</v>
      </c>
      <c r="M262" s="83">
        <f t="shared" ref="M262:M270" si="223">IF(ISERROR(L262/H262), "", L262/H262)</f>
        <v>-1.2249859734430397E-2</v>
      </c>
      <c r="O262" s="7"/>
      <c r="P262" s="5"/>
      <c r="Q262" s="74" t="s">
        <v>75</v>
      </c>
      <c r="R262" s="75"/>
      <c r="S262" s="85">
        <f>F262</f>
        <v>4.5000000000000005E-3</v>
      </c>
      <c r="T262" s="98">
        <f>R235*R237</f>
        <v>660.1875</v>
      </c>
      <c r="U262" s="113">
        <f t="shared" ref="U262:U264" si="224">T262*S262</f>
        <v>2.9708437500000002</v>
      </c>
      <c r="V262" s="85">
        <f>S262</f>
        <v>4.5000000000000005E-3</v>
      </c>
      <c r="W262" s="99">
        <f>R235*R238</f>
        <v>660.1875</v>
      </c>
      <c r="X262" s="81">
        <f t="shared" ref="X262:X264" si="225">W262*V262</f>
        <v>2.9708437500000002</v>
      </c>
      <c r="Y262" s="82">
        <f t="shared" si="218"/>
        <v>0</v>
      </c>
      <c r="Z262" s="83">
        <f t="shared" ref="Z262:Z264" si="226">IF(ISERROR(Y262/U262), "", Y262/U262)</f>
        <v>0</v>
      </c>
      <c r="AB262" s="7"/>
      <c r="AC262" s="5"/>
      <c r="AD262" s="74" t="s">
        <v>75</v>
      </c>
      <c r="AE262" s="75"/>
      <c r="AF262" s="85">
        <f>S262</f>
        <v>4.5000000000000005E-3</v>
      </c>
      <c r="AG262" s="98">
        <f>AE235*AE237</f>
        <v>660.1875</v>
      </c>
      <c r="AH262" s="113">
        <f t="shared" ref="AH262:AH264" si="227">AG262*AF262</f>
        <v>2.9708437500000002</v>
      </c>
      <c r="AI262" s="85">
        <f>AF262</f>
        <v>4.5000000000000005E-3</v>
      </c>
      <c r="AJ262" s="99">
        <f>AE235*AE238</f>
        <v>660.1875</v>
      </c>
      <c r="AK262" s="81">
        <f t="shared" ref="AK262:AK264" si="228">AJ262*AI262</f>
        <v>2.9708437500000002</v>
      </c>
      <c r="AL262" s="82">
        <f t="shared" si="219"/>
        <v>0</v>
      </c>
      <c r="AM262" s="83">
        <f t="shared" ref="AM262:AM264" si="229">IF(ISERROR(AL262/AH262), "", AL262/AH262)</f>
        <v>0</v>
      </c>
      <c r="AO262" s="7"/>
    </row>
    <row r="263" spans="3:41" x14ac:dyDescent="0.35">
      <c r="C263" s="5"/>
      <c r="D263" s="74" t="s">
        <v>76</v>
      </c>
      <c r="E263" s="75"/>
      <c r="F263" s="85">
        <v>1.4E-3</v>
      </c>
      <c r="G263" s="98">
        <f>E235*E237</f>
        <v>668.37499999999989</v>
      </c>
      <c r="H263" s="113">
        <f t="shared" si="221"/>
        <v>0.93572499999999981</v>
      </c>
      <c r="I263" s="85">
        <v>1.4E-3</v>
      </c>
      <c r="J263" s="99">
        <f>E235*E238</f>
        <v>660.1875</v>
      </c>
      <c r="K263" s="81">
        <f t="shared" si="222"/>
        <v>0.92426249999999999</v>
      </c>
      <c r="L263" s="82">
        <f t="shared" si="182"/>
        <v>-1.146249999999982E-2</v>
      </c>
      <c r="M263" s="83">
        <f t="shared" si="223"/>
        <v>-1.2249859734430333E-2</v>
      </c>
      <c r="O263" s="7"/>
      <c r="P263" s="5"/>
      <c r="Q263" s="74" t="s">
        <v>76</v>
      </c>
      <c r="R263" s="75"/>
      <c r="S263" s="85">
        <f t="shared" ref="S263:S264" si="230">F263</f>
        <v>1.4E-3</v>
      </c>
      <c r="T263" s="98">
        <f>R235*R237</f>
        <v>660.1875</v>
      </c>
      <c r="U263" s="113">
        <f t="shared" si="224"/>
        <v>0.92426249999999999</v>
      </c>
      <c r="V263" s="85">
        <f t="shared" ref="V263:V264" si="231">S263</f>
        <v>1.4E-3</v>
      </c>
      <c r="W263" s="99">
        <f>R235*R238</f>
        <v>660.1875</v>
      </c>
      <c r="X263" s="81">
        <f t="shared" si="225"/>
        <v>0.92426249999999999</v>
      </c>
      <c r="Y263" s="82">
        <f t="shared" si="218"/>
        <v>0</v>
      </c>
      <c r="Z263" s="83">
        <f t="shared" si="226"/>
        <v>0</v>
      </c>
      <c r="AB263" s="7"/>
      <c r="AC263" s="5"/>
      <c r="AD263" s="74" t="s">
        <v>76</v>
      </c>
      <c r="AE263" s="75"/>
      <c r="AF263" s="85">
        <f t="shared" ref="AF263:AF264" si="232">S263</f>
        <v>1.4E-3</v>
      </c>
      <c r="AG263" s="98">
        <f>AE235*AE237</f>
        <v>660.1875</v>
      </c>
      <c r="AH263" s="113">
        <f t="shared" si="227"/>
        <v>0.92426249999999999</v>
      </c>
      <c r="AI263" s="85">
        <f t="shared" ref="AI263:AI264" si="233">AF263</f>
        <v>1.4E-3</v>
      </c>
      <c r="AJ263" s="99">
        <f>AE235*AE238</f>
        <v>660.1875</v>
      </c>
      <c r="AK263" s="81">
        <f t="shared" si="228"/>
        <v>0.92426249999999999</v>
      </c>
      <c r="AL263" s="82">
        <f t="shared" si="219"/>
        <v>0</v>
      </c>
      <c r="AM263" s="83">
        <f t="shared" si="229"/>
        <v>0</v>
      </c>
      <c r="AO263" s="7"/>
    </row>
    <row r="264" spans="3:41" x14ac:dyDescent="0.35">
      <c r="C264" s="5"/>
      <c r="D264" s="74" t="s">
        <v>77</v>
      </c>
      <c r="E264" s="75"/>
      <c r="F264" s="79">
        <v>0.25</v>
      </c>
      <c r="G264" s="77">
        <v>1</v>
      </c>
      <c r="H264" s="113">
        <f t="shared" si="221"/>
        <v>0.25</v>
      </c>
      <c r="I264" s="79">
        <v>0.25</v>
      </c>
      <c r="J264" s="80">
        <v>1</v>
      </c>
      <c r="K264" s="81">
        <f t="shared" si="222"/>
        <v>0.25</v>
      </c>
      <c r="L264" s="82">
        <f t="shared" si="182"/>
        <v>0</v>
      </c>
      <c r="M264" s="83">
        <f t="shared" si="223"/>
        <v>0</v>
      </c>
      <c r="O264" s="7"/>
      <c r="P264" s="5"/>
      <c r="Q264" s="74" t="s">
        <v>77</v>
      </c>
      <c r="R264" s="75"/>
      <c r="S264" s="85">
        <f t="shared" si="230"/>
        <v>0.25</v>
      </c>
      <c r="T264" s="77">
        <v>1</v>
      </c>
      <c r="U264" s="113">
        <f t="shared" si="224"/>
        <v>0.25</v>
      </c>
      <c r="V264" s="85">
        <f t="shared" si="231"/>
        <v>0.25</v>
      </c>
      <c r="W264" s="80">
        <v>1</v>
      </c>
      <c r="X264" s="81">
        <f t="shared" si="225"/>
        <v>0.25</v>
      </c>
      <c r="Y264" s="82">
        <f t="shared" si="218"/>
        <v>0</v>
      </c>
      <c r="Z264" s="83">
        <f t="shared" si="226"/>
        <v>0</v>
      </c>
      <c r="AB264" s="7"/>
      <c r="AC264" s="5"/>
      <c r="AD264" s="74" t="s">
        <v>77</v>
      </c>
      <c r="AE264" s="75"/>
      <c r="AF264" s="85">
        <f t="shared" si="232"/>
        <v>0.25</v>
      </c>
      <c r="AG264" s="77">
        <v>1</v>
      </c>
      <c r="AH264" s="113">
        <f t="shared" si="227"/>
        <v>0.25</v>
      </c>
      <c r="AI264" s="85">
        <f t="shared" si="233"/>
        <v>0.25</v>
      </c>
      <c r="AJ264" s="80">
        <v>1</v>
      </c>
      <c r="AK264" s="81">
        <f t="shared" si="228"/>
        <v>0.25</v>
      </c>
      <c r="AL264" s="82">
        <f t="shared" si="219"/>
        <v>0</v>
      </c>
      <c r="AM264" s="83">
        <f t="shared" si="229"/>
        <v>0</v>
      </c>
      <c r="AO264" s="7"/>
    </row>
    <row r="265" spans="3:41" hidden="1" x14ac:dyDescent="0.35">
      <c r="C265" s="5"/>
      <c r="D265" s="74" t="s">
        <v>78</v>
      </c>
      <c r="E265" s="75"/>
      <c r="F265" s="110"/>
      <c r="G265" s="98"/>
      <c r="H265" s="113"/>
      <c r="I265" s="102"/>
      <c r="J265" s="99"/>
      <c r="K265" s="81"/>
      <c r="L265" s="82"/>
      <c r="M265" s="83"/>
      <c r="O265" s="7"/>
      <c r="P265" s="5"/>
      <c r="Q265" s="74" t="s">
        <v>78</v>
      </c>
      <c r="R265" s="75"/>
      <c r="S265" s="110"/>
      <c r="T265" s="98"/>
      <c r="U265" s="113"/>
      <c r="V265" s="102"/>
      <c r="W265" s="99"/>
      <c r="X265" s="81"/>
      <c r="Y265" s="82"/>
      <c r="Z265" s="83"/>
      <c r="AB265" s="7"/>
      <c r="AC265" s="5"/>
      <c r="AD265" s="74" t="s">
        <v>78</v>
      </c>
      <c r="AE265" s="75"/>
      <c r="AF265" s="110"/>
      <c r="AG265" s="98"/>
      <c r="AH265" s="113"/>
      <c r="AI265" s="102"/>
      <c r="AJ265" s="99"/>
      <c r="AK265" s="81"/>
      <c r="AL265" s="82"/>
      <c r="AM265" s="83"/>
      <c r="AO265" s="7"/>
    </row>
    <row r="266" spans="3:41" x14ac:dyDescent="0.35">
      <c r="C266" s="5"/>
      <c r="D266" s="74" t="s">
        <v>79</v>
      </c>
      <c r="E266" s="75"/>
      <c r="F266" s="112">
        <v>7.5999999999999998E-2</v>
      </c>
      <c r="G266" s="115">
        <v>400</v>
      </c>
      <c r="H266" s="113">
        <f t="shared" si="221"/>
        <v>30.4</v>
      </c>
      <c r="I266" s="116">
        <v>7.5999999999999998E-2</v>
      </c>
      <c r="J266" s="117">
        <v>400</v>
      </c>
      <c r="K266" s="81">
        <f t="shared" si="222"/>
        <v>30.4</v>
      </c>
      <c r="L266" s="82">
        <f>K266-H266</f>
        <v>0</v>
      </c>
      <c r="M266" s="83">
        <f t="shared" si="223"/>
        <v>0</v>
      </c>
      <c r="O266" s="7"/>
      <c r="P266" s="5"/>
      <c r="Q266" s="74" t="s">
        <v>79</v>
      </c>
      <c r="R266" s="75"/>
      <c r="S266" s="112">
        <v>7.5999999999999998E-2</v>
      </c>
      <c r="T266" s="115">
        <v>400</v>
      </c>
      <c r="U266" s="113">
        <f t="shared" ref="U266:U268" si="234">T266*S266</f>
        <v>30.4</v>
      </c>
      <c r="V266" s="116">
        <v>7.5999999999999998E-2</v>
      </c>
      <c r="W266" s="117">
        <v>400</v>
      </c>
      <c r="X266" s="81">
        <f t="shared" ref="X266:X268" si="235">W266*V266</f>
        <v>30.4</v>
      </c>
      <c r="Y266" s="82">
        <f>X266-U266</f>
        <v>0</v>
      </c>
      <c r="Z266" s="83">
        <f t="shared" ref="Z266:Z270" si="236">IF(ISERROR(Y266/U266), "", Y266/U266)</f>
        <v>0</v>
      </c>
      <c r="AB266" s="7"/>
      <c r="AC266" s="5"/>
      <c r="AD266" s="74" t="s">
        <v>79</v>
      </c>
      <c r="AE266" s="75"/>
      <c r="AF266" s="112">
        <v>7.5999999999999998E-2</v>
      </c>
      <c r="AG266" s="115">
        <v>400</v>
      </c>
      <c r="AH266" s="113">
        <f t="shared" ref="AH266:AH268" si="237">AG266*AF266</f>
        <v>30.4</v>
      </c>
      <c r="AI266" s="116">
        <v>7.5999999999999998E-2</v>
      </c>
      <c r="AJ266" s="117">
        <v>400</v>
      </c>
      <c r="AK266" s="81">
        <f t="shared" ref="AK266:AK268" si="238">AJ266*AI266</f>
        <v>30.4</v>
      </c>
      <c r="AL266" s="82">
        <f>AK266-AH266</f>
        <v>0</v>
      </c>
      <c r="AM266" s="83">
        <f t="shared" ref="AM266:AM270" si="239">IF(ISERROR(AL266/AH266), "", AL266/AH266)</f>
        <v>0</v>
      </c>
      <c r="AO266" s="7"/>
    </row>
    <row r="267" spans="3:41" x14ac:dyDescent="0.35">
      <c r="C267" s="5"/>
      <c r="D267" s="74" t="s">
        <v>80</v>
      </c>
      <c r="E267" s="75"/>
      <c r="F267" s="112">
        <v>0.122</v>
      </c>
      <c r="G267" s="115">
        <v>112.5</v>
      </c>
      <c r="H267" s="113">
        <f t="shared" si="221"/>
        <v>13.725</v>
      </c>
      <c r="I267" s="116">
        <v>0.122</v>
      </c>
      <c r="J267" s="117">
        <v>112.5</v>
      </c>
      <c r="K267" s="81">
        <f t="shared" si="222"/>
        <v>13.725</v>
      </c>
      <c r="L267" s="82">
        <f>K267-H267</f>
        <v>0</v>
      </c>
      <c r="M267" s="83">
        <f t="shared" si="223"/>
        <v>0</v>
      </c>
      <c r="O267" s="7"/>
      <c r="P267" s="5"/>
      <c r="Q267" s="74" t="s">
        <v>80</v>
      </c>
      <c r="R267" s="75"/>
      <c r="S267" s="112">
        <v>0.122</v>
      </c>
      <c r="T267" s="115">
        <v>112.5</v>
      </c>
      <c r="U267" s="113">
        <f t="shared" si="234"/>
        <v>13.725</v>
      </c>
      <c r="V267" s="116">
        <v>0.122</v>
      </c>
      <c r="W267" s="117">
        <v>112.5</v>
      </c>
      <c r="X267" s="81">
        <f t="shared" si="235"/>
        <v>13.725</v>
      </c>
      <c r="Y267" s="82">
        <f>X267-U267</f>
        <v>0</v>
      </c>
      <c r="Z267" s="83">
        <f t="shared" si="236"/>
        <v>0</v>
      </c>
      <c r="AB267" s="7"/>
      <c r="AC267" s="5"/>
      <c r="AD267" s="74" t="s">
        <v>80</v>
      </c>
      <c r="AE267" s="75"/>
      <c r="AF267" s="112">
        <v>0.122</v>
      </c>
      <c r="AG267" s="115">
        <v>112.5</v>
      </c>
      <c r="AH267" s="113">
        <f t="shared" si="237"/>
        <v>13.725</v>
      </c>
      <c r="AI267" s="116">
        <v>0.122</v>
      </c>
      <c r="AJ267" s="117">
        <v>112.5</v>
      </c>
      <c r="AK267" s="81">
        <f t="shared" si="238"/>
        <v>13.725</v>
      </c>
      <c r="AL267" s="82">
        <f>AK267-AH267</f>
        <v>0</v>
      </c>
      <c r="AM267" s="83">
        <f t="shared" si="239"/>
        <v>0</v>
      </c>
      <c r="AO267" s="7"/>
    </row>
    <row r="268" spans="3:41" ht="15" thickBot="1" x14ac:dyDescent="0.4">
      <c r="C268" s="5"/>
      <c r="D268" s="118" t="s">
        <v>81</v>
      </c>
      <c r="E268" s="75"/>
      <c r="F268" s="112">
        <v>0.158</v>
      </c>
      <c r="G268" s="115">
        <v>112.5</v>
      </c>
      <c r="H268" s="113">
        <f t="shared" si="221"/>
        <v>17.774999999999999</v>
      </c>
      <c r="I268" s="116">
        <v>0.158</v>
      </c>
      <c r="J268" s="117">
        <v>112.5</v>
      </c>
      <c r="K268" s="81">
        <f t="shared" si="222"/>
        <v>17.774999999999999</v>
      </c>
      <c r="L268" s="82">
        <f>K268-H268</f>
        <v>0</v>
      </c>
      <c r="M268" s="83">
        <f t="shared" si="223"/>
        <v>0</v>
      </c>
      <c r="O268" s="7"/>
      <c r="P268" s="5"/>
      <c r="Q268" s="118" t="s">
        <v>81</v>
      </c>
      <c r="R268" s="75"/>
      <c r="S268" s="112">
        <v>0.158</v>
      </c>
      <c r="T268" s="115">
        <v>112.5</v>
      </c>
      <c r="U268" s="113">
        <f t="shared" si="234"/>
        <v>17.774999999999999</v>
      </c>
      <c r="V268" s="116">
        <v>0.158</v>
      </c>
      <c r="W268" s="117">
        <v>112.5</v>
      </c>
      <c r="X268" s="81">
        <f t="shared" si="235"/>
        <v>17.774999999999999</v>
      </c>
      <c r="Y268" s="82">
        <f>X268-U268</f>
        <v>0</v>
      </c>
      <c r="Z268" s="83">
        <f t="shared" si="236"/>
        <v>0</v>
      </c>
      <c r="AB268" s="7"/>
      <c r="AC268" s="5"/>
      <c r="AD268" s="118" t="s">
        <v>81</v>
      </c>
      <c r="AE268" s="75"/>
      <c r="AF268" s="112">
        <v>0.158</v>
      </c>
      <c r="AG268" s="115">
        <v>112.5</v>
      </c>
      <c r="AH268" s="113">
        <f t="shared" si="237"/>
        <v>17.774999999999999</v>
      </c>
      <c r="AI268" s="116">
        <v>0.158</v>
      </c>
      <c r="AJ268" s="117">
        <v>112.5</v>
      </c>
      <c r="AK268" s="81">
        <f t="shared" si="238"/>
        <v>17.774999999999999</v>
      </c>
      <c r="AL268" s="82">
        <f>AK268-AH268</f>
        <v>0</v>
      </c>
      <c r="AM268" s="83">
        <f t="shared" si="239"/>
        <v>0</v>
      </c>
      <c r="AO268" s="7"/>
    </row>
    <row r="269" spans="3:41" ht="15" hidden="1" thickBot="1" x14ac:dyDescent="0.4">
      <c r="C269" s="5"/>
      <c r="D269" s="74" t="s">
        <v>82</v>
      </c>
      <c r="E269" s="75"/>
      <c r="F269" s="119">
        <v>8.9169999999999999E-2</v>
      </c>
      <c r="G269" s="115">
        <f>IF(AND(E235*12&gt;=150000),E235*E237,E235)</f>
        <v>625</v>
      </c>
      <c r="H269" s="113">
        <f>G269*F269</f>
        <v>55.731250000000003</v>
      </c>
      <c r="I269" s="120">
        <f>F269</f>
        <v>8.9169999999999999E-2</v>
      </c>
      <c r="J269" s="117">
        <f>IF(AND(E235*12&gt;=150000),E235*E238,E235)</f>
        <v>625</v>
      </c>
      <c r="K269" s="81">
        <f>J269*I269</f>
        <v>55.731250000000003</v>
      </c>
      <c r="L269" s="82">
        <f>K269-H269</f>
        <v>0</v>
      </c>
      <c r="M269" s="83">
        <f t="shared" si="223"/>
        <v>0</v>
      </c>
      <c r="O269" s="7"/>
      <c r="P269" s="5"/>
      <c r="Q269" s="74" t="s">
        <v>82</v>
      </c>
      <c r="R269" s="75"/>
      <c r="S269" s="119">
        <v>8.9169999999999999E-2</v>
      </c>
      <c r="T269" s="115">
        <f>IF(AND(R235*12&gt;=150000),R235*R237,R235)</f>
        <v>625</v>
      </c>
      <c r="U269" s="113">
        <f>T269*S269</f>
        <v>55.731250000000003</v>
      </c>
      <c r="V269" s="120">
        <f>S269</f>
        <v>8.9169999999999999E-2</v>
      </c>
      <c r="W269" s="117">
        <f>IF(AND(R235*12&gt;=150000),R235*R238,R235)</f>
        <v>625</v>
      </c>
      <c r="X269" s="81">
        <f>W269*V269</f>
        <v>55.731250000000003</v>
      </c>
      <c r="Y269" s="82">
        <f>X269-U269</f>
        <v>0</v>
      </c>
      <c r="Z269" s="83">
        <f t="shared" si="236"/>
        <v>0</v>
      </c>
      <c r="AB269" s="7"/>
      <c r="AC269" s="5"/>
      <c r="AD269" s="74" t="s">
        <v>82</v>
      </c>
      <c r="AE269" s="75"/>
      <c r="AF269" s="119">
        <v>8.9169999999999999E-2</v>
      </c>
      <c r="AG269" s="115">
        <f>IF(AND(AE235*12&gt;=150000),AE235*AE237,AE235)</f>
        <v>625</v>
      </c>
      <c r="AH269" s="113">
        <f>AG269*AF269</f>
        <v>55.731250000000003</v>
      </c>
      <c r="AI269" s="120">
        <f>AF269</f>
        <v>8.9169999999999999E-2</v>
      </c>
      <c r="AJ269" s="117">
        <f>IF(AND(AE235*12&gt;=150000),AE235*AE238,AE235)</f>
        <v>625</v>
      </c>
      <c r="AK269" s="81">
        <f>AJ269*AI269</f>
        <v>55.731250000000003</v>
      </c>
      <c r="AL269" s="82">
        <f>AK269-AH269</f>
        <v>0</v>
      </c>
      <c r="AM269" s="83">
        <f t="shared" si="239"/>
        <v>0</v>
      </c>
      <c r="AO269" s="7"/>
    </row>
    <row r="270" spans="3:41" ht="15" hidden="1" thickBot="1" x14ac:dyDescent="0.4">
      <c r="C270" s="5"/>
      <c r="D270" s="74" t="s">
        <v>83</v>
      </c>
      <c r="E270" s="75"/>
      <c r="F270" s="119">
        <v>8.9169999999999999E-2</v>
      </c>
      <c r="G270" s="115">
        <f>IF(AND(E235*12&gt;=150000),E235*E237,E235)</f>
        <v>625</v>
      </c>
      <c r="H270" s="113">
        <f>G270*F270</f>
        <v>55.731250000000003</v>
      </c>
      <c r="I270" s="120">
        <f>F270</f>
        <v>8.9169999999999999E-2</v>
      </c>
      <c r="J270" s="117">
        <f>IF(AND(E235*12&gt;=150000),E235*E238,E235)</f>
        <v>625</v>
      </c>
      <c r="K270" s="81">
        <f>J270*I270</f>
        <v>55.731250000000003</v>
      </c>
      <c r="L270" s="82">
        <f>K270-H270</f>
        <v>0</v>
      </c>
      <c r="M270" s="83">
        <f t="shared" si="223"/>
        <v>0</v>
      </c>
      <c r="O270" s="7"/>
      <c r="P270" s="5"/>
      <c r="Q270" s="74" t="s">
        <v>83</v>
      </c>
      <c r="R270" s="75"/>
      <c r="S270" s="119">
        <v>8.9169999999999999E-2</v>
      </c>
      <c r="T270" s="115">
        <f>IF(AND(R235*12&gt;=150000),R235*R237,R235)</f>
        <v>625</v>
      </c>
      <c r="U270" s="113">
        <f>T270*S270</f>
        <v>55.731250000000003</v>
      </c>
      <c r="V270" s="120">
        <f>S270</f>
        <v>8.9169999999999999E-2</v>
      </c>
      <c r="W270" s="117">
        <f>IF(AND(R235*12&gt;=150000),R235*R238,R235)</f>
        <v>625</v>
      </c>
      <c r="X270" s="81">
        <f>W270*V270</f>
        <v>55.731250000000003</v>
      </c>
      <c r="Y270" s="82">
        <f>X270-U270</f>
        <v>0</v>
      </c>
      <c r="Z270" s="83">
        <f t="shared" si="236"/>
        <v>0</v>
      </c>
      <c r="AB270" s="7"/>
      <c r="AC270" s="5"/>
      <c r="AD270" s="74" t="s">
        <v>83</v>
      </c>
      <c r="AE270" s="75"/>
      <c r="AF270" s="119">
        <v>8.9169999999999999E-2</v>
      </c>
      <c r="AG270" s="115">
        <f>IF(AND(AE235*12&gt;=150000),AE235*AE237,AE235)</f>
        <v>625</v>
      </c>
      <c r="AH270" s="113">
        <f>AG270*AF270</f>
        <v>55.731250000000003</v>
      </c>
      <c r="AI270" s="120">
        <f>AF270</f>
        <v>8.9169999999999999E-2</v>
      </c>
      <c r="AJ270" s="117">
        <f>IF(AND(AE235*12&gt;=150000),AE235*AE238,AE235)</f>
        <v>625</v>
      </c>
      <c r="AK270" s="81">
        <f>AJ270*AI270</f>
        <v>55.731250000000003</v>
      </c>
      <c r="AL270" s="82">
        <f>AK270-AH270</f>
        <v>0</v>
      </c>
      <c r="AM270" s="83">
        <f t="shared" si="239"/>
        <v>0</v>
      </c>
      <c r="AO270" s="7"/>
    </row>
    <row r="271" spans="3:41" ht="15" thickBot="1" x14ac:dyDescent="0.4">
      <c r="C271" s="5"/>
      <c r="D271" s="121"/>
      <c r="E271" s="122"/>
      <c r="F271" s="123"/>
      <c r="G271" s="124"/>
      <c r="H271" s="125"/>
      <c r="I271" s="123"/>
      <c r="J271" s="126"/>
      <c r="K271" s="125"/>
      <c r="L271" s="127"/>
      <c r="M271" s="128"/>
      <c r="O271" s="7"/>
      <c r="P271" s="5"/>
      <c r="Q271" s="121"/>
      <c r="R271" s="122"/>
      <c r="S271" s="123"/>
      <c r="T271" s="124"/>
      <c r="U271" s="125"/>
      <c r="V271" s="123"/>
      <c r="W271" s="126"/>
      <c r="X271" s="125"/>
      <c r="Y271" s="127"/>
      <c r="Z271" s="128"/>
      <c r="AB271" s="7"/>
      <c r="AC271" s="5"/>
      <c r="AD271" s="121"/>
      <c r="AE271" s="122"/>
      <c r="AF271" s="123"/>
      <c r="AG271" s="124"/>
      <c r="AH271" s="125"/>
      <c r="AI271" s="123"/>
      <c r="AJ271" s="126"/>
      <c r="AK271" s="125"/>
      <c r="AL271" s="127"/>
      <c r="AM271" s="128"/>
      <c r="AO271" s="7"/>
    </row>
    <row r="272" spans="3:41" x14ac:dyDescent="0.35">
      <c r="C272" s="5"/>
      <c r="D272" s="129" t="s">
        <v>84</v>
      </c>
      <c r="E272" s="74"/>
      <c r="F272" s="130"/>
      <c r="G272" s="131"/>
      <c r="H272" s="132">
        <f>SUM(H262:H268,H261)</f>
        <v>114.74932249999999</v>
      </c>
      <c r="I272" s="133"/>
      <c r="J272" s="133"/>
      <c r="K272" s="132">
        <f>SUM(K262:K268,K261)</f>
        <v>118.18440624999999</v>
      </c>
      <c r="L272" s="134">
        <f>K272-H272</f>
        <v>3.435083750000004</v>
      </c>
      <c r="M272" s="135">
        <f>IF((H272)=0,"",(L272/H272))</f>
        <v>2.9935547114014589E-2</v>
      </c>
      <c r="O272" s="7"/>
      <c r="P272" s="5"/>
      <c r="Q272" s="129" t="s">
        <v>84</v>
      </c>
      <c r="R272" s="74"/>
      <c r="S272" s="130"/>
      <c r="T272" s="131"/>
      <c r="U272" s="132">
        <f>SUM(U262:U268,U261)</f>
        <v>121.66937625</v>
      </c>
      <c r="V272" s="133"/>
      <c r="W272" s="133"/>
      <c r="X272" s="132">
        <f>SUM(X262:X268,X261)</f>
        <v>122.85687625</v>
      </c>
      <c r="Y272" s="134">
        <f>X272-U272</f>
        <v>1.1875</v>
      </c>
      <c r="Z272" s="135">
        <f>IF((U272)=0,"",(Y272/U272))</f>
        <v>9.7600566107940417E-3</v>
      </c>
      <c r="AB272" s="7"/>
      <c r="AC272" s="5"/>
      <c r="AD272" s="129" t="s">
        <v>84</v>
      </c>
      <c r="AE272" s="74"/>
      <c r="AF272" s="130"/>
      <c r="AG272" s="131"/>
      <c r="AH272" s="132">
        <f>SUM(AH262:AH268,AH261)</f>
        <v>122.85687625</v>
      </c>
      <c r="AI272" s="133"/>
      <c r="AJ272" s="133"/>
      <c r="AK272" s="132">
        <f>SUM(AK262:AK268,AK261)</f>
        <v>122.85687625</v>
      </c>
      <c r="AL272" s="134">
        <f>AK272-AH272</f>
        <v>0</v>
      </c>
      <c r="AM272" s="135">
        <f>IF((AH272)=0,"",(AL272/AH272))</f>
        <v>0</v>
      </c>
      <c r="AO272" s="7"/>
    </row>
    <row r="273" spans="3:41" x14ac:dyDescent="0.35">
      <c r="C273" s="5"/>
      <c r="D273" s="136" t="s">
        <v>85</v>
      </c>
      <c r="E273" s="74"/>
      <c r="F273" s="130">
        <v>0.13</v>
      </c>
      <c r="G273" s="109"/>
      <c r="H273" s="137">
        <f>H272*F273</f>
        <v>14.917411925</v>
      </c>
      <c r="I273" s="138">
        <v>0.13</v>
      </c>
      <c r="J273" s="77"/>
      <c r="K273" s="137">
        <f>K272*I273</f>
        <v>15.3639728125</v>
      </c>
      <c r="L273" s="82">
        <f>K273-H273</f>
        <v>0.44656088750000045</v>
      </c>
      <c r="M273" s="139">
        <f>IF((H273)=0,"",(L273/H273))</f>
        <v>2.9935547114014582E-2</v>
      </c>
      <c r="O273" s="7"/>
      <c r="P273" s="5"/>
      <c r="Q273" s="136" t="s">
        <v>85</v>
      </c>
      <c r="R273" s="74"/>
      <c r="S273" s="130">
        <v>0.13</v>
      </c>
      <c r="T273" s="109"/>
      <c r="U273" s="137">
        <f>U272*S273</f>
        <v>15.8170189125</v>
      </c>
      <c r="V273" s="138">
        <v>0.13</v>
      </c>
      <c r="W273" s="77"/>
      <c r="X273" s="137">
        <f>X272*V273</f>
        <v>15.9713939125</v>
      </c>
      <c r="Y273" s="82">
        <f>X273-U273</f>
        <v>0.15437499999999993</v>
      </c>
      <c r="Z273" s="139">
        <f>IF((U273)=0,"",(Y273/U273))</f>
        <v>9.7600566107940365E-3</v>
      </c>
      <c r="AB273" s="7"/>
      <c r="AC273" s="5"/>
      <c r="AD273" s="136" t="s">
        <v>85</v>
      </c>
      <c r="AE273" s="74"/>
      <c r="AF273" s="130">
        <v>0.13</v>
      </c>
      <c r="AG273" s="109"/>
      <c r="AH273" s="137">
        <f>AH272*AF273</f>
        <v>15.9713939125</v>
      </c>
      <c r="AI273" s="138">
        <v>0.13</v>
      </c>
      <c r="AJ273" s="77"/>
      <c r="AK273" s="137">
        <f>AK272*AI273</f>
        <v>15.9713939125</v>
      </c>
      <c r="AL273" s="82">
        <f>AK273-AH273</f>
        <v>0</v>
      </c>
      <c r="AM273" s="139">
        <f>IF((AH273)=0,"",(AL273/AH273))</f>
        <v>0</v>
      </c>
      <c r="AO273" s="7"/>
    </row>
    <row r="274" spans="3:41" x14ac:dyDescent="0.35">
      <c r="C274" s="5"/>
      <c r="D274" s="136" t="s">
        <v>86</v>
      </c>
      <c r="E274" s="74"/>
      <c r="F274" s="140">
        <f>OER</f>
        <v>0.13100000000000001</v>
      </c>
      <c r="G274" s="109"/>
      <c r="H274" s="137">
        <f>IF(OR(ISNUMBER(SEARCH("[DGEN]", E233))=TRUE, ISNUMBER(SEARCH("STREET LIGHT", E233))=TRUE), 0, IF(AND(E235=0, E236=0),0, IF(AND(E236=0, E235*12&gt;250000), 0, IF(AND(E235=0, E236&gt;=50), 0, IF(E235*12&lt;=250000, F274*H272*-1, IF(E236&lt;50, F274*H272*-1, 0))))))</f>
        <v>-15.032161247499999</v>
      </c>
      <c r="I274" s="140">
        <f>OER</f>
        <v>0.13100000000000001</v>
      </c>
      <c r="J274" s="77"/>
      <c r="K274" s="137">
        <f>IF(OR(ISNUMBER(SEARCH("[DGEN]", E233))=TRUE, ISNUMBER(SEARCH("STREET LIGHT", E233))=TRUE), 0, IF(AND(E235=0, E236=0),0, IF(AND(E236=0, E235*12&gt;250000), 0, IF(AND(E235=0, E236&gt;=50), 0, IF(E235*12&lt;=250000, I274*K272*-1, IF(E236&lt;50, I274*K272*-1, 0))))))</f>
        <v>-15.48215721875</v>
      </c>
      <c r="L274" s="82">
        <f>K274-H274</f>
        <v>-0.44999597125000079</v>
      </c>
      <c r="M274" s="139"/>
      <c r="O274" s="7"/>
      <c r="P274" s="5"/>
      <c r="Q274" s="136" t="s">
        <v>86</v>
      </c>
      <c r="R274" s="74"/>
      <c r="S274" s="140">
        <f>OER</f>
        <v>0.13100000000000001</v>
      </c>
      <c r="T274" s="109"/>
      <c r="U274" s="137">
        <f>IF(OR(ISNUMBER(SEARCH("[DGEN]", R233))=TRUE, ISNUMBER(SEARCH("STREET LIGHT", R233))=TRUE), 0, IF(AND(R235=0, R236=0),0, IF(AND(R236=0, R235*12&gt;250000), 0, IF(AND(R235=0, R236&gt;=50), 0, IF(R235*12&lt;=250000, S274*U272*-1, IF(R236&lt;50, S274*U272*-1, 0))))))</f>
        <v>-15.938688288750001</v>
      </c>
      <c r="V274" s="140">
        <f>OER</f>
        <v>0.13100000000000001</v>
      </c>
      <c r="W274" s="77"/>
      <c r="X274" s="137">
        <f>IF(OR(ISNUMBER(SEARCH("[DGEN]", R233))=TRUE, ISNUMBER(SEARCH("STREET LIGHT", R233))=TRUE), 0, IF(AND(R235=0, R236=0),0, IF(AND(R236=0, R235*12&gt;250000), 0, IF(AND(R235=0, R236&gt;=50), 0, IF(R235*12&lt;=250000, V274*X272*-1, IF(R236&lt;50, V274*X272*-1, 0))))))</f>
        <v>-16.094250788749999</v>
      </c>
      <c r="Y274" s="82">
        <f>X274-U274</f>
        <v>-0.15556249999999849</v>
      </c>
      <c r="Z274" s="139"/>
      <c r="AB274" s="7"/>
      <c r="AC274" s="5"/>
      <c r="AD274" s="136" t="s">
        <v>86</v>
      </c>
      <c r="AE274" s="74"/>
      <c r="AF274" s="140">
        <f>OER</f>
        <v>0.13100000000000001</v>
      </c>
      <c r="AG274" s="109"/>
      <c r="AH274" s="137">
        <f>IF(OR(ISNUMBER(SEARCH("[DGEN]", AE233))=TRUE, ISNUMBER(SEARCH("STREET LIGHT", AE233))=TRUE), 0, IF(AND(AE235=0, AE236=0),0, IF(AND(AE236=0, AE235*12&gt;250000), 0, IF(AND(AE235=0, AE236&gt;=50), 0, IF(AE235*12&lt;=250000, AF274*AH272*-1, IF(AE236&lt;50, AF274*AH272*-1, 0))))))</f>
        <v>-16.094250788749999</v>
      </c>
      <c r="AI274" s="140">
        <f>OER</f>
        <v>0.13100000000000001</v>
      </c>
      <c r="AJ274" s="77"/>
      <c r="AK274" s="137">
        <f>IF(OR(ISNUMBER(SEARCH("[DGEN]", AE233))=TRUE, ISNUMBER(SEARCH("STREET LIGHT", AE233))=TRUE), 0, IF(AND(AE235=0, AE236=0),0, IF(AND(AE236=0, AE235*12&gt;250000), 0, IF(AND(AE235=0, AE236&gt;=50), 0, IF(AE235*12&lt;=250000, AI274*AK272*-1, IF(AE236&lt;50, AI274*AK272*-1, 0))))))</f>
        <v>-16.094250788749999</v>
      </c>
      <c r="AL274" s="82">
        <f>AK274-AH274</f>
        <v>0</v>
      </c>
      <c r="AM274" s="139"/>
      <c r="AO274" s="7"/>
    </row>
    <row r="275" spans="3:41" ht="15" thickBot="1" x14ac:dyDescent="0.4">
      <c r="C275" s="5"/>
      <c r="D275" s="257" t="s">
        <v>87</v>
      </c>
      <c r="E275" s="257"/>
      <c r="F275" s="143"/>
      <c r="G275" s="144"/>
      <c r="H275" s="145">
        <f>H272+H273+H274</f>
        <v>114.63457317749999</v>
      </c>
      <c r="I275" s="146"/>
      <c r="J275" s="146"/>
      <c r="K275" s="147">
        <f>K272+K273+K274</f>
        <v>118.06622184375</v>
      </c>
      <c r="L275" s="148">
        <f>K275-H275</f>
        <v>3.4316486662500125</v>
      </c>
      <c r="M275" s="149">
        <f>IF((H275)=0,"",(L275/H275))</f>
        <v>2.9935547114014662E-2</v>
      </c>
      <c r="O275" s="7"/>
      <c r="P275" s="5"/>
      <c r="Q275" s="257" t="s">
        <v>87</v>
      </c>
      <c r="R275" s="257"/>
      <c r="S275" s="143"/>
      <c r="T275" s="144"/>
      <c r="U275" s="145">
        <f>U272+U273+U274</f>
        <v>121.54770687375</v>
      </c>
      <c r="V275" s="146"/>
      <c r="W275" s="146"/>
      <c r="X275" s="147">
        <f>X272+X273+X274</f>
        <v>122.73401937374999</v>
      </c>
      <c r="Y275" s="148">
        <f>X275-U275</f>
        <v>1.1863124999999854</v>
      </c>
      <c r="Z275" s="149">
        <f>IF((U275)=0,"",(Y275/U275))</f>
        <v>9.760056610793922E-3</v>
      </c>
      <c r="AB275" s="7"/>
      <c r="AC275" s="5"/>
      <c r="AD275" s="257" t="s">
        <v>87</v>
      </c>
      <c r="AE275" s="257"/>
      <c r="AF275" s="143"/>
      <c r="AG275" s="144"/>
      <c r="AH275" s="145">
        <f>AH272+AH273+AH274</f>
        <v>122.73401937374999</v>
      </c>
      <c r="AI275" s="146"/>
      <c r="AJ275" s="146"/>
      <c r="AK275" s="147">
        <f>AK272+AK273+AK274</f>
        <v>122.73401937374999</v>
      </c>
      <c r="AL275" s="148">
        <f>AK275-AH275</f>
        <v>0</v>
      </c>
      <c r="AM275" s="149">
        <f>IF((AH275)=0,"",(AL275/AH275))</f>
        <v>0</v>
      </c>
      <c r="AO275" s="7"/>
    </row>
    <row r="276" spans="3:41" ht="15" thickBot="1" x14ac:dyDescent="0.4">
      <c r="C276" s="5"/>
      <c r="D276" s="121"/>
      <c r="E276" s="122"/>
      <c r="F276" s="123"/>
      <c r="G276" s="124"/>
      <c r="H276" s="125"/>
      <c r="I276" s="123"/>
      <c r="J276" s="126"/>
      <c r="K276" s="125"/>
      <c r="L276" s="127"/>
      <c r="M276" s="128"/>
      <c r="O276" s="7"/>
      <c r="P276" s="5"/>
      <c r="Q276" s="121"/>
      <c r="R276" s="122"/>
      <c r="S276" s="123"/>
      <c r="T276" s="124"/>
      <c r="U276" s="125"/>
      <c r="V276" s="123"/>
      <c r="W276" s="126"/>
      <c r="X276" s="125"/>
      <c r="Y276" s="127"/>
      <c r="Z276" s="128"/>
      <c r="AB276" s="7"/>
      <c r="AC276" s="5"/>
      <c r="AD276" s="121"/>
      <c r="AE276" s="122"/>
      <c r="AF276" s="123"/>
      <c r="AG276" s="124"/>
      <c r="AH276" s="125"/>
      <c r="AI276" s="123"/>
      <c r="AJ276" s="126"/>
      <c r="AK276" s="125"/>
      <c r="AL276" s="127"/>
      <c r="AM276" s="128"/>
      <c r="AO276" s="7"/>
    </row>
    <row r="277" spans="3:41" hidden="1" x14ac:dyDescent="0.35">
      <c r="C277" s="5"/>
      <c r="D277" s="129" t="s">
        <v>88</v>
      </c>
      <c r="E277" s="74"/>
      <c r="F277" s="130"/>
      <c r="G277" s="131"/>
      <c r="H277" s="132">
        <f>SUM(H269,H262:H265,H261)</f>
        <v>108.58057249999999</v>
      </c>
      <c r="I277" s="133"/>
      <c r="J277" s="133"/>
      <c r="K277" s="132">
        <f>SUM(K269,K262:K265,K261)</f>
        <v>112.01565625000001</v>
      </c>
      <c r="L277" s="134">
        <f>K277-H277</f>
        <v>3.4350837500000182</v>
      </c>
      <c r="M277" s="135">
        <f>IF((H277)=0,"",(L277/H277))</f>
        <v>3.1636264857601654E-2</v>
      </c>
      <c r="O277" s="7"/>
      <c r="P277" s="5"/>
      <c r="Q277" s="129" t="s">
        <v>88</v>
      </c>
      <c r="R277" s="74"/>
      <c r="S277" s="130"/>
      <c r="T277" s="131"/>
      <c r="U277" s="132">
        <f>SUM(U269,U262:U265,U261)</f>
        <v>115.50062625</v>
      </c>
      <c r="V277" s="133"/>
      <c r="W277" s="133"/>
      <c r="X277" s="132">
        <f>SUM(X269,X262:X265,X261)</f>
        <v>116.68812625</v>
      </c>
      <c r="Y277" s="134">
        <f>X277-U277</f>
        <v>1.1875</v>
      </c>
      <c r="Z277" s="135">
        <f>IF((U277)=0,"",(Y277/U277))</f>
        <v>1.0281329535215399E-2</v>
      </c>
      <c r="AB277" s="7"/>
      <c r="AC277" s="5"/>
      <c r="AD277" s="129" t="s">
        <v>88</v>
      </c>
      <c r="AE277" s="74"/>
      <c r="AF277" s="130"/>
      <c r="AG277" s="131"/>
      <c r="AH277" s="132">
        <f>SUM(AH269,AH262:AH265,AH261)</f>
        <v>116.68812625</v>
      </c>
      <c r="AI277" s="133"/>
      <c r="AJ277" s="133"/>
      <c r="AK277" s="132">
        <f>SUM(AK269,AK262:AK265,AK261)</f>
        <v>116.68812625</v>
      </c>
      <c r="AL277" s="134">
        <f>AK277-AH277</f>
        <v>0</v>
      </c>
      <c r="AM277" s="135">
        <f>IF((AH277)=0,"",(AL277/AH277))</f>
        <v>0</v>
      </c>
      <c r="AO277" s="7"/>
    </row>
    <row r="278" spans="3:41" hidden="1" x14ac:dyDescent="0.35">
      <c r="C278" s="5"/>
      <c r="D278" s="136" t="s">
        <v>85</v>
      </c>
      <c r="E278" s="74"/>
      <c r="F278" s="130">
        <v>0.13</v>
      </c>
      <c r="G278" s="131"/>
      <c r="H278" s="137">
        <f>H277*F278</f>
        <v>14.115474424999999</v>
      </c>
      <c r="I278" s="130">
        <v>0.13</v>
      </c>
      <c r="J278" s="138"/>
      <c r="K278" s="137">
        <f>K277*I278</f>
        <v>14.562035312500001</v>
      </c>
      <c r="L278" s="82">
        <f>K278-H278</f>
        <v>0.44656088750000222</v>
      </c>
      <c r="M278" s="139">
        <f>IF((H278)=0,"",(L278/H278))</f>
        <v>3.1636264857601647E-2</v>
      </c>
      <c r="O278" s="7"/>
      <c r="P278" s="5"/>
      <c r="Q278" s="136" t="s">
        <v>85</v>
      </c>
      <c r="R278" s="74"/>
      <c r="S278" s="130">
        <v>0.13</v>
      </c>
      <c r="T278" s="131"/>
      <c r="U278" s="137">
        <f>U277*S278</f>
        <v>15.015081412500001</v>
      </c>
      <c r="V278" s="130">
        <v>0.13</v>
      </c>
      <c r="W278" s="138"/>
      <c r="X278" s="137">
        <f>X277*V278</f>
        <v>15.169456412500001</v>
      </c>
      <c r="Y278" s="82">
        <f>X278-U278</f>
        <v>0.15437499999999993</v>
      </c>
      <c r="Z278" s="139">
        <f>IF((U278)=0,"",(Y278/U278))</f>
        <v>1.0281329535215393E-2</v>
      </c>
      <c r="AB278" s="7"/>
      <c r="AC278" s="5"/>
      <c r="AD278" s="136" t="s">
        <v>85</v>
      </c>
      <c r="AE278" s="74"/>
      <c r="AF278" s="130">
        <v>0.13</v>
      </c>
      <c r="AG278" s="131"/>
      <c r="AH278" s="137">
        <f>AH277*AF278</f>
        <v>15.169456412500001</v>
      </c>
      <c r="AI278" s="130">
        <v>0.13</v>
      </c>
      <c r="AJ278" s="138"/>
      <c r="AK278" s="137">
        <f>AK277*AI278</f>
        <v>15.169456412500001</v>
      </c>
      <c r="AL278" s="82">
        <f>AK278-AH278</f>
        <v>0</v>
      </c>
      <c r="AM278" s="139">
        <f>IF((AH278)=0,"",(AL278/AH278))</f>
        <v>0</v>
      </c>
      <c r="AO278" s="7"/>
    </row>
    <row r="279" spans="3:41" hidden="1" x14ac:dyDescent="0.35">
      <c r="C279" s="5"/>
      <c r="D279" s="136" t="s">
        <v>86</v>
      </c>
      <c r="E279" s="74"/>
      <c r="F279" s="140">
        <f>OER</f>
        <v>0.13100000000000001</v>
      </c>
      <c r="G279" s="131"/>
      <c r="H279" s="137">
        <f>IF(OR(ISNUMBER(SEARCH("[DGEN]", E233))=TRUE, ISNUMBER(SEARCH("STREET LIGHT", E233))=TRUE), 0, IF(AND(E235=0, E236=0),0, IF(AND(E236=0, E235*12&gt;250000), 0, IF(AND(E235=0, E236&gt;=50), 0, IF(E235*12&lt;=250000, F279*H277*-1, IF(E236&lt;50, F279*H277*-1, 0))))))</f>
        <v>-14.2240549975</v>
      </c>
      <c r="I279" s="140">
        <f>OER</f>
        <v>0.13100000000000001</v>
      </c>
      <c r="J279" s="138"/>
      <c r="K279" s="137">
        <f>IF(OR(ISNUMBER(SEARCH("[DGEN]", E233))=TRUE, ISNUMBER(SEARCH("STREET LIGHT", E233))=TRUE), 0, IF(AND(E235=0, E236=0),0, IF(AND(E236=0, E235*12&gt;250000), 0, IF(AND(E235=0, E236&gt;=50), 0, IF(E235*12&lt;=250000, I279*K277*-1, IF(E236&lt;50, I279*K277*-1, 0))))))</f>
        <v>-14.674050968750002</v>
      </c>
      <c r="L279" s="82"/>
      <c r="M279" s="139"/>
      <c r="O279" s="7"/>
      <c r="P279" s="5"/>
      <c r="Q279" s="136" t="s">
        <v>86</v>
      </c>
      <c r="R279" s="74"/>
      <c r="S279" s="140">
        <f>OER</f>
        <v>0.13100000000000001</v>
      </c>
      <c r="T279" s="131"/>
      <c r="U279" s="137">
        <f>IF(OR(ISNUMBER(SEARCH("[DGEN]", R233))=TRUE, ISNUMBER(SEARCH("STREET LIGHT", R233))=TRUE), 0, IF(AND(R235=0, R236=0),0, IF(AND(R236=0, R235*12&gt;250000), 0, IF(AND(R235=0, R236&gt;=50), 0, IF(R235*12&lt;=250000, S279*U277*-1, IF(R236&lt;50, S279*U277*-1, 0))))))</f>
        <v>-15.130582038750001</v>
      </c>
      <c r="V279" s="140">
        <f>OER</f>
        <v>0.13100000000000001</v>
      </c>
      <c r="W279" s="138"/>
      <c r="X279" s="137">
        <f>IF(OR(ISNUMBER(SEARCH("[DGEN]", R233))=TRUE, ISNUMBER(SEARCH("STREET LIGHT", R233))=TRUE), 0, IF(AND(R235=0, R236=0),0, IF(AND(R236=0, R235*12&gt;250000), 0, IF(AND(R235=0, R236&gt;=50), 0, IF(R235*12&lt;=250000, V279*X277*-1, IF(R236&lt;50, V279*X277*-1, 0))))))</f>
        <v>-15.286144538749999</v>
      </c>
      <c r="Y279" s="82"/>
      <c r="Z279" s="139"/>
      <c r="AB279" s="7"/>
      <c r="AC279" s="5"/>
      <c r="AD279" s="136" t="s">
        <v>86</v>
      </c>
      <c r="AE279" s="74"/>
      <c r="AF279" s="140">
        <f>OER</f>
        <v>0.13100000000000001</v>
      </c>
      <c r="AG279" s="131"/>
      <c r="AH279" s="137">
        <f>IF(OR(ISNUMBER(SEARCH("[DGEN]", AE233))=TRUE, ISNUMBER(SEARCH("STREET LIGHT", AE233))=TRUE), 0, IF(AND(AE235=0, AE236=0),0, IF(AND(AE236=0, AE235*12&gt;250000), 0, IF(AND(AE235=0, AE236&gt;=50), 0, IF(AE235*12&lt;=250000, AF279*AH277*-1, IF(AE236&lt;50, AF279*AH277*-1, 0))))))</f>
        <v>-15.286144538749999</v>
      </c>
      <c r="AI279" s="140">
        <f>OER</f>
        <v>0.13100000000000001</v>
      </c>
      <c r="AJ279" s="138"/>
      <c r="AK279" s="137">
        <f>IF(OR(ISNUMBER(SEARCH("[DGEN]", AE233))=TRUE, ISNUMBER(SEARCH("STREET LIGHT", AE233))=TRUE), 0, IF(AND(AE235=0, AE236=0),0, IF(AND(AE236=0, AE235*12&gt;250000), 0, IF(AND(AE235=0, AE236&gt;=50), 0, IF(AE235*12&lt;=250000, AI279*AK277*-1, IF(AE236&lt;50, AI279*AK277*-1, 0))))))</f>
        <v>-15.286144538749999</v>
      </c>
      <c r="AL279" s="82"/>
      <c r="AM279" s="139"/>
      <c r="AO279" s="7"/>
    </row>
    <row r="280" spans="3:41" hidden="1" x14ac:dyDescent="0.35">
      <c r="C280" s="5"/>
      <c r="D280" s="257" t="s">
        <v>88</v>
      </c>
      <c r="E280" s="257"/>
      <c r="F280" s="150"/>
      <c r="G280" s="151"/>
      <c r="H280" s="145">
        <f>H277+H278+H279</f>
        <v>108.47199192749999</v>
      </c>
      <c r="I280" s="146"/>
      <c r="J280" s="146"/>
      <c r="K280" s="147">
        <f>K277+K278+K279</f>
        <v>111.90364059375</v>
      </c>
      <c r="L280" s="152">
        <f>K280-H280</f>
        <v>3.4316486662500125</v>
      </c>
      <c r="M280" s="153">
        <f>IF((H280)=0,"",(L280/H280))</f>
        <v>3.1636264857601605E-2</v>
      </c>
      <c r="O280" s="7"/>
      <c r="P280" s="5"/>
      <c r="Q280" s="257" t="s">
        <v>88</v>
      </c>
      <c r="R280" s="257"/>
      <c r="S280" s="150"/>
      <c r="T280" s="151"/>
      <c r="U280" s="145">
        <f>U277+U278+U279</f>
        <v>115.38512562375</v>
      </c>
      <c r="V280" s="146"/>
      <c r="W280" s="146"/>
      <c r="X280" s="147">
        <f>X277+X278+X279</f>
        <v>116.57143812375</v>
      </c>
      <c r="Y280" s="152">
        <f>X280-U280</f>
        <v>1.1863124999999997</v>
      </c>
      <c r="Z280" s="153">
        <f>IF((U280)=0,"",(Y280/U280))</f>
        <v>1.0281329535215397E-2</v>
      </c>
      <c r="AB280" s="7"/>
      <c r="AC280" s="5"/>
      <c r="AD280" s="257" t="s">
        <v>88</v>
      </c>
      <c r="AE280" s="257"/>
      <c r="AF280" s="150"/>
      <c r="AG280" s="151"/>
      <c r="AH280" s="145">
        <f>AH277+AH278+AH279</f>
        <v>116.57143812375</v>
      </c>
      <c r="AI280" s="146"/>
      <c r="AJ280" s="146"/>
      <c r="AK280" s="147">
        <f>AK277+AK278+AK279</f>
        <v>116.57143812375</v>
      </c>
      <c r="AL280" s="152">
        <f>AK280-AH280</f>
        <v>0</v>
      </c>
      <c r="AM280" s="153">
        <f>IF((AH280)=0,"",(AL280/AH280))</f>
        <v>0</v>
      </c>
      <c r="AO280" s="7"/>
    </row>
    <row r="281" spans="3:41" ht="15" hidden="1" thickBot="1" x14ac:dyDescent="0.4">
      <c r="C281" s="5"/>
      <c r="D281" s="121"/>
      <c r="E281" s="122"/>
      <c r="F281" s="154"/>
      <c r="G281" s="155"/>
      <c r="H281" s="156"/>
      <c r="I281" s="154"/>
      <c r="J281" s="124"/>
      <c r="K281" s="156"/>
      <c r="L281" s="157"/>
      <c r="M281" s="128"/>
      <c r="O281" s="7"/>
      <c r="P281" s="5"/>
      <c r="Q281" s="121"/>
      <c r="R281" s="122"/>
      <c r="S281" s="154"/>
      <c r="T281" s="155"/>
      <c r="U281" s="156"/>
      <c r="V281" s="154"/>
      <c r="W281" s="124"/>
      <c r="X281" s="156"/>
      <c r="Y281" s="157"/>
      <c r="Z281" s="128"/>
      <c r="AB281" s="7"/>
      <c r="AC281" s="5"/>
      <c r="AD281" s="121"/>
      <c r="AE281" s="122"/>
      <c r="AF281" s="154"/>
      <c r="AG281" s="155"/>
      <c r="AH281" s="156"/>
      <c r="AI281" s="154"/>
      <c r="AJ281" s="124"/>
      <c r="AK281" s="156"/>
      <c r="AL281" s="157"/>
      <c r="AM281" s="128"/>
      <c r="AO281" s="7"/>
    </row>
    <row r="282" spans="3:41" hidden="1" x14ac:dyDescent="0.35">
      <c r="C282" s="5"/>
      <c r="D282" s="129" t="s">
        <v>89</v>
      </c>
      <c r="E282" s="74"/>
      <c r="F282" s="130"/>
      <c r="G282" s="131"/>
      <c r="H282" s="132">
        <f>SUM(H270,H262:H265,H261)</f>
        <v>108.58057249999999</v>
      </c>
      <c r="I282" s="133"/>
      <c r="J282" s="133"/>
      <c r="K282" s="132">
        <f>SUM(K270,K262:K265,K261)</f>
        <v>112.01565625000001</v>
      </c>
      <c r="L282" s="134">
        <f>K282-H282</f>
        <v>3.4350837500000182</v>
      </c>
      <c r="M282" s="135">
        <f>IF((H282)=0,"",(L282/H282))</f>
        <v>3.1636264857601654E-2</v>
      </c>
      <c r="O282" s="7"/>
      <c r="P282" s="5"/>
      <c r="Q282" s="129" t="s">
        <v>89</v>
      </c>
      <c r="R282" s="74"/>
      <c r="S282" s="130"/>
      <c r="T282" s="131"/>
      <c r="U282" s="132">
        <f>SUM(U270,U262:U265,U261)</f>
        <v>115.50062625</v>
      </c>
      <c r="V282" s="133"/>
      <c r="W282" s="133"/>
      <c r="X282" s="132">
        <f>SUM(X270,X262:X265,X261)</f>
        <v>116.68812625</v>
      </c>
      <c r="Y282" s="134">
        <f>X282-U282</f>
        <v>1.1875</v>
      </c>
      <c r="Z282" s="135">
        <f>IF((U282)=0,"",(Y282/U282))</f>
        <v>1.0281329535215399E-2</v>
      </c>
      <c r="AB282" s="7"/>
      <c r="AC282" s="5"/>
      <c r="AD282" s="129" t="s">
        <v>89</v>
      </c>
      <c r="AE282" s="74"/>
      <c r="AF282" s="130"/>
      <c r="AG282" s="131"/>
      <c r="AH282" s="132">
        <f>SUM(AH270,AH262:AH265,AH261)</f>
        <v>116.68812625</v>
      </c>
      <c r="AI282" s="133"/>
      <c r="AJ282" s="133"/>
      <c r="AK282" s="132">
        <f>SUM(AK270,AK262:AK265,AK261)</f>
        <v>116.68812625</v>
      </c>
      <c r="AL282" s="134">
        <f>AK282-AH282</f>
        <v>0</v>
      </c>
      <c r="AM282" s="135">
        <f>IF((AH282)=0,"",(AL282/AH282))</f>
        <v>0</v>
      </c>
      <c r="AO282" s="7"/>
    </row>
    <row r="283" spans="3:41" hidden="1" x14ac:dyDescent="0.35">
      <c r="C283" s="5"/>
      <c r="D283" s="136" t="s">
        <v>85</v>
      </c>
      <c r="E283" s="74"/>
      <c r="F283" s="130">
        <v>0.13</v>
      </c>
      <c r="G283" s="131"/>
      <c r="H283" s="137">
        <f>H282*F283</f>
        <v>14.115474424999999</v>
      </c>
      <c r="I283" s="130">
        <v>0.13</v>
      </c>
      <c r="J283" s="138"/>
      <c r="K283" s="137">
        <f>K282*I283</f>
        <v>14.562035312500001</v>
      </c>
      <c r="L283" s="82">
        <f>K283-H283</f>
        <v>0.44656088750000222</v>
      </c>
      <c r="M283" s="139">
        <f>IF((H283)=0,"",(L283/H283))</f>
        <v>3.1636264857601647E-2</v>
      </c>
      <c r="O283" s="7"/>
      <c r="P283" s="5"/>
      <c r="Q283" s="136" t="s">
        <v>85</v>
      </c>
      <c r="R283" s="74"/>
      <c r="S283" s="130">
        <v>0.13</v>
      </c>
      <c r="T283" s="131"/>
      <c r="U283" s="137">
        <f>U282*S283</f>
        <v>15.015081412500001</v>
      </c>
      <c r="V283" s="130">
        <v>0.13</v>
      </c>
      <c r="W283" s="138"/>
      <c r="X283" s="137">
        <f>X282*V283</f>
        <v>15.169456412500001</v>
      </c>
      <c r="Y283" s="82">
        <f>X283-U283</f>
        <v>0.15437499999999993</v>
      </c>
      <c r="Z283" s="139">
        <f>IF((U283)=0,"",(Y283/U283))</f>
        <v>1.0281329535215393E-2</v>
      </c>
      <c r="AB283" s="7"/>
      <c r="AC283" s="5"/>
      <c r="AD283" s="136" t="s">
        <v>85</v>
      </c>
      <c r="AE283" s="74"/>
      <c r="AF283" s="130">
        <v>0.13</v>
      </c>
      <c r="AG283" s="131"/>
      <c r="AH283" s="137">
        <f>AH282*AF283</f>
        <v>15.169456412500001</v>
      </c>
      <c r="AI283" s="130">
        <v>0.13</v>
      </c>
      <c r="AJ283" s="138"/>
      <c r="AK283" s="137">
        <f>AK282*AI283</f>
        <v>15.169456412500001</v>
      </c>
      <c r="AL283" s="82">
        <f>AK283-AH283</f>
        <v>0</v>
      </c>
      <c r="AM283" s="139">
        <f>IF((AH283)=0,"",(AL283/AH283))</f>
        <v>0</v>
      </c>
      <c r="AO283" s="7"/>
    </row>
    <row r="284" spans="3:41" hidden="1" x14ac:dyDescent="0.35">
      <c r="C284" s="5"/>
      <c r="D284" s="136" t="s">
        <v>86</v>
      </c>
      <c r="E284" s="74"/>
      <c r="F284" s="140">
        <f>OER</f>
        <v>0.13100000000000001</v>
      </c>
      <c r="G284" s="131"/>
      <c r="H284" s="137">
        <f>IF(OR(ISNUMBER(SEARCH("[DGEN]", E233))=TRUE, ISNUMBER(SEARCH("STREET LIGHT", E233))=TRUE), 0, IF(AND(E235=0, E236=0),0, IF(AND(E236=0, E235*12&gt;250000), 0, IF(AND(E235=0, E236&gt;=50), 0, IF(E235*12&lt;=250000, F284*H282*-1, IF(E236&lt;50, F284*H282*-1, 0))))))</f>
        <v>-14.2240549975</v>
      </c>
      <c r="I284" s="140">
        <f>OER</f>
        <v>0.13100000000000001</v>
      </c>
      <c r="J284" s="138"/>
      <c r="K284" s="137">
        <f>IF(OR(ISNUMBER(SEARCH("[DGEN]", E233))=TRUE, ISNUMBER(SEARCH("STREET LIGHT", E233))=TRUE), 0, IF(AND(E235=0, E236=0),0, IF(AND(E236=0, E235*12&gt;250000), 0, IF(AND(E235=0, E236&gt;=50), 0, IF(E235*12&lt;=250000, I284*K282*-1, IF(E236&lt;50, I284*K282*-1, 0))))))</f>
        <v>-14.674050968750002</v>
      </c>
      <c r="L284" s="82"/>
      <c r="M284" s="139"/>
      <c r="O284" s="7"/>
      <c r="P284" s="5"/>
      <c r="Q284" s="136" t="s">
        <v>86</v>
      </c>
      <c r="R284" s="74"/>
      <c r="S284" s="140">
        <f>OER</f>
        <v>0.13100000000000001</v>
      </c>
      <c r="T284" s="131"/>
      <c r="U284" s="137">
        <f>IF(OR(ISNUMBER(SEARCH("[DGEN]", R233))=TRUE, ISNUMBER(SEARCH("STREET LIGHT", R233))=TRUE), 0, IF(AND(R235=0, R236=0),0, IF(AND(R236=0, R235*12&gt;250000), 0, IF(AND(R235=0, R236&gt;=50), 0, IF(R235*12&lt;=250000, S284*U282*-1, IF(R236&lt;50, S284*U282*-1, 0))))))</f>
        <v>-15.130582038750001</v>
      </c>
      <c r="V284" s="140">
        <f>OER</f>
        <v>0.13100000000000001</v>
      </c>
      <c r="W284" s="138"/>
      <c r="X284" s="137">
        <f>IF(OR(ISNUMBER(SEARCH("[DGEN]", R233))=TRUE, ISNUMBER(SEARCH("STREET LIGHT", R233))=TRUE), 0, IF(AND(R235=0, R236=0),0, IF(AND(R236=0, R235*12&gt;250000), 0, IF(AND(R235=0, R236&gt;=50), 0, IF(R235*12&lt;=250000, V284*X282*-1, IF(R236&lt;50, V284*X282*-1, 0))))))</f>
        <v>-15.286144538749999</v>
      </c>
      <c r="Y284" s="82"/>
      <c r="Z284" s="139"/>
      <c r="AB284" s="7"/>
      <c r="AC284" s="5"/>
      <c r="AD284" s="136" t="s">
        <v>86</v>
      </c>
      <c r="AE284" s="74"/>
      <c r="AF284" s="140">
        <f>OER</f>
        <v>0.13100000000000001</v>
      </c>
      <c r="AG284" s="131"/>
      <c r="AH284" s="137">
        <f>IF(OR(ISNUMBER(SEARCH("[DGEN]", AE233))=TRUE, ISNUMBER(SEARCH("STREET LIGHT", AE233))=TRUE), 0, IF(AND(AE235=0, AE236=0),0, IF(AND(AE236=0, AE235*12&gt;250000), 0, IF(AND(AE235=0, AE236&gt;=50), 0, IF(AE235*12&lt;=250000, AF284*AH282*-1, IF(AE236&lt;50, AF284*AH282*-1, 0))))))</f>
        <v>-15.286144538749999</v>
      </c>
      <c r="AI284" s="140">
        <f>OER</f>
        <v>0.13100000000000001</v>
      </c>
      <c r="AJ284" s="138"/>
      <c r="AK284" s="137">
        <f>IF(OR(ISNUMBER(SEARCH("[DGEN]", AE233))=TRUE, ISNUMBER(SEARCH("STREET LIGHT", AE233))=TRUE), 0, IF(AND(AE235=0, AE236=0),0, IF(AND(AE236=0, AE235*12&gt;250000), 0, IF(AND(AE235=0, AE236&gt;=50), 0, IF(AE235*12&lt;=250000, AI284*AK282*-1, IF(AE236&lt;50, AI284*AK282*-1, 0))))))</f>
        <v>-15.286144538749999</v>
      </c>
      <c r="AL284" s="82"/>
      <c r="AM284" s="139"/>
      <c r="AO284" s="7"/>
    </row>
    <row r="285" spans="3:41" hidden="1" x14ac:dyDescent="0.35">
      <c r="C285" s="5"/>
      <c r="D285" s="257" t="s">
        <v>89</v>
      </c>
      <c r="E285" s="257"/>
      <c r="F285" s="150"/>
      <c r="G285" s="151"/>
      <c r="H285" s="145">
        <f>H282+H283+H284</f>
        <v>108.47199192749999</v>
      </c>
      <c r="I285" s="146"/>
      <c r="J285" s="146"/>
      <c r="K285" s="147">
        <f>K282+K283+K284</f>
        <v>111.90364059375</v>
      </c>
      <c r="L285" s="152">
        <f>K285-H285</f>
        <v>3.4316486662500125</v>
      </c>
      <c r="M285" s="153">
        <f>IF((H285)=0,"",(L285/H285))</f>
        <v>3.1636264857601605E-2</v>
      </c>
      <c r="O285" s="7"/>
      <c r="P285" s="5"/>
      <c r="Q285" s="257" t="s">
        <v>89</v>
      </c>
      <c r="R285" s="257"/>
      <c r="S285" s="150"/>
      <c r="T285" s="151"/>
      <c r="U285" s="145">
        <f>U282+U283+U284</f>
        <v>115.38512562375</v>
      </c>
      <c r="V285" s="146"/>
      <c r="W285" s="146"/>
      <c r="X285" s="147">
        <f>X282+X283+X284</f>
        <v>116.57143812375</v>
      </c>
      <c r="Y285" s="152">
        <f>X285-U285</f>
        <v>1.1863124999999997</v>
      </c>
      <c r="Z285" s="153">
        <f>IF((U285)=0,"",(Y285/U285))</f>
        <v>1.0281329535215397E-2</v>
      </c>
      <c r="AB285" s="7"/>
      <c r="AC285" s="5"/>
      <c r="AD285" s="257" t="s">
        <v>89</v>
      </c>
      <c r="AE285" s="257"/>
      <c r="AF285" s="150"/>
      <c r="AG285" s="151"/>
      <c r="AH285" s="145">
        <f>AH282+AH283+AH284</f>
        <v>116.57143812375</v>
      </c>
      <c r="AI285" s="146"/>
      <c r="AJ285" s="146"/>
      <c r="AK285" s="147">
        <f>AK282+AK283+AK284</f>
        <v>116.57143812375</v>
      </c>
      <c r="AL285" s="152">
        <f>AK285-AH285</f>
        <v>0</v>
      </c>
      <c r="AM285" s="153">
        <f>IF((AH285)=0,"",(AL285/AH285))</f>
        <v>0</v>
      </c>
      <c r="AO285" s="7"/>
    </row>
    <row r="286" spans="3:41" ht="15" hidden="1" thickBot="1" x14ac:dyDescent="0.4">
      <c r="C286" s="5"/>
      <c r="D286" s="121"/>
      <c r="E286" s="122"/>
      <c r="F286" s="158"/>
      <c r="G286" s="155"/>
      <c r="H286" s="159"/>
      <c r="I286" s="158"/>
      <c r="J286" s="124"/>
      <c r="K286" s="159"/>
      <c r="L286" s="157"/>
      <c r="M286" s="160"/>
      <c r="O286" s="7"/>
      <c r="P286" s="5"/>
      <c r="Q286" s="121"/>
      <c r="R286" s="122"/>
      <c r="S286" s="158"/>
      <c r="T286" s="155"/>
      <c r="U286" s="159"/>
      <c r="V286" s="158"/>
      <c r="W286" s="124"/>
      <c r="X286" s="159"/>
      <c r="Y286" s="157"/>
      <c r="Z286" s="160"/>
      <c r="AB286" s="7"/>
      <c r="AC286" s="5"/>
      <c r="AD286" s="121"/>
      <c r="AE286" s="122"/>
      <c r="AF286" s="158"/>
      <c r="AG286" s="155"/>
      <c r="AH286" s="159"/>
      <c r="AI286" s="158"/>
      <c r="AJ286" s="124"/>
      <c r="AK286" s="159"/>
      <c r="AL286" s="157"/>
      <c r="AM286" s="160"/>
      <c r="AO286" s="7"/>
    </row>
    <row r="287" spans="3:41" x14ac:dyDescent="0.35">
      <c r="C287" s="5"/>
      <c r="D287" s="64"/>
      <c r="E287" s="64"/>
      <c r="F287" s="64"/>
      <c r="G287" s="64"/>
      <c r="H287" s="64"/>
      <c r="I287" s="64"/>
      <c r="J287" s="64"/>
      <c r="K287" s="64"/>
      <c r="L287" s="64"/>
      <c r="M287" s="64"/>
      <c r="O287" s="7"/>
      <c r="P287" s="5"/>
      <c r="Q287" s="64"/>
      <c r="R287" s="64"/>
      <c r="S287" s="64"/>
      <c r="T287" s="64"/>
      <c r="U287" s="64"/>
      <c r="V287" s="64"/>
      <c r="W287" s="64"/>
      <c r="X287" s="64"/>
      <c r="Y287" s="64"/>
      <c r="Z287" s="64"/>
      <c r="AB287" s="7"/>
      <c r="AC287" s="5"/>
      <c r="AD287" s="64"/>
      <c r="AE287" s="64"/>
      <c r="AF287" s="64"/>
      <c r="AG287" s="64"/>
      <c r="AH287" s="64"/>
      <c r="AI287" s="64"/>
      <c r="AJ287" s="64"/>
      <c r="AK287" s="64"/>
      <c r="AL287" s="64"/>
      <c r="AM287" s="64"/>
      <c r="AO287" s="7"/>
    </row>
    <row r="288" spans="3:41" x14ac:dyDescent="0.35">
      <c r="C288" s="5"/>
      <c r="D288" s="64"/>
      <c r="E288" s="64"/>
      <c r="F288" s="64"/>
      <c r="G288" s="64"/>
      <c r="H288" s="64"/>
      <c r="I288" s="64"/>
      <c r="J288" s="64"/>
      <c r="K288" s="64"/>
      <c r="L288" s="64"/>
      <c r="M288" s="64"/>
      <c r="O288" s="7"/>
      <c r="P288" s="5"/>
      <c r="Q288" s="64"/>
      <c r="R288" s="64"/>
      <c r="S288" s="64"/>
      <c r="T288" s="64"/>
      <c r="U288" s="64"/>
      <c r="V288" s="64"/>
      <c r="W288" s="64"/>
      <c r="X288" s="64"/>
      <c r="Y288" s="64"/>
      <c r="Z288" s="64"/>
      <c r="AB288" s="7"/>
      <c r="AC288" s="5"/>
      <c r="AD288" s="64"/>
      <c r="AE288" s="64"/>
      <c r="AF288" s="64"/>
      <c r="AG288" s="64"/>
      <c r="AH288" s="64"/>
      <c r="AI288" s="64"/>
      <c r="AJ288" s="64"/>
      <c r="AK288" s="64"/>
      <c r="AL288" s="64"/>
      <c r="AM288" s="64"/>
      <c r="AO288" s="7"/>
    </row>
    <row r="289" spans="3:41" x14ac:dyDescent="0.35">
      <c r="C289" s="5"/>
      <c r="D289" s="58" t="s">
        <v>41</v>
      </c>
      <c r="E289" s="250" t="str">
        <f>D58</f>
        <v>STREET LIGHTING SERVICE CLASSIFICATION - Non-RPP (Other)</v>
      </c>
      <c r="F289" s="251"/>
      <c r="G289" s="251"/>
      <c r="H289" s="251"/>
      <c r="I289" s="251"/>
      <c r="J289" s="252"/>
      <c r="K289" s="59" t="str">
        <f>IF(N74="DEMAND - INTERVAL","RTSR - INTERVAL METERED","")</f>
        <v/>
      </c>
      <c r="L289" s="59"/>
      <c r="M289" s="59"/>
      <c r="O289" s="7"/>
      <c r="P289" s="5"/>
      <c r="Q289" s="58" t="s">
        <v>41</v>
      </c>
      <c r="R289" s="250" t="str">
        <f>Q58</f>
        <v>STREET LIGHTING SERVICE CLASSIFICATION - Non-RPP (Other)</v>
      </c>
      <c r="S289" s="251"/>
      <c r="T289" s="251"/>
      <c r="U289" s="251"/>
      <c r="V289" s="251"/>
      <c r="W289" s="252"/>
      <c r="X289" s="59" t="str">
        <f>IF(AA74="DEMAND - INTERVAL","RTSR - INTERVAL METERED","")</f>
        <v/>
      </c>
      <c r="Y289" s="59"/>
      <c r="Z289" s="59"/>
      <c r="AB289" s="7"/>
      <c r="AC289" s="5"/>
      <c r="AD289" s="58" t="s">
        <v>41</v>
      </c>
      <c r="AE289" s="250" t="str">
        <f>AD58</f>
        <v>STREET LIGHTING SERVICE CLASSIFICATION - Non-RPP (Other)</v>
      </c>
      <c r="AF289" s="251"/>
      <c r="AG289" s="251"/>
      <c r="AH289" s="251"/>
      <c r="AI289" s="251"/>
      <c r="AJ289" s="252"/>
      <c r="AK289" s="59" t="str">
        <f>IF(AN74="DEMAND - INTERVAL","RTSR - INTERVAL METERED","")</f>
        <v/>
      </c>
      <c r="AL289" s="59"/>
      <c r="AM289" s="59"/>
      <c r="AO289" s="7"/>
    </row>
    <row r="290" spans="3:41" x14ac:dyDescent="0.35">
      <c r="C290" s="5"/>
      <c r="D290" s="58" t="s">
        <v>42</v>
      </c>
      <c r="E290" s="253" t="s">
        <v>124</v>
      </c>
      <c r="F290" s="254"/>
      <c r="G290" s="255"/>
      <c r="H290" s="59"/>
      <c r="I290" s="59"/>
      <c r="J290" s="59"/>
      <c r="K290" s="59"/>
      <c r="L290" s="59"/>
      <c r="M290" s="59"/>
      <c r="O290" s="7"/>
      <c r="P290" s="5"/>
      <c r="Q290" s="58" t="s">
        <v>42</v>
      </c>
      <c r="R290" s="253" t="str">
        <f>E290</f>
        <v>Non-RPP (Other)</v>
      </c>
      <c r="S290" s="254"/>
      <c r="T290" s="255"/>
      <c r="U290" s="59"/>
      <c r="V290" s="59"/>
      <c r="W290" s="59"/>
      <c r="X290" s="59"/>
      <c r="Y290" s="59"/>
      <c r="Z290" s="59"/>
      <c r="AB290" s="7"/>
      <c r="AC290" s="5"/>
      <c r="AD290" s="58" t="s">
        <v>42</v>
      </c>
      <c r="AE290" s="253" t="str">
        <f>R290</f>
        <v>Non-RPP (Other)</v>
      </c>
      <c r="AF290" s="254"/>
      <c r="AG290" s="255"/>
      <c r="AH290" s="59"/>
      <c r="AI290" s="59"/>
      <c r="AJ290" s="59"/>
      <c r="AK290" s="59"/>
      <c r="AL290" s="59"/>
      <c r="AM290" s="59"/>
      <c r="AO290" s="7"/>
    </row>
    <row r="291" spans="3:41" x14ac:dyDescent="0.35">
      <c r="C291" s="5"/>
      <c r="D291" s="58" t="s">
        <v>43</v>
      </c>
      <c r="E291" s="170">
        <v>13666.666666666666</v>
      </c>
      <c r="F291" s="62" t="s">
        <v>33</v>
      </c>
      <c r="G291" s="59"/>
      <c r="H291" s="59"/>
      <c r="I291" s="59"/>
      <c r="J291" s="59"/>
      <c r="K291" s="59"/>
      <c r="L291" s="59"/>
      <c r="M291" s="59"/>
      <c r="O291" s="7"/>
      <c r="P291" s="5"/>
      <c r="Q291" s="58" t="s">
        <v>43</v>
      </c>
      <c r="R291" s="61">
        <f>E291</f>
        <v>13666.666666666666</v>
      </c>
      <c r="S291" s="62" t="s">
        <v>33</v>
      </c>
      <c r="T291" s="59"/>
      <c r="U291" s="59"/>
      <c r="V291" s="59"/>
      <c r="W291" s="59"/>
      <c r="X291" s="59"/>
      <c r="Y291" s="59"/>
      <c r="Z291" s="59"/>
      <c r="AB291" s="7"/>
      <c r="AC291" s="5"/>
      <c r="AD291" s="58" t="s">
        <v>43</v>
      </c>
      <c r="AE291" s="61">
        <f>R291</f>
        <v>13666.666666666666</v>
      </c>
      <c r="AF291" s="62" t="s">
        <v>33</v>
      </c>
      <c r="AG291" s="59"/>
      <c r="AH291" s="59"/>
      <c r="AI291" s="59"/>
      <c r="AJ291" s="59"/>
      <c r="AK291" s="59"/>
      <c r="AL291" s="59"/>
      <c r="AM291" s="59"/>
      <c r="AO291" s="7"/>
    </row>
    <row r="292" spans="3:41" x14ac:dyDescent="0.35">
      <c r="C292" s="5"/>
      <c r="D292" s="58" t="s">
        <v>44</v>
      </c>
      <c r="E292" s="171">
        <v>40.776666666666664</v>
      </c>
      <c r="F292" s="63" t="s">
        <v>36</v>
      </c>
      <c r="G292" s="59"/>
      <c r="H292" s="59"/>
      <c r="I292" s="59"/>
      <c r="J292" s="59"/>
      <c r="K292" s="59"/>
      <c r="L292" s="59"/>
      <c r="M292" s="59"/>
      <c r="O292" s="7"/>
      <c r="P292" s="5"/>
      <c r="Q292" s="58" t="s">
        <v>44</v>
      </c>
      <c r="R292" s="61">
        <f t="shared" ref="R292:R294" si="240">E292</f>
        <v>40.776666666666664</v>
      </c>
      <c r="S292" s="63" t="s">
        <v>36</v>
      </c>
      <c r="T292" s="59"/>
      <c r="U292" s="59"/>
      <c r="V292" s="59"/>
      <c r="W292" s="59"/>
      <c r="X292" s="59"/>
      <c r="Y292" s="59"/>
      <c r="Z292" s="59"/>
      <c r="AB292" s="7"/>
      <c r="AC292" s="5"/>
      <c r="AD292" s="58" t="s">
        <v>44</v>
      </c>
      <c r="AE292" s="61">
        <f t="shared" ref="AE292" si="241">R292</f>
        <v>40.776666666666664</v>
      </c>
      <c r="AF292" s="63" t="s">
        <v>36</v>
      </c>
      <c r="AG292" s="59"/>
      <c r="AH292" s="59"/>
      <c r="AI292" s="59"/>
      <c r="AJ292" s="59"/>
      <c r="AK292" s="59"/>
      <c r="AL292" s="59"/>
      <c r="AM292" s="59"/>
      <c r="AO292" s="7"/>
    </row>
    <row r="293" spans="3:41" x14ac:dyDescent="0.35">
      <c r="C293" s="5"/>
      <c r="D293" s="58" t="s">
        <v>45</v>
      </c>
      <c r="E293" s="61">
        <v>1.0693999999999999</v>
      </c>
      <c r="F293" s="64"/>
      <c r="G293" s="59"/>
      <c r="H293" s="59"/>
      <c r="I293" s="59"/>
      <c r="J293" s="59"/>
      <c r="K293" s="59"/>
      <c r="L293" s="59"/>
      <c r="M293" s="59"/>
      <c r="O293" s="7"/>
      <c r="P293" s="5"/>
      <c r="Q293" s="58" t="s">
        <v>45</v>
      </c>
      <c r="R293" s="61">
        <f>R294</f>
        <v>1.0563</v>
      </c>
      <c r="S293" s="64"/>
      <c r="T293" s="59"/>
      <c r="U293" s="59"/>
      <c r="V293" s="59"/>
      <c r="W293" s="59"/>
      <c r="X293" s="59"/>
      <c r="Y293" s="59"/>
      <c r="Z293" s="59"/>
      <c r="AB293" s="7"/>
      <c r="AC293" s="5"/>
      <c r="AD293" s="58" t="s">
        <v>45</v>
      </c>
      <c r="AE293" s="61">
        <f>AE294</f>
        <v>1.0563</v>
      </c>
      <c r="AF293" s="64"/>
      <c r="AG293" s="59"/>
      <c r="AH293" s="59"/>
      <c r="AI293" s="59"/>
      <c r="AJ293" s="59"/>
      <c r="AK293" s="59"/>
      <c r="AL293" s="59"/>
      <c r="AM293" s="59"/>
      <c r="AO293" s="7"/>
    </row>
    <row r="294" spans="3:41" x14ac:dyDescent="0.35">
      <c r="C294" s="5"/>
      <c r="D294" s="58" t="s">
        <v>46</v>
      </c>
      <c r="E294" s="61">
        <v>1.0563</v>
      </c>
      <c r="F294" s="64"/>
      <c r="G294" s="59"/>
      <c r="H294" s="59"/>
      <c r="I294" s="59"/>
      <c r="J294" s="59"/>
      <c r="K294" s="59"/>
      <c r="L294" s="59"/>
      <c r="M294" s="59"/>
      <c r="O294" s="7"/>
      <c r="P294" s="5"/>
      <c r="Q294" s="58" t="s">
        <v>46</v>
      </c>
      <c r="R294" s="61">
        <f t="shared" si="240"/>
        <v>1.0563</v>
      </c>
      <c r="S294" s="64"/>
      <c r="T294" s="59"/>
      <c r="U294" s="59"/>
      <c r="V294" s="59"/>
      <c r="W294" s="59"/>
      <c r="X294" s="59"/>
      <c r="Y294" s="59"/>
      <c r="Z294" s="59"/>
      <c r="AB294" s="7"/>
      <c r="AC294" s="5"/>
      <c r="AD294" s="58" t="s">
        <v>46</v>
      </c>
      <c r="AE294" s="61">
        <f t="shared" ref="AE294" si="242">R294</f>
        <v>1.0563</v>
      </c>
      <c r="AF294" s="64"/>
      <c r="AG294" s="59"/>
      <c r="AH294" s="59"/>
      <c r="AI294" s="59"/>
      <c r="AJ294" s="59"/>
      <c r="AK294" s="59"/>
      <c r="AL294" s="59"/>
      <c r="AM294" s="59"/>
      <c r="AO294" s="7"/>
    </row>
    <row r="295" spans="3:41" x14ac:dyDescent="0.35">
      <c r="C295" s="5"/>
      <c r="F295" s="64"/>
      <c r="G295" s="59"/>
      <c r="H295" s="59"/>
      <c r="I295" s="59"/>
      <c r="J295" s="59"/>
      <c r="K295" s="59"/>
      <c r="L295" s="59"/>
      <c r="M295" s="59"/>
      <c r="O295" s="7"/>
      <c r="P295" s="5"/>
      <c r="S295" s="64"/>
      <c r="T295" s="59"/>
      <c r="U295" s="59"/>
      <c r="V295" s="59"/>
      <c r="W295" s="59"/>
      <c r="X295" s="59"/>
      <c r="Y295" s="59"/>
      <c r="Z295" s="59"/>
      <c r="AB295" s="7"/>
      <c r="AC295" s="5"/>
      <c r="AF295" s="64"/>
      <c r="AG295" s="59"/>
      <c r="AH295" s="59"/>
      <c r="AI295" s="59"/>
      <c r="AJ295" s="59"/>
      <c r="AK295" s="59"/>
      <c r="AL295" s="59"/>
      <c r="AM295" s="59"/>
      <c r="AO295" s="7"/>
    </row>
    <row r="296" spans="3:41" x14ac:dyDescent="0.35">
      <c r="C296" s="5"/>
      <c r="F296" s="248" t="s">
        <v>47</v>
      </c>
      <c r="G296" s="256"/>
      <c r="H296" s="249"/>
      <c r="I296" s="248" t="s">
        <v>48</v>
      </c>
      <c r="J296" s="256"/>
      <c r="K296" s="249"/>
      <c r="L296" s="248" t="s">
        <v>49</v>
      </c>
      <c r="M296" s="249"/>
      <c r="O296" s="7"/>
      <c r="P296" s="5"/>
      <c r="S296" s="248">
        <v>2025</v>
      </c>
      <c r="T296" s="256"/>
      <c r="U296" s="249"/>
      <c r="V296" s="248">
        <v>2026</v>
      </c>
      <c r="W296" s="256"/>
      <c r="X296" s="249"/>
      <c r="Y296" s="248" t="s">
        <v>49</v>
      </c>
      <c r="Z296" s="249"/>
      <c r="AA296" s="59"/>
      <c r="AB296" s="60"/>
      <c r="AC296" s="5"/>
      <c r="AF296" s="248">
        <v>2026</v>
      </c>
      <c r="AG296" s="256"/>
      <c r="AH296" s="249"/>
      <c r="AI296" s="248">
        <v>2027</v>
      </c>
      <c r="AJ296" s="256"/>
      <c r="AK296" s="249"/>
      <c r="AL296" s="248" t="s">
        <v>49</v>
      </c>
      <c r="AM296" s="249"/>
      <c r="AO296" s="7"/>
    </row>
    <row r="297" spans="3:41" ht="26.5" x14ac:dyDescent="0.35">
      <c r="C297" s="5"/>
      <c r="F297" s="65" t="s">
        <v>50</v>
      </c>
      <c r="G297" s="65" t="s">
        <v>51</v>
      </c>
      <c r="H297" s="66" t="s">
        <v>52</v>
      </c>
      <c r="I297" s="65" t="s">
        <v>50</v>
      </c>
      <c r="J297" s="67" t="s">
        <v>51</v>
      </c>
      <c r="K297" s="66" t="s">
        <v>52</v>
      </c>
      <c r="L297" s="68" t="s">
        <v>53</v>
      </c>
      <c r="M297" s="69" t="s">
        <v>54</v>
      </c>
      <c r="O297" s="7"/>
      <c r="P297" s="5"/>
      <c r="S297" s="65" t="s">
        <v>50</v>
      </c>
      <c r="T297" s="65" t="s">
        <v>51</v>
      </c>
      <c r="U297" s="66" t="s">
        <v>52</v>
      </c>
      <c r="V297" s="65" t="s">
        <v>50</v>
      </c>
      <c r="W297" s="67" t="s">
        <v>51</v>
      </c>
      <c r="X297" s="66" t="s">
        <v>52</v>
      </c>
      <c r="Y297" s="68" t="s">
        <v>53</v>
      </c>
      <c r="Z297" s="69" t="s">
        <v>54</v>
      </c>
      <c r="AB297" s="7"/>
      <c r="AC297" s="5"/>
      <c r="AF297" s="65" t="s">
        <v>50</v>
      </c>
      <c r="AG297" s="65" t="s">
        <v>51</v>
      </c>
      <c r="AH297" s="66" t="s">
        <v>52</v>
      </c>
      <c r="AI297" s="65" t="s">
        <v>50</v>
      </c>
      <c r="AJ297" s="67" t="s">
        <v>51</v>
      </c>
      <c r="AK297" s="66" t="s">
        <v>52</v>
      </c>
      <c r="AL297" s="68" t="s">
        <v>53</v>
      </c>
      <c r="AM297" s="69" t="s">
        <v>54</v>
      </c>
      <c r="AO297" s="7"/>
    </row>
    <row r="298" spans="3:41" x14ac:dyDescent="0.35">
      <c r="C298" s="5"/>
      <c r="F298" s="70" t="s">
        <v>55</v>
      </c>
      <c r="G298" s="70"/>
      <c r="H298" s="71" t="s">
        <v>55</v>
      </c>
      <c r="I298" s="70" t="s">
        <v>55</v>
      </c>
      <c r="J298" s="71"/>
      <c r="K298" s="71" t="s">
        <v>55</v>
      </c>
      <c r="L298" s="72"/>
      <c r="M298" s="73"/>
      <c r="O298" s="7"/>
      <c r="P298" s="5"/>
      <c r="S298" s="70" t="s">
        <v>55</v>
      </c>
      <c r="T298" s="70"/>
      <c r="U298" s="71" t="s">
        <v>55</v>
      </c>
      <c r="V298" s="70" t="s">
        <v>55</v>
      </c>
      <c r="W298" s="71"/>
      <c r="X298" s="71" t="s">
        <v>55</v>
      </c>
      <c r="Y298" s="72"/>
      <c r="Z298" s="73"/>
      <c r="AB298" s="7"/>
      <c r="AC298" s="5"/>
      <c r="AF298" s="70" t="s">
        <v>55</v>
      </c>
      <c r="AG298" s="70"/>
      <c r="AH298" s="71" t="s">
        <v>55</v>
      </c>
      <c r="AI298" s="70" t="s">
        <v>55</v>
      </c>
      <c r="AJ298" s="71"/>
      <c r="AK298" s="71" t="s">
        <v>55</v>
      </c>
      <c r="AL298" s="72"/>
      <c r="AM298" s="73"/>
      <c r="AO298" s="7"/>
    </row>
    <row r="299" spans="3:41" x14ac:dyDescent="0.35">
      <c r="C299" s="5"/>
      <c r="D299" s="74" t="s">
        <v>56</v>
      </c>
      <c r="E299" s="75"/>
      <c r="F299" s="76">
        <v>9.19</v>
      </c>
      <c r="G299" s="77">
        <v>570</v>
      </c>
      <c r="H299" s="78">
        <f>G299*F299</f>
        <v>5238.2999999999993</v>
      </c>
      <c r="I299" s="79">
        <f>G44</f>
        <v>11.52</v>
      </c>
      <c r="J299" s="80">
        <f>G299</f>
        <v>570</v>
      </c>
      <c r="K299" s="81">
        <f>J299*I299</f>
        <v>6566.4</v>
      </c>
      <c r="L299" s="82">
        <f t="shared" ref="L299:L320" si="243">K299-H299</f>
        <v>1328.1000000000004</v>
      </c>
      <c r="M299" s="83">
        <f>IF(ISERROR(L299/H299), "", L299/H299)</f>
        <v>0.25353645266594133</v>
      </c>
      <c r="O299" s="7"/>
      <c r="P299" s="5"/>
      <c r="Q299" s="74" t="s">
        <v>56</v>
      </c>
      <c r="R299" s="75"/>
      <c r="S299" s="76">
        <f>I299</f>
        <v>11.52</v>
      </c>
      <c r="T299" s="77">
        <v>570</v>
      </c>
      <c r="U299" s="78">
        <f>T299*S299</f>
        <v>6566.4</v>
      </c>
      <c r="V299" s="79">
        <f>I44</f>
        <v>11.76</v>
      </c>
      <c r="W299" s="80">
        <f>T299</f>
        <v>570</v>
      </c>
      <c r="X299" s="81">
        <f>W299*V299</f>
        <v>6703.2</v>
      </c>
      <c r="Y299" s="82">
        <f t="shared" ref="Y299:Y300" si="244">X299-U299</f>
        <v>136.80000000000018</v>
      </c>
      <c r="Z299" s="83">
        <f>IF(ISERROR(Y299/U299), "", Y299/U299)</f>
        <v>2.0833333333333363E-2</v>
      </c>
      <c r="AB299" s="7"/>
      <c r="AC299" s="5"/>
      <c r="AD299" s="74" t="s">
        <v>56</v>
      </c>
      <c r="AE299" s="75"/>
      <c r="AF299" s="76">
        <f>V299</f>
        <v>11.76</v>
      </c>
      <c r="AG299" s="77">
        <v>570</v>
      </c>
      <c r="AH299" s="78">
        <f>AG299*AF299</f>
        <v>6703.2</v>
      </c>
      <c r="AI299" s="79">
        <f>K44</f>
        <v>11.87</v>
      </c>
      <c r="AJ299" s="80">
        <f>AG299</f>
        <v>570</v>
      </c>
      <c r="AK299" s="81">
        <f>AJ299*AI299</f>
        <v>6765.9</v>
      </c>
      <c r="AL299" s="82">
        <f t="shared" ref="AL299:AL300" si="245">AK299-AH299</f>
        <v>62.699999999999818</v>
      </c>
      <c r="AM299" s="83">
        <f>IF(ISERROR(AL299/AH299), "", AL299/AH299)</f>
        <v>9.3537414965986134E-3</v>
      </c>
      <c r="AO299" s="7"/>
    </row>
    <row r="300" spans="3:41" x14ac:dyDescent="0.35">
      <c r="C300" s="5"/>
      <c r="D300" s="74" t="s">
        <v>57</v>
      </c>
      <c r="E300" s="75"/>
      <c r="F300" s="84">
        <v>10.823399999999999</v>
      </c>
      <c r="G300" s="172">
        <f>IF($E292&gt;0, $E292, $E291)</f>
        <v>40.776666666666664</v>
      </c>
      <c r="H300" s="78">
        <f t="shared" ref="H300:H312" si="246">G300*F300</f>
        <v>441.34217399999994</v>
      </c>
      <c r="I300" s="85">
        <f>H44</f>
        <v>13.5305</v>
      </c>
      <c r="J300" s="173">
        <f>IF($E292&gt;0, $E292, $E291)</f>
        <v>40.776666666666664</v>
      </c>
      <c r="K300" s="81">
        <f>J300*I300</f>
        <v>551.72868833333325</v>
      </c>
      <c r="L300" s="82">
        <f t="shared" si="243"/>
        <v>110.38651433333331</v>
      </c>
      <c r="M300" s="83">
        <f t="shared" ref="M300:M310" si="247">IF(ISERROR(L300/H300), "", L300/H300)</f>
        <v>0.25011549051129955</v>
      </c>
      <c r="O300" s="7"/>
      <c r="P300" s="5"/>
      <c r="Q300" s="74" t="s">
        <v>57</v>
      </c>
      <c r="R300" s="75"/>
      <c r="S300" s="209">
        <f>I300</f>
        <v>13.5305</v>
      </c>
      <c r="T300" s="172">
        <f>IF($R292&gt;0, $R292, $R291)</f>
        <v>40.776666666666664</v>
      </c>
      <c r="U300" s="78">
        <f t="shared" ref="U300" si="248">T300*S300</f>
        <v>551.72868833333325</v>
      </c>
      <c r="V300" s="85">
        <f>J44</f>
        <v>13.8545</v>
      </c>
      <c r="W300" s="173">
        <f>IF($R292&gt;0, $R292, $R291)</f>
        <v>40.776666666666664</v>
      </c>
      <c r="X300" s="81">
        <f>W300*V300</f>
        <v>564.94032833333324</v>
      </c>
      <c r="Y300" s="82">
        <f t="shared" si="244"/>
        <v>13.211639999999989</v>
      </c>
      <c r="Z300" s="83">
        <f t="shared" ref="Z300" si="249">IF(ISERROR(Y300/U300), "", Y300/U300)</f>
        <v>2.3945900003695338E-2</v>
      </c>
      <c r="AB300" s="7"/>
      <c r="AC300" s="5"/>
      <c r="AD300" s="74" t="s">
        <v>57</v>
      </c>
      <c r="AE300" s="75"/>
      <c r="AF300" s="209">
        <f>V300</f>
        <v>13.8545</v>
      </c>
      <c r="AG300" s="172">
        <f>IF($R292&gt;0, $R292, $R291)</f>
        <v>40.776666666666664</v>
      </c>
      <c r="AH300" s="78">
        <f t="shared" ref="AH300" si="250">AG300*AF300</f>
        <v>564.94032833333324</v>
      </c>
      <c r="AI300" s="85">
        <f>L44</f>
        <v>13.966699999999999</v>
      </c>
      <c r="AJ300" s="173">
        <f>IF($R292&gt;0, $R292, $R291)</f>
        <v>40.776666666666664</v>
      </c>
      <c r="AK300" s="81">
        <f>AJ300*AI300</f>
        <v>569.51547033333327</v>
      </c>
      <c r="AL300" s="82">
        <f t="shared" si="245"/>
        <v>4.575142000000028</v>
      </c>
      <c r="AM300" s="83">
        <f t="shared" ref="AM300" si="251">IF(ISERROR(AL300/AH300), "", AL300/AH300)</f>
        <v>8.0984517665740885E-3</v>
      </c>
      <c r="AO300" s="7"/>
    </row>
    <row r="301" spans="3:41" hidden="1" x14ac:dyDescent="0.35">
      <c r="C301" s="5"/>
      <c r="D301" s="74" t="s">
        <v>58</v>
      </c>
      <c r="E301" s="75"/>
      <c r="F301" s="76"/>
      <c r="G301" s="77">
        <v>570</v>
      </c>
      <c r="H301" s="78">
        <v>0</v>
      </c>
      <c r="I301" s="85"/>
      <c r="J301" s="80">
        <f>IF($E292&gt;0, $E292, $E291)</f>
        <v>40.776666666666664</v>
      </c>
      <c r="K301" s="81">
        <v>0</v>
      </c>
      <c r="L301" s="82"/>
      <c r="M301" s="83"/>
      <c r="O301" s="7"/>
      <c r="P301" s="5"/>
      <c r="Q301" s="74" t="s">
        <v>58</v>
      </c>
      <c r="R301" s="75"/>
      <c r="S301" s="76"/>
      <c r="T301" s="77">
        <v>570</v>
      </c>
      <c r="U301" s="78">
        <v>0</v>
      </c>
      <c r="V301" s="85"/>
      <c r="W301" s="80">
        <f>IF($R292&gt;0, $R292, $R291)</f>
        <v>40.776666666666664</v>
      </c>
      <c r="X301" s="81">
        <v>0</v>
      </c>
      <c r="Y301" s="82"/>
      <c r="Z301" s="83"/>
      <c r="AB301" s="7"/>
      <c r="AC301" s="5"/>
      <c r="AD301" s="74" t="s">
        <v>58</v>
      </c>
      <c r="AE301" s="75"/>
      <c r="AF301" s="76"/>
      <c r="AG301" s="77">
        <v>570</v>
      </c>
      <c r="AH301" s="78">
        <v>0</v>
      </c>
      <c r="AI301" s="85"/>
      <c r="AJ301" s="80">
        <f>IF($R292&gt;0, $R292, $R291)</f>
        <v>40.776666666666664</v>
      </c>
      <c r="AK301" s="81">
        <v>0</v>
      </c>
      <c r="AL301" s="82"/>
      <c r="AM301" s="83"/>
      <c r="AO301" s="7"/>
    </row>
    <row r="302" spans="3:41" hidden="1" x14ac:dyDescent="0.35">
      <c r="C302" s="5"/>
      <c r="D302" s="74" t="s">
        <v>59</v>
      </c>
      <c r="E302" s="75"/>
      <c r="F302" s="76"/>
      <c r="G302" s="77">
        <f>IF($E292&gt;0, $E292, $E291)</f>
        <v>40.776666666666664</v>
      </c>
      <c r="H302" s="78">
        <v>0</v>
      </c>
      <c r="I302" s="85"/>
      <c r="J302" s="86">
        <f>IF($E292&gt;0, $E292, $E291)</f>
        <v>40.776666666666664</v>
      </c>
      <c r="K302" s="81">
        <v>0</v>
      </c>
      <c r="L302" s="82">
        <f>K302-H302</f>
        <v>0</v>
      </c>
      <c r="M302" s="83" t="str">
        <f>IF(ISERROR(L302/H302), "", L302/H302)</f>
        <v/>
      </c>
      <c r="O302" s="7"/>
      <c r="P302" s="5"/>
      <c r="Q302" s="74" t="s">
        <v>59</v>
      </c>
      <c r="R302" s="75"/>
      <c r="S302" s="76"/>
      <c r="T302" s="77">
        <f>IF($R292&gt;0, $R292, $R291)</f>
        <v>40.776666666666664</v>
      </c>
      <c r="U302" s="78">
        <v>0</v>
      </c>
      <c r="V302" s="85"/>
      <c r="W302" s="86">
        <f>IF($R292&gt;0, $R292, $R291)</f>
        <v>40.776666666666664</v>
      </c>
      <c r="X302" s="81">
        <v>0</v>
      </c>
      <c r="Y302" s="82">
        <f>X302-U302</f>
        <v>0</v>
      </c>
      <c r="Z302" s="83" t="str">
        <f>IF(ISERROR(Y302/U302), "", Y302/U302)</f>
        <v/>
      </c>
      <c r="AB302" s="7"/>
      <c r="AC302" s="5"/>
      <c r="AD302" s="74" t="s">
        <v>59</v>
      </c>
      <c r="AE302" s="75"/>
      <c r="AF302" s="76"/>
      <c r="AG302" s="77">
        <f>IF($R292&gt;0, $R292, $R291)</f>
        <v>40.776666666666664</v>
      </c>
      <c r="AH302" s="78">
        <v>0</v>
      </c>
      <c r="AI302" s="85"/>
      <c r="AJ302" s="86">
        <f>IF($R292&gt;0, $R292, $R291)</f>
        <v>40.776666666666664</v>
      </c>
      <c r="AK302" s="81">
        <v>0</v>
      </c>
      <c r="AL302" s="82">
        <f>AK302-AH302</f>
        <v>0</v>
      </c>
      <c r="AM302" s="83" t="str">
        <f>IF(ISERROR(AL302/AH302), "", AL302/AH302)</f>
        <v/>
      </c>
      <c r="AO302" s="7"/>
    </row>
    <row r="303" spans="3:41" x14ac:dyDescent="0.35">
      <c r="C303" s="5"/>
      <c r="D303" s="74" t="s">
        <v>60</v>
      </c>
      <c r="E303" s="75"/>
      <c r="F303" s="76">
        <v>0</v>
      </c>
      <c r="G303" s="77">
        <v>1</v>
      </c>
      <c r="H303" s="78">
        <f t="shared" si="246"/>
        <v>0</v>
      </c>
      <c r="I303" s="79">
        <v>0</v>
      </c>
      <c r="J303" s="80">
        <f>G303</f>
        <v>1</v>
      </c>
      <c r="K303" s="81">
        <f t="shared" ref="K303:K310" si="252">J303*I303</f>
        <v>0</v>
      </c>
      <c r="L303" s="82">
        <f t="shared" si="243"/>
        <v>0</v>
      </c>
      <c r="M303" s="83" t="str">
        <f t="shared" si="247"/>
        <v/>
      </c>
      <c r="O303" s="7"/>
      <c r="P303" s="5"/>
      <c r="Q303" s="74" t="s">
        <v>60</v>
      </c>
      <c r="R303" s="75"/>
      <c r="S303" s="97">
        <f t="shared" ref="S303:S304" si="253">I303</f>
        <v>0</v>
      </c>
      <c r="T303" s="77">
        <v>1</v>
      </c>
      <c r="U303" s="78">
        <f t="shared" ref="U303:U304" si="254">T303*S303</f>
        <v>0</v>
      </c>
      <c r="V303" s="79">
        <v>0</v>
      </c>
      <c r="W303" s="80">
        <f>T303</f>
        <v>1</v>
      </c>
      <c r="X303" s="81">
        <f t="shared" ref="X303:X304" si="255">W303*V303</f>
        <v>0</v>
      </c>
      <c r="Y303" s="82">
        <f t="shared" ref="Y303:Y305" si="256">X303-U303</f>
        <v>0</v>
      </c>
      <c r="Z303" s="83" t="str">
        <f t="shared" ref="Z303:Z304" si="257">IF(ISERROR(Y303/U303), "", Y303/U303)</f>
        <v/>
      </c>
      <c r="AB303" s="7"/>
      <c r="AC303" s="5"/>
      <c r="AD303" s="74" t="s">
        <v>60</v>
      </c>
      <c r="AE303" s="75"/>
      <c r="AF303" s="97">
        <f t="shared" ref="AF303:AF304" si="258">V303</f>
        <v>0</v>
      </c>
      <c r="AG303" s="77">
        <v>1</v>
      </c>
      <c r="AH303" s="78">
        <f t="shared" ref="AH303:AH304" si="259">AG303*AF303</f>
        <v>0</v>
      </c>
      <c r="AI303" s="79">
        <v>0</v>
      </c>
      <c r="AJ303" s="80">
        <f>AG303</f>
        <v>1</v>
      </c>
      <c r="AK303" s="81">
        <f t="shared" ref="AK303:AK304" si="260">AJ303*AI303</f>
        <v>0</v>
      </c>
      <c r="AL303" s="82">
        <f t="shared" ref="AL303:AL305" si="261">AK303-AH303</f>
        <v>0</v>
      </c>
      <c r="AM303" s="83" t="str">
        <f t="shared" ref="AM303:AM304" si="262">IF(ISERROR(AL303/AH303), "", AL303/AH303)</f>
        <v/>
      </c>
      <c r="AO303" s="7"/>
    </row>
    <row r="304" spans="3:41" x14ac:dyDescent="0.35">
      <c r="C304" s="5"/>
      <c r="D304" s="74" t="s">
        <v>61</v>
      </c>
      <c r="E304" s="75"/>
      <c r="F304" s="84">
        <v>0</v>
      </c>
      <c r="G304" s="172">
        <f>IF($E292&gt;0, $E292, $E291)</f>
        <v>40.776666666666664</v>
      </c>
      <c r="H304" s="78">
        <f t="shared" si="246"/>
        <v>0</v>
      </c>
      <c r="I304" s="85">
        <v>-16.712499999999999</v>
      </c>
      <c r="J304" s="173">
        <f>IF($E292&gt;0, $E292, $E291)</f>
        <v>40.776666666666664</v>
      </c>
      <c r="K304" s="81">
        <f t="shared" si="252"/>
        <v>-681.48004166666658</v>
      </c>
      <c r="L304" s="82">
        <f>K304-H304</f>
        <v>-681.48004166666658</v>
      </c>
      <c r="M304" s="83" t="str">
        <f t="shared" si="247"/>
        <v/>
      </c>
      <c r="O304" s="7"/>
      <c r="P304" s="5"/>
      <c r="Q304" s="74" t="s">
        <v>61</v>
      </c>
      <c r="R304" s="75"/>
      <c r="S304" s="97">
        <f t="shared" si="253"/>
        <v>-16.712499999999999</v>
      </c>
      <c r="T304" s="172">
        <f>IF($R292&gt;0, $R292, $R291)</f>
        <v>40.776666666666664</v>
      </c>
      <c r="U304" s="78">
        <f t="shared" si="254"/>
        <v>-681.48004166666658</v>
      </c>
      <c r="V304" s="85"/>
      <c r="W304" s="173">
        <f>IF($R292&gt;0, $R292, $R291)</f>
        <v>40.776666666666664</v>
      </c>
      <c r="X304" s="81">
        <f t="shared" si="255"/>
        <v>0</v>
      </c>
      <c r="Y304" s="82">
        <f t="shared" si="256"/>
        <v>681.48004166666658</v>
      </c>
      <c r="Z304" s="83">
        <f t="shared" si="257"/>
        <v>-1</v>
      </c>
      <c r="AB304" s="7"/>
      <c r="AC304" s="5"/>
      <c r="AD304" s="74" t="s">
        <v>61</v>
      </c>
      <c r="AE304" s="75"/>
      <c r="AF304" s="97">
        <f t="shared" si="258"/>
        <v>0</v>
      </c>
      <c r="AG304" s="172">
        <f>IF($R292&gt;0, $R292, $R291)</f>
        <v>40.776666666666664</v>
      </c>
      <c r="AH304" s="78">
        <f t="shared" si="259"/>
        <v>0</v>
      </c>
      <c r="AI304" s="85"/>
      <c r="AJ304" s="173">
        <f>IF($R292&gt;0, $R292, $R291)</f>
        <v>40.776666666666664</v>
      </c>
      <c r="AK304" s="81">
        <f t="shared" si="260"/>
        <v>0</v>
      </c>
      <c r="AL304" s="82">
        <f t="shared" si="261"/>
        <v>0</v>
      </c>
      <c r="AM304" s="83" t="str">
        <f t="shared" si="262"/>
        <v/>
      </c>
      <c r="AO304" s="7"/>
    </row>
    <row r="305" spans="3:41" x14ac:dyDescent="0.35">
      <c r="C305" s="5"/>
      <c r="D305" s="87" t="s">
        <v>62</v>
      </c>
      <c r="E305" s="88"/>
      <c r="F305" s="89"/>
      <c r="G305" s="90"/>
      <c r="H305" s="91">
        <f>SUM(H299:H304)</f>
        <v>5679.6421739999996</v>
      </c>
      <c r="I305" s="92"/>
      <c r="J305" s="93"/>
      <c r="K305" s="94">
        <f>SUM(K299:K304)</f>
        <v>6436.6486466666665</v>
      </c>
      <c r="L305" s="95">
        <f t="shared" si="243"/>
        <v>757.00647266666692</v>
      </c>
      <c r="M305" s="96">
        <f>IF((H305)=0,"",(L305/H305))</f>
        <v>0.13328418401639028</v>
      </c>
      <c r="O305" s="7"/>
      <c r="P305" s="5"/>
      <c r="Q305" s="87" t="s">
        <v>62</v>
      </c>
      <c r="R305" s="88"/>
      <c r="S305" s="89"/>
      <c r="T305" s="90"/>
      <c r="U305" s="91">
        <f>SUM(U299:U304)</f>
        <v>6436.6486466666665</v>
      </c>
      <c r="V305" s="174"/>
      <c r="W305" s="93"/>
      <c r="X305" s="94">
        <f>SUM(X299:X304)</f>
        <v>7268.1403283333329</v>
      </c>
      <c r="Y305" s="95">
        <f t="shared" si="256"/>
        <v>831.49168166666641</v>
      </c>
      <c r="Z305" s="96">
        <f>IF((U305)=0,"",(Y305/U305))</f>
        <v>0.12918084042031239</v>
      </c>
      <c r="AB305" s="7"/>
      <c r="AC305" s="5"/>
      <c r="AD305" s="87" t="s">
        <v>62</v>
      </c>
      <c r="AE305" s="88"/>
      <c r="AF305" s="89"/>
      <c r="AG305" s="90"/>
      <c r="AH305" s="91">
        <f>SUM(AH299:AH304)</f>
        <v>7268.1403283333329</v>
      </c>
      <c r="AI305" s="174"/>
      <c r="AJ305" s="93"/>
      <c r="AK305" s="94">
        <f>SUM(AK299:AK304)</f>
        <v>7335.4154703333334</v>
      </c>
      <c r="AL305" s="95">
        <f t="shared" si="261"/>
        <v>67.275142000000415</v>
      </c>
      <c r="AM305" s="96">
        <f>IF((AH305)=0,"",(AL305/AH305))</f>
        <v>9.2561699363098802E-3</v>
      </c>
      <c r="AO305" s="7"/>
    </row>
    <row r="306" spans="3:41" x14ac:dyDescent="0.35">
      <c r="C306" s="5"/>
      <c r="D306" s="74" t="s">
        <v>63</v>
      </c>
      <c r="E306" s="75"/>
      <c r="F306" s="97">
        <v>0</v>
      </c>
      <c r="G306" s="98">
        <f>IF(F306=0, 0, $E291*E293-E291)</f>
        <v>0</v>
      </c>
      <c r="H306" s="78">
        <f>G306*F306</f>
        <v>0</v>
      </c>
      <c r="I306" s="85"/>
      <c r="J306" s="99">
        <f>IF(I306=0, 0, E291*E294-E291)</f>
        <v>0</v>
      </c>
      <c r="K306" s="81">
        <f>J306*I306</f>
        <v>0</v>
      </c>
      <c r="L306" s="82">
        <f>K306-H306</f>
        <v>0</v>
      </c>
      <c r="M306" s="83" t="str">
        <f>IF(ISERROR(L306/H306), "", L306/H306)</f>
        <v/>
      </c>
      <c r="O306" s="7"/>
      <c r="P306" s="5"/>
      <c r="Q306" s="74" t="s">
        <v>63</v>
      </c>
      <c r="R306" s="75"/>
      <c r="S306" s="97">
        <v>0</v>
      </c>
      <c r="T306" s="98">
        <f>IF(S306=0, 0, $R291*R293-R291)</f>
        <v>0</v>
      </c>
      <c r="U306" s="78">
        <f>T306*S306</f>
        <v>0</v>
      </c>
      <c r="V306" s="175">
        <v>0</v>
      </c>
      <c r="W306" s="99">
        <f>IF(V306=0, 0, R291*R294-R291)</f>
        <v>0</v>
      </c>
      <c r="X306" s="81">
        <f>W306*V306</f>
        <v>0</v>
      </c>
      <c r="Y306" s="82">
        <f>X306-U306</f>
        <v>0</v>
      </c>
      <c r="Z306" s="83" t="str">
        <f>IF(ISERROR(Y306/U306), "", Y306/U306)</f>
        <v/>
      </c>
      <c r="AB306" s="7"/>
      <c r="AC306" s="5"/>
      <c r="AD306" s="74" t="s">
        <v>63</v>
      </c>
      <c r="AE306" s="75"/>
      <c r="AF306" s="97">
        <v>0</v>
      </c>
      <c r="AG306" s="98">
        <f>IF(AF306=0, 0, $R291*AE293-AE291)</f>
        <v>0</v>
      </c>
      <c r="AH306" s="78">
        <f>AG306*AF306</f>
        <v>0</v>
      </c>
      <c r="AI306" s="175">
        <v>0</v>
      </c>
      <c r="AJ306" s="99">
        <f>IF(AI306=0, 0, AE291*AE294-AE291)</f>
        <v>0</v>
      </c>
      <c r="AK306" s="81">
        <f>AJ306*AI306</f>
        <v>0</v>
      </c>
      <c r="AL306" s="82">
        <f>AK306-AH306</f>
        <v>0</v>
      </c>
      <c r="AM306" s="83" t="str">
        <f>IF(ISERROR(AL306/AH306), "", AL306/AH306)</f>
        <v/>
      </c>
      <c r="AO306" s="7"/>
    </row>
    <row r="307" spans="3:41" x14ac:dyDescent="0.35">
      <c r="C307" s="5"/>
      <c r="D307" s="74" t="s">
        <v>64</v>
      </c>
      <c r="E307" s="75"/>
      <c r="F307" s="97">
        <v>1.0490999999999999</v>
      </c>
      <c r="G307" s="100">
        <f>IF($E292&gt;0, $E292, $E291)</f>
        <v>40.776666666666664</v>
      </c>
      <c r="H307" s="78">
        <f t="shared" si="246"/>
        <v>42.778800999999994</v>
      </c>
      <c r="I307" s="85">
        <v>-2.8299999999999999E-2</v>
      </c>
      <c r="J307" s="101">
        <f>IF($E292&gt;0, $E292, $E291)</f>
        <v>40.776666666666664</v>
      </c>
      <c r="K307" s="81">
        <f t="shared" si="252"/>
        <v>-1.1539796666666666</v>
      </c>
      <c r="L307" s="82">
        <f t="shared" si="243"/>
        <v>-43.932780666666659</v>
      </c>
      <c r="M307" s="83">
        <f t="shared" si="247"/>
        <v>-1.0269755028119341</v>
      </c>
      <c r="O307" s="7"/>
      <c r="P307" s="5"/>
      <c r="Q307" s="74" t="s">
        <v>64</v>
      </c>
      <c r="R307" s="75"/>
      <c r="S307" s="97">
        <f t="shared" ref="S307:S320" si="263">I307</f>
        <v>-2.8299999999999999E-2</v>
      </c>
      <c r="T307" s="100">
        <f>IF($R292&gt;0, $R292, $R291)</f>
        <v>40.776666666666664</v>
      </c>
      <c r="U307" s="78">
        <f t="shared" ref="U307" si="264">T307*S307</f>
        <v>-1.1539796666666666</v>
      </c>
      <c r="V307" s="85"/>
      <c r="W307" s="101">
        <f>IF($R292&gt;0, $R292, $R291)</f>
        <v>40.776666666666664</v>
      </c>
      <c r="X307" s="81">
        <f t="shared" ref="X307" si="265">W307*V307</f>
        <v>0</v>
      </c>
      <c r="Y307" s="82">
        <f t="shared" ref="Y307:Y311" si="266">X307-U307</f>
        <v>1.1539796666666666</v>
      </c>
      <c r="Z307" s="83">
        <f t="shared" ref="Z307:Z310" si="267">IF(ISERROR(Y307/U307), "", Y307/U307)</f>
        <v>-1</v>
      </c>
      <c r="AB307" s="7"/>
      <c r="AC307" s="5"/>
      <c r="AD307" s="74" t="s">
        <v>64</v>
      </c>
      <c r="AE307" s="75"/>
      <c r="AF307" s="97">
        <f t="shared" ref="AF307:AF313" si="268">V307</f>
        <v>0</v>
      </c>
      <c r="AG307" s="100">
        <f>IF($R292&gt;0, $R292, $R291)</f>
        <v>40.776666666666664</v>
      </c>
      <c r="AH307" s="78">
        <f t="shared" ref="AH307" si="269">AG307*AF307</f>
        <v>0</v>
      </c>
      <c r="AI307" s="85"/>
      <c r="AJ307" s="101">
        <f>IF($R292&gt;0, $R292, $R291)</f>
        <v>40.776666666666664</v>
      </c>
      <c r="AK307" s="81">
        <f t="shared" ref="AK307" si="270">AJ307*AI307</f>
        <v>0</v>
      </c>
      <c r="AL307" s="82">
        <f t="shared" ref="AL307:AL311" si="271">AK307-AH307</f>
        <v>0</v>
      </c>
      <c r="AM307" s="83" t="str">
        <f t="shared" ref="AM307:AM310" si="272">IF(ISERROR(AL307/AH307), "", AL307/AH307)</f>
        <v/>
      </c>
      <c r="AO307" s="7"/>
    </row>
    <row r="308" spans="3:41" x14ac:dyDescent="0.35">
      <c r="C308" s="5"/>
      <c r="D308" s="74" t="s">
        <v>65</v>
      </c>
      <c r="E308" s="75"/>
      <c r="F308" s="97">
        <v>-5.0799999999999998E-2</v>
      </c>
      <c r="G308" s="100">
        <f>IF($E292&gt;0, $E292, $E291)</f>
        <v>40.776666666666664</v>
      </c>
      <c r="H308" s="78">
        <f>G308*F308</f>
        <v>-2.0714546666666664</v>
      </c>
      <c r="I308" s="85">
        <v>0</v>
      </c>
      <c r="J308" s="101">
        <f>IF($E292&gt;0, $E292, $E291)</f>
        <v>40.776666666666664</v>
      </c>
      <c r="K308" s="81">
        <f>J308*I308</f>
        <v>0</v>
      </c>
      <c r="L308" s="82">
        <f t="shared" si="243"/>
        <v>2.0714546666666664</v>
      </c>
      <c r="M308" s="83">
        <f t="shared" si="247"/>
        <v>-1</v>
      </c>
      <c r="O308" s="7"/>
      <c r="P308" s="5"/>
      <c r="Q308" s="74" t="s">
        <v>65</v>
      </c>
      <c r="R308" s="75"/>
      <c r="S308" s="97">
        <f t="shared" si="263"/>
        <v>0</v>
      </c>
      <c r="T308" s="100">
        <f>IF($R292&gt;0, $R292, $R291)</f>
        <v>40.776666666666664</v>
      </c>
      <c r="U308" s="78">
        <f>T308*S308</f>
        <v>0</v>
      </c>
      <c r="V308" s="85">
        <v>0</v>
      </c>
      <c r="W308" s="101">
        <f>IF($R292&gt;0, $R292, $R291)</f>
        <v>40.776666666666664</v>
      </c>
      <c r="X308" s="81">
        <f>W308*V308</f>
        <v>0</v>
      </c>
      <c r="Y308" s="82">
        <f t="shared" si="266"/>
        <v>0</v>
      </c>
      <c r="Z308" s="83" t="str">
        <f t="shared" si="267"/>
        <v/>
      </c>
      <c r="AB308" s="7"/>
      <c r="AC308" s="5"/>
      <c r="AD308" s="74" t="s">
        <v>65</v>
      </c>
      <c r="AE308" s="75"/>
      <c r="AF308" s="97">
        <f t="shared" si="268"/>
        <v>0</v>
      </c>
      <c r="AG308" s="100">
        <f>IF($R292&gt;0, $R292, $R291)</f>
        <v>40.776666666666664</v>
      </c>
      <c r="AH308" s="78">
        <f>AG308*AF308</f>
        <v>0</v>
      </c>
      <c r="AI308" s="85">
        <v>0</v>
      </c>
      <c r="AJ308" s="101">
        <f>IF($R292&gt;0, $R292, $R291)</f>
        <v>40.776666666666664</v>
      </c>
      <c r="AK308" s="81">
        <f>AJ308*AI308</f>
        <v>0</v>
      </c>
      <c r="AL308" s="82">
        <f t="shared" si="271"/>
        <v>0</v>
      </c>
      <c r="AM308" s="83" t="str">
        <f t="shared" si="272"/>
        <v/>
      </c>
      <c r="AO308" s="7"/>
    </row>
    <row r="309" spans="3:41" x14ac:dyDescent="0.35">
      <c r="C309" s="5"/>
      <c r="D309" s="74" t="s">
        <v>66</v>
      </c>
      <c r="E309" s="75"/>
      <c r="F309" s="97">
        <v>1E-4</v>
      </c>
      <c r="G309" s="100">
        <f>E291</f>
        <v>13666.666666666666</v>
      </c>
      <c r="H309" s="78">
        <f>G309*F309</f>
        <v>1.3666666666666667</v>
      </c>
      <c r="I309" s="85">
        <v>0</v>
      </c>
      <c r="J309" s="101">
        <f>E291</f>
        <v>13666.666666666666</v>
      </c>
      <c r="K309" s="81">
        <f t="shared" si="252"/>
        <v>0</v>
      </c>
      <c r="L309" s="82">
        <f t="shared" si="243"/>
        <v>-1.3666666666666667</v>
      </c>
      <c r="M309" s="83">
        <f t="shared" si="247"/>
        <v>-1</v>
      </c>
      <c r="O309" s="7"/>
      <c r="P309" s="5"/>
      <c r="Q309" s="74" t="s">
        <v>66</v>
      </c>
      <c r="R309" s="75"/>
      <c r="S309" s="97">
        <f t="shared" si="263"/>
        <v>0</v>
      </c>
      <c r="T309" s="100">
        <f>R291</f>
        <v>13666.666666666666</v>
      </c>
      <c r="U309" s="78">
        <f>T309*S309</f>
        <v>0</v>
      </c>
      <c r="V309" s="85">
        <v>0</v>
      </c>
      <c r="W309" s="101">
        <f>R291</f>
        <v>13666.666666666666</v>
      </c>
      <c r="X309" s="81">
        <f t="shared" ref="X309:X310" si="273">W309*V309</f>
        <v>0</v>
      </c>
      <c r="Y309" s="82">
        <f t="shared" si="266"/>
        <v>0</v>
      </c>
      <c r="Z309" s="83" t="str">
        <f t="shared" si="267"/>
        <v/>
      </c>
      <c r="AB309" s="7"/>
      <c r="AC309" s="5"/>
      <c r="AD309" s="74" t="s">
        <v>66</v>
      </c>
      <c r="AE309" s="75"/>
      <c r="AF309" s="97">
        <f t="shared" si="268"/>
        <v>0</v>
      </c>
      <c r="AG309" s="100">
        <f>AE291</f>
        <v>13666.666666666666</v>
      </c>
      <c r="AH309" s="78">
        <f>AG309*AF309</f>
        <v>0</v>
      </c>
      <c r="AI309" s="85">
        <v>0</v>
      </c>
      <c r="AJ309" s="101">
        <f>AE291</f>
        <v>13666.666666666666</v>
      </c>
      <c r="AK309" s="81">
        <f t="shared" ref="AK309:AK310" si="274">AJ309*AI309</f>
        <v>0</v>
      </c>
      <c r="AL309" s="82">
        <f t="shared" si="271"/>
        <v>0</v>
      </c>
      <c r="AM309" s="83" t="str">
        <f t="shared" si="272"/>
        <v/>
      </c>
      <c r="AO309" s="7"/>
    </row>
    <row r="310" spans="3:41" x14ac:dyDescent="0.35">
      <c r="C310" s="5"/>
      <c r="D310" s="74" t="s">
        <v>67</v>
      </c>
      <c r="E310" s="75"/>
      <c r="F310" s="97">
        <v>0.44869999999999999</v>
      </c>
      <c r="G310" s="100">
        <f>IF($E292&gt;0, $E292, $E291)</f>
        <v>40.776666666666664</v>
      </c>
      <c r="H310" s="78">
        <f t="shared" si="246"/>
        <v>18.296490333333331</v>
      </c>
      <c r="I310" s="85">
        <v>0.58069999999999999</v>
      </c>
      <c r="J310" s="101">
        <f>IF($E292&gt;0, $E292, $E291)</f>
        <v>40.776666666666664</v>
      </c>
      <c r="K310" s="81">
        <f t="shared" si="252"/>
        <v>23.679010333333331</v>
      </c>
      <c r="L310" s="82">
        <f t="shared" si="243"/>
        <v>5.3825199999999995</v>
      </c>
      <c r="M310" s="83">
        <f t="shared" si="247"/>
        <v>0.29418319589926456</v>
      </c>
      <c r="O310" s="7"/>
      <c r="P310" s="5"/>
      <c r="Q310" s="74" t="s">
        <v>67</v>
      </c>
      <c r="R310" s="75"/>
      <c r="S310" s="97">
        <f t="shared" si="263"/>
        <v>0.58069999999999999</v>
      </c>
      <c r="T310" s="100">
        <f>IF($R292&gt;0, $R292, $R291)</f>
        <v>40.776666666666664</v>
      </c>
      <c r="U310" s="78">
        <f t="shared" ref="U310" si="275">T310*S310</f>
        <v>23.679010333333331</v>
      </c>
      <c r="V310" s="102">
        <f>I310</f>
        <v>0.58069999999999999</v>
      </c>
      <c r="W310" s="101">
        <f>IF($R292&gt;0, $R292, $R291)</f>
        <v>40.776666666666664</v>
      </c>
      <c r="X310" s="81">
        <f t="shared" si="273"/>
        <v>23.679010333333331</v>
      </c>
      <c r="Y310" s="82">
        <f t="shared" si="266"/>
        <v>0</v>
      </c>
      <c r="Z310" s="83">
        <f t="shared" si="267"/>
        <v>0</v>
      </c>
      <c r="AB310" s="7"/>
      <c r="AC310" s="5"/>
      <c r="AD310" s="74" t="s">
        <v>67</v>
      </c>
      <c r="AE310" s="75"/>
      <c r="AF310" s="97">
        <f t="shared" si="268"/>
        <v>0.58069999999999999</v>
      </c>
      <c r="AG310" s="100">
        <f>IF($R292&gt;0, $R292, $R291)</f>
        <v>40.776666666666664</v>
      </c>
      <c r="AH310" s="78">
        <f t="shared" ref="AH310" si="276">AG310*AF310</f>
        <v>23.679010333333331</v>
      </c>
      <c r="AI310" s="102">
        <f>V310</f>
        <v>0.58069999999999999</v>
      </c>
      <c r="AJ310" s="101">
        <f>IF($R292&gt;0, $R292, $R291)</f>
        <v>40.776666666666664</v>
      </c>
      <c r="AK310" s="81">
        <f t="shared" si="274"/>
        <v>23.679010333333331</v>
      </c>
      <c r="AL310" s="82">
        <f t="shared" si="271"/>
        <v>0</v>
      </c>
      <c r="AM310" s="83">
        <f t="shared" si="272"/>
        <v>0</v>
      </c>
      <c r="AO310" s="7"/>
    </row>
    <row r="311" spans="3:41" x14ac:dyDescent="0.35">
      <c r="C311" s="5"/>
      <c r="D311" s="74" t="s">
        <v>68</v>
      </c>
      <c r="E311" s="75"/>
      <c r="F311" s="76">
        <v>0</v>
      </c>
      <c r="G311" s="77">
        <v>1</v>
      </c>
      <c r="H311" s="78">
        <f>G311*F311</f>
        <v>0</v>
      </c>
      <c r="I311" s="85">
        <v>0</v>
      </c>
      <c r="J311" s="86">
        <v>1</v>
      </c>
      <c r="K311" s="81">
        <f>J311*I311</f>
        <v>0</v>
      </c>
      <c r="L311" s="82">
        <f t="shared" si="243"/>
        <v>0</v>
      </c>
      <c r="M311" s="83" t="str">
        <f>IF(ISERROR(L311/H311), "", L311/H311)</f>
        <v/>
      </c>
      <c r="O311" s="7"/>
      <c r="P311" s="5"/>
      <c r="Q311" s="74" t="s">
        <v>68</v>
      </c>
      <c r="R311" s="75"/>
      <c r="S311" s="97">
        <f t="shared" si="263"/>
        <v>0</v>
      </c>
      <c r="T311" s="77">
        <v>1</v>
      </c>
      <c r="U311" s="78">
        <f>T311*S311</f>
        <v>0</v>
      </c>
      <c r="V311" s="79">
        <v>0</v>
      </c>
      <c r="W311" s="86">
        <v>1</v>
      </c>
      <c r="X311" s="81">
        <f>W311*V311</f>
        <v>0</v>
      </c>
      <c r="Y311" s="82">
        <f t="shared" si="266"/>
        <v>0</v>
      </c>
      <c r="Z311" s="83" t="str">
        <f>IF(ISERROR(Y311/U311), "", Y311/U311)</f>
        <v/>
      </c>
      <c r="AB311" s="7"/>
      <c r="AC311" s="5"/>
      <c r="AD311" s="74" t="s">
        <v>68</v>
      </c>
      <c r="AE311" s="75"/>
      <c r="AF311" s="97">
        <f t="shared" si="268"/>
        <v>0</v>
      </c>
      <c r="AG311" s="77">
        <v>1</v>
      </c>
      <c r="AH311" s="78">
        <f>AG311*AF311</f>
        <v>0</v>
      </c>
      <c r="AI311" s="79">
        <v>0</v>
      </c>
      <c r="AJ311" s="86">
        <v>1</v>
      </c>
      <c r="AK311" s="81">
        <f>AJ311*AI311</f>
        <v>0</v>
      </c>
      <c r="AL311" s="82">
        <f t="shared" si="271"/>
        <v>0</v>
      </c>
      <c r="AM311" s="83" t="str">
        <f>IF(ISERROR(AL311/AH311), "", AL311/AH311)</f>
        <v/>
      </c>
      <c r="AO311" s="7"/>
    </row>
    <row r="312" spans="3:41" x14ac:dyDescent="0.35">
      <c r="C312" s="5"/>
      <c r="D312" s="74" t="s">
        <v>69</v>
      </c>
      <c r="E312" s="75"/>
      <c r="F312" s="76">
        <v>0</v>
      </c>
      <c r="G312" s="77">
        <v>1</v>
      </c>
      <c r="H312" s="78">
        <f t="shared" si="246"/>
        <v>0</v>
      </c>
      <c r="I312" s="85">
        <v>0</v>
      </c>
      <c r="J312" s="86">
        <v>1</v>
      </c>
      <c r="K312" s="81">
        <f>J312*I312</f>
        <v>0</v>
      </c>
      <c r="L312" s="82">
        <f>K312-H312</f>
        <v>0</v>
      </c>
      <c r="M312" s="83" t="str">
        <f>IF(ISERROR(L312/H312), "", L312/H312)</f>
        <v/>
      </c>
      <c r="O312" s="7"/>
      <c r="P312" s="5"/>
      <c r="Q312" s="74" t="s">
        <v>69</v>
      </c>
      <c r="R312" s="75"/>
      <c r="S312" s="97">
        <f t="shared" si="263"/>
        <v>0</v>
      </c>
      <c r="T312" s="77">
        <v>1</v>
      </c>
      <c r="U312" s="78">
        <f t="shared" ref="U312" si="277">T312*S312</f>
        <v>0</v>
      </c>
      <c r="V312" s="79">
        <v>0</v>
      </c>
      <c r="W312" s="86">
        <v>1</v>
      </c>
      <c r="X312" s="81">
        <f>W312*V312</f>
        <v>0</v>
      </c>
      <c r="Y312" s="82">
        <f>X312-U312</f>
        <v>0</v>
      </c>
      <c r="Z312" s="83" t="str">
        <f>IF(ISERROR(Y312/U312), "", Y312/U312)</f>
        <v/>
      </c>
      <c r="AB312" s="7"/>
      <c r="AC312" s="5"/>
      <c r="AD312" s="74" t="s">
        <v>69</v>
      </c>
      <c r="AE312" s="75"/>
      <c r="AF312" s="97">
        <f t="shared" si="268"/>
        <v>0</v>
      </c>
      <c r="AG312" s="77">
        <v>1</v>
      </c>
      <c r="AH312" s="78">
        <f t="shared" ref="AH312" si="278">AG312*AF312</f>
        <v>0</v>
      </c>
      <c r="AI312" s="79">
        <v>0</v>
      </c>
      <c r="AJ312" s="86">
        <v>1</v>
      </c>
      <c r="AK312" s="81">
        <f>AJ312*AI312</f>
        <v>0</v>
      </c>
      <c r="AL312" s="82">
        <f>AK312-AH312</f>
        <v>0</v>
      </c>
      <c r="AM312" s="83" t="str">
        <f>IF(ISERROR(AL312/AH312), "", AL312/AH312)</f>
        <v/>
      </c>
      <c r="AO312" s="7"/>
    </row>
    <row r="313" spans="3:41" x14ac:dyDescent="0.35">
      <c r="C313" s="5"/>
      <c r="D313" s="74" t="s">
        <v>70</v>
      </c>
      <c r="E313" s="75"/>
      <c r="F313" s="97"/>
      <c r="G313" s="100">
        <f>IF($E292&gt;0, $E292, $E291)</f>
        <v>40.776666666666664</v>
      </c>
      <c r="H313" s="78">
        <f>G313*F313</f>
        <v>0</v>
      </c>
      <c r="I313" s="85">
        <v>3.9699999999999999E-2</v>
      </c>
      <c r="J313" s="101">
        <f>IF($E292&gt;0, $E292, $E291)</f>
        <v>40.776666666666664</v>
      </c>
      <c r="K313" s="81">
        <f>J313*I313</f>
        <v>1.6188336666666665</v>
      </c>
      <c r="L313" s="82">
        <f t="shared" si="243"/>
        <v>1.6188336666666665</v>
      </c>
      <c r="M313" s="83" t="str">
        <f>IF(ISERROR(L313/H313), "", L313/H313)</f>
        <v/>
      </c>
      <c r="O313" s="7"/>
      <c r="P313" s="5"/>
      <c r="Q313" s="74" t="s">
        <v>70</v>
      </c>
      <c r="R313" s="75"/>
      <c r="S313" s="97">
        <f t="shared" si="263"/>
        <v>3.9699999999999999E-2</v>
      </c>
      <c r="T313" s="100">
        <f>IF($R292&gt;0, $R292, $R291)</f>
        <v>40.776666666666664</v>
      </c>
      <c r="U313" s="78">
        <f>T313*S313</f>
        <v>1.6188336666666665</v>
      </c>
      <c r="V313" s="85"/>
      <c r="W313" s="101">
        <f>IF($R292&gt;0, $R292, $R291)</f>
        <v>40.776666666666664</v>
      </c>
      <c r="X313" s="81">
        <f>W313*V313</f>
        <v>0</v>
      </c>
      <c r="Y313" s="82">
        <f t="shared" ref="Y313:Y320" si="279">X313-U313</f>
        <v>-1.6188336666666665</v>
      </c>
      <c r="Z313" s="83">
        <f>IF(ISERROR(Y313/U313), "", Y313/U313)</f>
        <v>-1</v>
      </c>
      <c r="AB313" s="7"/>
      <c r="AC313" s="5"/>
      <c r="AD313" s="74" t="s">
        <v>70</v>
      </c>
      <c r="AE313" s="75"/>
      <c r="AF313" s="97">
        <f t="shared" si="268"/>
        <v>0</v>
      </c>
      <c r="AG313" s="100">
        <f>IF($R292&gt;0, $R292, $R291)</f>
        <v>40.776666666666664</v>
      </c>
      <c r="AH313" s="78">
        <f>AG313*AF313</f>
        <v>0</v>
      </c>
      <c r="AI313" s="85"/>
      <c r="AJ313" s="101">
        <f>IF($R292&gt;0, $R292, $R291)</f>
        <v>40.776666666666664</v>
      </c>
      <c r="AK313" s="81">
        <f>AJ313*AI313</f>
        <v>0</v>
      </c>
      <c r="AL313" s="82">
        <f t="shared" ref="AL313:AL320" si="280">AK313-AH313</f>
        <v>0</v>
      </c>
      <c r="AM313" s="83" t="str">
        <f>IF(ISERROR(AL313/AH313), "", AL313/AH313)</f>
        <v/>
      </c>
      <c r="AO313" s="7"/>
    </row>
    <row r="314" spans="3:41" x14ac:dyDescent="0.35">
      <c r="C314" s="5"/>
      <c r="D314" s="87" t="s">
        <v>71</v>
      </c>
      <c r="E314" s="103"/>
      <c r="F314" s="104"/>
      <c r="G314" s="105"/>
      <c r="H314" s="106">
        <f>SUM(H305:H313)</f>
        <v>5740.0126773333332</v>
      </c>
      <c r="I314" s="107"/>
      <c r="J314" s="93"/>
      <c r="K314" s="108">
        <f>SUM(K305:K313)</f>
        <v>6460.7925109999996</v>
      </c>
      <c r="L314" s="95">
        <f t="shared" si="243"/>
        <v>720.77983366666649</v>
      </c>
      <c r="M314" s="96">
        <f>IF((H314)=0,"",(L314/H314))</f>
        <v>0.12557112225778616</v>
      </c>
      <c r="O314" s="7"/>
      <c r="P314" s="5"/>
      <c r="Q314" s="87" t="s">
        <v>71</v>
      </c>
      <c r="R314" s="103"/>
      <c r="S314" s="104"/>
      <c r="T314" s="105"/>
      <c r="U314" s="106">
        <f>SUM(U305:U313)</f>
        <v>6460.7925109999996</v>
      </c>
      <c r="V314" s="107"/>
      <c r="W314" s="93"/>
      <c r="X314" s="108">
        <f>SUM(X305:X313)</f>
        <v>7291.8193386666662</v>
      </c>
      <c r="Y314" s="95">
        <f t="shared" si="279"/>
        <v>831.02682766666658</v>
      </c>
      <c r="Z314" s="96">
        <f>IF((U314)=0,"",(Y314/U314))</f>
        <v>0.12862614396790781</v>
      </c>
      <c r="AB314" s="7"/>
      <c r="AC314" s="5"/>
      <c r="AD314" s="87" t="s">
        <v>71</v>
      </c>
      <c r="AE314" s="103"/>
      <c r="AF314" s="104"/>
      <c r="AG314" s="105"/>
      <c r="AH314" s="106">
        <f>SUM(AH305:AH313)</f>
        <v>7291.8193386666662</v>
      </c>
      <c r="AI314" s="107"/>
      <c r="AJ314" s="93"/>
      <c r="AK314" s="108">
        <f>SUM(AK305:AK313)</f>
        <v>7359.0944806666666</v>
      </c>
      <c r="AL314" s="95">
        <f t="shared" si="280"/>
        <v>67.275142000000415</v>
      </c>
      <c r="AM314" s="96">
        <f>IF((AH314)=0,"",(AL314/AH314))</f>
        <v>9.226112013398003E-3</v>
      </c>
      <c r="AO314" s="7"/>
    </row>
    <row r="315" spans="3:41" x14ac:dyDescent="0.35">
      <c r="C315" s="5"/>
      <c r="D315" s="109" t="s">
        <v>72</v>
      </c>
      <c r="E315" s="75"/>
      <c r="F315" s="110">
        <v>2.9201999999999999</v>
      </c>
      <c r="G315" s="98">
        <f>IF($E292&gt;0, $E292, $E291*$E293)</f>
        <v>40.776666666666664</v>
      </c>
      <c r="H315" s="78">
        <f>G315*F315</f>
        <v>119.07602199999999</v>
      </c>
      <c r="I315" s="85">
        <v>3.8586999999999998</v>
      </c>
      <c r="J315" s="99">
        <f>IF($E292&gt;0, $E292, $E291*$E294)</f>
        <v>40.776666666666664</v>
      </c>
      <c r="K315" s="81">
        <f>J315*I315</f>
        <v>157.34492366666666</v>
      </c>
      <c r="L315" s="82">
        <f t="shared" si="243"/>
        <v>38.268901666666665</v>
      </c>
      <c r="M315" s="83">
        <f>IF(ISERROR(L315/H315), "", L315/H315)</f>
        <v>0.32138209711663585</v>
      </c>
      <c r="O315" s="7"/>
      <c r="P315" s="5"/>
      <c r="Q315" s="109" t="s">
        <v>72</v>
      </c>
      <c r="R315" s="75"/>
      <c r="S315" s="97">
        <f t="shared" si="263"/>
        <v>3.8586999999999998</v>
      </c>
      <c r="T315" s="98">
        <f>IF($R292&gt;0, $R292, $R291*$R293)</f>
        <v>40.776666666666664</v>
      </c>
      <c r="U315" s="78">
        <f>T315*S315</f>
        <v>157.34492366666666</v>
      </c>
      <c r="V315" s="102">
        <f>I315</f>
        <v>3.8586999999999998</v>
      </c>
      <c r="W315" s="99">
        <f>IF($R292&gt;0, $R292, $R291*$R294)</f>
        <v>40.776666666666664</v>
      </c>
      <c r="X315" s="81">
        <f>W315*V315</f>
        <v>157.34492366666666</v>
      </c>
      <c r="Y315" s="82">
        <f t="shared" si="279"/>
        <v>0</v>
      </c>
      <c r="Z315" s="83">
        <f>IF(ISERROR(Y315/U315), "", Y315/U315)</f>
        <v>0</v>
      </c>
      <c r="AB315" s="7"/>
      <c r="AC315" s="5"/>
      <c r="AD315" s="109" t="s">
        <v>72</v>
      </c>
      <c r="AE315" s="75"/>
      <c r="AF315" s="97">
        <f t="shared" ref="AF315:AF316" si="281">V315</f>
        <v>3.8586999999999998</v>
      </c>
      <c r="AG315" s="98">
        <f>IF($R292&gt;0, $R292, $R291*$R293)</f>
        <v>40.776666666666664</v>
      </c>
      <c r="AH315" s="78">
        <f>AG315*AF315</f>
        <v>157.34492366666666</v>
      </c>
      <c r="AI315" s="102">
        <f>V315</f>
        <v>3.8586999999999998</v>
      </c>
      <c r="AJ315" s="99">
        <f>IF($R292&gt;0, $R292, $R291*$R294)</f>
        <v>40.776666666666664</v>
      </c>
      <c r="AK315" s="81">
        <f>AJ315*AI315</f>
        <v>157.34492366666666</v>
      </c>
      <c r="AL315" s="82">
        <f t="shared" si="280"/>
        <v>0</v>
      </c>
      <c r="AM315" s="83">
        <f>IF(ISERROR(AL315/AH315), "", AL315/AH315)</f>
        <v>0</v>
      </c>
      <c r="AO315" s="7"/>
    </row>
    <row r="316" spans="3:41" x14ac:dyDescent="0.35">
      <c r="C316" s="5"/>
      <c r="D316" s="111" t="s">
        <v>73</v>
      </c>
      <c r="E316" s="75"/>
      <c r="F316" s="110">
        <v>1.0648</v>
      </c>
      <c r="G316" s="98">
        <f>IF($E292&gt;0, $E292, $E291*$E293)</f>
        <v>40.776666666666664</v>
      </c>
      <c r="H316" s="78">
        <f>G316*F316</f>
        <v>43.418994666666663</v>
      </c>
      <c r="I316" s="85">
        <v>1.4698</v>
      </c>
      <c r="J316" s="99">
        <f>IF($E292&gt;0, $E292, $E291*$E294)</f>
        <v>40.776666666666664</v>
      </c>
      <c r="K316" s="81">
        <f>J316*I316</f>
        <v>59.933544666666663</v>
      </c>
      <c r="L316" s="82">
        <f t="shared" si="243"/>
        <v>16.51455</v>
      </c>
      <c r="M316" s="83">
        <f>IF(ISERROR(L316/H316), "", L316/H316)</f>
        <v>0.38035311795642379</v>
      </c>
      <c r="O316" s="7"/>
      <c r="P316" s="5"/>
      <c r="Q316" s="111" t="s">
        <v>73</v>
      </c>
      <c r="R316" s="75"/>
      <c r="S316" s="97">
        <f t="shared" si="263"/>
        <v>1.4698</v>
      </c>
      <c r="T316" s="98">
        <f>IF($R292&gt;0, $R292, $R291*$R293)</f>
        <v>40.776666666666664</v>
      </c>
      <c r="U316" s="78">
        <f>T316*S316</f>
        <v>59.933544666666663</v>
      </c>
      <c r="V316" s="102">
        <f>I316</f>
        <v>1.4698</v>
      </c>
      <c r="W316" s="99">
        <f>IF($R292&gt;0, $R292, $R291*$R294)</f>
        <v>40.776666666666664</v>
      </c>
      <c r="X316" s="81">
        <f>W316*V316</f>
        <v>59.933544666666663</v>
      </c>
      <c r="Y316" s="82">
        <f t="shared" si="279"/>
        <v>0</v>
      </c>
      <c r="Z316" s="83">
        <f>IF(ISERROR(Y316/U316), "", Y316/U316)</f>
        <v>0</v>
      </c>
      <c r="AB316" s="7"/>
      <c r="AC316" s="5"/>
      <c r="AD316" s="111" t="s">
        <v>73</v>
      </c>
      <c r="AE316" s="75"/>
      <c r="AF316" s="97">
        <f t="shared" si="281"/>
        <v>1.4698</v>
      </c>
      <c r="AG316" s="98">
        <f>IF($R292&gt;0, $R292, $R291*$R293)</f>
        <v>40.776666666666664</v>
      </c>
      <c r="AH316" s="78">
        <f>AG316*AF316</f>
        <v>59.933544666666663</v>
      </c>
      <c r="AI316" s="102">
        <f>V316</f>
        <v>1.4698</v>
      </c>
      <c r="AJ316" s="99">
        <f>IF($R292&gt;0, $R292, $R291*$R294)</f>
        <v>40.776666666666664</v>
      </c>
      <c r="AK316" s="81">
        <f>AJ316*AI316</f>
        <v>59.933544666666663</v>
      </c>
      <c r="AL316" s="82">
        <f t="shared" si="280"/>
        <v>0</v>
      </c>
      <c r="AM316" s="83">
        <f>IF(ISERROR(AL316/AH316), "", AL316/AH316)</f>
        <v>0</v>
      </c>
      <c r="AO316" s="7"/>
    </row>
    <row r="317" spans="3:41" x14ac:dyDescent="0.35">
      <c r="C317" s="5"/>
      <c r="D317" s="87" t="s">
        <v>74</v>
      </c>
      <c r="E317" s="88"/>
      <c r="F317" s="104"/>
      <c r="G317" s="105"/>
      <c r="H317" s="106">
        <f>SUM(H314:H316)</f>
        <v>5902.5076939999999</v>
      </c>
      <c r="I317" s="107"/>
      <c r="J317" s="93"/>
      <c r="K317" s="108">
        <f>SUM(K314:K316)</f>
        <v>6678.0709793333326</v>
      </c>
      <c r="L317" s="95">
        <f t="shared" si="243"/>
        <v>775.56328533333271</v>
      </c>
      <c r="M317" s="96">
        <f>IF((H317)=0,"",(L317/H317))</f>
        <v>0.13139555686165494</v>
      </c>
      <c r="O317" s="7"/>
      <c r="P317" s="5"/>
      <c r="Q317" s="87" t="s">
        <v>74</v>
      </c>
      <c r="R317" s="88"/>
      <c r="S317" s="104"/>
      <c r="T317" s="105"/>
      <c r="U317" s="106">
        <f>SUM(U314:U316)</f>
        <v>6678.0709793333326</v>
      </c>
      <c r="V317" s="107"/>
      <c r="W317" s="93"/>
      <c r="X317" s="108">
        <f>SUM(X314:X316)</f>
        <v>7509.0978069999992</v>
      </c>
      <c r="Y317" s="95">
        <f t="shared" si="279"/>
        <v>831.02682766666658</v>
      </c>
      <c r="Z317" s="96">
        <f>IF((U317)=0,"",(Y317/U317))</f>
        <v>0.12444114928374532</v>
      </c>
      <c r="AB317" s="7"/>
      <c r="AC317" s="5"/>
      <c r="AD317" s="87" t="s">
        <v>74</v>
      </c>
      <c r="AE317" s="88"/>
      <c r="AF317" s="104"/>
      <c r="AG317" s="105"/>
      <c r="AH317" s="106">
        <f>SUM(AH314:AH316)</f>
        <v>7509.0978069999992</v>
      </c>
      <c r="AI317" s="107"/>
      <c r="AJ317" s="93"/>
      <c r="AK317" s="108">
        <f>SUM(AK314:AK316)</f>
        <v>7576.3729489999996</v>
      </c>
      <c r="AL317" s="95">
        <f t="shared" si="280"/>
        <v>67.275142000000415</v>
      </c>
      <c r="AM317" s="96">
        <f>IF((AH317)=0,"",(AL317/AH317))</f>
        <v>8.9591511163013976E-3</v>
      </c>
      <c r="AO317" s="7"/>
    </row>
    <row r="318" spans="3:41" x14ac:dyDescent="0.35">
      <c r="C318" s="5"/>
      <c r="D318" s="74" t="s">
        <v>75</v>
      </c>
      <c r="E318" s="75"/>
      <c r="F318" s="85">
        <v>4.5000000000000005E-3</v>
      </c>
      <c r="G318" s="98">
        <f>E291*E293</f>
        <v>14615.133333333331</v>
      </c>
      <c r="H318" s="113">
        <f t="shared" ref="H318:H324" si="282">G318*F318</f>
        <v>65.768100000000004</v>
      </c>
      <c r="I318" s="85">
        <v>4.5000000000000005E-3</v>
      </c>
      <c r="J318" s="99">
        <f>E291*E294</f>
        <v>14436.1</v>
      </c>
      <c r="K318" s="81">
        <f t="shared" ref="K318:K324" si="283">J318*I318</f>
        <v>64.962450000000004</v>
      </c>
      <c r="L318" s="82">
        <f t="shared" si="243"/>
        <v>-0.80564999999999998</v>
      </c>
      <c r="M318" s="83">
        <f t="shared" ref="M318:M326" si="284">IF(ISERROR(L318/H318), "", L318/H318)</f>
        <v>-1.224985973443052E-2</v>
      </c>
      <c r="O318" s="7"/>
      <c r="P318" s="5"/>
      <c r="Q318" s="74" t="s">
        <v>75</v>
      </c>
      <c r="R318" s="75"/>
      <c r="S318" s="97">
        <f t="shared" si="263"/>
        <v>4.5000000000000005E-3</v>
      </c>
      <c r="T318" s="98">
        <f>R291*R293</f>
        <v>14436.1</v>
      </c>
      <c r="U318" s="113">
        <f t="shared" ref="U318:U320" si="285">T318*S318</f>
        <v>64.962450000000004</v>
      </c>
      <c r="V318" s="85">
        <f>S318</f>
        <v>4.5000000000000005E-3</v>
      </c>
      <c r="W318" s="99">
        <f>R291*R294</f>
        <v>14436.1</v>
      </c>
      <c r="X318" s="81">
        <f t="shared" ref="X318:X320" si="286">W318*V318</f>
        <v>64.962450000000004</v>
      </c>
      <c r="Y318" s="82">
        <f t="shared" si="279"/>
        <v>0</v>
      </c>
      <c r="Z318" s="83">
        <f t="shared" ref="Z318:Z320" si="287">IF(ISERROR(Y318/U318), "", Y318/U318)</f>
        <v>0</v>
      </c>
      <c r="AB318" s="7"/>
      <c r="AC318" s="5"/>
      <c r="AD318" s="74" t="s">
        <v>75</v>
      </c>
      <c r="AE318" s="75"/>
      <c r="AF318" s="97">
        <f t="shared" ref="AF318:AF320" si="288">V318</f>
        <v>4.5000000000000005E-3</v>
      </c>
      <c r="AG318" s="98">
        <f>AE291*AE293</f>
        <v>14436.1</v>
      </c>
      <c r="AH318" s="113">
        <f t="shared" ref="AH318:AH320" si="289">AG318*AF318</f>
        <v>64.962450000000004</v>
      </c>
      <c r="AI318" s="85">
        <f>AF318</f>
        <v>4.5000000000000005E-3</v>
      </c>
      <c r="AJ318" s="99">
        <f>AE291*AE294</f>
        <v>14436.1</v>
      </c>
      <c r="AK318" s="81">
        <f t="shared" ref="AK318:AK320" si="290">AJ318*AI318</f>
        <v>64.962450000000004</v>
      </c>
      <c r="AL318" s="82">
        <f t="shared" si="280"/>
        <v>0</v>
      </c>
      <c r="AM318" s="83">
        <f t="shared" ref="AM318:AM320" si="291">IF(ISERROR(AL318/AH318), "", AL318/AH318)</f>
        <v>0</v>
      </c>
      <c r="AO318" s="7"/>
    </row>
    <row r="319" spans="3:41" x14ac:dyDescent="0.35">
      <c r="C319" s="5"/>
      <c r="D319" s="74" t="s">
        <v>76</v>
      </c>
      <c r="E319" s="75"/>
      <c r="F319" s="85">
        <v>1.4E-3</v>
      </c>
      <c r="G319" s="98">
        <f>E291*E293</f>
        <v>14615.133333333331</v>
      </c>
      <c r="H319" s="113">
        <f t="shared" si="282"/>
        <v>20.461186666666663</v>
      </c>
      <c r="I319" s="85">
        <v>1.4E-3</v>
      </c>
      <c r="J319" s="99">
        <f>E291*E294</f>
        <v>14436.1</v>
      </c>
      <c r="K319" s="81">
        <f t="shared" si="283"/>
        <v>20.210540000000002</v>
      </c>
      <c r="L319" s="82">
        <f t="shared" si="243"/>
        <v>-0.25064666666666113</v>
      </c>
      <c r="M319" s="83">
        <f t="shared" si="284"/>
        <v>-1.2249859734430253E-2</v>
      </c>
      <c r="O319" s="7"/>
      <c r="P319" s="5"/>
      <c r="Q319" s="74" t="s">
        <v>76</v>
      </c>
      <c r="R319" s="75"/>
      <c r="S319" s="97">
        <f t="shared" si="263"/>
        <v>1.4E-3</v>
      </c>
      <c r="T319" s="98">
        <f>R291*R293</f>
        <v>14436.1</v>
      </c>
      <c r="U319" s="113">
        <f t="shared" si="285"/>
        <v>20.210540000000002</v>
      </c>
      <c r="V319" s="85">
        <f t="shared" ref="V319:V320" si="292">S319</f>
        <v>1.4E-3</v>
      </c>
      <c r="W319" s="99">
        <f>R291*R294</f>
        <v>14436.1</v>
      </c>
      <c r="X319" s="81">
        <f t="shared" si="286"/>
        <v>20.210540000000002</v>
      </c>
      <c r="Y319" s="82">
        <f t="shared" si="279"/>
        <v>0</v>
      </c>
      <c r="Z319" s="83">
        <f t="shared" si="287"/>
        <v>0</v>
      </c>
      <c r="AB319" s="7"/>
      <c r="AC319" s="5"/>
      <c r="AD319" s="74" t="s">
        <v>76</v>
      </c>
      <c r="AE319" s="75"/>
      <c r="AF319" s="97">
        <f t="shared" si="288"/>
        <v>1.4E-3</v>
      </c>
      <c r="AG319" s="98">
        <f>AE291*AE293</f>
        <v>14436.1</v>
      </c>
      <c r="AH319" s="113">
        <f t="shared" si="289"/>
        <v>20.210540000000002</v>
      </c>
      <c r="AI319" s="85">
        <f t="shared" ref="AI319:AI320" si="293">AF319</f>
        <v>1.4E-3</v>
      </c>
      <c r="AJ319" s="99">
        <f>AE291*AE294</f>
        <v>14436.1</v>
      </c>
      <c r="AK319" s="81">
        <f t="shared" si="290"/>
        <v>20.210540000000002</v>
      </c>
      <c r="AL319" s="82">
        <f t="shared" si="280"/>
        <v>0</v>
      </c>
      <c r="AM319" s="83">
        <f t="shared" si="291"/>
        <v>0</v>
      </c>
      <c r="AO319" s="7"/>
    </row>
    <row r="320" spans="3:41" x14ac:dyDescent="0.35">
      <c r="C320" s="5"/>
      <c r="D320" s="74" t="s">
        <v>77</v>
      </c>
      <c r="E320" s="75"/>
      <c r="F320" s="79">
        <v>0.25</v>
      </c>
      <c r="G320" s="77">
        <v>1</v>
      </c>
      <c r="H320" s="113">
        <f t="shared" si="282"/>
        <v>0.25</v>
      </c>
      <c r="I320" s="79">
        <v>0.25</v>
      </c>
      <c r="J320" s="80">
        <v>1</v>
      </c>
      <c r="K320" s="81">
        <f t="shared" si="283"/>
        <v>0.25</v>
      </c>
      <c r="L320" s="82">
        <f t="shared" si="243"/>
        <v>0</v>
      </c>
      <c r="M320" s="83">
        <f t="shared" si="284"/>
        <v>0</v>
      </c>
      <c r="O320" s="7"/>
      <c r="P320" s="5"/>
      <c r="Q320" s="74" t="s">
        <v>77</v>
      </c>
      <c r="R320" s="75"/>
      <c r="S320" s="210">
        <f t="shared" si="263"/>
        <v>0.25</v>
      </c>
      <c r="T320" s="77">
        <v>1</v>
      </c>
      <c r="U320" s="113">
        <f t="shared" si="285"/>
        <v>0.25</v>
      </c>
      <c r="V320" s="211">
        <f t="shared" si="292"/>
        <v>0.25</v>
      </c>
      <c r="W320" s="80">
        <v>1</v>
      </c>
      <c r="X320" s="81">
        <f t="shared" si="286"/>
        <v>0.25</v>
      </c>
      <c r="Y320" s="82">
        <f t="shared" si="279"/>
        <v>0</v>
      </c>
      <c r="Z320" s="83">
        <f t="shared" si="287"/>
        <v>0</v>
      </c>
      <c r="AB320" s="7"/>
      <c r="AC320" s="5"/>
      <c r="AD320" s="74" t="s">
        <v>77</v>
      </c>
      <c r="AE320" s="75"/>
      <c r="AF320" s="210">
        <f t="shared" si="288"/>
        <v>0.25</v>
      </c>
      <c r="AG320" s="77">
        <v>1</v>
      </c>
      <c r="AH320" s="113">
        <f t="shared" si="289"/>
        <v>0.25</v>
      </c>
      <c r="AI320" s="211">
        <f t="shared" si="293"/>
        <v>0.25</v>
      </c>
      <c r="AJ320" s="80">
        <v>1</v>
      </c>
      <c r="AK320" s="81">
        <f t="shared" si="290"/>
        <v>0.25</v>
      </c>
      <c r="AL320" s="82">
        <f t="shared" si="280"/>
        <v>0</v>
      </c>
      <c r="AM320" s="83">
        <f t="shared" si="291"/>
        <v>0</v>
      </c>
      <c r="AO320" s="7"/>
    </row>
    <row r="321" spans="3:41" hidden="1" x14ac:dyDescent="0.35">
      <c r="C321" s="5"/>
      <c r="D321" s="74" t="s">
        <v>78</v>
      </c>
      <c r="E321" s="75"/>
      <c r="F321" s="110"/>
      <c r="G321" s="98"/>
      <c r="H321" s="113"/>
      <c r="I321" s="102"/>
      <c r="J321" s="99"/>
      <c r="K321" s="81"/>
      <c r="L321" s="82"/>
      <c r="M321" s="83"/>
      <c r="O321" s="7"/>
      <c r="P321" s="5"/>
      <c r="Q321" s="74" t="s">
        <v>78</v>
      </c>
      <c r="R321" s="75"/>
      <c r="S321" s="110"/>
      <c r="T321" s="98"/>
      <c r="U321" s="113"/>
      <c r="V321" s="102"/>
      <c r="W321" s="99"/>
      <c r="X321" s="81"/>
      <c r="Y321" s="82"/>
      <c r="Z321" s="83"/>
      <c r="AB321" s="7"/>
      <c r="AC321" s="5"/>
      <c r="AD321" s="74" t="s">
        <v>78</v>
      </c>
      <c r="AE321" s="75"/>
      <c r="AF321" s="110"/>
      <c r="AG321" s="98"/>
      <c r="AH321" s="113"/>
      <c r="AI321" s="102"/>
      <c r="AJ321" s="99"/>
      <c r="AK321" s="81"/>
      <c r="AL321" s="82"/>
      <c r="AM321" s="83"/>
      <c r="AO321" s="7"/>
    </row>
    <row r="322" spans="3:41" hidden="1" x14ac:dyDescent="0.35">
      <c r="C322" s="5"/>
      <c r="D322" s="74" t="s">
        <v>79</v>
      </c>
      <c r="E322" s="75"/>
      <c r="F322" s="112">
        <v>7.5999999999999998E-2</v>
      </c>
      <c r="G322" s="115">
        <v>9353.6853333333311</v>
      </c>
      <c r="H322" s="113">
        <f t="shared" si="282"/>
        <v>710.88008533333311</v>
      </c>
      <c r="I322" s="116">
        <v>7.5999999999999998E-2</v>
      </c>
      <c r="J322" s="117">
        <v>9239.1039999999994</v>
      </c>
      <c r="K322" s="81">
        <f t="shared" si="283"/>
        <v>702.17190399999993</v>
      </c>
      <c r="L322" s="82">
        <f>K322-H322</f>
        <v>-8.7081813333331866</v>
      </c>
      <c r="M322" s="83">
        <f t="shared" si="284"/>
        <v>-1.2249859734430319E-2</v>
      </c>
      <c r="O322" s="7"/>
      <c r="P322" s="5"/>
      <c r="Q322" s="74" t="s">
        <v>79</v>
      </c>
      <c r="R322" s="75"/>
      <c r="S322" s="112">
        <v>7.5999999999999998E-2</v>
      </c>
      <c r="T322" s="115">
        <v>9239.1039999999994</v>
      </c>
      <c r="U322" s="113">
        <f t="shared" ref="U322:U324" si="294">T322*S322</f>
        <v>702.17190399999993</v>
      </c>
      <c r="V322" s="116">
        <v>7.5999999999999998E-2</v>
      </c>
      <c r="W322" s="117">
        <v>9239.1039999999994</v>
      </c>
      <c r="X322" s="81">
        <f t="shared" ref="X322:X324" si="295">W322*V322</f>
        <v>702.17190399999993</v>
      </c>
      <c r="Y322" s="82">
        <f>X322-U322</f>
        <v>0</v>
      </c>
      <c r="Z322" s="83">
        <f t="shared" ref="Z322:Z326" si="296">IF(ISERROR(Y322/U322), "", Y322/U322)</f>
        <v>0</v>
      </c>
      <c r="AB322" s="7"/>
      <c r="AC322" s="5"/>
      <c r="AD322" s="74" t="s">
        <v>79</v>
      </c>
      <c r="AE322" s="75"/>
      <c r="AF322" s="112">
        <v>7.5999999999999998E-2</v>
      </c>
      <c r="AG322" s="115">
        <v>9239.1039999999994</v>
      </c>
      <c r="AH322" s="113">
        <f t="shared" ref="AH322:AH324" si="297">AG322*AF322</f>
        <v>702.17190399999993</v>
      </c>
      <c r="AI322" s="116">
        <v>7.5999999999999998E-2</v>
      </c>
      <c r="AJ322" s="117">
        <v>9239.1039999999994</v>
      </c>
      <c r="AK322" s="81">
        <f t="shared" ref="AK322:AK324" si="298">AJ322*AI322</f>
        <v>702.17190399999993</v>
      </c>
      <c r="AL322" s="82">
        <f>AK322-AH322</f>
        <v>0</v>
      </c>
      <c r="AM322" s="83">
        <f t="shared" ref="AM322:AM326" si="299">IF(ISERROR(AL322/AH322), "", AL322/AH322)</f>
        <v>0</v>
      </c>
      <c r="AO322" s="7"/>
    </row>
    <row r="323" spans="3:41" hidden="1" x14ac:dyDescent="0.35">
      <c r="C323" s="5"/>
      <c r="D323" s="74" t="s">
        <v>80</v>
      </c>
      <c r="E323" s="75"/>
      <c r="F323" s="112">
        <v>0.122</v>
      </c>
      <c r="G323" s="115">
        <v>2630.7239999999997</v>
      </c>
      <c r="H323" s="113">
        <f t="shared" si="282"/>
        <v>320.94832799999995</v>
      </c>
      <c r="I323" s="116">
        <v>0.122</v>
      </c>
      <c r="J323" s="117">
        <v>2598.498</v>
      </c>
      <c r="K323" s="81">
        <f t="shared" si="283"/>
        <v>317.01675599999999</v>
      </c>
      <c r="L323" s="82">
        <f>K323-H323</f>
        <v>-3.9315719999999601</v>
      </c>
      <c r="M323" s="83">
        <f t="shared" si="284"/>
        <v>-1.22498597344304E-2</v>
      </c>
      <c r="O323" s="7"/>
      <c r="P323" s="5"/>
      <c r="Q323" s="74" t="s">
        <v>80</v>
      </c>
      <c r="R323" s="75"/>
      <c r="S323" s="112">
        <v>0.122</v>
      </c>
      <c r="T323" s="115">
        <v>2598.498</v>
      </c>
      <c r="U323" s="113">
        <f t="shared" si="294"/>
        <v>317.01675599999999</v>
      </c>
      <c r="V323" s="116">
        <v>0.122</v>
      </c>
      <c r="W323" s="117">
        <v>2598.498</v>
      </c>
      <c r="X323" s="81">
        <f t="shared" si="295"/>
        <v>317.01675599999999</v>
      </c>
      <c r="Y323" s="82">
        <f>X323-U323</f>
        <v>0</v>
      </c>
      <c r="Z323" s="83">
        <f t="shared" si="296"/>
        <v>0</v>
      </c>
      <c r="AB323" s="7"/>
      <c r="AC323" s="5"/>
      <c r="AD323" s="74" t="s">
        <v>80</v>
      </c>
      <c r="AE323" s="75"/>
      <c r="AF323" s="112">
        <v>0.122</v>
      </c>
      <c r="AG323" s="115">
        <v>2598.498</v>
      </c>
      <c r="AH323" s="113">
        <f t="shared" si="297"/>
        <v>317.01675599999999</v>
      </c>
      <c r="AI323" s="116">
        <v>0.122</v>
      </c>
      <c r="AJ323" s="117">
        <v>2598.498</v>
      </c>
      <c r="AK323" s="81">
        <f t="shared" si="298"/>
        <v>317.01675599999999</v>
      </c>
      <c r="AL323" s="82">
        <f>AK323-AH323</f>
        <v>0</v>
      </c>
      <c r="AM323" s="83">
        <f t="shared" si="299"/>
        <v>0</v>
      </c>
      <c r="AO323" s="7"/>
    </row>
    <row r="324" spans="3:41" hidden="1" x14ac:dyDescent="0.35">
      <c r="C324" s="5"/>
      <c r="D324" s="118" t="s">
        <v>81</v>
      </c>
      <c r="E324" s="75"/>
      <c r="F324" s="112">
        <v>0.158</v>
      </c>
      <c r="G324" s="115">
        <v>2630.7239999999997</v>
      </c>
      <c r="H324" s="113">
        <f t="shared" si="282"/>
        <v>415.65439199999997</v>
      </c>
      <c r="I324" s="116">
        <v>0.158</v>
      </c>
      <c r="J324" s="117">
        <v>2598.498</v>
      </c>
      <c r="K324" s="81">
        <f t="shared" si="283"/>
        <v>410.56268399999999</v>
      </c>
      <c r="L324" s="82">
        <f>K324-H324</f>
        <v>-5.0917079999999828</v>
      </c>
      <c r="M324" s="83">
        <f t="shared" si="284"/>
        <v>-1.2249859734430482E-2</v>
      </c>
      <c r="O324" s="7"/>
      <c r="P324" s="5"/>
      <c r="Q324" s="118" t="s">
        <v>81</v>
      </c>
      <c r="R324" s="75"/>
      <c r="S324" s="112">
        <v>0.158</v>
      </c>
      <c r="T324" s="115">
        <v>2598.498</v>
      </c>
      <c r="U324" s="113">
        <f t="shared" si="294"/>
        <v>410.56268399999999</v>
      </c>
      <c r="V324" s="116">
        <v>0.158</v>
      </c>
      <c r="W324" s="117">
        <v>2598.498</v>
      </c>
      <c r="X324" s="81">
        <f t="shared" si="295"/>
        <v>410.56268399999999</v>
      </c>
      <c r="Y324" s="82">
        <f>X324-U324</f>
        <v>0</v>
      </c>
      <c r="Z324" s="83">
        <f t="shared" si="296"/>
        <v>0</v>
      </c>
      <c r="AB324" s="7"/>
      <c r="AC324" s="5"/>
      <c r="AD324" s="118" t="s">
        <v>81</v>
      </c>
      <c r="AE324" s="75"/>
      <c r="AF324" s="112">
        <v>0.158</v>
      </c>
      <c r="AG324" s="115">
        <v>2598.498</v>
      </c>
      <c r="AH324" s="113">
        <f t="shared" si="297"/>
        <v>410.56268399999999</v>
      </c>
      <c r="AI324" s="116">
        <v>0.158</v>
      </c>
      <c r="AJ324" s="117">
        <v>2598.498</v>
      </c>
      <c r="AK324" s="81">
        <f t="shared" si="298"/>
        <v>410.56268399999999</v>
      </c>
      <c r="AL324" s="82">
        <f>AK324-AH324</f>
        <v>0</v>
      </c>
      <c r="AM324" s="83">
        <f t="shared" si="299"/>
        <v>0</v>
      </c>
      <c r="AO324" s="7"/>
    </row>
    <row r="325" spans="3:41" hidden="1" x14ac:dyDescent="0.35">
      <c r="C325" s="5"/>
      <c r="D325" s="74" t="s">
        <v>82</v>
      </c>
      <c r="E325" s="75"/>
      <c r="F325" s="119">
        <v>8.9169999999999999E-2</v>
      </c>
      <c r="G325" s="115">
        <f>IF(AND(E291*12&gt;=150000),E291*E293,E291)</f>
        <v>14615.133333333331</v>
      </c>
      <c r="H325" s="113">
        <f>G325*F325</f>
        <v>1303.2314393333331</v>
      </c>
      <c r="I325" s="120">
        <f>F325</f>
        <v>8.9169999999999999E-2</v>
      </c>
      <c r="J325" s="117">
        <f>IF(AND(E291*12&gt;=150000),E291*E294,E291)</f>
        <v>14436.1</v>
      </c>
      <c r="K325" s="81">
        <f>J325*I325</f>
        <v>1287.2670370000001</v>
      </c>
      <c r="L325" s="82">
        <f>K325-H325</f>
        <v>-15.964402333333055</v>
      </c>
      <c r="M325" s="83">
        <f t="shared" si="284"/>
        <v>-1.224985973443031E-2</v>
      </c>
      <c r="O325" s="7"/>
      <c r="P325" s="5"/>
      <c r="Q325" s="74" t="s">
        <v>82</v>
      </c>
      <c r="R325" s="75"/>
      <c r="S325" s="119">
        <v>8.9169999999999999E-2</v>
      </c>
      <c r="T325" s="115">
        <f>IF(AND(R291*12&gt;=150000),R291*R293,R291)</f>
        <v>14436.1</v>
      </c>
      <c r="U325" s="113">
        <f>T325*S325</f>
        <v>1287.2670370000001</v>
      </c>
      <c r="V325" s="120">
        <f>S325</f>
        <v>8.9169999999999999E-2</v>
      </c>
      <c r="W325" s="117">
        <f>IF(AND(R291*12&gt;=150000),R291*R294,R291)</f>
        <v>14436.1</v>
      </c>
      <c r="X325" s="81">
        <f>W325*V325</f>
        <v>1287.2670370000001</v>
      </c>
      <c r="Y325" s="82">
        <f>X325-U325</f>
        <v>0</v>
      </c>
      <c r="Z325" s="83">
        <f t="shared" si="296"/>
        <v>0</v>
      </c>
      <c r="AB325" s="7"/>
      <c r="AC325" s="5"/>
      <c r="AD325" s="74" t="s">
        <v>82</v>
      </c>
      <c r="AE325" s="75"/>
      <c r="AF325" s="119">
        <v>8.9169999999999999E-2</v>
      </c>
      <c r="AG325" s="115">
        <f>IF(AND(AE291*12&gt;=150000),AE291*AE293,AE291)</f>
        <v>14436.1</v>
      </c>
      <c r="AH325" s="113">
        <f>AG325*AF325</f>
        <v>1287.2670370000001</v>
      </c>
      <c r="AI325" s="120">
        <f>AF325</f>
        <v>8.9169999999999999E-2</v>
      </c>
      <c r="AJ325" s="117">
        <f>IF(AND(AE291*12&gt;=150000),AE291*AE294,AE291)</f>
        <v>14436.1</v>
      </c>
      <c r="AK325" s="81">
        <f>AJ325*AI325</f>
        <v>1287.2670370000001</v>
      </c>
      <c r="AL325" s="82">
        <f>AK325-AH325</f>
        <v>0</v>
      </c>
      <c r="AM325" s="83">
        <f t="shared" si="299"/>
        <v>0</v>
      </c>
      <c r="AO325" s="7"/>
    </row>
    <row r="326" spans="3:41" ht="15" thickBot="1" x14ac:dyDescent="0.4">
      <c r="C326" s="5"/>
      <c r="D326" s="74" t="s">
        <v>83</v>
      </c>
      <c r="E326" s="75"/>
      <c r="F326" s="119">
        <f>F214</f>
        <v>0.1076</v>
      </c>
      <c r="G326" s="115">
        <f>IF(AND(E291*12&gt;=150000),E291*E293,E291)</f>
        <v>14615.133333333331</v>
      </c>
      <c r="H326" s="113">
        <f>G326*F326</f>
        <v>1572.5883466666664</v>
      </c>
      <c r="I326" s="120">
        <f>F326</f>
        <v>0.1076</v>
      </c>
      <c r="J326" s="117">
        <f>IF(AND(E291*12&gt;=150000),E291*E294,E291)</f>
        <v>14436.1</v>
      </c>
      <c r="K326" s="81">
        <f>J326*I326</f>
        <v>1553.3243600000001</v>
      </c>
      <c r="L326" s="82">
        <f>K326-H326</f>
        <v>-19.263986666666369</v>
      </c>
      <c r="M326" s="83">
        <f t="shared" si="284"/>
        <v>-1.2249859734430334E-2</v>
      </c>
      <c r="O326" s="7"/>
      <c r="P326" s="5"/>
      <c r="Q326" s="74" t="s">
        <v>83</v>
      </c>
      <c r="R326" s="75"/>
      <c r="S326" s="119">
        <f>F326</f>
        <v>0.1076</v>
      </c>
      <c r="T326" s="115">
        <f>IF(AND(R291*12&gt;=150000),R291*R293,R291)</f>
        <v>14436.1</v>
      </c>
      <c r="U326" s="113">
        <f>T326*S326</f>
        <v>1553.3243600000001</v>
      </c>
      <c r="V326" s="120">
        <f>S326</f>
        <v>0.1076</v>
      </c>
      <c r="W326" s="117">
        <f>IF(AND(R291*12&gt;=150000),R291*R294,R291)</f>
        <v>14436.1</v>
      </c>
      <c r="X326" s="81">
        <f>W326*V326</f>
        <v>1553.3243600000001</v>
      </c>
      <c r="Y326" s="82">
        <f>X326-U326</f>
        <v>0</v>
      </c>
      <c r="Z326" s="83">
        <f t="shared" si="296"/>
        <v>0</v>
      </c>
      <c r="AB326" s="7"/>
      <c r="AC326" s="5"/>
      <c r="AD326" s="74" t="s">
        <v>83</v>
      </c>
      <c r="AE326" s="75"/>
      <c r="AF326" s="119">
        <f>S326</f>
        <v>0.1076</v>
      </c>
      <c r="AG326" s="115">
        <f>IF(AND(AE291*12&gt;=150000),AE291*AE293,AE291)</f>
        <v>14436.1</v>
      </c>
      <c r="AH326" s="113">
        <f>AG326*AF326</f>
        <v>1553.3243600000001</v>
      </c>
      <c r="AI326" s="120">
        <f>AF326</f>
        <v>0.1076</v>
      </c>
      <c r="AJ326" s="117">
        <f>IF(AND(AE291*12&gt;=150000),AE291*AE294,AE291)</f>
        <v>14436.1</v>
      </c>
      <c r="AK326" s="81">
        <f>AJ326*AI326</f>
        <v>1553.3243600000001</v>
      </c>
      <c r="AL326" s="82">
        <f>AK326-AH326</f>
        <v>0</v>
      </c>
      <c r="AM326" s="83">
        <f t="shared" si="299"/>
        <v>0</v>
      </c>
      <c r="AO326" s="7"/>
    </row>
    <row r="327" spans="3:41" ht="15" thickBot="1" x14ac:dyDescent="0.4">
      <c r="C327" s="5"/>
      <c r="D327" s="121"/>
      <c r="E327" s="122"/>
      <c r="F327" s="123"/>
      <c r="G327" s="124"/>
      <c r="H327" s="125"/>
      <c r="I327" s="123"/>
      <c r="J327" s="126"/>
      <c r="K327" s="125"/>
      <c r="L327" s="127"/>
      <c r="M327" s="128"/>
      <c r="O327" s="7"/>
      <c r="P327" s="5"/>
      <c r="Q327" s="121"/>
      <c r="R327" s="122"/>
      <c r="S327" s="123"/>
      <c r="T327" s="124"/>
      <c r="U327" s="125"/>
      <c r="V327" s="123"/>
      <c r="W327" s="126"/>
      <c r="X327" s="125"/>
      <c r="Y327" s="127"/>
      <c r="Z327" s="128"/>
      <c r="AB327" s="7"/>
      <c r="AC327" s="5"/>
      <c r="AD327" s="121"/>
      <c r="AE327" s="122"/>
      <c r="AF327" s="123"/>
      <c r="AG327" s="124"/>
      <c r="AH327" s="125"/>
      <c r="AI327" s="123"/>
      <c r="AJ327" s="126"/>
      <c r="AK327" s="125"/>
      <c r="AL327" s="127"/>
      <c r="AM327" s="128"/>
      <c r="AO327" s="7"/>
    </row>
    <row r="328" spans="3:41" hidden="1" x14ac:dyDescent="0.35">
      <c r="C328" s="5"/>
      <c r="D328" s="129" t="s">
        <v>84</v>
      </c>
      <c r="E328" s="74"/>
      <c r="F328" s="130"/>
      <c r="G328" s="131"/>
      <c r="H328" s="132">
        <f>SUM(H318:H324,H317)</f>
        <v>7436.4697859999997</v>
      </c>
      <c r="I328" s="133"/>
      <c r="J328" s="133"/>
      <c r="K328" s="132">
        <f>SUM(K318:K324,K317)</f>
        <v>8193.2453133333329</v>
      </c>
      <c r="L328" s="134">
        <f>K328-H328</f>
        <v>756.77552733333323</v>
      </c>
      <c r="M328" s="135">
        <f>IF((H328)=0,"",(L328/H328))</f>
        <v>0.10176542756323023</v>
      </c>
      <c r="O328" s="7"/>
      <c r="P328" s="5"/>
      <c r="Q328" s="129" t="s">
        <v>84</v>
      </c>
      <c r="R328" s="74"/>
      <c r="S328" s="130"/>
      <c r="T328" s="131"/>
      <c r="U328" s="132">
        <f>SUM(U318:U324,U317)</f>
        <v>8193.2453133333329</v>
      </c>
      <c r="V328" s="133"/>
      <c r="W328" s="133"/>
      <c r="X328" s="132">
        <f>SUM(X318:X324,X317)</f>
        <v>9024.2721409999995</v>
      </c>
      <c r="Y328" s="134">
        <f>X328-U328</f>
        <v>831.02682766666658</v>
      </c>
      <c r="Z328" s="135">
        <f>IF((U328)=0,"",(Y328/U328))</f>
        <v>0.10142828584837921</v>
      </c>
      <c r="AB328" s="7"/>
      <c r="AC328" s="5"/>
      <c r="AD328" s="129" t="s">
        <v>84</v>
      </c>
      <c r="AE328" s="74"/>
      <c r="AF328" s="130"/>
      <c r="AG328" s="131"/>
      <c r="AH328" s="132">
        <f>SUM(AH318:AH324,AH317)</f>
        <v>9024.2721409999995</v>
      </c>
      <c r="AI328" s="133"/>
      <c r="AJ328" s="133"/>
      <c r="AK328" s="132">
        <f>SUM(AK318:AK324,AK317)</f>
        <v>9091.5472829999999</v>
      </c>
      <c r="AL328" s="134">
        <f>AK328-AH328</f>
        <v>67.275142000000415</v>
      </c>
      <c r="AM328" s="135">
        <f>IF((AH328)=0,"",(AL328/AH328))</f>
        <v>7.4549105954317451E-3</v>
      </c>
      <c r="AO328" s="7"/>
    </row>
    <row r="329" spans="3:41" hidden="1" x14ac:dyDescent="0.35">
      <c r="C329" s="5"/>
      <c r="D329" s="136" t="s">
        <v>85</v>
      </c>
      <c r="E329" s="74"/>
      <c r="F329" s="130">
        <v>0.13</v>
      </c>
      <c r="G329" s="109"/>
      <c r="H329" s="137">
        <f>H328*F329</f>
        <v>966.74107217999995</v>
      </c>
      <c r="I329" s="138">
        <v>0.13</v>
      </c>
      <c r="J329" s="77"/>
      <c r="K329" s="137">
        <f>K328*I329</f>
        <v>1065.1218907333332</v>
      </c>
      <c r="L329" s="82">
        <f>K329-H329</f>
        <v>98.380818553333256</v>
      </c>
      <c r="M329" s="139">
        <f>IF((H329)=0,"",(L329/H329))</f>
        <v>0.10176542756323018</v>
      </c>
      <c r="O329" s="7"/>
      <c r="P329" s="5"/>
      <c r="Q329" s="136" t="s">
        <v>85</v>
      </c>
      <c r="R329" s="74"/>
      <c r="S329" s="130">
        <v>0.13</v>
      </c>
      <c r="T329" s="109"/>
      <c r="U329" s="137">
        <f>U328*S329</f>
        <v>1065.1218907333332</v>
      </c>
      <c r="V329" s="138">
        <v>0.13</v>
      </c>
      <c r="W329" s="77"/>
      <c r="X329" s="137">
        <f>X328*V329</f>
        <v>1173.1553783300001</v>
      </c>
      <c r="Y329" s="82">
        <f>X329-U329</f>
        <v>108.03348759666687</v>
      </c>
      <c r="Z329" s="139">
        <f>IF((U329)=0,"",(Y329/U329))</f>
        <v>0.10142828584837942</v>
      </c>
      <c r="AB329" s="7"/>
      <c r="AC329" s="5"/>
      <c r="AD329" s="136" t="s">
        <v>85</v>
      </c>
      <c r="AE329" s="74"/>
      <c r="AF329" s="130">
        <v>0.13</v>
      </c>
      <c r="AG329" s="109"/>
      <c r="AH329" s="137">
        <f>AH328*AF329</f>
        <v>1173.1553783300001</v>
      </c>
      <c r="AI329" s="138">
        <v>0.13</v>
      </c>
      <c r="AJ329" s="77"/>
      <c r="AK329" s="137">
        <f>AK328*AI329</f>
        <v>1181.90114679</v>
      </c>
      <c r="AL329" s="82">
        <f>AK329-AH329</f>
        <v>8.7457684599999084</v>
      </c>
      <c r="AM329" s="139">
        <f>IF((AH329)=0,"",(AL329/AH329))</f>
        <v>7.4549105954316202E-3</v>
      </c>
      <c r="AO329" s="7"/>
    </row>
    <row r="330" spans="3:41" hidden="1" x14ac:dyDescent="0.35">
      <c r="C330" s="5"/>
      <c r="D330" s="136" t="s">
        <v>86</v>
      </c>
      <c r="E330" s="74"/>
      <c r="F330" s="140">
        <f>OER</f>
        <v>0.13100000000000001</v>
      </c>
      <c r="G330" s="109"/>
      <c r="H330" s="137">
        <f>IF(OR(ISNUMBER(SEARCH("[DGEN]", E289))=TRUE, ISNUMBER(SEARCH("STREET LIGHT", E289))=TRUE), 0, IF(AND(E291=0, E292=0),0, IF(AND(E292=0, E291*12&gt;250000), 0, IF(AND(E291=0, E292&gt;=50), 0, IF(E291*12&lt;=250000, F330*H328*-1, IF(E292&lt;50, F330*H328*-1, 0))))))</f>
        <v>0</v>
      </c>
      <c r="I330" s="140">
        <f>OER</f>
        <v>0.13100000000000001</v>
      </c>
      <c r="J330" s="77"/>
      <c r="K330" s="137">
        <f>IF(OR(ISNUMBER(SEARCH("[DGEN]", E289))=TRUE, ISNUMBER(SEARCH("STREET LIGHT", E289))=TRUE), 0, IF(AND(E291=0, E292=0),0, IF(AND(E292=0, E291*12&gt;250000), 0, IF(AND(E291=0, E292&gt;=50), 0, IF(E291*12&lt;=250000, I330*K328*-1, IF(E292&lt;50, I330*K328*-1, 0))))))</f>
        <v>0</v>
      </c>
      <c r="L330" s="82">
        <f>K330-H330</f>
        <v>0</v>
      </c>
      <c r="M330" s="139"/>
      <c r="O330" s="7"/>
      <c r="P330" s="5"/>
      <c r="Q330" s="136" t="s">
        <v>86</v>
      </c>
      <c r="R330" s="74"/>
      <c r="S330" s="140">
        <f>OER</f>
        <v>0.13100000000000001</v>
      </c>
      <c r="T330" s="109"/>
      <c r="U330" s="137">
        <f>IF(OR(ISNUMBER(SEARCH("[DGEN]", R289))=TRUE, ISNUMBER(SEARCH("STREET LIGHT", R289))=TRUE), 0, IF(AND(R291=0, R292=0),0, IF(AND(R292=0, R291*12&gt;250000), 0, IF(AND(R291=0, R292&gt;=50), 0, IF(R291*12&lt;=250000, S330*U328*-1, IF(R292&lt;50, S330*U328*-1, 0))))))</f>
        <v>0</v>
      </c>
      <c r="V330" s="140">
        <f>OER</f>
        <v>0.13100000000000001</v>
      </c>
      <c r="W330" s="77"/>
      <c r="X330" s="137">
        <f>IF(OR(ISNUMBER(SEARCH("[DGEN]", R289))=TRUE, ISNUMBER(SEARCH("STREET LIGHT", R289))=TRUE), 0, IF(AND(R291=0, R292=0),0, IF(AND(R292=0, R291*12&gt;250000), 0, IF(AND(R291=0, R292&gt;=50), 0, IF(R291*12&lt;=250000, V330*X328*-1, IF(R292&lt;50, V330*X328*-1, 0))))))</f>
        <v>0</v>
      </c>
      <c r="Y330" s="82">
        <f>X330-U330</f>
        <v>0</v>
      </c>
      <c r="Z330" s="139"/>
      <c r="AB330" s="7"/>
      <c r="AC330" s="5"/>
      <c r="AD330" s="136" t="s">
        <v>86</v>
      </c>
      <c r="AE330" s="74"/>
      <c r="AF330" s="140">
        <f>OER</f>
        <v>0.13100000000000001</v>
      </c>
      <c r="AG330" s="109"/>
      <c r="AH330" s="137">
        <f>IF(OR(ISNUMBER(SEARCH("[DGEN]", AE289))=TRUE, ISNUMBER(SEARCH("STREET LIGHT", AE289))=TRUE), 0, IF(AND(AE291=0, AE292=0),0, IF(AND(AE292=0, AE291*12&gt;250000), 0, IF(AND(AE291=0, AE292&gt;=50), 0, IF(AE291*12&lt;=250000, AF330*AH328*-1, IF(AE292&lt;50, AF330*AH328*-1, 0))))))</f>
        <v>0</v>
      </c>
      <c r="AI330" s="140">
        <f>OER</f>
        <v>0.13100000000000001</v>
      </c>
      <c r="AJ330" s="77"/>
      <c r="AK330" s="137">
        <f>IF(OR(ISNUMBER(SEARCH("[DGEN]", AE289))=TRUE, ISNUMBER(SEARCH("STREET LIGHT", AE289))=TRUE), 0, IF(AND(AE291=0, AE292=0),0, IF(AND(AE292=0, AE291*12&gt;250000), 0, IF(AND(AE291=0, AE292&gt;=50), 0, IF(AE291*12&lt;=250000, AI330*AK328*-1, IF(AE292&lt;50, AI330*AK328*-1, 0))))))</f>
        <v>0</v>
      </c>
      <c r="AL330" s="82">
        <f>AK330-AH330</f>
        <v>0</v>
      </c>
      <c r="AM330" s="139"/>
      <c r="AO330" s="7"/>
    </row>
    <row r="331" spans="3:41" hidden="1" x14ac:dyDescent="0.35">
      <c r="C331" s="5"/>
      <c r="D331" s="257" t="s">
        <v>87</v>
      </c>
      <c r="E331" s="257"/>
      <c r="F331" s="143"/>
      <c r="G331" s="144"/>
      <c r="H331" s="145">
        <f>H328+H329+H330</f>
        <v>8403.2108581800003</v>
      </c>
      <c r="I331" s="146"/>
      <c r="J331" s="146"/>
      <c r="K331" s="147">
        <f>K328+K329+K330</f>
        <v>9258.3672040666661</v>
      </c>
      <c r="L331" s="148">
        <f>K331-H331</f>
        <v>855.1563458866658</v>
      </c>
      <c r="M331" s="149">
        <f>IF((H331)=0,"",(L331/H331))</f>
        <v>0.10176542756323013</v>
      </c>
      <c r="O331" s="7"/>
      <c r="P331" s="5"/>
      <c r="Q331" s="257" t="s">
        <v>87</v>
      </c>
      <c r="R331" s="257"/>
      <c r="S331" s="143"/>
      <c r="T331" s="144"/>
      <c r="U331" s="145">
        <f>U328+U329+U330</f>
        <v>9258.3672040666661</v>
      </c>
      <c r="V331" s="146"/>
      <c r="W331" s="146"/>
      <c r="X331" s="147">
        <f>X328+X329+X330</f>
        <v>10197.42751933</v>
      </c>
      <c r="Y331" s="148">
        <f>X331-U331</f>
        <v>939.06031526333391</v>
      </c>
      <c r="Z331" s="149">
        <f>IF((U331)=0,"",(Y331/U331))</f>
        <v>0.10142828584837929</v>
      </c>
      <c r="AB331" s="7"/>
      <c r="AC331" s="5"/>
      <c r="AD331" s="257" t="s">
        <v>87</v>
      </c>
      <c r="AE331" s="257"/>
      <c r="AF331" s="143"/>
      <c r="AG331" s="144"/>
      <c r="AH331" s="145">
        <f>AH328+AH329+AH330</f>
        <v>10197.42751933</v>
      </c>
      <c r="AI331" s="146"/>
      <c r="AJ331" s="146"/>
      <c r="AK331" s="147">
        <f>AK328+AK329+AK330</f>
        <v>10273.44842979</v>
      </c>
      <c r="AL331" s="148">
        <f>AK331-AH331</f>
        <v>76.020910459999868</v>
      </c>
      <c r="AM331" s="149">
        <f>IF((AH331)=0,"",(AL331/AH331))</f>
        <v>7.4549105954316861E-3</v>
      </c>
      <c r="AO331" s="7"/>
    </row>
    <row r="332" spans="3:41" ht="15" hidden="1" thickBot="1" x14ac:dyDescent="0.4">
      <c r="C332" s="5"/>
      <c r="D332" s="121"/>
      <c r="E332" s="122"/>
      <c r="F332" s="123"/>
      <c r="G332" s="124"/>
      <c r="H332" s="125"/>
      <c r="I332" s="123"/>
      <c r="J332" s="126"/>
      <c r="K332" s="125"/>
      <c r="L332" s="127"/>
      <c r="M332" s="128"/>
      <c r="O332" s="7"/>
      <c r="P332" s="5"/>
      <c r="Q332" s="121"/>
      <c r="R332" s="122"/>
      <c r="S332" s="123"/>
      <c r="T332" s="124"/>
      <c r="U332" s="125"/>
      <c r="V332" s="123"/>
      <c r="W332" s="126"/>
      <c r="X332" s="125"/>
      <c r="Y332" s="127"/>
      <c r="Z332" s="128"/>
      <c r="AB332" s="7"/>
      <c r="AC332" s="5"/>
      <c r="AD332" s="121"/>
      <c r="AE332" s="122"/>
      <c r="AF332" s="123"/>
      <c r="AG332" s="124"/>
      <c r="AH332" s="125"/>
      <c r="AI332" s="123"/>
      <c r="AJ332" s="126"/>
      <c r="AK332" s="125"/>
      <c r="AL332" s="127"/>
      <c r="AM332" s="128"/>
      <c r="AO332" s="7"/>
    </row>
    <row r="333" spans="3:41" hidden="1" x14ac:dyDescent="0.35">
      <c r="C333" s="5"/>
      <c r="D333" s="129" t="s">
        <v>88</v>
      </c>
      <c r="E333" s="74"/>
      <c r="F333" s="130"/>
      <c r="G333" s="131"/>
      <c r="H333" s="132">
        <f>SUM(H325,H318:H321,H317)</f>
        <v>7292.2184199999992</v>
      </c>
      <c r="I333" s="133"/>
      <c r="J333" s="133"/>
      <c r="K333" s="132">
        <f>SUM(K325,K318:K321,K317)</f>
        <v>8050.7610063333323</v>
      </c>
      <c r="L333" s="134">
        <f>K333-H333</f>
        <v>758.54258633333302</v>
      </c>
      <c r="M333" s="135">
        <f>IF((H333)=0,"",(L333/H333))</f>
        <v>0.10402082639940084</v>
      </c>
      <c r="O333" s="7"/>
      <c r="P333" s="5"/>
      <c r="Q333" s="129" t="s">
        <v>88</v>
      </c>
      <c r="R333" s="74"/>
      <c r="S333" s="130"/>
      <c r="T333" s="131"/>
      <c r="U333" s="132">
        <f>SUM(U325,U318:U321,U317)</f>
        <v>8050.7610063333323</v>
      </c>
      <c r="V333" s="133"/>
      <c r="W333" s="133"/>
      <c r="X333" s="132">
        <f>SUM(X325,X318:X321,X317)</f>
        <v>8881.7878339999988</v>
      </c>
      <c r="Y333" s="134">
        <f>X333-U333</f>
        <v>831.02682766666658</v>
      </c>
      <c r="Z333" s="135">
        <f>IF((U333)=0,"",(Y333/U333))</f>
        <v>0.10322338807634689</v>
      </c>
      <c r="AB333" s="7"/>
      <c r="AC333" s="5"/>
      <c r="AD333" s="129" t="s">
        <v>88</v>
      </c>
      <c r="AE333" s="74"/>
      <c r="AF333" s="130"/>
      <c r="AG333" s="131"/>
      <c r="AH333" s="132">
        <f>SUM(AH325,AH318:AH321,AH317)</f>
        <v>8881.7878339999988</v>
      </c>
      <c r="AI333" s="133"/>
      <c r="AJ333" s="133"/>
      <c r="AK333" s="132">
        <f>SUM(AK325,AK318:AK321,AK317)</f>
        <v>8949.0629759999993</v>
      </c>
      <c r="AL333" s="134">
        <f>AK333-AH333</f>
        <v>67.275142000000415</v>
      </c>
      <c r="AM333" s="135">
        <f>IF((AH333)=0,"",(AL333/AH333))</f>
        <v>7.5745045093812387E-3</v>
      </c>
      <c r="AO333" s="7"/>
    </row>
    <row r="334" spans="3:41" hidden="1" x14ac:dyDescent="0.35">
      <c r="C334" s="5"/>
      <c r="D334" s="136" t="s">
        <v>85</v>
      </c>
      <c r="E334" s="74"/>
      <c r="F334" s="130">
        <v>0.13</v>
      </c>
      <c r="G334" s="131"/>
      <c r="H334" s="137">
        <f>H333*F334</f>
        <v>947.98839459999988</v>
      </c>
      <c r="I334" s="130">
        <v>0.13</v>
      </c>
      <c r="J334" s="138"/>
      <c r="K334" s="137">
        <f>K333*I334</f>
        <v>1046.5989308233331</v>
      </c>
      <c r="L334" s="82">
        <f>K334-H334</f>
        <v>98.61053622333327</v>
      </c>
      <c r="M334" s="139">
        <f>IF((H334)=0,"",(L334/H334))</f>
        <v>0.10402082639940081</v>
      </c>
      <c r="O334" s="7"/>
      <c r="P334" s="5"/>
      <c r="Q334" s="136" t="s">
        <v>85</v>
      </c>
      <c r="R334" s="74"/>
      <c r="S334" s="130">
        <v>0.13</v>
      </c>
      <c r="T334" s="131"/>
      <c r="U334" s="137">
        <f>U333*S334</f>
        <v>1046.5989308233331</v>
      </c>
      <c r="V334" s="130">
        <v>0.13</v>
      </c>
      <c r="W334" s="138"/>
      <c r="X334" s="137">
        <f>X333*V334</f>
        <v>1154.6324184199998</v>
      </c>
      <c r="Y334" s="82">
        <f>X334-U334</f>
        <v>108.03348759666665</v>
      </c>
      <c r="Z334" s="139">
        <f>IF((U334)=0,"",(Y334/U334))</f>
        <v>0.10322338807634689</v>
      </c>
      <c r="AB334" s="7"/>
      <c r="AC334" s="5"/>
      <c r="AD334" s="136" t="s">
        <v>85</v>
      </c>
      <c r="AE334" s="74"/>
      <c r="AF334" s="130">
        <v>0.13</v>
      </c>
      <c r="AG334" s="131"/>
      <c r="AH334" s="137">
        <f>AH333*AF334</f>
        <v>1154.6324184199998</v>
      </c>
      <c r="AI334" s="130">
        <v>0.13</v>
      </c>
      <c r="AJ334" s="138"/>
      <c r="AK334" s="137">
        <f>AK333*AI334</f>
        <v>1163.3781868799999</v>
      </c>
      <c r="AL334" s="82">
        <f>AK334-AH334</f>
        <v>8.7457684600001357</v>
      </c>
      <c r="AM334" s="139">
        <f>IF((AH334)=0,"",(AL334/AH334))</f>
        <v>7.5745045093813098E-3</v>
      </c>
      <c r="AO334" s="7"/>
    </row>
    <row r="335" spans="3:41" hidden="1" x14ac:dyDescent="0.35">
      <c r="C335" s="5"/>
      <c r="D335" s="136" t="s">
        <v>86</v>
      </c>
      <c r="E335" s="74"/>
      <c r="F335" s="140">
        <f>OER</f>
        <v>0.13100000000000001</v>
      </c>
      <c r="G335" s="131"/>
      <c r="H335" s="137">
        <f>IF(OR(ISNUMBER(SEARCH("[DGEN]", E289))=TRUE, ISNUMBER(SEARCH("STREET LIGHT", E289))=TRUE), 0, IF(AND(E291=0, E292=0),0, IF(AND(E292=0, E291*12&gt;250000), 0, IF(AND(E291=0, E292&gt;=50), 0, IF(E291*12&lt;=250000, F335*H333*-1, IF(E292&lt;50, F335*H333*-1, 0))))))</f>
        <v>0</v>
      </c>
      <c r="I335" s="140">
        <f>OER</f>
        <v>0.13100000000000001</v>
      </c>
      <c r="J335" s="138"/>
      <c r="K335" s="137">
        <f>IF(OR(ISNUMBER(SEARCH("[DGEN]", E289))=TRUE, ISNUMBER(SEARCH("STREET LIGHT", E289))=TRUE), 0, IF(AND(E291=0, E292=0),0, IF(AND(E292=0, E291*12&gt;250000), 0, IF(AND(E291=0, E292&gt;=50), 0, IF(E291*12&lt;=250000, I335*K333*-1, IF(E292&lt;50, I335*K333*-1, 0))))))</f>
        <v>0</v>
      </c>
      <c r="L335" s="82"/>
      <c r="M335" s="139"/>
      <c r="O335" s="7"/>
      <c r="P335" s="5"/>
      <c r="Q335" s="136" t="s">
        <v>86</v>
      </c>
      <c r="R335" s="74"/>
      <c r="S335" s="140">
        <f>OER</f>
        <v>0.13100000000000001</v>
      </c>
      <c r="T335" s="131"/>
      <c r="U335" s="137">
        <f>IF(OR(ISNUMBER(SEARCH("[DGEN]", R289))=TRUE, ISNUMBER(SEARCH("STREET LIGHT", R289))=TRUE), 0, IF(AND(R291=0, R292=0),0, IF(AND(R292=0, R291*12&gt;250000), 0, IF(AND(R291=0, R292&gt;=50), 0, IF(R291*12&lt;=250000, S335*U333*-1, IF(R292&lt;50, S335*U333*-1, 0))))))</f>
        <v>0</v>
      </c>
      <c r="V335" s="140">
        <f>OER</f>
        <v>0.13100000000000001</v>
      </c>
      <c r="W335" s="138"/>
      <c r="X335" s="137">
        <f>IF(OR(ISNUMBER(SEARCH("[DGEN]", R289))=TRUE, ISNUMBER(SEARCH("STREET LIGHT", R289))=TRUE), 0, IF(AND(R291=0, R292=0),0, IF(AND(R292=0, R291*12&gt;250000), 0, IF(AND(R291=0, R292&gt;=50), 0, IF(R291*12&lt;=250000, V335*X333*-1, IF(R292&lt;50, V335*X333*-1, 0))))))</f>
        <v>0</v>
      </c>
      <c r="Y335" s="82"/>
      <c r="Z335" s="139"/>
      <c r="AB335" s="7"/>
      <c r="AC335" s="5"/>
      <c r="AD335" s="136" t="s">
        <v>86</v>
      </c>
      <c r="AE335" s="74"/>
      <c r="AF335" s="140">
        <f>OER</f>
        <v>0.13100000000000001</v>
      </c>
      <c r="AG335" s="131"/>
      <c r="AH335" s="137">
        <f>IF(OR(ISNUMBER(SEARCH("[DGEN]", AE289))=TRUE, ISNUMBER(SEARCH("STREET LIGHT", AE289))=TRUE), 0, IF(AND(AE291=0, AE292=0),0, IF(AND(AE292=0, AE291*12&gt;250000), 0, IF(AND(AE291=0, AE292&gt;=50), 0, IF(AE291*12&lt;=250000, AF335*AH333*-1, IF(AE292&lt;50, AF335*AH333*-1, 0))))))</f>
        <v>0</v>
      </c>
      <c r="AI335" s="140">
        <f>OER</f>
        <v>0.13100000000000001</v>
      </c>
      <c r="AJ335" s="138"/>
      <c r="AK335" s="137">
        <f>IF(OR(ISNUMBER(SEARCH("[DGEN]", AE289))=TRUE, ISNUMBER(SEARCH("STREET LIGHT", AE289))=TRUE), 0, IF(AND(AE291=0, AE292=0),0, IF(AND(AE292=0, AE291*12&gt;250000), 0, IF(AND(AE291=0, AE292&gt;=50), 0, IF(AE291*12&lt;=250000, AI335*AK333*-1, IF(AE292&lt;50, AI335*AK333*-1, 0))))))</f>
        <v>0</v>
      </c>
      <c r="AL335" s="82"/>
      <c r="AM335" s="139"/>
      <c r="AO335" s="7"/>
    </row>
    <row r="336" spans="3:41" hidden="1" x14ac:dyDescent="0.35">
      <c r="C336" s="5"/>
      <c r="D336" s="257" t="s">
        <v>88</v>
      </c>
      <c r="E336" s="257"/>
      <c r="F336" s="150"/>
      <c r="G336" s="151"/>
      <c r="H336" s="145">
        <f>H333+H334+H335</f>
        <v>8240.2068145999983</v>
      </c>
      <c r="I336" s="146"/>
      <c r="J336" s="146"/>
      <c r="K336" s="147">
        <f>K333+K334+K335</f>
        <v>9097.3599371566652</v>
      </c>
      <c r="L336" s="152">
        <f>K336-H336</f>
        <v>857.15312255666686</v>
      </c>
      <c r="M336" s="153">
        <f>IF((H336)=0,"",(L336/H336))</f>
        <v>0.10402082639940091</v>
      </c>
      <c r="O336" s="7"/>
      <c r="P336" s="5"/>
      <c r="Q336" s="257" t="s">
        <v>88</v>
      </c>
      <c r="R336" s="257"/>
      <c r="S336" s="150"/>
      <c r="T336" s="151"/>
      <c r="U336" s="145">
        <f>U333+U334+U335</f>
        <v>9097.3599371566652</v>
      </c>
      <c r="V336" s="146"/>
      <c r="W336" s="146"/>
      <c r="X336" s="147">
        <f>X333+X334+X335</f>
        <v>10036.420252419999</v>
      </c>
      <c r="Y336" s="152">
        <f>X336-U336</f>
        <v>939.06031526333391</v>
      </c>
      <c r="Z336" s="153">
        <f>IF((U336)=0,"",(Y336/U336))</f>
        <v>0.10322338807634697</v>
      </c>
      <c r="AB336" s="7"/>
      <c r="AC336" s="5"/>
      <c r="AD336" s="257" t="s">
        <v>88</v>
      </c>
      <c r="AE336" s="257"/>
      <c r="AF336" s="150"/>
      <c r="AG336" s="151"/>
      <c r="AH336" s="145">
        <f>AH333+AH334+AH335</f>
        <v>10036.420252419999</v>
      </c>
      <c r="AI336" s="146"/>
      <c r="AJ336" s="146"/>
      <c r="AK336" s="147">
        <f>AK333+AK334+AK335</f>
        <v>10112.441162879999</v>
      </c>
      <c r="AL336" s="152">
        <f>AK336-AH336</f>
        <v>76.020910459999868</v>
      </c>
      <c r="AM336" s="153">
        <f>IF((AH336)=0,"",(AL336/AH336))</f>
        <v>7.5745045093811789E-3</v>
      </c>
      <c r="AO336" s="7"/>
    </row>
    <row r="337" spans="3:41" ht="15" hidden="1" thickBot="1" x14ac:dyDescent="0.4">
      <c r="C337" s="5"/>
      <c r="D337" s="121"/>
      <c r="E337" s="122"/>
      <c r="F337" s="154"/>
      <c r="G337" s="155"/>
      <c r="H337" s="156"/>
      <c r="I337" s="154"/>
      <c r="J337" s="124"/>
      <c r="K337" s="156"/>
      <c r="L337" s="157"/>
      <c r="M337" s="128"/>
      <c r="O337" s="7"/>
      <c r="P337" s="5"/>
      <c r="Q337" s="121"/>
      <c r="R337" s="122"/>
      <c r="S337" s="154"/>
      <c r="T337" s="155"/>
      <c r="U337" s="156"/>
      <c r="V337" s="154"/>
      <c r="W337" s="124"/>
      <c r="X337" s="156"/>
      <c r="Y337" s="157"/>
      <c r="Z337" s="128"/>
      <c r="AB337" s="7"/>
      <c r="AC337" s="5"/>
      <c r="AD337" s="121"/>
      <c r="AE337" s="122"/>
      <c r="AF337" s="154"/>
      <c r="AG337" s="155"/>
      <c r="AH337" s="156"/>
      <c r="AI337" s="154"/>
      <c r="AJ337" s="124"/>
      <c r="AK337" s="156"/>
      <c r="AL337" s="157"/>
      <c r="AM337" s="128"/>
      <c r="AO337" s="7"/>
    </row>
    <row r="338" spans="3:41" x14ac:dyDescent="0.35">
      <c r="C338" s="5"/>
      <c r="D338" s="129" t="s">
        <v>89</v>
      </c>
      <c r="E338" s="74"/>
      <c r="F338" s="130"/>
      <c r="G338" s="131"/>
      <c r="H338" s="132">
        <f>SUM(H326,H318:H321,H317)</f>
        <v>7561.575327333333</v>
      </c>
      <c r="I338" s="133"/>
      <c r="J338" s="133"/>
      <c r="K338" s="132">
        <f>SUM(K326,K318:K321,K317)</f>
        <v>8316.8183293333332</v>
      </c>
      <c r="L338" s="134">
        <f>K338-H338</f>
        <v>755.24300200000016</v>
      </c>
      <c r="M338" s="135">
        <f>IF((H338)=0,"",(L338/H338))</f>
        <v>9.9879055528280289E-2</v>
      </c>
      <c r="O338" s="7"/>
      <c r="P338" s="5"/>
      <c r="Q338" s="129" t="s">
        <v>89</v>
      </c>
      <c r="R338" s="74"/>
      <c r="S338" s="130"/>
      <c r="T338" s="131"/>
      <c r="U338" s="132">
        <f>SUM(U326,U318:U321,U317)</f>
        <v>8316.8183293333332</v>
      </c>
      <c r="V338" s="133"/>
      <c r="W338" s="133"/>
      <c r="X338" s="132">
        <f>SUM(X326,X318:X321,X317)</f>
        <v>9147.8451569999997</v>
      </c>
      <c r="Y338" s="134">
        <f>X338-U338</f>
        <v>831.02682766666658</v>
      </c>
      <c r="Z338" s="135">
        <f>IF((U338)=0,"",(Y338/U338))</f>
        <v>9.9921243287910175E-2</v>
      </c>
      <c r="AB338" s="7"/>
      <c r="AC338" s="5"/>
      <c r="AD338" s="129" t="s">
        <v>89</v>
      </c>
      <c r="AE338" s="74"/>
      <c r="AF338" s="130"/>
      <c r="AG338" s="131"/>
      <c r="AH338" s="132">
        <f>SUM(AH326,AH318:AH321,AH317)</f>
        <v>9147.8451569999997</v>
      </c>
      <c r="AI338" s="133"/>
      <c r="AJ338" s="133"/>
      <c r="AK338" s="132">
        <f>SUM(AK326,AK318:AK321,AK317)</f>
        <v>9215.1202990000002</v>
      </c>
      <c r="AL338" s="134">
        <f>AK338-AH338</f>
        <v>67.275142000000415</v>
      </c>
      <c r="AM338" s="135">
        <f>IF((AH338)=0,"",(AL338/AH338))</f>
        <v>7.3542064656091132E-3</v>
      </c>
      <c r="AO338" s="7"/>
    </row>
    <row r="339" spans="3:41" x14ac:dyDescent="0.35">
      <c r="C339" s="5"/>
      <c r="D339" s="136" t="s">
        <v>85</v>
      </c>
      <c r="E339" s="74"/>
      <c r="F339" s="130">
        <v>0.13</v>
      </c>
      <c r="G339" s="131"/>
      <c r="H339" s="137">
        <f>H338*F339</f>
        <v>983.00479255333335</v>
      </c>
      <c r="I339" s="130">
        <v>0.13</v>
      </c>
      <c r="J339" s="138"/>
      <c r="K339" s="137">
        <f>K338*I339</f>
        <v>1081.1863828133332</v>
      </c>
      <c r="L339" s="82">
        <f>K339-H339</f>
        <v>98.181590259999894</v>
      </c>
      <c r="M339" s="139">
        <f>IF((H339)=0,"",(L339/H339))</f>
        <v>9.987905552828015E-2</v>
      </c>
      <c r="O339" s="7"/>
      <c r="P339" s="5"/>
      <c r="Q339" s="136" t="s">
        <v>85</v>
      </c>
      <c r="R339" s="74"/>
      <c r="S339" s="130">
        <v>0.13</v>
      </c>
      <c r="T339" s="131"/>
      <c r="U339" s="137">
        <f>U338*S339</f>
        <v>1081.1863828133332</v>
      </c>
      <c r="V339" s="130">
        <v>0.13</v>
      </c>
      <c r="W339" s="138"/>
      <c r="X339" s="137">
        <f>X338*V339</f>
        <v>1189.2198704100001</v>
      </c>
      <c r="Y339" s="82">
        <f>X339-U339</f>
        <v>108.03348759666687</v>
      </c>
      <c r="Z339" s="139">
        <f>IF((U339)=0,"",(Y339/U339))</f>
        <v>9.9921243287910383E-2</v>
      </c>
      <c r="AB339" s="7"/>
      <c r="AC339" s="5"/>
      <c r="AD339" s="136" t="s">
        <v>85</v>
      </c>
      <c r="AE339" s="74"/>
      <c r="AF339" s="130">
        <v>0.13</v>
      </c>
      <c r="AG339" s="131"/>
      <c r="AH339" s="137">
        <f>AH338*AF339</f>
        <v>1189.2198704100001</v>
      </c>
      <c r="AI339" s="130">
        <v>0.13</v>
      </c>
      <c r="AJ339" s="138"/>
      <c r="AK339" s="137">
        <f>AK338*AI339</f>
        <v>1197.96563887</v>
      </c>
      <c r="AL339" s="82">
        <f>AK339-AH339</f>
        <v>8.7457684599999084</v>
      </c>
      <c r="AM339" s="139">
        <f>IF((AH339)=0,"",(AL339/AH339))</f>
        <v>7.35420646560899E-3</v>
      </c>
      <c r="AO339" s="7"/>
    </row>
    <row r="340" spans="3:41" hidden="1" x14ac:dyDescent="0.35">
      <c r="C340" s="5"/>
      <c r="D340" s="136" t="s">
        <v>86</v>
      </c>
      <c r="E340" s="74"/>
      <c r="F340" s="140">
        <f>OER</f>
        <v>0.13100000000000001</v>
      </c>
      <c r="G340" s="131"/>
      <c r="H340" s="137">
        <f>IF(OR(ISNUMBER(SEARCH("[DGEN]", E289))=TRUE, ISNUMBER(SEARCH("STREET LIGHT", E289))=TRUE), 0, IF(AND(E291=0, E292=0),0, IF(AND(E292=0, E291*12&gt;250000), 0, IF(AND(E291=0, E292&gt;=50), 0, IF(E291*12&lt;=250000, F340*H338*-1, IF(E292&lt;50, F340*H338*-1, 0))))))</f>
        <v>0</v>
      </c>
      <c r="I340" s="140">
        <f>OER</f>
        <v>0.13100000000000001</v>
      </c>
      <c r="J340" s="138"/>
      <c r="K340" s="137">
        <f>IF(OR(ISNUMBER(SEARCH("[DGEN]", E289))=TRUE, ISNUMBER(SEARCH("STREET LIGHT", E289))=TRUE), 0, IF(AND(E291=0, E292=0),0, IF(AND(E292=0, E291*12&gt;250000), 0, IF(AND(E291=0, E292&gt;=50), 0, IF(E291*12&lt;=250000, I340*K338*-1, IF(E292&lt;50, I340*K338*-1, 0))))))</f>
        <v>0</v>
      </c>
      <c r="L340" s="82"/>
      <c r="M340" s="139"/>
      <c r="O340" s="7"/>
      <c r="P340" s="5"/>
      <c r="Q340" s="136" t="s">
        <v>86</v>
      </c>
      <c r="R340" s="74"/>
      <c r="S340" s="140">
        <f>OER</f>
        <v>0.13100000000000001</v>
      </c>
      <c r="T340" s="131"/>
      <c r="U340" s="137">
        <f>IF(OR(ISNUMBER(SEARCH("[DGEN]", R289))=TRUE, ISNUMBER(SEARCH("STREET LIGHT", R289))=TRUE), 0, IF(AND(R291=0, R292=0),0, IF(AND(R292=0, R291*12&gt;250000), 0, IF(AND(R291=0, R292&gt;=50), 0, IF(R291*12&lt;=250000, S340*U338*-1, IF(R292&lt;50, S340*U338*-1, 0))))))</f>
        <v>0</v>
      </c>
      <c r="V340" s="140">
        <f>OER</f>
        <v>0.13100000000000001</v>
      </c>
      <c r="W340" s="138"/>
      <c r="X340" s="137">
        <f>IF(OR(ISNUMBER(SEARCH("[DGEN]", R289))=TRUE, ISNUMBER(SEARCH("STREET LIGHT", R289))=TRUE), 0, IF(AND(R291=0, R292=0),0, IF(AND(R292=0, R291*12&gt;250000), 0, IF(AND(R291=0, R292&gt;=50), 0, IF(R291*12&lt;=250000, V340*X338*-1, IF(R292&lt;50, V340*X338*-1, 0))))))</f>
        <v>0</v>
      </c>
      <c r="Y340" s="82"/>
      <c r="Z340" s="139"/>
      <c r="AB340" s="7"/>
      <c r="AC340" s="5"/>
      <c r="AD340" s="136" t="s">
        <v>86</v>
      </c>
      <c r="AE340" s="74"/>
      <c r="AF340" s="140">
        <f>OER</f>
        <v>0.13100000000000001</v>
      </c>
      <c r="AG340" s="131"/>
      <c r="AH340" s="137">
        <f>IF(OR(ISNUMBER(SEARCH("[DGEN]", AE289))=TRUE, ISNUMBER(SEARCH("STREET LIGHT", AE289))=TRUE), 0, IF(AND(AE291=0, AE292=0),0, IF(AND(AE292=0, AE291*12&gt;250000), 0, IF(AND(AE291=0, AE292&gt;=50), 0, IF(AE291*12&lt;=250000, AF340*AH338*-1, IF(AE292&lt;50, AF340*AH338*-1, 0))))))</f>
        <v>0</v>
      </c>
      <c r="AI340" s="140">
        <f>OER</f>
        <v>0.13100000000000001</v>
      </c>
      <c r="AJ340" s="138"/>
      <c r="AK340" s="137">
        <f>IF(OR(ISNUMBER(SEARCH("[DGEN]", AE289))=TRUE, ISNUMBER(SEARCH("STREET LIGHT", AE289))=TRUE), 0, IF(AND(AE291=0, AE292=0),0, IF(AND(AE292=0, AE291*12&gt;250000), 0, IF(AND(AE291=0, AE292&gt;=50), 0, IF(AE291*12&lt;=250000, AI340*AK338*-1, IF(AE292&lt;50, AI340*AK338*-1, 0))))))</f>
        <v>0</v>
      </c>
      <c r="AL340" s="82"/>
      <c r="AM340" s="139"/>
      <c r="AO340" s="7"/>
    </row>
    <row r="341" spans="3:41" ht="15" thickBot="1" x14ac:dyDescent="0.4">
      <c r="C341" s="5"/>
      <c r="D341" s="257" t="s">
        <v>89</v>
      </c>
      <c r="E341" s="257"/>
      <c r="F341" s="150"/>
      <c r="G341" s="151"/>
      <c r="H341" s="145">
        <f>H338+H339+H340</f>
        <v>8544.5801198866666</v>
      </c>
      <c r="I341" s="146"/>
      <c r="J341" s="146"/>
      <c r="K341" s="147">
        <f>K338+K339+K340</f>
        <v>9398.0047121466669</v>
      </c>
      <c r="L341" s="152">
        <f>K341-H341</f>
        <v>853.42459226000028</v>
      </c>
      <c r="M341" s="153">
        <f>IF((H341)=0,"",(L341/H341))</f>
        <v>9.9879055528280303E-2</v>
      </c>
      <c r="O341" s="7"/>
      <c r="P341" s="5"/>
      <c r="Q341" s="257" t="s">
        <v>89</v>
      </c>
      <c r="R341" s="257"/>
      <c r="S341" s="150"/>
      <c r="T341" s="151"/>
      <c r="U341" s="145">
        <f>U338+U339+U340</f>
        <v>9398.0047121466669</v>
      </c>
      <c r="V341" s="146"/>
      <c r="W341" s="146"/>
      <c r="X341" s="147">
        <f>X338+X339+X340</f>
        <v>10337.065027410001</v>
      </c>
      <c r="Y341" s="152">
        <f>X341-U341</f>
        <v>939.06031526333391</v>
      </c>
      <c r="Z341" s="153">
        <f>IF((U341)=0,"",(Y341/U341))</f>
        <v>9.992124328791023E-2</v>
      </c>
      <c r="AB341" s="7"/>
      <c r="AC341" s="5"/>
      <c r="AD341" s="257" t="s">
        <v>89</v>
      </c>
      <c r="AE341" s="257"/>
      <c r="AF341" s="150"/>
      <c r="AG341" s="151"/>
      <c r="AH341" s="145">
        <f>AH338+AH339+AH340</f>
        <v>10337.065027410001</v>
      </c>
      <c r="AI341" s="146"/>
      <c r="AJ341" s="146"/>
      <c r="AK341" s="147">
        <f>AK338+AK339+AK340</f>
        <v>10413.085937870001</v>
      </c>
      <c r="AL341" s="152">
        <f>AK341-AH341</f>
        <v>76.020910459999868</v>
      </c>
      <c r="AM341" s="153">
        <f>IF((AH341)=0,"",(AL341/AH341))</f>
        <v>7.3542064656090551E-3</v>
      </c>
      <c r="AO341" s="7"/>
    </row>
    <row r="342" spans="3:41" ht="15" thickBot="1" x14ac:dyDescent="0.4">
      <c r="C342" s="5"/>
      <c r="D342" s="121"/>
      <c r="E342" s="122"/>
      <c r="F342" s="158"/>
      <c r="G342" s="155"/>
      <c r="H342" s="159"/>
      <c r="I342" s="158"/>
      <c r="J342" s="124"/>
      <c r="K342" s="159"/>
      <c r="L342" s="157"/>
      <c r="M342" s="160"/>
      <c r="O342" s="7"/>
      <c r="P342" s="5"/>
      <c r="Q342" s="121"/>
      <c r="R342" s="122"/>
      <c r="S342" s="158"/>
      <c r="T342" s="155"/>
      <c r="U342" s="159"/>
      <c r="V342" s="158"/>
      <c r="W342" s="124"/>
      <c r="X342" s="159"/>
      <c r="Y342" s="157"/>
      <c r="Z342" s="160"/>
      <c r="AB342" s="7"/>
      <c r="AC342" s="5"/>
      <c r="AD342" s="121"/>
      <c r="AE342" s="122"/>
      <c r="AF342" s="158"/>
      <c r="AG342" s="155"/>
      <c r="AH342" s="159"/>
      <c r="AI342" s="158"/>
      <c r="AJ342" s="124"/>
      <c r="AK342" s="159"/>
      <c r="AL342" s="157"/>
      <c r="AM342" s="160"/>
      <c r="AO342" s="7"/>
    </row>
    <row r="343" spans="3:41" x14ac:dyDescent="0.35">
      <c r="C343" s="5"/>
      <c r="O343" s="7"/>
      <c r="P343" s="5"/>
      <c r="AB343" s="7"/>
      <c r="AC343" s="5"/>
      <c r="AO343" s="7"/>
    </row>
    <row r="344" spans="3:41" x14ac:dyDescent="0.35">
      <c r="C344" s="5"/>
      <c r="O344" s="7"/>
      <c r="P344" s="5"/>
      <c r="AB344" s="7"/>
      <c r="AC344" s="5"/>
      <c r="AO344" s="7"/>
    </row>
    <row r="345" spans="3:41" x14ac:dyDescent="0.35">
      <c r="C345" s="5"/>
      <c r="D345" s="58" t="s">
        <v>41</v>
      </c>
      <c r="E345" s="250" t="str">
        <f>E175</f>
        <v>GENERAL SERVICE 50 to 4,999 kW SERVICE CLASSIFICATION - Non-RPP (Other)</v>
      </c>
      <c r="F345" s="251"/>
      <c r="G345" s="251"/>
      <c r="H345" s="251"/>
      <c r="I345" s="251"/>
      <c r="J345" s="252"/>
      <c r="K345" s="176" t="s">
        <v>92</v>
      </c>
      <c r="L345" s="59"/>
      <c r="M345" s="59"/>
      <c r="O345" s="7"/>
      <c r="P345" s="5"/>
      <c r="Q345" s="58" t="s">
        <v>41</v>
      </c>
      <c r="R345" s="250" t="str">
        <f>R175</f>
        <v>GENERAL SERVICE 50 to 4,999 kW SERVICE CLASSIFICATION - Non-RPP (Other)</v>
      </c>
      <c r="S345" s="251"/>
      <c r="T345" s="251"/>
      <c r="U345" s="251"/>
      <c r="V345" s="251"/>
      <c r="W345" s="252"/>
      <c r="X345" s="176" t="s">
        <v>92</v>
      </c>
      <c r="Y345" s="59"/>
      <c r="Z345" s="59"/>
      <c r="AB345" s="7"/>
      <c r="AC345" s="5"/>
      <c r="AD345" s="58" t="s">
        <v>41</v>
      </c>
      <c r="AE345" s="250" t="str">
        <f>AE175</f>
        <v>GENERAL SERVICE 50 to 4,999 kW SERVICE CLASSIFICATION - Non-RPP (Other)</v>
      </c>
      <c r="AF345" s="251"/>
      <c r="AG345" s="251"/>
      <c r="AH345" s="251"/>
      <c r="AI345" s="251"/>
      <c r="AJ345" s="252"/>
      <c r="AK345" s="176" t="s">
        <v>92</v>
      </c>
      <c r="AL345" s="59"/>
      <c r="AM345" s="59"/>
      <c r="AO345" s="7"/>
    </row>
    <row r="346" spans="3:41" x14ac:dyDescent="0.35">
      <c r="C346" s="5"/>
      <c r="D346" s="58" t="s">
        <v>42</v>
      </c>
      <c r="E346" s="253" t="s">
        <v>124</v>
      </c>
      <c r="F346" s="254"/>
      <c r="G346" s="255"/>
      <c r="H346" s="59"/>
      <c r="I346" s="59"/>
      <c r="J346" s="59"/>
      <c r="K346" s="59"/>
      <c r="L346" s="59"/>
      <c r="M346" s="59"/>
      <c r="O346" s="7"/>
      <c r="P346" s="5"/>
      <c r="Q346" s="58" t="s">
        <v>42</v>
      </c>
      <c r="R346" s="253" t="str">
        <f>E346</f>
        <v>Non-RPP (Other)</v>
      </c>
      <c r="S346" s="254"/>
      <c r="T346" s="255"/>
      <c r="U346" s="59"/>
      <c r="V346" s="59"/>
      <c r="W346" s="59"/>
      <c r="X346" s="59"/>
      <c r="Y346" s="59"/>
      <c r="Z346" s="59"/>
      <c r="AB346" s="7"/>
      <c r="AC346" s="5"/>
      <c r="AD346" s="58" t="s">
        <v>42</v>
      </c>
      <c r="AE346" s="253" t="str">
        <f>R346</f>
        <v>Non-RPP (Other)</v>
      </c>
      <c r="AF346" s="254"/>
      <c r="AG346" s="255"/>
      <c r="AH346" s="59"/>
      <c r="AI346" s="59"/>
      <c r="AJ346" s="59"/>
      <c r="AK346" s="59"/>
      <c r="AL346" s="59"/>
      <c r="AM346" s="59"/>
      <c r="AO346" s="7"/>
    </row>
    <row r="347" spans="3:41" x14ac:dyDescent="0.35">
      <c r="C347" s="5"/>
      <c r="D347" s="58" t="s">
        <v>43</v>
      </c>
      <c r="E347" s="61">
        <v>35000</v>
      </c>
      <c r="F347" s="62" t="s">
        <v>33</v>
      </c>
      <c r="G347" s="59"/>
      <c r="H347" s="59"/>
      <c r="I347" s="59"/>
      <c r="J347" s="59"/>
      <c r="K347" s="59"/>
      <c r="L347" s="59"/>
      <c r="M347" s="59"/>
      <c r="O347" s="7"/>
      <c r="P347" s="5"/>
      <c r="Q347" s="58" t="s">
        <v>43</v>
      </c>
      <c r="R347" s="61">
        <f>E347</f>
        <v>35000</v>
      </c>
      <c r="S347" s="62" t="s">
        <v>33</v>
      </c>
      <c r="T347" s="59"/>
      <c r="U347" s="59"/>
      <c r="V347" s="59"/>
      <c r="W347" s="59"/>
      <c r="X347" s="59"/>
      <c r="Y347" s="59"/>
      <c r="Z347" s="59"/>
      <c r="AB347" s="7"/>
      <c r="AC347" s="5"/>
      <c r="AD347" s="58" t="s">
        <v>43</v>
      </c>
      <c r="AE347" s="61">
        <f>R347</f>
        <v>35000</v>
      </c>
      <c r="AF347" s="62" t="s">
        <v>33</v>
      </c>
      <c r="AG347" s="59"/>
      <c r="AH347" s="59"/>
      <c r="AI347" s="59"/>
      <c r="AJ347" s="59"/>
      <c r="AK347" s="59"/>
      <c r="AL347" s="59"/>
      <c r="AM347" s="59"/>
      <c r="AO347" s="7"/>
    </row>
    <row r="348" spans="3:41" x14ac:dyDescent="0.35">
      <c r="C348" s="5"/>
      <c r="D348" s="58" t="s">
        <v>44</v>
      </c>
      <c r="E348" s="61">
        <v>100</v>
      </c>
      <c r="F348" s="63" t="s">
        <v>36</v>
      </c>
      <c r="G348" s="59"/>
      <c r="H348" s="59"/>
      <c r="I348" s="59"/>
      <c r="J348" s="59"/>
      <c r="K348" s="59"/>
      <c r="L348" s="59"/>
      <c r="M348" s="59"/>
      <c r="O348" s="7"/>
      <c r="P348" s="5"/>
      <c r="Q348" s="58" t="s">
        <v>44</v>
      </c>
      <c r="R348" s="61">
        <f t="shared" ref="R348:R350" si="300">E348</f>
        <v>100</v>
      </c>
      <c r="S348" s="63" t="s">
        <v>36</v>
      </c>
      <c r="T348" s="59"/>
      <c r="U348" s="59"/>
      <c r="V348" s="59"/>
      <c r="W348" s="59"/>
      <c r="X348" s="59"/>
      <c r="Y348" s="59"/>
      <c r="Z348" s="59"/>
      <c r="AB348" s="7"/>
      <c r="AC348" s="5"/>
      <c r="AD348" s="58" t="s">
        <v>44</v>
      </c>
      <c r="AE348" s="61">
        <f t="shared" ref="AE348" si="301">R348</f>
        <v>100</v>
      </c>
      <c r="AF348" s="63" t="s">
        <v>36</v>
      </c>
      <c r="AG348" s="59"/>
      <c r="AH348" s="59"/>
      <c r="AI348" s="59"/>
      <c r="AJ348" s="59"/>
      <c r="AK348" s="59"/>
      <c r="AL348" s="59"/>
      <c r="AM348" s="59"/>
      <c r="AO348" s="7"/>
    </row>
    <row r="349" spans="3:41" x14ac:dyDescent="0.35">
      <c r="C349" s="5"/>
      <c r="D349" s="58" t="s">
        <v>45</v>
      </c>
      <c r="E349" s="61">
        <v>1.0693999999999999</v>
      </c>
      <c r="F349" s="64"/>
      <c r="G349" s="59"/>
      <c r="H349" s="59"/>
      <c r="I349" s="59"/>
      <c r="J349" s="59"/>
      <c r="K349" s="59"/>
      <c r="L349" s="59"/>
      <c r="M349" s="59"/>
      <c r="O349" s="7"/>
      <c r="P349" s="5"/>
      <c r="Q349" s="58" t="s">
        <v>45</v>
      </c>
      <c r="R349" s="61">
        <f>R350</f>
        <v>1.0563</v>
      </c>
      <c r="S349" s="64"/>
      <c r="T349" s="59"/>
      <c r="U349" s="59"/>
      <c r="V349" s="59"/>
      <c r="W349" s="59"/>
      <c r="X349" s="59"/>
      <c r="Y349" s="59"/>
      <c r="Z349" s="59"/>
      <c r="AB349" s="7"/>
      <c r="AC349" s="5"/>
      <c r="AD349" s="58" t="s">
        <v>45</v>
      </c>
      <c r="AE349" s="61">
        <f>AE350</f>
        <v>1.0563</v>
      </c>
      <c r="AF349" s="64"/>
      <c r="AG349" s="59"/>
      <c r="AH349" s="59"/>
      <c r="AI349" s="59"/>
      <c r="AJ349" s="59"/>
      <c r="AK349" s="59"/>
      <c r="AL349" s="59"/>
      <c r="AM349" s="59"/>
      <c r="AO349" s="7"/>
    </row>
    <row r="350" spans="3:41" x14ac:dyDescent="0.35">
      <c r="C350" s="5"/>
      <c r="D350" s="58" t="s">
        <v>46</v>
      </c>
      <c r="E350" s="61">
        <v>1.0563</v>
      </c>
      <c r="F350" s="64"/>
      <c r="G350" s="59"/>
      <c r="H350" s="59"/>
      <c r="I350" s="59"/>
      <c r="J350" s="59"/>
      <c r="K350" s="59"/>
      <c r="L350" s="59"/>
      <c r="M350" s="59"/>
      <c r="O350" s="7"/>
      <c r="P350" s="5"/>
      <c r="Q350" s="58" t="s">
        <v>46</v>
      </c>
      <c r="R350" s="61">
        <f t="shared" si="300"/>
        <v>1.0563</v>
      </c>
      <c r="S350" s="64"/>
      <c r="T350" s="59"/>
      <c r="U350" s="59"/>
      <c r="V350" s="59"/>
      <c r="W350" s="59"/>
      <c r="X350" s="59"/>
      <c r="Y350" s="59"/>
      <c r="Z350" s="59"/>
      <c r="AB350" s="7"/>
      <c r="AC350" s="5"/>
      <c r="AD350" s="58" t="s">
        <v>46</v>
      </c>
      <c r="AE350" s="61">
        <f t="shared" ref="AE350" si="302">R350</f>
        <v>1.0563</v>
      </c>
      <c r="AF350" s="64"/>
      <c r="AG350" s="59"/>
      <c r="AH350" s="59"/>
      <c r="AI350" s="59"/>
      <c r="AJ350" s="59"/>
      <c r="AK350" s="59"/>
      <c r="AL350" s="59"/>
      <c r="AM350" s="59"/>
      <c r="AO350" s="7"/>
    </row>
    <row r="351" spans="3:41" x14ac:dyDescent="0.35">
      <c r="C351" s="5"/>
      <c r="F351" s="64"/>
      <c r="G351" s="59"/>
      <c r="H351" s="59"/>
      <c r="I351" s="59"/>
      <c r="J351" s="59"/>
      <c r="K351" s="59"/>
      <c r="L351" s="59"/>
      <c r="M351" s="59"/>
      <c r="O351" s="7"/>
      <c r="P351" s="5"/>
      <c r="S351" s="64"/>
      <c r="T351" s="59"/>
      <c r="U351" s="59"/>
      <c r="V351" s="59"/>
      <c r="W351" s="59"/>
      <c r="X351" s="59"/>
      <c r="Y351" s="59"/>
      <c r="Z351" s="59"/>
      <c r="AB351" s="7"/>
      <c r="AC351" s="5"/>
      <c r="AF351" s="64"/>
      <c r="AG351" s="59"/>
      <c r="AH351" s="59"/>
      <c r="AI351" s="59"/>
      <c r="AJ351" s="59"/>
      <c r="AK351" s="59"/>
      <c r="AL351" s="59"/>
      <c r="AM351" s="59"/>
      <c r="AO351" s="7"/>
    </row>
    <row r="352" spans="3:41" x14ac:dyDescent="0.35">
      <c r="C352" s="5"/>
      <c r="F352" s="248" t="s">
        <v>47</v>
      </c>
      <c r="G352" s="256"/>
      <c r="H352" s="249"/>
      <c r="I352" s="248" t="s">
        <v>48</v>
      </c>
      <c r="J352" s="256"/>
      <c r="K352" s="249"/>
      <c r="L352" s="248" t="s">
        <v>49</v>
      </c>
      <c r="M352" s="249"/>
      <c r="O352" s="7"/>
      <c r="P352" s="5"/>
      <c r="S352" s="248">
        <v>2025</v>
      </c>
      <c r="T352" s="256"/>
      <c r="U352" s="249"/>
      <c r="V352" s="248">
        <v>2026</v>
      </c>
      <c r="W352" s="256"/>
      <c r="X352" s="249"/>
      <c r="Y352" s="248" t="s">
        <v>49</v>
      </c>
      <c r="Z352" s="249"/>
      <c r="AA352" s="59"/>
      <c r="AB352" s="60"/>
      <c r="AC352" s="5"/>
      <c r="AF352" s="248">
        <v>2026</v>
      </c>
      <c r="AG352" s="256"/>
      <c r="AH352" s="249"/>
      <c r="AI352" s="248">
        <v>2027</v>
      </c>
      <c r="AJ352" s="256"/>
      <c r="AK352" s="249"/>
      <c r="AL352" s="248" t="s">
        <v>49</v>
      </c>
      <c r="AM352" s="249"/>
      <c r="AO352" s="7"/>
    </row>
    <row r="353" spans="3:41" ht="26.5" x14ac:dyDescent="0.35">
      <c r="C353" s="5"/>
      <c r="F353" s="65" t="s">
        <v>50</v>
      </c>
      <c r="G353" s="65" t="s">
        <v>51</v>
      </c>
      <c r="H353" s="66" t="s">
        <v>52</v>
      </c>
      <c r="I353" s="65" t="s">
        <v>50</v>
      </c>
      <c r="J353" s="67" t="s">
        <v>51</v>
      </c>
      <c r="K353" s="66" t="s">
        <v>52</v>
      </c>
      <c r="L353" s="68" t="s">
        <v>53</v>
      </c>
      <c r="M353" s="69" t="s">
        <v>54</v>
      </c>
      <c r="O353" s="7"/>
      <c r="P353" s="5"/>
      <c r="S353" s="65" t="s">
        <v>50</v>
      </c>
      <c r="T353" s="65" t="s">
        <v>51</v>
      </c>
      <c r="U353" s="66" t="s">
        <v>52</v>
      </c>
      <c r="V353" s="65" t="s">
        <v>50</v>
      </c>
      <c r="W353" s="67" t="s">
        <v>51</v>
      </c>
      <c r="X353" s="66" t="s">
        <v>52</v>
      </c>
      <c r="Y353" s="68" t="s">
        <v>53</v>
      </c>
      <c r="Z353" s="69" t="s">
        <v>54</v>
      </c>
      <c r="AB353" s="7"/>
      <c r="AC353" s="5"/>
      <c r="AF353" s="65" t="s">
        <v>50</v>
      </c>
      <c r="AG353" s="65" t="s">
        <v>51</v>
      </c>
      <c r="AH353" s="66" t="s">
        <v>52</v>
      </c>
      <c r="AI353" s="65" t="s">
        <v>50</v>
      </c>
      <c r="AJ353" s="67" t="s">
        <v>51</v>
      </c>
      <c r="AK353" s="66" t="s">
        <v>52</v>
      </c>
      <c r="AL353" s="68" t="s">
        <v>53</v>
      </c>
      <c r="AM353" s="69" t="s">
        <v>54</v>
      </c>
      <c r="AO353" s="7"/>
    </row>
    <row r="354" spans="3:41" x14ac:dyDescent="0.35">
      <c r="C354" s="5"/>
      <c r="F354" s="70" t="s">
        <v>55</v>
      </c>
      <c r="G354" s="70"/>
      <c r="H354" s="71" t="s">
        <v>55</v>
      </c>
      <c r="I354" s="70" t="s">
        <v>55</v>
      </c>
      <c r="J354" s="71"/>
      <c r="K354" s="71" t="s">
        <v>55</v>
      </c>
      <c r="L354" s="72"/>
      <c r="M354" s="73"/>
      <c r="O354" s="7"/>
      <c r="P354" s="5"/>
      <c r="S354" s="70" t="s">
        <v>55</v>
      </c>
      <c r="T354" s="70"/>
      <c r="U354" s="71" t="s">
        <v>55</v>
      </c>
      <c r="V354" s="70" t="s">
        <v>55</v>
      </c>
      <c r="W354" s="71"/>
      <c r="X354" s="71" t="s">
        <v>55</v>
      </c>
      <c r="Y354" s="72"/>
      <c r="Z354" s="73"/>
      <c r="AB354" s="7"/>
      <c r="AC354" s="5"/>
      <c r="AF354" s="70" t="s">
        <v>55</v>
      </c>
      <c r="AG354" s="70"/>
      <c r="AH354" s="71" t="s">
        <v>55</v>
      </c>
      <c r="AI354" s="70" t="s">
        <v>55</v>
      </c>
      <c r="AJ354" s="71"/>
      <c r="AK354" s="71" t="s">
        <v>55</v>
      </c>
      <c r="AL354" s="72"/>
      <c r="AM354" s="73"/>
      <c r="AO354" s="7"/>
    </row>
    <row r="355" spans="3:41" x14ac:dyDescent="0.35">
      <c r="C355" s="5"/>
      <c r="D355" s="74" t="s">
        <v>56</v>
      </c>
      <c r="E355" s="75"/>
      <c r="F355" s="76">
        <v>230.33</v>
      </c>
      <c r="G355" s="77">
        <v>1</v>
      </c>
      <c r="H355" s="78">
        <f>G355*F355</f>
        <v>230.33</v>
      </c>
      <c r="I355" s="79">
        <f>I185</f>
        <v>230.33</v>
      </c>
      <c r="J355" s="80">
        <f>G355</f>
        <v>1</v>
      </c>
      <c r="K355" s="81">
        <f>J355*I355</f>
        <v>230.33</v>
      </c>
      <c r="L355" s="82">
        <f t="shared" ref="L355:L356" si="303">K355-H355</f>
        <v>0</v>
      </c>
      <c r="M355" s="83">
        <f>IF(ISERROR(L355/H355), "", L355/H355)</f>
        <v>0</v>
      </c>
      <c r="O355" s="7"/>
      <c r="P355" s="5"/>
      <c r="Q355" s="74" t="s">
        <v>56</v>
      </c>
      <c r="R355" s="75"/>
      <c r="S355" s="76">
        <f>I355</f>
        <v>230.33</v>
      </c>
      <c r="T355" s="77">
        <v>1</v>
      </c>
      <c r="U355" s="78">
        <f>T355*S355</f>
        <v>230.33</v>
      </c>
      <c r="V355" s="79">
        <f>V185</f>
        <v>230.33</v>
      </c>
      <c r="W355" s="80">
        <f>T355</f>
        <v>1</v>
      </c>
      <c r="X355" s="81">
        <f>W355*V355</f>
        <v>230.33</v>
      </c>
      <c r="Y355" s="82">
        <f t="shared" ref="Y355:Y356" si="304">X355-U355</f>
        <v>0</v>
      </c>
      <c r="Z355" s="83">
        <f>IF(ISERROR(Y355/U355), "", Y355/U355)</f>
        <v>0</v>
      </c>
      <c r="AB355" s="7"/>
      <c r="AC355" s="5"/>
      <c r="AD355" s="74" t="s">
        <v>56</v>
      </c>
      <c r="AE355" s="75"/>
      <c r="AF355" s="76">
        <f>V355</f>
        <v>230.33</v>
      </c>
      <c r="AG355" s="77">
        <v>1</v>
      </c>
      <c r="AH355" s="78">
        <f>AG355*AF355</f>
        <v>230.33</v>
      </c>
      <c r="AI355" s="79">
        <f>AI185</f>
        <v>230.33</v>
      </c>
      <c r="AJ355" s="80">
        <f>AG355</f>
        <v>1</v>
      </c>
      <c r="AK355" s="81">
        <f>AJ355*AI355</f>
        <v>230.33</v>
      </c>
      <c r="AL355" s="82">
        <f t="shared" ref="AL355:AL356" si="305">AK355-AH355</f>
        <v>0</v>
      </c>
      <c r="AM355" s="83">
        <f>IF(ISERROR(AL355/AH355), "", AL355/AH355)</f>
        <v>0</v>
      </c>
      <c r="AO355" s="7"/>
    </row>
    <row r="356" spans="3:41" x14ac:dyDescent="0.35">
      <c r="C356" s="5"/>
      <c r="D356" s="74" t="s">
        <v>57</v>
      </c>
      <c r="E356" s="75"/>
      <c r="F356" s="84">
        <v>1.3275999999999999</v>
      </c>
      <c r="G356" s="77">
        <f>IF($E348&gt;0, $E348, $E347)</f>
        <v>100</v>
      </c>
      <c r="H356" s="78">
        <f t="shared" ref="H356" si="306">G356*F356</f>
        <v>132.76</v>
      </c>
      <c r="I356" s="85">
        <f>I186</f>
        <v>2.5573000000000001</v>
      </c>
      <c r="J356" s="80">
        <f>IF($E348&gt;0, $E348, $E347)</f>
        <v>100</v>
      </c>
      <c r="K356" s="81">
        <f>J356*I356</f>
        <v>255.73000000000002</v>
      </c>
      <c r="L356" s="82">
        <f t="shared" si="303"/>
        <v>122.97000000000003</v>
      </c>
      <c r="M356" s="83">
        <f t="shared" ref="M356" si="307">IF(ISERROR(L356/H356), "", L356/H356)</f>
        <v>0.92625790900873783</v>
      </c>
      <c r="O356" s="7"/>
      <c r="P356" s="5"/>
      <c r="Q356" s="74" t="s">
        <v>57</v>
      </c>
      <c r="R356" s="75"/>
      <c r="S356" s="209">
        <f>I356</f>
        <v>2.5573000000000001</v>
      </c>
      <c r="T356" s="77">
        <f>IF($R348&gt;0, $R348, $R347)</f>
        <v>100</v>
      </c>
      <c r="U356" s="78">
        <f t="shared" ref="U356" si="308">T356*S356</f>
        <v>255.73000000000002</v>
      </c>
      <c r="V356" s="85">
        <f>V186</f>
        <v>2.5226999999999999</v>
      </c>
      <c r="W356" s="80">
        <f>IF($R348&gt;0, $R348, $R347)</f>
        <v>100</v>
      </c>
      <c r="X356" s="81">
        <f>W356*V356</f>
        <v>252.26999999999998</v>
      </c>
      <c r="Y356" s="82">
        <f t="shared" si="304"/>
        <v>-3.4600000000000364</v>
      </c>
      <c r="Z356" s="83">
        <f t="shared" ref="Z356" si="309">IF(ISERROR(Y356/U356), "", Y356/U356)</f>
        <v>-1.3529894810933548E-2</v>
      </c>
      <c r="AB356" s="7"/>
      <c r="AC356" s="5"/>
      <c r="AD356" s="74" t="s">
        <v>57</v>
      </c>
      <c r="AE356" s="75"/>
      <c r="AF356" s="209">
        <f>V356</f>
        <v>2.5226999999999999</v>
      </c>
      <c r="AG356" s="77">
        <f>IF($R348&gt;0, $R348, $R347)</f>
        <v>100</v>
      </c>
      <c r="AH356" s="78">
        <f t="shared" ref="AH356" si="310">AG356*AF356</f>
        <v>252.26999999999998</v>
      </c>
      <c r="AI356" s="85">
        <f>AI186</f>
        <v>2.5072000000000001</v>
      </c>
      <c r="AJ356" s="80">
        <f>IF($R348&gt;0, $R348, $R347)</f>
        <v>100</v>
      </c>
      <c r="AK356" s="81">
        <f>AJ356*AI356</f>
        <v>250.72</v>
      </c>
      <c r="AL356" s="82">
        <f t="shared" si="305"/>
        <v>-1.5499999999999829</v>
      </c>
      <c r="AM356" s="83">
        <f t="shared" ref="AM356" si="311">IF(ISERROR(AL356/AH356), "", AL356/AH356)</f>
        <v>-6.1442105680421097E-3</v>
      </c>
      <c r="AO356" s="7"/>
    </row>
    <row r="357" spans="3:41" hidden="1" x14ac:dyDescent="0.35">
      <c r="C357" s="5"/>
      <c r="D357" s="74" t="s">
        <v>58</v>
      </c>
      <c r="E357" s="75"/>
      <c r="F357" s="76"/>
      <c r="G357" s="77">
        <f>IF($E348&gt;0, $E348, $E347)</f>
        <v>100</v>
      </c>
      <c r="H357" s="78">
        <v>0</v>
      </c>
      <c r="I357" s="85"/>
      <c r="J357" s="80">
        <f>IF($E348&gt;0, $E348, $E347)</f>
        <v>100</v>
      </c>
      <c r="K357" s="81">
        <v>0</v>
      </c>
      <c r="L357" s="82"/>
      <c r="M357" s="83"/>
      <c r="O357" s="7"/>
      <c r="P357" s="5"/>
      <c r="Q357" s="74" t="s">
        <v>58</v>
      </c>
      <c r="R357" s="75"/>
      <c r="S357" s="76"/>
      <c r="T357" s="77">
        <f>IF($R348&gt;0, $R348, $R347)</f>
        <v>100</v>
      </c>
      <c r="U357" s="78">
        <v>0</v>
      </c>
      <c r="V357" s="85"/>
      <c r="W357" s="80">
        <f>IF($R348&gt;0, $R348, $R347)</f>
        <v>100</v>
      </c>
      <c r="X357" s="81">
        <v>0</v>
      </c>
      <c r="Y357" s="82"/>
      <c r="Z357" s="83"/>
      <c r="AB357" s="7"/>
      <c r="AC357" s="5"/>
      <c r="AD357" s="74" t="s">
        <v>58</v>
      </c>
      <c r="AE357" s="75"/>
      <c r="AF357" s="76"/>
      <c r="AG357" s="77">
        <f>IF($R348&gt;0, $R348, $R347)</f>
        <v>100</v>
      </c>
      <c r="AH357" s="78">
        <v>0</v>
      </c>
      <c r="AI357" s="85"/>
      <c r="AJ357" s="80">
        <f>IF($R348&gt;0, $R348, $R347)</f>
        <v>100</v>
      </c>
      <c r="AK357" s="81">
        <v>0</v>
      </c>
      <c r="AL357" s="82"/>
      <c r="AM357" s="83"/>
      <c r="AO357" s="7"/>
    </row>
    <row r="358" spans="3:41" hidden="1" x14ac:dyDescent="0.35">
      <c r="C358" s="5"/>
      <c r="D358" s="74" t="s">
        <v>59</v>
      </c>
      <c r="E358" s="75"/>
      <c r="F358" s="76"/>
      <c r="G358" s="77">
        <f>IF($E348&gt;0, $E348, $E347)</f>
        <v>100</v>
      </c>
      <c r="H358" s="78">
        <v>0</v>
      </c>
      <c r="I358" s="85"/>
      <c r="J358" s="86">
        <f>IF($E348&gt;0, $E348, $E347)</f>
        <v>100</v>
      </c>
      <c r="K358" s="81">
        <v>0</v>
      </c>
      <c r="L358" s="82">
        <f>K358-H358</f>
        <v>0</v>
      </c>
      <c r="M358" s="83" t="str">
        <f>IF(ISERROR(L358/H358), "", L358/H358)</f>
        <v/>
      </c>
      <c r="O358" s="7"/>
      <c r="P358" s="5"/>
      <c r="Q358" s="74" t="s">
        <v>59</v>
      </c>
      <c r="R358" s="75"/>
      <c r="S358" s="76"/>
      <c r="T358" s="77">
        <f>IF($R348&gt;0, $R348, $R347)</f>
        <v>100</v>
      </c>
      <c r="U358" s="78">
        <v>0</v>
      </c>
      <c r="V358" s="85"/>
      <c r="W358" s="86">
        <f>IF($R348&gt;0, $R348, $R347)</f>
        <v>100</v>
      </c>
      <c r="X358" s="81">
        <v>0</v>
      </c>
      <c r="Y358" s="82">
        <f>X358-U358</f>
        <v>0</v>
      </c>
      <c r="Z358" s="83" t="str">
        <f>IF(ISERROR(Y358/U358), "", Y358/U358)</f>
        <v/>
      </c>
      <c r="AB358" s="7"/>
      <c r="AC358" s="5"/>
      <c r="AD358" s="74" t="s">
        <v>59</v>
      </c>
      <c r="AE358" s="75"/>
      <c r="AF358" s="76"/>
      <c r="AG358" s="77">
        <f>IF($R348&gt;0, $R348, $R347)</f>
        <v>100</v>
      </c>
      <c r="AH358" s="78">
        <v>0</v>
      </c>
      <c r="AI358" s="85"/>
      <c r="AJ358" s="86">
        <f>IF($R348&gt;0, $R348, $R347)</f>
        <v>100</v>
      </c>
      <c r="AK358" s="81">
        <v>0</v>
      </c>
      <c r="AL358" s="82">
        <f>AK358-AH358</f>
        <v>0</v>
      </c>
      <c r="AM358" s="83" t="str">
        <f>IF(ISERROR(AL358/AH358), "", AL358/AH358)</f>
        <v/>
      </c>
      <c r="AO358" s="7"/>
    </row>
    <row r="359" spans="3:41" x14ac:dyDescent="0.35">
      <c r="C359" s="5"/>
      <c r="D359" s="74" t="s">
        <v>60</v>
      </c>
      <c r="E359" s="75"/>
      <c r="F359" s="76">
        <v>0</v>
      </c>
      <c r="G359" s="77">
        <v>1</v>
      </c>
      <c r="H359" s="78">
        <f t="shared" ref="H359:H362" si="312">G359*F359</f>
        <v>0</v>
      </c>
      <c r="I359" s="79">
        <v>0</v>
      </c>
      <c r="J359" s="80">
        <f>G359</f>
        <v>1</v>
      </c>
      <c r="K359" s="81">
        <f t="shared" ref="K359:K362" si="313">J359*I359</f>
        <v>0</v>
      </c>
      <c r="L359" s="82">
        <f t="shared" ref="L359:L362" si="314">K359-H359</f>
        <v>0</v>
      </c>
      <c r="M359" s="83" t="str">
        <f t="shared" ref="M359:M362" si="315">IF(ISERROR(L359/H359), "", L359/H359)</f>
        <v/>
      </c>
      <c r="O359" s="7"/>
      <c r="P359" s="5"/>
      <c r="Q359" s="74" t="s">
        <v>60</v>
      </c>
      <c r="R359" s="75"/>
      <c r="S359" s="97">
        <f t="shared" ref="S359" si="316">I359</f>
        <v>0</v>
      </c>
      <c r="T359" s="77">
        <v>1</v>
      </c>
      <c r="U359" s="78">
        <f t="shared" ref="U359:U361" si="317">T359*S359</f>
        <v>0</v>
      </c>
      <c r="V359" s="79">
        <v>0</v>
      </c>
      <c r="W359" s="80">
        <f>T359</f>
        <v>1</v>
      </c>
      <c r="X359" s="81">
        <f t="shared" ref="X359:X362" si="318">W359*V359</f>
        <v>0</v>
      </c>
      <c r="Y359" s="82">
        <f t="shared" ref="Y359:Y361" si="319">X359-U359</f>
        <v>0</v>
      </c>
      <c r="Z359" s="83" t="str">
        <f t="shared" ref="Z359" si="320">IF(ISERROR(Y359/U359), "", Y359/U359)</f>
        <v/>
      </c>
      <c r="AB359" s="7"/>
      <c r="AC359" s="5"/>
      <c r="AD359" s="74" t="s">
        <v>60</v>
      </c>
      <c r="AE359" s="75"/>
      <c r="AF359" s="97">
        <f t="shared" ref="AF359" si="321">V359</f>
        <v>0</v>
      </c>
      <c r="AG359" s="77">
        <v>1</v>
      </c>
      <c r="AH359" s="78">
        <f t="shared" ref="AH359:AH361" si="322">AG359*AF359</f>
        <v>0</v>
      </c>
      <c r="AI359" s="79">
        <v>0</v>
      </c>
      <c r="AJ359" s="80">
        <f>AG359</f>
        <v>1</v>
      </c>
      <c r="AK359" s="81">
        <f t="shared" ref="AK359:AK362" si="323">AJ359*AI359</f>
        <v>0</v>
      </c>
      <c r="AL359" s="82">
        <f t="shared" ref="AL359:AL362" si="324">AK359-AH359</f>
        <v>0</v>
      </c>
      <c r="AM359" s="83" t="str">
        <f t="shared" ref="AM359" si="325">IF(ISERROR(AL359/AH359), "", AL359/AH359)</f>
        <v/>
      </c>
      <c r="AO359" s="7"/>
    </row>
    <row r="360" spans="3:41" x14ac:dyDescent="0.35">
      <c r="C360" s="5"/>
      <c r="D360" s="161" t="s">
        <v>90</v>
      </c>
      <c r="E360" s="161"/>
      <c r="F360" s="162"/>
      <c r="G360" s="163"/>
      <c r="H360" s="164"/>
      <c r="I360" s="165">
        <f>E10</f>
        <v>-35.548032353113925</v>
      </c>
      <c r="J360" s="166">
        <v>1</v>
      </c>
      <c r="K360" s="167">
        <f t="shared" si="313"/>
        <v>-35.548032353113925</v>
      </c>
      <c r="L360" s="168">
        <f t="shared" si="314"/>
        <v>-35.548032353113925</v>
      </c>
      <c r="M360" s="169" t="str">
        <f>IF(ISERROR(L360/H360), "", L360/H360)</f>
        <v/>
      </c>
      <c r="O360" s="7"/>
      <c r="P360" s="5"/>
      <c r="Q360" s="161" t="s">
        <v>90</v>
      </c>
      <c r="R360" s="161"/>
      <c r="S360" s="162">
        <f>I360</f>
        <v>-35.548032353113925</v>
      </c>
      <c r="T360" s="220">
        <f>J360</f>
        <v>1</v>
      </c>
      <c r="U360" s="164">
        <f t="shared" si="317"/>
        <v>-35.548032353113925</v>
      </c>
      <c r="V360" s="165">
        <f>F10</f>
        <v>-15.08098342253318</v>
      </c>
      <c r="W360" s="166">
        <v>1</v>
      </c>
      <c r="X360" s="167">
        <f t="shared" si="318"/>
        <v>-15.08098342253318</v>
      </c>
      <c r="Y360" s="168">
        <f t="shared" si="319"/>
        <v>20.467048930580745</v>
      </c>
      <c r="Z360" s="169">
        <f>IF(ISERROR(Y360/U360), "", Y360/U360)</f>
        <v>-0.5757575757575758</v>
      </c>
      <c r="AB360" s="7"/>
      <c r="AC360" s="5"/>
      <c r="AD360" s="161" t="s">
        <v>90</v>
      </c>
      <c r="AE360" s="161"/>
      <c r="AF360" s="162">
        <f>V360</f>
        <v>-15.08098342253318</v>
      </c>
      <c r="AG360" s="220">
        <f>W360</f>
        <v>1</v>
      </c>
      <c r="AH360" s="164">
        <f t="shared" si="322"/>
        <v>-15.08098342253318</v>
      </c>
      <c r="AI360" s="165">
        <f>G10</f>
        <v>-3.2316393048285383</v>
      </c>
      <c r="AJ360" s="166">
        <v>1</v>
      </c>
      <c r="AK360" s="167">
        <f t="shared" si="323"/>
        <v>-3.2316393048285383</v>
      </c>
      <c r="AL360" s="168">
        <f t="shared" si="324"/>
        <v>11.849344117704641</v>
      </c>
      <c r="AM360" s="169">
        <f>IF(ISERROR(AL360/AH360), "", AL360/AH360)</f>
        <v>-0.7857142857142857</v>
      </c>
      <c r="AO360" s="7"/>
    </row>
    <row r="361" spans="3:41" x14ac:dyDescent="0.35">
      <c r="C361" s="5"/>
      <c r="D361" s="161" t="s">
        <v>94</v>
      </c>
      <c r="E361" s="161"/>
      <c r="F361" s="162"/>
      <c r="G361" s="163"/>
      <c r="H361" s="164"/>
      <c r="I361" s="193">
        <f>E11</f>
        <v>-0.3339929432467092</v>
      </c>
      <c r="J361" s="166">
        <f>E348</f>
        <v>100</v>
      </c>
      <c r="K361" s="167">
        <f t="shared" ref="K361" si="326">J361*I361</f>
        <v>-33.399294324670919</v>
      </c>
      <c r="L361" s="168">
        <f t="shared" ref="L361" si="327">K361-H361</f>
        <v>-33.399294324670919</v>
      </c>
      <c r="M361" s="169" t="str">
        <f>IF(ISERROR(L361/H361), "", L361/H361)</f>
        <v/>
      </c>
      <c r="N361" s="59"/>
      <c r="O361" s="7"/>
      <c r="P361" s="5"/>
      <c r="Q361" s="161" t="s">
        <v>94</v>
      </c>
      <c r="R361" s="161"/>
      <c r="S361" s="162">
        <f>I361</f>
        <v>-0.3339929432467092</v>
      </c>
      <c r="T361" s="220">
        <f>R348</f>
        <v>100</v>
      </c>
      <c r="U361" s="164">
        <f t="shared" si="317"/>
        <v>-33.399294324670919</v>
      </c>
      <c r="V361" s="193">
        <f>F11</f>
        <v>-0.14169397592284633</v>
      </c>
      <c r="W361" s="166">
        <f>R348</f>
        <v>100</v>
      </c>
      <c r="X361" s="167">
        <f t="shared" si="318"/>
        <v>-14.169397592284632</v>
      </c>
      <c r="Y361" s="168">
        <f t="shared" si="319"/>
        <v>19.229896732386287</v>
      </c>
      <c r="Z361" s="169">
        <f>IF(ISERROR(Y361/U361), "", Y361/U361)</f>
        <v>-0.5757575757575758</v>
      </c>
      <c r="AA361" s="59"/>
      <c r="AB361" s="7"/>
      <c r="AC361" s="5"/>
      <c r="AD361" s="161" t="s">
        <v>94</v>
      </c>
      <c r="AE361" s="161"/>
      <c r="AF361" s="162">
        <f>V361</f>
        <v>-0.14169397592284633</v>
      </c>
      <c r="AG361" s="220">
        <f>AE348</f>
        <v>100</v>
      </c>
      <c r="AH361" s="164">
        <f t="shared" si="322"/>
        <v>-14.169397592284632</v>
      </c>
      <c r="AI361" s="193">
        <f>G11</f>
        <v>-3.036299484060993E-2</v>
      </c>
      <c r="AJ361" s="166">
        <f>AE348</f>
        <v>100</v>
      </c>
      <c r="AK361" s="167">
        <f t="shared" si="323"/>
        <v>-3.0362994840609931</v>
      </c>
      <c r="AL361" s="168">
        <f t="shared" si="324"/>
        <v>11.133098108223638</v>
      </c>
      <c r="AM361" s="169">
        <f>IF(ISERROR(AL361/AH361), "", AL361/AH361)</f>
        <v>-0.78571428571428559</v>
      </c>
      <c r="AN361" s="59"/>
      <c r="AO361" s="7"/>
    </row>
    <row r="362" spans="3:41" x14ac:dyDescent="0.35">
      <c r="C362" s="5"/>
      <c r="D362" s="74" t="s">
        <v>61</v>
      </c>
      <c r="E362" s="75"/>
      <c r="F362" s="84">
        <v>0</v>
      </c>
      <c r="G362" s="77">
        <f>IF($E348&gt;0, $E348, $E347)</f>
        <v>100</v>
      </c>
      <c r="H362" s="78">
        <f t="shared" si="312"/>
        <v>0</v>
      </c>
      <c r="I362" s="85">
        <f>I192</f>
        <v>0.16849294324670916</v>
      </c>
      <c r="J362" s="80">
        <f>IF($E348&gt;0, $E348, $E347)</f>
        <v>100</v>
      </c>
      <c r="K362" s="81">
        <f t="shared" si="313"/>
        <v>16.849294324670915</v>
      </c>
      <c r="L362" s="82">
        <f t="shared" si="314"/>
        <v>16.849294324670915</v>
      </c>
      <c r="M362" s="83" t="str">
        <f t="shared" si="315"/>
        <v/>
      </c>
      <c r="O362" s="7"/>
      <c r="P362" s="5"/>
      <c r="Q362" s="74" t="s">
        <v>61</v>
      </c>
      <c r="R362" s="75"/>
      <c r="S362" s="97">
        <f t="shared" ref="S362" si="328">I362</f>
        <v>0.16849294324670916</v>
      </c>
      <c r="T362" s="77">
        <f>IF($R348&gt;0, $R348, $R347)</f>
        <v>100</v>
      </c>
      <c r="U362" s="78">
        <f t="shared" ref="U362" si="329">T362*S362</f>
        <v>16.849294324670915</v>
      </c>
      <c r="V362" s="85">
        <f>V304</f>
        <v>0</v>
      </c>
      <c r="W362" s="80">
        <f>IF($R348&gt;0, $R348, $R347)</f>
        <v>100</v>
      </c>
      <c r="X362" s="81">
        <f t="shared" si="318"/>
        <v>0</v>
      </c>
      <c r="Y362" s="82">
        <f>X362-U362</f>
        <v>-16.849294324670915</v>
      </c>
      <c r="Z362" s="83">
        <f t="shared" ref="Z362" si="330">IF(ISERROR(Y362/U362), "", Y362/U362)</f>
        <v>-1</v>
      </c>
      <c r="AB362" s="7"/>
      <c r="AC362" s="5"/>
      <c r="AD362" s="74" t="s">
        <v>61</v>
      </c>
      <c r="AE362" s="75"/>
      <c r="AF362" s="97">
        <f t="shared" ref="AF362" si="331">V362</f>
        <v>0</v>
      </c>
      <c r="AG362" s="77">
        <f>IF($R348&gt;0, $R348, $R347)</f>
        <v>100</v>
      </c>
      <c r="AH362" s="78">
        <f t="shared" ref="AH362" si="332">AG362*AF362</f>
        <v>0</v>
      </c>
      <c r="AI362" s="85"/>
      <c r="AJ362" s="80">
        <f>IF($R348&gt;0, $R348, $R347)</f>
        <v>100</v>
      </c>
      <c r="AK362" s="81">
        <f t="shared" si="323"/>
        <v>0</v>
      </c>
      <c r="AL362" s="82">
        <f t="shared" si="324"/>
        <v>0</v>
      </c>
      <c r="AM362" s="83" t="str">
        <f t="shared" ref="AM362" si="333">IF(ISERROR(AL362/AH362), "", AL362/AH362)</f>
        <v/>
      </c>
      <c r="AO362" s="7"/>
    </row>
    <row r="363" spans="3:41" x14ac:dyDescent="0.35">
      <c r="C363" s="5"/>
      <c r="D363" s="87" t="s">
        <v>62</v>
      </c>
      <c r="E363" s="88"/>
      <c r="F363" s="89"/>
      <c r="G363" s="90"/>
      <c r="H363" s="91">
        <f>SUM(H355:H362)</f>
        <v>363.09000000000003</v>
      </c>
      <c r="I363" s="92"/>
      <c r="J363" s="93"/>
      <c r="K363" s="94">
        <f>SUM(K355:K362)</f>
        <v>433.96196764688614</v>
      </c>
      <c r="L363" s="95">
        <f>K363-H363</f>
        <v>70.871967646886105</v>
      </c>
      <c r="M363" s="96">
        <f>IF((H363)=0,"",(L363/H363))</f>
        <v>0.19519118578557962</v>
      </c>
      <c r="O363" s="7"/>
      <c r="P363" s="5"/>
      <c r="Q363" s="87" t="s">
        <v>62</v>
      </c>
      <c r="R363" s="88"/>
      <c r="S363" s="89"/>
      <c r="T363" s="90"/>
      <c r="U363" s="91">
        <f>SUM(U355:U362)</f>
        <v>433.96196764688614</v>
      </c>
      <c r="V363" s="92"/>
      <c r="W363" s="93"/>
      <c r="X363" s="94">
        <f>SUM(X355:X362)</f>
        <v>453.34961898518225</v>
      </c>
      <c r="Y363" s="95">
        <f>X363-U363</f>
        <v>19.387651338296109</v>
      </c>
      <c r="Z363" s="96">
        <f>IF((U363)=0,"",(Y363/U363))</f>
        <v>4.4675922739090809E-2</v>
      </c>
      <c r="AB363" s="7"/>
      <c r="AC363" s="5"/>
      <c r="AD363" s="87" t="s">
        <v>62</v>
      </c>
      <c r="AE363" s="88"/>
      <c r="AF363" s="89"/>
      <c r="AG363" s="90"/>
      <c r="AH363" s="91">
        <f>SUM(AH355:AH362)</f>
        <v>453.34961898518225</v>
      </c>
      <c r="AI363" s="92"/>
      <c r="AJ363" s="93"/>
      <c r="AK363" s="94">
        <f>SUM(AK355:AK362)</f>
        <v>474.78206121111049</v>
      </c>
      <c r="AL363" s="95">
        <f>AK363-AH363</f>
        <v>21.432442225928241</v>
      </c>
      <c r="AM363" s="96">
        <f>IF((AH363)=0,"",(AL363/AH363))</f>
        <v>4.7275747741675637E-2</v>
      </c>
      <c r="AO363" s="7"/>
    </row>
    <row r="364" spans="3:41" x14ac:dyDescent="0.35">
      <c r="C364" s="5"/>
      <c r="D364" s="74" t="s">
        <v>63</v>
      </c>
      <c r="E364" s="75"/>
      <c r="F364" s="97">
        <v>0</v>
      </c>
      <c r="G364" s="98">
        <f>IF(F364=0, 0, $E347*E349-E347)</f>
        <v>0</v>
      </c>
      <c r="H364" s="78">
        <f>G364*F364</f>
        <v>0</v>
      </c>
      <c r="I364" s="85"/>
      <c r="J364" s="99">
        <f>IF(I364=0, 0, E347*E350-E347)</f>
        <v>0</v>
      </c>
      <c r="K364" s="81">
        <f>J364*I364</f>
        <v>0</v>
      </c>
      <c r="L364" s="82">
        <f>K364-H364</f>
        <v>0</v>
      </c>
      <c r="M364" s="83" t="str">
        <f>IF(ISERROR(L364/H364), "", L364/H364)</f>
        <v/>
      </c>
      <c r="O364" s="7"/>
      <c r="P364" s="5"/>
      <c r="Q364" s="74" t="s">
        <v>63</v>
      </c>
      <c r="R364" s="75"/>
      <c r="S364" s="97">
        <v>0</v>
      </c>
      <c r="T364" s="98">
        <f>IF(S364=0, 0, $R347*R349-R347)</f>
        <v>0</v>
      </c>
      <c r="U364" s="78">
        <f>T364*S364</f>
        <v>0</v>
      </c>
      <c r="V364" s="85"/>
      <c r="W364" s="99">
        <f>IF(V364=0, 0, R347*R350-R347)</f>
        <v>0</v>
      </c>
      <c r="X364" s="81">
        <f>W364*V364</f>
        <v>0</v>
      </c>
      <c r="Y364" s="82">
        <f>X364-U364</f>
        <v>0</v>
      </c>
      <c r="Z364" s="83" t="str">
        <f>IF(ISERROR(Y364/U364), "", Y364/U364)</f>
        <v/>
      </c>
      <c r="AB364" s="7"/>
      <c r="AC364" s="5"/>
      <c r="AD364" s="74" t="s">
        <v>63</v>
      </c>
      <c r="AE364" s="75"/>
      <c r="AF364" s="97">
        <v>0</v>
      </c>
      <c r="AG364" s="98">
        <f>IF(AF364=0, 0, $R347*AE349-AE347)</f>
        <v>0</v>
      </c>
      <c r="AH364" s="78">
        <f>AG364*AF364</f>
        <v>0</v>
      </c>
      <c r="AI364" s="85"/>
      <c r="AJ364" s="99">
        <f>IF(AI364=0, 0, AE347*AE350-AE347)</f>
        <v>0</v>
      </c>
      <c r="AK364" s="81">
        <f>AJ364*AI364</f>
        <v>0</v>
      </c>
      <c r="AL364" s="82">
        <f>AK364-AH364</f>
        <v>0</v>
      </c>
      <c r="AM364" s="83" t="str">
        <f>IF(ISERROR(AL364/AH364), "", AL364/AH364)</f>
        <v/>
      </c>
      <c r="AO364" s="7"/>
    </row>
    <row r="365" spans="3:41" x14ac:dyDescent="0.35">
      <c r="C365" s="5"/>
      <c r="D365" s="74" t="s">
        <v>64</v>
      </c>
      <c r="E365" s="75"/>
      <c r="F365" s="97">
        <v>1.1802999999999999</v>
      </c>
      <c r="G365" s="100">
        <f>IF($E348&gt;0, $E348, $E347)</f>
        <v>100</v>
      </c>
      <c r="H365" s="78">
        <f t="shared" ref="H365" si="334">G365*F365</f>
        <v>118.02999999999999</v>
      </c>
      <c r="I365" s="85">
        <f>I195</f>
        <v>-4.1000000000000002E-2</v>
      </c>
      <c r="J365" s="101">
        <f>IF($E348&gt;0, $E348, $E347)</f>
        <v>100</v>
      </c>
      <c r="K365" s="81">
        <f t="shared" ref="K365" si="335">J365*I365</f>
        <v>-4.1000000000000005</v>
      </c>
      <c r="L365" s="82">
        <f t="shared" ref="L365:L369" si="336">K365-H365</f>
        <v>-122.12999999999998</v>
      </c>
      <c r="M365" s="83">
        <f t="shared" ref="M365:M368" si="337">IF(ISERROR(L365/H365), "", L365/H365)</f>
        <v>-1.0347369312886554</v>
      </c>
      <c r="O365" s="7"/>
      <c r="P365" s="5"/>
      <c r="Q365" s="74" t="s">
        <v>64</v>
      </c>
      <c r="R365" s="75"/>
      <c r="S365" s="97">
        <f t="shared" ref="S365:S374" si="338">I365</f>
        <v>-4.1000000000000002E-2</v>
      </c>
      <c r="T365" s="100">
        <f>IF($R348&gt;0, $R348, $R347)</f>
        <v>100</v>
      </c>
      <c r="U365" s="78">
        <f t="shared" ref="U365" si="339">T365*S365</f>
        <v>-4.1000000000000005</v>
      </c>
      <c r="V365" s="85">
        <f>V307</f>
        <v>0</v>
      </c>
      <c r="W365" s="101">
        <f>IF($R348&gt;0, $R348, $R347)</f>
        <v>100</v>
      </c>
      <c r="X365" s="81">
        <f t="shared" ref="X365" si="340">W365*V365</f>
        <v>0</v>
      </c>
      <c r="Y365" s="82">
        <f t="shared" ref="Y365:Y369" si="341">X365-U365</f>
        <v>4.1000000000000005</v>
      </c>
      <c r="Z365" s="83">
        <f t="shared" ref="Z365:Z368" si="342">IF(ISERROR(Y365/U365), "", Y365/U365)</f>
        <v>-1</v>
      </c>
      <c r="AB365" s="7"/>
      <c r="AC365" s="5"/>
      <c r="AD365" s="74" t="s">
        <v>64</v>
      </c>
      <c r="AE365" s="75"/>
      <c r="AF365" s="97">
        <f t="shared" ref="AF365:AF371" si="343">V365</f>
        <v>0</v>
      </c>
      <c r="AG365" s="100">
        <f>IF($R348&gt;0, $R348, $R347)</f>
        <v>100</v>
      </c>
      <c r="AH365" s="78">
        <f t="shared" ref="AH365" si="344">AG365*AF365</f>
        <v>0</v>
      </c>
      <c r="AI365" s="85"/>
      <c r="AJ365" s="101">
        <f>IF($R348&gt;0, $R348, $R347)</f>
        <v>100</v>
      </c>
      <c r="AK365" s="81">
        <f t="shared" ref="AK365" si="345">AJ365*AI365</f>
        <v>0</v>
      </c>
      <c r="AL365" s="82">
        <f t="shared" ref="AL365:AL369" si="346">AK365-AH365</f>
        <v>0</v>
      </c>
      <c r="AM365" s="83" t="str">
        <f t="shared" ref="AM365:AM368" si="347">IF(ISERROR(AL365/AH365), "", AL365/AH365)</f>
        <v/>
      </c>
      <c r="AO365" s="7"/>
    </row>
    <row r="366" spans="3:41" x14ac:dyDescent="0.35">
      <c r="C366" s="5"/>
      <c r="D366" s="74" t="s">
        <v>65</v>
      </c>
      <c r="E366" s="75"/>
      <c r="F366" s="97">
        <v>-5.5E-2</v>
      </c>
      <c r="G366" s="100">
        <f>IF($E348&gt;0, $E348, $E347)</f>
        <v>100</v>
      </c>
      <c r="H366" s="78">
        <f>G366*F366</f>
        <v>-5.5</v>
      </c>
      <c r="I366" s="85">
        <f t="shared" ref="I366:I374" si="348">I196</f>
        <v>0</v>
      </c>
      <c r="J366" s="101">
        <f>IF($E348&gt;0, $E348, $E347)</f>
        <v>100</v>
      </c>
      <c r="K366" s="81">
        <f>J366*I366</f>
        <v>0</v>
      </c>
      <c r="L366" s="82">
        <f t="shared" si="336"/>
        <v>5.5</v>
      </c>
      <c r="M366" s="83">
        <f t="shared" si="337"/>
        <v>-1</v>
      </c>
      <c r="O366" s="7"/>
      <c r="P366" s="5"/>
      <c r="Q366" s="74" t="s">
        <v>65</v>
      </c>
      <c r="R366" s="75"/>
      <c r="S366" s="97">
        <f t="shared" si="338"/>
        <v>0</v>
      </c>
      <c r="T366" s="100">
        <f>IF($R348&gt;0, $R348, $R347)</f>
        <v>100</v>
      </c>
      <c r="U366" s="78">
        <f>T366*S366</f>
        <v>0</v>
      </c>
      <c r="V366" s="85">
        <f t="shared" ref="V366:V371" si="349">V308</f>
        <v>0</v>
      </c>
      <c r="W366" s="101">
        <f>IF($R348&gt;0, $R348, $R347)</f>
        <v>100</v>
      </c>
      <c r="X366" s="81">
        <f>W366*V366</f>
        <v>0</v>
      </c>
      <c r="Y366" s="82">
        <f t="shared" si="341"/>
        <v>0</v>
      </c>
      <c r="Z366" s="83" t="str">
        <f t="shared" si="342"/>
        <v/>
      </c>
      <c r="AB366" s="7"/>
      <c r="AC366" s="5"/>
      <c r="AD366" s="74" t="s">
        <v>65</v>
      </c>
      <c r="AE366" s="75"/>
      <c r="AF366" s="97">
        <f t="shared" si="343"/>
        <v>0</v>
      </c>
      <c r="AG366" s="100">
        <f>IF($R348&gt;0, $R348, $R347)</f>
        <v>100</v>
      </c>
      <c r="AH366" s="78">
        <f>AG366*AF366</f>
        <v>0</v>
      </c>
      <c r="AI366" s="85">
        <v>0</v>
      </c>
      <c r="AJ366" s="101">
        <f>IF($R348&gt;0, $R348, $R347)</f>
        <v>100</v>
      </c>
      <c r="AK366" s="81">
        <f>AJ366*AI366</f>
        <v>0</v>
      </c>
      <c r="AL366" s="82">
        <f t="shared" si="346"/>
        <v>0</v>
      </c>
      <c r="AM366" s="83" t="str">
        <f t="shared" si="347"/>
        <v/>
      </c>
      <c r="AO366" s="7"/>
    </row>
    <row r="367" spans="3:41" x14ac:dyDescent="0.35">
      <c r="C367" s="5"/>
      <c r="D367" s="74" t="s">
        <v>66</v>
      </c>
      <c r="E367" s="75"/>
      <c r="F367" s="97">
        <v>1E-4</v>
      </c>
      <c r="G367" s="100">
        <f>E347</f>
        <v>35000</v>
      </c>
      <c r="H367" s="78">
        <f>G367*F367</f>
        <v>3.5</v>
      </c>
      <c r="I367" s="85">
        <f t="shared" si="348"/>
        <v>0</v>
      </c>
      <c r="J367" s="101">
        <f>E347</f>
        <v>35000</v>
      </c>
      <c r="K367" s="81">
        <f t="shared" ref="K367:K368" si="350">J367*I367</f>
        <v>0</v>
      </c>
      <c r="L367" s="82">
        <f t="shared" si="336"/>
        <v>-3.5</v>
      </c>
      <c r="M367" s="83">
        <f t="shared" si="337"/>
        <v>-1</v>
      </c>
      <c r="O367" s="7"/>
      <c r="P367" s="5"/>
      <c r="Q367" s="74" t="s">
        <v>66</v>
      </c>
      <c r="R367" s="75"/>
      <c r="S367" s="97">
        <f t="shared" si="338"/>
        <v>0</v>
      </c>
      <c r="T367" s="100">
        <f>R347</f>
        <v>35000</v>
      </c>
      <c r="U367" s="78">
        <f>T367*S367</f>
        <v>0</v>
      </c>
      <c r="V367" s="85">
        <f t="shared" si="349"/>
        <v>0</v>
      </c>
      <c r="W367" s="101">
        <f>R347</f>
        <v>35000</v>
      </c>
      <c r="X367" s="81">
        <f t="shared" ref="X367:X368" si="351">W367*V367</f>
        <v>0</v>
      </c>
      <c r="Y367" s="82">
        <f t="shared" si="341"/>
        <v>0</v>
      </c>
      <c r="Z367" s="83" t="str">
        <f t="shared" si="342"/>
        <v/>
      </c>
      <c r="AB367" s="7"/>
      <c r="AC367" s="5"/>
      <c r="AD367" s="74" t="s">
        <v>66</v>
      </c>
      <c r="AE367" s="75"/>
      <c r="AF367" s="97">
        <f t="shared" si="343"/>
        <v>0</v>
      </c>
      <c r="AG367" s="100">
        <f>AE347</f>
        <v>35000</v>
      </c>
      <c r="AH367" s="78">
        <f>AG367*AF367</f>
        <v>0</v>
      </c>
      <c r="AI367" s="85">
        <v>0</v>
      </c>
      <c r="AJ367" s="101">
        <f>AE347</f>
        <v>35000</v>
      </c>
      <c r="AK367" s="81">
        <f t="shared" ref="AK367:AK368" si="352">AJ367*AI367</f>
        <v>0</v>
      </c>
      <c r="AL367" s="82">
        <f t="shared" si="346"/>
        <v>0</v>
      </c>
      <c r="AM367" s="83" t="str">
        <f t="shared" si="347"/>
        <v/>
      </c>
      <c r="AO367" s="7"/>
    </row>
    <row r="368" spans="3:41" x14ac:dyDescent="0.35">
      <c r="C368" s="5"/>
      <c r="D368" s="74" t="s">
        <v>67</v>
      </c>
      <c r="E368" s="75"/>
      <c r="F368" s="97">
        <v>0.53769999999999996</v>
      </c>
      <c r="G368" s="100">
        <f>IF($E348&gt;0, $E348, $E347)</f>
        <v>100</v>
      </c>
      <c r="H368" s="78">
        <f t="shared" ref="H368" si="353">G368*F368</f>
        <v>53.769999999999996</v>
      </c>
      <c r="I368" s="85">
        <f t="shared" si="348"/>
        <v>0.75129999999999997</v>
      </c>
      <c r="J368" s="101">
        <f>IF($E348&gt;0, $E348, $E347)</f>
        <v>100</v>
      </c>
      <c r="K368" s="81">
        <f t="shared" si="350"/>
        <v>75.13</v>
      </c>
      <c r="L368" s="82">
        <f t="shared" si="336"/>
        <v>21.36</v>
      </c>
      <c r="M368" s="83">
        <f t="shared" si="337"/>
        <v>0.39724753580063232</v>
      </c>
      <c r="O368" s="7"/>
      <c r="P368" s="5"/>
      <c r="Q368" s="74" t="s">
        <v>67</v>
      </c>
      <c r="R368" s="75"/>
      <c r="S368" s="97">
        <f t="shared" si="338"/>
        <v>0.75129999999999997</v>
      </c>
      <c r="T368" s="100">
        <f>IF($R348&gt;0, $R348, $R347)</f>
        <v>100</v>
      </c>
      <c r="U368" s="78">
        <f t="shared" ref="U368" si="354">T368*S368</f>
        <v>75.13</v>
      </c>
      <c r="V368" s="85">
        <f>S368</f>
        <v>0.75129999999999997</v>
      </c>
      <c r="W368" s="101">
        <f>IF($R348&gt;0, $R348, $R347)</f>
        <v>100</v>
      </c>
      <c r="X368" s="81">
        <f t="shared" si="351"/>
        <v>75.13</v>
      </c>
      <c r="Y368" s="82">
        <f t="shared" si="341"/>
        <v>0</v>
      </c>
      <c r="Z368" s="83">
        <f t="shared" si="342"/>
        <v>0</v>
      </c>
      <c r="AB368" s="7"/>
      <c r="AC368" s="5"/>
      <c r="AD368" s="74" t="s">
        <v>67</v>
      </c>
      <c r="AE368" s="75"/>
      <c r="AF368" s="97">
        <f t="shared" si="343"/>
        <v>0.75129999999999997</v>
      </c>
      <c r="AG368" s="100">
        <f>IF($R348&gt;0, $R348, $R347)</f>
        <v>100</v>
      </c>
      <c r="AH368" s="78">
        <f t="shared" ref="AH368" si="355">AG368*AF368</f>
        <v>75.13</v>
      </c>
      <c r="AI368" s="102">
        <f>V368</f>
        <v>0.75129999999999997</v>
      </c>
      <c r="AJ368" s="101">
        <f>IF($R348&gt;0, $R348, $R347)</f>
        <v>100</v>
      </c>
      <c r="AK368" s="81">
        <f t="shared" si="352"/>
        <v>75.13</v>
      </c>
      <c r="AL368" s="82">
        <f t="shared" si="346"/>
        <v>0</v>
      </c>
      <c r="AM368" s="83">
        <f t="shared" si="347"/>
        <v>0</v>
      </c>
      <c r="AO368" s="7"/>
    </row>
    <row r="369" spans="3:41" x14ac:dyDescent="0.35">
      <c r="C369" s="5"/>
      <c r="D369" s="74" t="s">
        <v>68</v>
      </c>
      <c r="E369" s="75"/>
      <c r="F369" s="76">
        <v>0</v>
      </c>
      <c r="G369" s="77">
        <v>1</v>
      </c>
      <c r="H369" s="78">
        <f>G369*F369</f>
        <v>0</v>
      </c>
      <c r="I369" s="85">
        <f t="shared" si="348"/>
        <v>0</v>
      </c>
      <c r="J369" s="86">
        <v>1</v>
      </c>
      <c r="K369" s="81">
        <f>J369*I369</f>
        <v>0</v>
      </c>
      <c r="L369" s="82">
        <f t="shared" si="336"/>
        <v>0</v>
      </c>
      <c r="M369" s="83" t="str">
        <f>IF(ISERROR(L369/H369), "", L369/H369)</f>
        <v/>
      </c>
      <c r="O369" s="7"/>
      <c r="P369" s="5"/>
      <c r="Q369" s="74" t="s">
        <v>68</v>
      </c>
      <c r="R369" s="75"/>
      <c r="S369" s="97">
        <f t="shared" si="338"/>
        <v>0</v>
      </c>
      <c r="T369" s="77">
        <v>1</v>
      </c>
      <c r="U369" s="78">
        <f>T369*S369</f>
        <v>0</v>
      </c>
      <c r="V369" s="85">
        <f t="shared" si="349"/>
        <v>0</v>
      </c>
      <c r="W369" s="86">
        <v>1</v>
      </c>
      <c r="X369" s="81">
        <f>W369*V369</f>
        <v>0</v>
      </c>
      <c r="Y369" s="82">
        <f t="shared" si="341"/>
        <v>0</v>
      </c>
      <c r="Z369" s="83" t="str">
        <f>IF(ISERROR(Y369/U369), "", Y369/U369)</f>
        <v/>
      </c>
      <c r="AB369" s="7"/>
      <c r="AC369" s="5"/>
      <c r="AD369" s="74" t="s">
        <v>68</v>
      </c>
      <c r="AE369" s="75"/>
      <c r="AF369" s="97">
        <f t="shared" si="343"/>
        <v>0</v>
      </c>
      <c r="AG369" s="77">
        <v>1</v>
      </c>
      <c r="AH369" s="78">
        <f>AG369*AF369</f>
        <v>0</v>
      </c>
      <c r="AI369" s="79">
        <v>0</v>
      </c>
      <c r="AJ369" s="86">
        <v>1</v>
      </c>
      <c r="AK369" s="81">
        <f>AJ369*AI369</f>
        <v>0</v>
      </c>
      <c r="AL369" s="82">
        <f t="shared" si="346"/>
        <v>0</v>
      </c>
      <c r="AM369" s="83" t="str">
        <f>IF(ISERROR(AL369/AH369), "", AL369/AH369)</f>
        <v/>
      </c>
      <c r="AO369" s="7"/>
    </row>
    <row r="370" spans="3:41" x14ac:dyDescent="0.35">
      <c r="C370" s="5"/>
      <c r="D370" s="74" t="s">
        <v>69</v>
      </c>
      <c r="E370" s="75"/>
      <c r="F370" s="76">
        <v>0</v>
      </c>
      <c r="G370" s="77">
        <v>1</v>
      </c>
      <c r="H370" s="78">
        <f t="shared" ref="H370" si="356">G370*F370</f>
        <v>0</v>
      </c>
      <c r="I370" s="85">
        <f t="shared" si="348"/>
        <v>0</v>
      </c>
      <c r="J370" s="86">
        <v>1</v>
      </c>
      <c r="K370" s="81">
        <f>J370*I370</f>
        <v>0</v>
      </c>
      <c r="L370" s="82">
        <f>K370-H370</f>
        <v>0</v>
      </c>
      <c r="M370" s="83" t="str">
        <f>IF(ISERROR(L370/H370), "", L370/H370)</f>
        <v/>
      </c>
      <c r="O370" s="7"/>
      <c r="P370" s="5"/>
      <c r="Q370" s="74" t="s">
        <v>69</v>
      </c>
      <c r="R370" s="75"/>
      <c r="S370" s="97">
        <f t="shared" si="338"/>
        <v>0</v>
      </c>
      <c r="T370" s="77">
        <v>1</v>
      </c>
      <c r="U370" s="78">
        <f t="shared" ref="U370" si="357">T370*S370</f>
        <v>0</v>
      </c>
      <c r="V370" s="85">
        <f t="shared" si="349"/>
        <v>0</v>
      </c>
      <c r="W370" s="86">
        <v>1</v>
      </c>
      <c r="X370" s="81">
        <f>W370*V370</f>
        <v>0</v>
      </c>
      <c r="Y370" s="82">
        <f>X370-U370</f>
        <v>0</v>
      </c>
      <c r="Z370" s="83" t="str">
        <f>IF(ISERROR(Y370/U370), "", Y370/U370)</f>
        <v/>
      </c>
      <c r="AB370" s="7"/>
      <c r="AC370" s="5"/>
      <c r="AD370" s="74" t="s">
        <v>69</v>
      </c>
      <c r="AE370" s="75"/>
      <c r="AF370" s="97">
        <f t="shared" si="343"/>
        <v>0</v>
      </c>
      <c r="AG370" s="77">
        <v>1</v>
      </c>
      <c r="AH370" s="78">
        <f t="shared" ref="AH370" si="358">AG370*AF370</f>
        <v>0</v>
      </c>
      <c r="AI370" s="79">
        <v>0</v>
      </c>
      <c r="AJ370" s="86">
        <v>1</v>
      </c>
      <c r="AK370" s="81">
        <f>AJ370*AI370</f>
        <v>0</v>
      </c>
      <c r="AL370" s="82">
        <f>AK370-AH370</f>
        <v>0</v>
      </c>
      <c r="AM370" s="83" t="str">
        <f>IF(ISERROR(AL370/AH370), "", AL370/AH370)</f>
        <v/>
      </c>
      <c r="AO370" s="7"/>
    </row>
    <row r="371" spans="3:41" x14ac:dyDescent="0.35">
      <c r="C371" s="5"/>
      <c r="D371" s="74" t="s">
        <v>70</v>
      </c>
      <c r="E371" s="75"/>
      <c r="F371" s="97"/>
      <c r="G371" s="100">
        <f>IF($E348&gt;0, $E348, $E347)</f>
        <v>100</v>
      </c>
      <c r="H371" s="78">
        <f>G371*F371</f>
        <v>0</v>
      </c>
      <c r="I371" s="85">
        <f t="shared" si="348"/>
        <v>4.1599999999999998E-2</v>
      </c>
      <c r="J371" s="101">
        <f>IF($E348&gt;0, $E348, $E347)</f>
        <v>100</v>
      </c>
      <c r="K371" s="81">
        <f>J371*I371</f>
        <v>4.16</v>
      </c>
      <c r="L371" s="82">
        <f t="shared" ref="L371:L378" si="359">K371-H371</f>
        <v>4.16</v>
      </c>
      <c r="M371" s="83" t="str">
        <f>IF(ISERROR(L371/H371), "", L371/H371)</f>
        <v/>
      </c>
      <c r="O371" s="7"/>
      <c r="P371" s="5"/>
      <c r="Q371" s="74" t="s">
        <v>70</v>
      </c>
      <c r="R371" s="75"/>
      <c r="S371" s="97">
        <f t="shared" si="338"/>
        <v>4.1599999999999998E-2</v>
      </c>
      <c r="T371" s="100">
        <f>IF($R348&gt;0, $R348, $R347)</f>
        <v>100</v>
      </c>
      <c r="U371" s="78">
        <f>T371*S371</f>
        <v>4.16</v>
      </c>
      <c r="V371" s="85">
        <f t="shared" si="349"/>
        <v>0</v>
      </c>
      <c r="W371" s="101">
        <f>IF($R348&gt;0, $R348, $R347)</f>
        <v>100</v>
      </c>
      <c r="X371" s="81">
        <f>W371*V371</f>
        <v>0</v>
      </c>
      <c r="Y371" s="82">
        <f t="shared" ref="Y371:Y378" si="360">X371-U371</f>
        <v>-4.16</v>
      </c>
      <c r="Z371" s="83">
        <f>IF(ISERROR(Y371/U371), "", Y371/U371)</f>
        <v>-1</v>
      </c>
      <c r="AB371" s="7"/>
      <c r="AC371" s="5"/>
      <c r="AD371" s="74" t="s">
        <v>70</v>
      </c>
      <c r="AE371" s="75"/>
      <c r="AF371" s="97">
        <f t="shared" si="343"/>
        <v>0</v>
      </c>
      <c r="AG371" s="100">
        <f>IF($R348&gt;0, $R348, $R347)</f>
        <v>100</v>
      </c>
      <c r="AH371" s="78">
        <f>AG371*AF371</f>
        <v>0</v>
      </c>
      <c r="AI371" s="85"/>
      <c r="AJ371" s="101">
        <f>IF($R348&gt;0, $R348, $R347)</f>
        <v>100</v>
      </c>
      <c r="AK371" s="81">
        <f>AJ371*AI371</f>
        <v>0</v>
      </c>
      <c r="AL371" s="82">
        <f t="shared" ref="AL371:AL378" si="361">AK371-AH371</f>
        <v>0</v>
      </c>
      <c r="AM371" s="83" t="str">
        <f>IF(ISERROR(AL371/AH371), "", AL371/AH371)</f>
        <v/>
      </c>
      <c r="AO371" s="7"/>
    </row>
    <row r="372" spans="3:41" x14ac:dyDescent="0.35">
      <c r="C372" s="5"/>
      <c r="D372" s="87" t="s">
        <v>71</v>
      </c>
      <c r="E372" s="103"/>
      <c r="F372" s="104"/>
      <c r="G372" s="105"/>
      <c r="H372" s="106">
        <f>SUM(H363:H371)</f>
        <v>532.89</v>
      </c>
      <c r="I372" s="107"/>
      <c r="J372" s="93"/>
      <c r="K372" s="108">
        <f>SUM(K363:K371)</f>
        <v>509.15196764688613</v>
      </c>
      <c r="L372" s="95">
        <f t="shared" si="359"/>
        <v>-23.738032353113852</v>
      </c>
      <c r="M372" s="96">
        <f>IF((H372)=0,"",(L372/H372))</f>
        <v>-4.4545839391082309E-2</v>
      </c>
      <c r="O372" s="7"/>
      <c r="P372" s="5"/>
      <c r="Q372" s="87" t="s">
        <v>71</v>
      </c>
      <c r="R372" s="103"/>
      <c r="S372" s="104"/>
      <c r="T372" s="105"/>
      <c r="U372" s="106">
        <f>SUM(U363:U371)</f>
        <v>509.15196764688613</v>
      </c>
      <c r="V372" s="107"/>
      <c r="W372" s="93"/>
      <c r="X372" s="108">
        <f>SUM(X363:X371)</f>
        <v>528.47961898518224</v>
      </c>
      <c r="Y372" s="95">
        <f t="shared" si="360"/>
        <v>19.327651338296107</v>
      </c>
      <c r="Z372" s="96">
        <f>IF((U372)=0,"",(Y372/U372))</f>
        <v>3.7960476569738957E-2</v>
      </c>
      <c r="AB372" s="7"/>
      <c r="AC372" s="5"/>
      <c r="AD372" s="87" t="s">
        <v>71</v>
      </c>
      <c r="AE372" s="103"/>
      <c r="AF372" s="104"/>
      <c r="AG372" s="105"/>
      <c r="AH372" s="106">
        <f>SUM(AH363:AH371)</f>
        <v>528.47961898518224</v>
      </c>
      <c r="AI372" s="107"/>
      <c r="AJ372" s="93"/>
      <c r="AK372" s="108">
        <f>SUM(AK363:AK371)</f>
        <v>549.91206121111054</v>
      </c>
      <c r="AL372" s="95">
        <f t="shared" si="361"/>
        <v>21.432442225928298</v>
      </c>
      <c r="AM372" s="96">
        <f>IF((AH372)=0,"",(AL372/AH372))</f>
        <v>4.0554907807200093E-2</v>
      </c>
      <c r="AO372" s="7"/>
    </row>
    <row r="373" spans="3:41" x14ac:dyDescent="0.35">
      <c r="C373" s="5"/>
      <c r="D373" s="109" t="s">
        <v>72</v>
      </c>
      <c r="E373" s="75"/>
      <c r="F373" s="110">
        <v>3.8717999999999999</v>
      </c>
      <c r="G373" s="98">
        <f>IF($E348&gt;0, $E348, $E347*$E349)</f>
        <v>100</v>
      </c>
      <c r="H373" s="78">
        <f>G373*F373</f>
        <v>387.18</v>
      </c>
      <c r="I373" s="85">
        <f t="shared" si="348"/>
        <v>5.1161000000000003</v>
      </c>
      <c r="J373" s="99">
        <f>IF($E348&gt;0, $E348, $E347*$E350)</f>
        <v>100</v>
      </c>
      <c r="K373" s="81">
        <f>J373*I373</f>
        <v>511.61</v>
      </c>
      <c r="L373" s="82">
        <f t="shared" si="359"/>
        <v>124.43</v>
      </c>
      <c r="M373" s="83">
        <f>IF(ISERROR(L373/H373), "", L373/H373)</f>
        <v>0.32137507102639601</v>
      </c>
      <c r="O373" s="7"/>
      <c r="P373" s="5"/>
      <c r="Q373" s="109" t="s">
        <v>72</v>
      </c>
      <c r="R373" s="75"/>
      <c r="S373" s="97">
        <f t="shared" si="338"/>
        <v>5.1161000000000003</v>
      </c>
      <c r="T373" s="98">
        <f>IF($R348&gt;0, $R348, $R347*$R349)</f>
        <v>100</v>
      </c>
      <c r="U373" s="78">
        <f>T373*S373</f>
        <v>511.61</v>
      </c>
      <c r="V373" s="85">
        <f>S373</f>
        <v>5.1161000000000003</v>
      </c>
      <c r="W373" s="99">
        <f>IF($R348&gt;0, $R348, $R347*$R350)</f>
        <v>100</v>
      </c>
      <c r="X373" s="81">
        <f>W373*V373</f>
        <v>511.61</v>
      </c>
      <c r="Y373" s="82">
        <f t="shared" si="360"/>
        <v>0</v>
      </c>
      <c r="Z373" s="83">
        <f>IF(ISERROR(Y373/U373), "", Y373/U373)</f>
        <v>0</v>
      </c>
      <c r="AB373" s="7"/>
      <c r="AC373" s="5"/>
      <c r="AD373" s="109" t="s">
        <v>72</v>
      </c>
      <c r="AE373" s="75"/>
      <c r="AF373" s="97">
        <f t="shared" ref="AF373:AF374" si="362">V373</f>
        <v>5.1161000000000003</v>
      </c>
      <c r="AG373" s="98">
        <f>IF($R348&gt;0, $R348, $R347*$R349)</f>
        <v>100</v>
      </c>
      <c r="AH373" s="78">
        <f>AG373*AF373</f>
        <v>511.61</v>
      </c>
      <c r="AI373" s="102">
        <f>V373</f>
        <v>5.1161000000000003</v>
      </c>
      <c r="AJ373" s="99">
        <f>IF($R348&gt;0, $R348, $R347*$R350)</f>
        <v>100</v>
      </c>
      <c r="AK373" s="81">
        <f>AJ373*AI373</f>
        <v>511.61</v>
      </c>
      <c r="AL373" s="82">
        <f t="shared" si="361"/>
        <v>0</v>
      </c>
      <c r="AM373" s="83">
        <f>IF(ISERROR(AL373/AH373), "", AL373/AH373)</f>
        <v>0</v>
      </c>
      <c r="AO373" s="7"/>
    </row>
    <row r="374" spans="3:41" x14ac:dyDescent="0.35">
      <c r="C374" s="5"/>
      <c r="D374" s="111" t="s">
        <v>73</v>
      </c>
      <c r="E374" s="75"/>
      <c r="F374" s="110">
        <v>1.3776999999999999</v>
      </c>
      <c r="G374" s="98">
        <f>IF($E348&gt;0, $E348, $E347*$E349)</f>
        <v>100</v>
      </c>
      <c r="H374" s="78">
        <f>G374*F374</f>
        <v>137.76999999999998</v>
      </c>
      <c r="I374" s="85">
        <f t="shared" si="348"/>
        <v>1.9016999999999999</v>
      </c>
      <c r="J374" s="99">
        <f>IF($E348&gt;0, $E348, $E347*$E350)</f>
        <v>100</v>
      </c>
      <c r="K374" s="81">
        <f>J374*I374</f>
        <v>190.17</v>
      </c>
      <c r="L374" s="82">
        <f t="shared" si="359"/>
        <v>52.400000000000006</v>
      </c>
      <c r="M374" s="83">
        <f>IF(ISERROR(L374/H374), "", L374/H374)</f>
        <v>0.38034405168033686</v>
      </c>
      <c r="O374" s="7"/>
      <c r="P374" s="5"/>
      <c r="Q374" s="111" t="s">
        <v>73</v>
      </c>
      <c r="R374" s="75"/>
      <c r="S374" s="97">
        <f t="shared" si="338"/>
        <v>1.9016999999999999</v>
      </c>
      <c r="T374" s="98">
        <f>IF($R348&gt;0, $R348, $R347*$R349)</f>
        <v>100</v>
      </c>
      <c r="U374" s="78">
        <f>T374*S374</f>
        <v>190.17</v>
      </c>
      <c r="V374" s="85">
        <f>S374</f>
        <v>1.9016999999999999</v>
      </c>
      <c r="W374" s="99">
        <f>IF($R348&gt;0, $R348, $R347*$R350)</f>
        <v>100</v>
      </c>
      <c r="X374" s="81">
        <f>W374*V374</f>
        <v>190.17</v>
      </c>
      <c r="Y374" s="82">
        <f t="shared" si="360"/>
        <v>0</v>
      </c>
      <c r="Z374" s="83">
        <f>IF(ISERROR(Y374/U374), "", Y374/U374)</f>
        <v>0</v>
      </c>
      <c r="AB374" s="7"/>
      <c r="AC374" s="5"/>
      <c r="AD374" s="111" t="s">
        <v>73</v>
      </c>
      <c r="AE374" s="75"/>
      <c r="AF374" s="97">
        <f t="shared" si="362"/>
        <v>1.9016999999999999</v>
      </c>
      <c r="AG374" s="98">
        <f>IF($R348&gt;0, $R348, $R347*$R349)</f>
        <v>100</v>
      </c>
      <c r="AH374" s="78">
        <f>AG374*AF374</f>
        <v>190.17</v>
      </c>
      <c r="AI374" s="102">
        <f>V374</f>
        <v>1.9016999999999999</v>
      </c>
      <c r="AJ374" s="99">
        <f>IF($R348&gt;0, $R348, $R347*$R350)</f>
        <v>100</v>
      </c>
      <c r="AK374" s="81">
        <f>AJ374*AI374</f>
        <v>190.17</v>
      </c>
      <c r="AL374" s="82">
        <f t="shared" si="361"/>
        <v>0</v>
      </c>
      <c r="AM374" s="83">
        <f>IF(ISERROR(AL374/AH374), "", AL374/AH374)</f>
        <v>0</v>
      </c>
      <c r="AO374" s="7"/>
    </row>
    <row r="375" spans="3:41" x14ac:dyDescent="0.35">
      <c r="C375" s="5"/>
      <c r="D375" s="87" t="s">
        <v>74</v>
      </c>
      <c r="E375" s="88"/>
      <c r="F375" s="104"/>
      <c r="G375" s="105"/>
      <c r="H375" s="106">
        <f>SUM(H372:H374)</f>
        <v>1057.8399999999999</v>
      </c>
      <c r="I375" s="107"/>
      <c r="J375" s="93"/>
      <c r="K375" s="108">
        <f>SUM(K372:K374)</f>
        <v>1210.9319676468863</v>
      </c>
      <c r="L375" s="95">
        <f t="shared" si="359"/>
        <v>153.09196764688636</v>
      </c>
      <c r="M375" s="96">
        <f>IF((H375)=0,"",(L375/H375))</f>
        <v>0.14472128832988579</v>
      </c>
      <c r="O375" s="7"/>
      <c r="P375" s="5"/>
      <c r="Q375" s="87" t="s">
        <v>74</v>
      </c>
      <c r="R375" s="88"/>
      <c r="S375" s="104"/>
      <c r="T375" s="105"/>
      <c r="U375" s="106">
        <f>SUM(U372:U374)</f>
        <v>1210.9319676468863</v>
      </c>
      <c r="V375" s="107"/>
      <c r="W375" s="93"/>
      <c r="X375" s="108">
        <f>SUM(X372:X374)</f>
        <v>1230.2596189851824</v>
      </c>
      <c r="Y375" s="95">
        <f t="shared" si="360"/>
        <v>19.327651338296164</v>
      </c>
      <c r="Z375" s="96">
        <f>IF((U375)=0,"",(Y375/U375))</f>
        <v>1.5960972089831063E-2</v>
      </c>
      <c r="AB375" s="7"/>
      <c r="AC375" s="5"/>
      <c r="AD375" s="87" t="s">
        <v>74</v>
      </c>
      <c r="AE375" s="88"/>
      <c r="AF375" s="104"/>
      <c r="AG375" s="105"/>
      <c r="AH375" s="106">
        <f>SUM(AH372:AH374)</f>
        <v>1230.2596189851824</v>
      </c>
      <c r="AI375" s="107"/>
      <c r="AJ375" s="93"/>
      <c r="AK375" s="108">
        <f>SUM(AK372:AK374)</f>
        <v>1251.6920612111107</v>
      </c>
      <c r="AL375" s="95">
        <f t="shared" si="361"/>
        <v>21.432442225928298</v>
      </c>
      <c r="AM375" s="96">
        <f>IF((AH375)=0,"",(AL375/AH375))</f>
        <v>1.742107267050471E-2</v>
      </c>
      <c r="AO375" s="7"/>
    </row>
    <row r="376" spans="3:41" x14ac:dyDescent="0.35">
      <c r="C376" s="5"/>
      <c r="D376" s="74" t="s">
        <v>75</v>
      </c>
      <c r="E376" s="75"/>
      <c r="F376" s="85">
        <v>4.5000000000000005E-3</v>
      </c>
      <c r="G376" s="98">
        <f>E347*E349</f>
        <v>37429</v>
      </c>
      <c r="H376" s="113">
        <f t="shared" ref="H376:H378" si="363">G376*F376</f>
        <v>168.43050000000002</v>
      </c>
      <c r="I376" s="85">
        <v>4.5000000000000005E-3</v>
      </c>
      <c r="J376" s="99">
        <f>E347*E350</f>
        <v>36970.5</v>
      </c>
      <c r="K376" s="81">
        <f t="shared" ref="K376:K378" si="364">J376*I376</f>
        <v>166.36725000000001</v>
      </c>
      <c r="L376" s="82">
        <f t="shared" si="359"/>
        <v>-2.0632500000000107</v>
      </c>
      <c r="M376" s="83">
        <f t="shared" ref="M376:M378" si="365">IF(ISERROR(L376/H376), "", L376/H376)</f>
        <v>-1.2249859734430584E-2</v>
      </c>
      <c r="O376" s="7"/>
      <c r="P376" s="5"/>
      <c r="Q376" s="74" t="s">
        <v>75</v>
      </c>
      <c r="R376" s="75"/>
      <c r="S376" s="85">
        <v>4.5000000000000005E-3</v>
      </c>
      <c r="T376" s="98">
        <f>R347*R349</f>
        <v>36970.5</v>
      </c>
      <c r="U376" s="113">
        <f t="shared" ref="U376:U378" si="366">T376*S376</f>
        <v>166.36725000000001</v>
      </c>
      <c r="V376" s="85">
        <v>4.5000000000000005E-3</v>
      </c>
      <c r="W376" s="99">
        <f>R347*R350</f>
        <v>36970.5</v>
      </c>
      <c r="X376" s="81">
        <f t="shared" ref="X376:X378" si="367">W376*V376</f>
        <v>166.36725000000001</v>
      </c>
      <c r="Y376" s="82">
        <f t="shared" si="360"/>
        <v>0</v>
      </c>
      <c r="Z376" s="83">
        <f t="shared" ref="Z376:Z378" si="368">IF(ISERROR(Y376/U376), "", Y376/U376)</f>
        <v>0</v>
      </c>
      <c r="AB376" s="7"/>
      <c r="AC376" s="5"/>
      <c r="AD376" s="74" t="s">
        <v>75</v>
      </c>
      <c r="AE376" s="75"/>
      <c r="AF376" s="85">
        <v>4.5000000000000005E-3</v>
      </c>
      <c r="AG376" s="98">
        <f>AE347*AE349</f>
        <v>36970.5</v>
      </c>
      <c r="AH376" s="113">
        <f t="shared" ref="AH376:AH378" si="369">AG376*AF376</f>
        <v>166.36725000000001</v>
      </c>
      <c r="AI376" s="85">
        <v>4.5000000000000005E-3</v>
      </c>
      <c r="AJ376" s="99">
        <f>AE347*AE350</f>
        <v>36970.5</v>
      </c>
      <c r="AK376" s="81">
        <f t="shared" ref="AK376:AK378" si="370">AJ376*AI376</f>
        <v>166.36725000000001</v>
      </c>
      <c r="AL376" s="82">
        <f t="shared" si="361"/>
        <v>0</v>
      </c>
      <c r="AM376" s="83">
        <f t="shared" ref="AM376:AM378" si="371">IF(ISERROR(AL376/AH376), "", AL376/AH376)</f>
        <v>0</v>
      </c>
      <c r="AO376" s="7"/>
    </row>
    <row r="377" spans="3:41" x14ac:dyDescent="0.35">
      <c r="C377" s="5"/>
      <c r="D377" s="74" t="s">
        <v>76</v>
      </c>
      <c r="E377" s="75"/>
      <c r="F377" s="85">
        <v>1.4E-3</v>
      </c>
      <c r="G377" s="98">
        <f>E347*E349</f>
        <v>37429</v>
      </c>
      <c r="H377" s="113">
        <f t="shared" si="363"/>
        <v>52.400599999999997</v>
      </c>
      <c r="I377" s="85">
        <v>1.4E-3</v>
      </c>
      <c r="J377" s="99">
        <f>E347*E350</f>
        <v>36970.5</v>
      </c>
      <c r="K377" s="81">
        <f t="shared" si="364"/>
        <v>51.758699999999997</v>
      </c>
      <c r="L377" s="82">
        <f t="shared" si="359"/>
        <v>-0.64189999999999969</v>
      </c>
      <c r="M377" s="83">
        <f t="shared" si="365"/>
        <v>-1.2249859734430516E-2</v>
      </c>
      <c r="O377" s="7"/>
      <c r="P377" s="5"/>
      <c r="Q377" s="74" t="s">
        <v>76</v>
      </c>
      <c r="R377" s="75"/>
      <c r="S377" s="85">
        <v>1.4E-3</v>
      </c>
      <c r="T377" s="98">
        <f>R347*R349</f>
        <v>36970.5</v>
      </c>
      <c r="U377" s="113">
        <f t="shared" si="366"/>
        <v>51.758699999999997</v>
      </c>
      <c r="V377" s="85">
        <v>1.4E-3</v>
      </c>
      <c r="W377" s="99">
        <f>R347*R350</f>
        <v>36970.5</v>
      </c>
      <c r="X377" s="81">
        <f t="shared" si="367"/>
        <v>51.758699999999997</v>
      </c>
      <c r="Y377" s="82">
        <f t="shared" si="360"/>
        <v>0</v>
      </c>
      <c r="Z377" s="83">
        <f t="shared" si="368"/>
        <v>0</v>
      </c>
      <c r="AB377" s="7"/>
      <c r="AC377" s="5"/>
      <c r="AD377" s="74" t="s">
        <v>76</v>
      </c>
      <c r="AE377" s="75"/>
      <c r="AF377" s="85">
        <v>1.4E-3</v>
      </c>
      <c r="AG377" s="98">
        <f>AE347*AE349</f>
        <v>36970.5</v>
      </c>
      <c r="AH377" s="113">
        <f t="shared" si="369"/>
        <v>51.758699999999997</v>
      </c>
      <c r="AI377" s="85">
        <v>1.4E-3</v>
      </c>
      <c r="AJ377" s="99">
        <f>AE347*AE350</f>
        <v>36970.5</v>
      </c>
      <c r="AK377" s="81">
        <f t="shared" si="370"/>
        <v>51.758699999999997</v>
      </c>
      <c r="AL377" s="82">
        <f t="shared" si="361"/>
        <v>0</v>
      </c>
      <c r="AM377" s="83">
        <f t="shared" si="371"/>
        <v>0</v>
      </c>
      <c r="AO377" s="7"/>
    </row>
    <row r="378" spans="3:41" x14ac:dyDescent="0.35">
      <c r="C378" s="5"/>
      <c r="D378" s="74" t="s">
        <v>77</v>
      </c>
      <c r="E378" s="75"/>
      <c r="F378" s="114">
        <v>0.25</v>
      </c>
      <c r="G378" s="77">
        <v>1</v>
      </c>
      <c r="H378" s="113">
        <f t="shared" si="363"/>
        <v>0.25</v>
      </c>
      <c r="I378" s="79">
        <v>0.25</v>
      </c>
      <c r="J378" s="80">
        <v>1</v>
      </c>
      <c r="K378" s="81">
        <f t="shared" si="364"/>
        <v>0.25</v>
      </c>
      <c r="L378" s="82">
        <f t="shared" si="359"/>
        <v>0</v>
      </c>
      <c r="M378" s="83">
        <f t="shared" si="365"/>
        <v>0</v>
      </c>
      <c r="O378" s="7"/>
      <c r="P378" s="5"/>
      <c r="Q378" s="74" t="s">
        <v>77</v>
      </c>
      <c r="R378" s="75"/>
      <c r="S378" s="114">
        <v>0.25</v>
      </c>
      <c r="T378" s="77">
        <v>1</v>
      </c>
      <c r="U378" s="113">
        <f t="shared" si="366"/>
        <v>0.25</v>
      </c>
      <c r="V378" s="79">
        <v>0.25</v>
      </c>
      <c r="W378" s="80">
        <v>1</v>
      </c>
      <c r="X378" s="81">
        <f t="shared" si="367"/>
        <v>0.25</v>
      </c>
      <c r="Y378" s="82">
        <f t="shared" si="360"/>
        <v>0</v>
      </c>
      <c r="Z378" s="83">
        <f t="shared" si="368"/>
        <v>0</v>
      </c>
      <c r="AB378" s="7"/>
      <c r="AC378" s="5"/>
      <c r="AD378" s="74" t="s">
        <v>77</v>
      </c>
      <c r="AE378" s="75"/>
      <c r="AF378" s="114">
        <v>0.25</v>
      </c>
      <c r="AG378" s="77">
        <v>1</v>
      </c>
      <c r="AH378" s="113">
        <f t="shared" si="369"/>
        <v>0.25</v>
      </c>
      <c r="AI378" s="79">
        <v>0.25</v>
      </c>
      <c r="AJ378" s="80">
        <v>1</v>
      </c>
      <c r="AK378" s="81">
        <f t="shared" si="370"/>
        <v>0.25</v>
      </c>
      <c r="AL378" s="82">
        <f t="shared" si="361"/>
        <v>0</v>
      </c>
      <c r="AM378" s="83">
        <f t="shared" si="371"/>
        <v>0</v>
      </c>
      <c r="AO378" s="7"/>
    </row>
    <row r="379" spans="3:41" hidden="1" x14ac:dyDescent="0.35">
      <c r="C379" s="5"/>
      <c r="D379" s="74" t="s">
        <v>78</v>
      </c>
      <c r="E379" s="75"/>
      <c r="F379" s="110"/>
      <c r="G379" s="98"/>
      <c r="H379" s="113"/>
      <c r="I379" s="102"/>
      <c r="J379" s="99"/>
      <c r="K379" s="81"/>
      <c r="L379" s="82"/>
      <c r="M379" s="83"/>
      <c r="O379" s="7"/>
      <c r="P379" s="5"/>
      <c r="Q379" s="74" t="s">
        <v>78</v>
      </c>
      <c r="R379" s="75"/>
      <c r="S379" s="110"/>
      <c r="T379" s="98"/>
      <c r="U379" s="113"/>
      <c r="V379" s="102"/>
      <c r="W379" s="99"/>
      <c r="X379" s="81"/>
      <c r="Y379" s="82"/>
      <c r="Z379" s="83"/>
      <c r="AB379" s="7"/>
      <c r="AC379" s="5"/>
      <c r="AD379" s="74" t="s">
        <v>78</v>
      </c>
      <c r="AE379" s="75"/>
      <c r="AF379" s="110"/>
      <c r="AG379" s="98"/>
      <c r="AH379" s="113"/>
      <c r="AI379" s="102"/>
      <c r="AJ379" s="99"/>
      <c r="AK379" s="81"/>
      <c r="AL379" s="82"/>
      <c r="AM379" s="83"/>
      <c r="AO379" s="7"/>
    </row>
    <row r="380" spans="3:41" hidden="1" x14ac:dyDescent="0.35">
      <c r="C380" s="5"/>
      <c r="D380" s="74" t="s">
        <v>79</v>
      </c>
      <c r="E380" s="75"/>
      <c r="F380" s="112">
        <v>7.5999999999999998E-2</v>
      </c>
      <c r="G380" s="115">
        <v>23954.559999999998</v>
      </c>
      <c r="H380" s="113">
        <f t="shared" ref="H380:H382" si="372">G380*F380</f>
        <v>1820.5465599999998</v>
      </c>
      <c r="I380" s="116">
        <v>7.5999999999999998E-2</v>
      </c>
      <c r="J380" s="117">
        <v>23661.119999999999</v>
      </c>
      <c r="K380" s="81">
        <f t="shared" ref="K380:K382" si="373">J380*I380</f>
        <v>1798.2451199999998</v>
      </c>
      <c r="L380" s="82">
        <f>K380-H380</f>
        <v>-22.301439999999957</v>
      </c>
      <c r="M380" s="83">
        <f t="shared" ref="M380:M384" si="374">IF(ISERROR(L380/H380), "", L380/H380)</f>
        <v>-1.2249859734430499E-2</v>
      </c>
      <c r="O380" s="7"/>
      <c r="P380" s="5"/>
      <c r="Q380" s="74" t="s">
        <v>79</v>
      </c>
      <c r="R380" s="75"/>
      <c r="S380" s="112">
        <v>7.5999999999999998E-2</v>
      </c>
      <c r="T380" s="115">
        <v>23661.119999999999</v>
      </c>
      <c r="U380" s="113">
        <f t="shared" ref="U380:U382" si="375">T380*S380</f>
        <v>1798.2451199999998</v>
      </c>
      <c r="V380" s="116">
        <v>7.5999999999999998E-2</v>
      </c>
      <c r="W380" s="117">
        <v>23661.119999999999</v>
      </c>
      <c r="X380" s="81">
        <f t="shared" ref="X380:X382" si="376">W380*V380</f>
        <v>1798.2451199999998</v>
      </c>
      <c r="Y380" s="82">
        <f>X380-U380</f>
        <v>0</v>
      </c>
      <c r="Z380" s="83">
        <f t="shared" ref="Z380:Z384" si="377">IF(ISERROR(Y380/U380), "", Y380/U380)</f>
        <v>0</v>
      </c>
      <c r="AB380" s="7"/>
      <c r="AC380" s="5"/>
      <c r="AD380" s="74" t="s">
        <v>79</v>
      </c>
      <c r="AE380" s="75"/>
      <c r="AF380" s="112">
        <v>7.5999999999999998E-2</v>
      </c>
      <c r="AG380" s="115">
        <v>23661.119999999999</v>
      </c>
      <c r="AH380" s="113">
        <f t="shared" ref="AH380:AH382" si="378">AG380*AF380</f>
        <v>1798.2451199999998</v>
      </c>
      <c r="AI380" s="116">
        <v>7.5999999999999998E-2</v>
      </c>
      <c r="AJ380" s="117">
        <v>23661.119999999999</v>
      </c>
      <c r="AK380" s="81">
        <f t="shared" ref="AK380:AK382" si="379">AJ380*AI380</f>
        <v>1798.2451199999998</v>
      </c>
      <c r="AL380" s="82">
        <f>AK380-AH380</f>
        <v>0</v>
      </c>
      <c r="AM380" s="83">
        <f t="shared" ref="AM380:AM384" si="380">IF(ISERROR(AL380/AH380), "", AL380/AH380)</f>
        <v>0</v>
      </c>
      <c r="AO380" s="7"/>
    </row>
    <row r="381" spans="3:41" hidden="1" x14ac:dyDescent="0.35">
      <c r="C381" s="5"/>
      <c r="D381" s="74" t="s">
        <v>80</v>
      </c>
      <c r="E381" s="75"/>
      <c r="F381" s="112">
        <v>0.122</v>
      </c>
      <c r="G381" s="115">
        <v>6737.2199999999993</v>
      </c>
      <c r="H381" s="113">
        <f t="shared" si="372"/>
        <v>821.94083999999987</v>
      </c>
      <c r="I381" s="116">
        <v>0.122</v>
      </c>
      <c r="J381" s="117">
        <v>6654.6900000000005</v>
      </c>
      <c r="K381" s="81">
        <f t="shared" si="373"/>
        <v>811.87218000000007</v>
      </c>
      <c r="L381" s="82">
        <f>K381-H381</f>
        <v>-10.068659999999795</v>
      </c>
      <c r="M381" s="83">
        <f t="shared" si="374"/>
        <v>-1.2249859734430275E-2</v>
      </c>
      <c r="O381" s="7"/>
      <c r="P381" s="5"/>
      <c r="Q381" s="74" t="s">
        <v>80</v>
      </c>
      <c r="R381" s="75"/>
      <c r="S381" s="112">
        <v>0.122</v>
      </c>
      <c r="T381" s="115">
        <v>6654.6900000000005</v>
      </c>
      <c r="U381" s="113">
        <f t="shared" si="375"/>
        <v>811.87218000000007</v>
      </c>
      <c r="V381" s="116">
        <v>0.122</v>
      </c>
      <c r="W381" s="117">
        <v>6654.6900000000005</v>
      </c>
      <c r="X381" s="81">
        <f t="shared" si="376"/>
        <v>811.87218000000007</v>
      </c>
      <c r="Y381" s="82">
        <f>X381-U381</f>
        <v>0</v>
      </c>
      <c r="Z381" s="83">
        <f t="shared" si="377"/>
        <v>0</v>
      </c>
      <c r="AB381" s="7"/>
      <c r="AC381" s="5"/>
      <c r="AD381" s="74" t="s">
        <v>80</v>
      </c>
      <c r="AE381" s="75"/>
      <c r="AF381" s="112">
        <v>0.122</v>
      </c>
      <c r="AG381" s="115">
        <v>6654.6900000000005</v>
      </c>
      <c r="AH381" s="113">
        <f t="shared" si="378"/>
        <v>811.87218000000007</v>
      </c>
      <c r="AI381" s="116">
        <v>0.122</v>
      </c>
      <c r="AJ381" s="117">
        <v>6654.6900000000005</v>
      </c>
      <c r="AK381" s="81">
        <f t="shared" si="379"/>
        <v>811.87218000000007</v>
      </c>
      <c r="AL381" s="82">
        <f>AK381-AH381</f>
        <v>0</v>
      </c>
      <c r="AM381" s="83">
        <f t="shared" si="380"/>
        <v>0</v>
      </c>
      <c r="AO381" s="7"/>
    </row>
    <row r="382" spans="3:41" hidden="1" x14ac:dyDescent="0.35">
      <c r="C382" s="5"/>
      <c r="D382" s="118" t="s">
        <v>81</v>
      </c>
      <c r="E382" s="75"/>
      <c r="F382" s="112">
        <v>0.158</v>
      </c>
      <c r="G382" s="115">
        <v>6737.2199999999993</v>
      </c>
      <c r="H382" s="113">
        <f t="shared" si="372"/>
        <v>1064.4807599999999</v>
      </c>
      <c r="I382" s="116">
        <v>0.158</v>
      </c>
      <c r="J382" s="117">
        <v>6654.6900000000005</v>
      </c>
      <c r="K382" s="81">
        <f t="shared" si="373"/>
        <v>1051.44102</v>
      </c>
      <c r="L382" s="82">
        <f>K382-H382</f>
        <v>-13.039739999999938</v>
      </c>
      <c r="M382" s="83">
        <f t="shared" si="374"/>
        <v>-1.2249859734430464E-2</v>
      </c>
      <c r="O382" s="7"/>
      <c r="P382" s="5"/>
      <c r="Q382" s="118" t="s">
        <v>81</v>
      </c>
      <c r="R382" s="75"/>
      <c r="S382" s="112">
        <v>0.158</v>
      </c>
      <c r="T382" s="115">
        <v>6654.6900000000005</v>
      </c>
      <c r="U382" s="113">
        <f t="shared" si="375"/>
        <v>1051.44102</v>
      </c>
      <c r="V382" s="116">
        <v>0.158</v>
      </c>
      <c r="W382" s="117">
        <v>6654.6900000000005</v>
      </c>
      <c r="X382" s="81">
        <f t="shared" si="376"/>
        <v>1051.44102</v>
      </c>
      <c r="Y382" s="82">
        <f>X382-U382</f>
        <v>0</v>
      </c>
      <c r="Z382" s="83">
        <f t="shared" si="377"/>
        <v>0</v>
      </c>
      <c r="AB382" s="7"/>
      <c r="AC382" s="5"/>
      <c r="AD382" s="118" t="s">
        <v>81</v>
      </c>
      <c r="AE382" s="75"/>
      <c r="AF382" s="112">
        <v>0.158</v>
      </c>
      <c r="AG382" s="115">
        <v>6654.6900000000005</v>
      </c>
      <c r="AH382" s="113">
        <f t="shared" si="378"/>
        <v>1051.44102</v>
      </c>
      <c r="AI382" s="116">
        <v>0.158</v>
      </c>
      <c r="AJ382" s="117">
        <v>6654.6900000000005</v>
      </c>
      <c r="AK382" s="81">
        <f t="shared" si="379"/>
        <v>1051.44102</v>
      </c>
      <c r="AL382" s="82">
        <f>AK382-AH382</f>
        <v>0</v>
      </c>
      <c r="AM382" s="83">
        <f t="shared" si="380"/>
        <v>0</v>
      </c>
      <c r="AO382" s="7"/>
    </row>
    <row r="383" spans="3:41" hidden="1" x14ac:dyDescent="0.35">
      <c r="C383" s="5"/>
      <c r="D383" s="74" t="s">
        <v>82</v>
      </c>
      <c r="E383" s="75"/>
      <c r="F383" s="119">
        <f>I213</f>
        <v>0.1076</v>
      </c>
      <c r="G383" s="115">
        <f>IF(AND(E347*12&gt;=150000),E347*E349,E347)</f>
        <v>37429</v>
      </c>
      <c r="H383" s="113">
        <f>G383*F383</f>
        <v>4027.3604</v>
      </c>
      <c r="I383" s="120">
        <f>F383</f>
        <v>0.1076</v>
      </c>
      <c r="J383" s="117">
        <f>IF(AND(E347*12&gt;=150000),E347*E350,E347)</f>
        <v>36970.5</v>
      </c>
      <c r="K383" s="81">
        <f>J383*I383</f>
        <v>3978.0257999999999</v>
      </c>
      <c r="L383" s="82">
        <f>K383-H383</f>
        <v>-49.334600000000137</v>
      </c>
      <c r="M383" s="83">
        <f t="shared" si="374"/>
        <v>-1.2249859734430556E-2</v>
      </c>
      <c r="O383" s="7"/>
      <c r="P383" s="5"/>
      <c r="Q383" s="74" t="s">
        <v>82</v>
      </c>
      <c r="R383" s="75"/>
      <c r="S383" s="119" t="e">
        <f>V213</f>
        <v>#REF!</v>
      </c>
      <c r="T383" s="115">
        <f>IF(AND(R347*12&gt;=150000),R347*R349,R347)</f>
        <v>36970.5</v>
      </c>
      <c r="U383" s="113" t="e">
        <f>T383*S383</f>
        <v>#REF!</v>
      </c>
      <c r="V383" s="120" t="e">
        <f>S383</f>
        <v>#REF!</v>
      </c>
      <c r="W383" s="117">
        <f>IF(AND(R347*12&gt;=150000),R347*R350,R347)</f>
        <v>36970.5</v>
      </c>
      <c r="X383" s="81" t="e">
        <f>W383*V383</f>
        <v>#REF!</v>
      </c>
      <c r="Y383" s="82" t="e">
        <f>X383-U383</f>
        <v>#REF!</v>
      </c>
      <c r="Z383" s="83" t="str">
        <f t="shared" si="377"/>
        <v/>
      </c>
      <c r="AB383" s="7"/>
      <c r="AC383" s="5"/>
      <c r="AD383" s="74" t="s">
        <v>82</v>
      </c>
      <c r="AE383" s="75"/>
      <c r="AF383" s="119">
        <f>AI213</f>
        <v>0</v>
      </c>
      <c r="AG383" s="115">
        <f>IF(AND(AE347*12&gt;=150000),AE347*AE349,AE347)</f>
        <v>36970.5</v>
      </c>
      <c r="AH383" s="113">
        <f>AG383*AF383</f>
        <v>0</v>
      </c>
      <c r="AI383" s="120">
        <f>AF383</f>
        <v>0</v>
      </c>
      <c r="AJ383" s="117">
        <f>IF(AND(AE347*12&gt;=150000),AE347*AE350,AE347)</f>
        <v>36970.5</v>
      </c>
      <c r="AK383" s="81">
        <f>AJ383*AI383</f>
        <v>0</v>
      </c>
      <c r="AL383" s="82">
        <f>AK383-AH383</f>
        <v>0</v>
      </c>
      <c r="AM383" s="83" t="str">
        <f t="shared" si="380"/>
        <v/>
      </c>
      <c r="AO383" s="7"/>
    </row>
    <row r="384" spans="3:41" ht="15" thickBot="1" x14ac:dyDescent="0.4">
      <c r="C384" s="5"/>
      <c r="D384" s="74" t="s">
        <v>83</v>
      </c>
      <c r="E384" s="75"/>
      <c r="F384" s="119">
        <f>F383</f>
        <v>0.1076</v>
      </c>
      <c r="G384" s="115">
        <f>IF(AND(E347*12&gt;=150000),E347*E349,E347)</f>
        <v>37429</v>
      </c>
      <c r="H384" s="113">
        <f>G384*F384</f>
        <v>4027.3604</v>
      </c>
      <c r="I384" s="120">
        <f>F384</f>
        <v>0.1076</v>
      </c>
      <c r="J384" s="117">
        <f>IF(AND(E347*12&gt;=150000),E347*E350,E347)</f>
        <v>36970.5</v>
      </c>
      <c r="K384" s="81">
        <f>J384*I384</f>
        <v>3978.0257999999999</v>
      </c>
      <c r="L384" s="82">
        <f>K384-H384</f>
        <v>-49.334600000000137</v>
      </c>
      <c r="M384" s="83">
        <f t="shared" si="374"/>
        <v>-1.2249859734430556E-2</v>
      </c>
      <c r="O384" s="7"/>
      <c r="P384" s="5"/>
      <c r="Q384" s="74" t="s">
        <v>83</v>
      </c>
      <c r="R384" s="75"/>
      <c r="S384" s="119">
        <f>F384</f>
        <v>0.1076</v>
      </c>
      <c r="T384" s="115">
        <f>IF(AND(R347*12&gt;=150000),R347*R349,R347)</f>
        <v>36970.5</v>
      </c>
      <c r="U384" s="113">
        <f>T384*S384</f>
        <v>3978.0257999999999</v>
      </c>
      <c r="V384" s="120">
        <f>S384</f>
        <v>0.1076</v>
      </c>
      <c r="W384" s="117">
        <f>IF(AND(R347*12&gt;=150000),R347*R350,R347)</f>
        <v>36970.5</v>
      </c>
      <c r="X384" s="81">
        <f>W384*V384</f>
        <v>3978.0257999999999</v>
      </c>
      <c r="Y384" s="82">
        <f>X384-U384</f>
        <v>0</v>
      </c>
      <c r="Z384" s="83">
        <f t="shared" si="377"/>
        <v>0</v>
      </c>
      <c r="AB384" s="7"/>
      <c r="AC384" s="5"/>
      <c r="AD384" s="74" t="s">
        <v>83</v>
      </c>
      <c r="AE384" s="75"/>
      <c r="AF384" s="119">
        <f>S384</f>
        <v>0.1076</v>
      </c>
      <c r="AG384" s="115">
        <f>IF(AND(AE347*12&gt;=150000),AE347*AE349,AE347)</f>
        <v>36970.5</v>
      </c>
      <c r="AH384" s="113">
        <f>AG384*AF384</f>
        <v>3978.0257999999999</v>
      </c>
      <c r="AI384" s="120">
        <f>AF384</f>
        <v>0.1076</v>
      </c>
      <c r="AJ384" s="117">
        <f>IF(AND(AE347*12&gt;=150000),AE347*AE350,AE347)</f>
        <v>36970.5</v>
      </c>
      <c r="AK384" s="81">
        <f>AJ384*AI384</f>
        <v>3978.0257999999999</v>
      </c>
      <c r="AL384" s="82">
        <f>AK384-AH384</f>
        <v>0</v>
      </c>
      <c r="AM384" s="83">
        <f t="shared" si="380"/>
        <v>0</v>
      </c>
      <c r="AO384" s="7"/>
    </row>
    <row r="385" spans="3:41" ht="15" thickBot="1" x14ac:dyDescent="0.4">
      <c r="C385" s="5"/>
      <c r="D385" s="121"/>
      <c r="E385" s="122"/>
      <c r="F385" s="123"/>
      <c r="G385" s="124"/>
      <c r="H385" s="125"/>
      <c r="I385" s="123"/>
      <c r="J385" s="126"/>
      <c r="K385" s="125"/>
      <c r="L385" s="127"/>
      <c r="M385" s="128"/>
      <c r="O385" s="7"/>
      <c r="P385" s="5"/>
      <c r="Q385" s="121"/>
      <c r="R385" s="122"/>
      <c r="S385" s="123"/>
      <c r="T385" s="124"/>
      <c r="U385" s="125"/>
      <c r="V385" s="123"/>
      <c r="W385" s="126"/>
      <c r="X385" s="125"/>
      <c r="Y385" s="127"/>
      <c r="Z385" s="128"/>
      <c r="AB385" s="7"/>
      <c r="AC385" s="5"/>
      <c r="AD385" s="121"/>
      <c r="AE385" s="122"/>
      <c r="AF385" s="123"/>
      <c r="AG385" s="124"/>
      <c r="AH385" s="125"/>
      <c r="AI385" s="123"/>
      <c r="AJ385" s="126"/>
      <c r="AK385" s="125"/>
      <c r="AL385" s="127"/>
      <c r="AM385" s="128"/>
      <c r="AO385" s="7"/>
    </row>
    <row r="386" spans="3:41" hidden="1" x14ac:dyDescent="0.35">
      <c r="C386" s="5"/>
      <c r="D386" s="129" t="s">
        <v>84</v>
      </c>
      <c r="E386" s="74"/>
      <c r="F386" s="130"/>
      <c r="G386" s="131"/>
      <c r="H386" s="132">
        <f>SUM(H376:H382,H375)</f>
        <v>4985.8892599999999</v>
      </c>
      <c r="I386" s="133"/>
      <c r="J386" s="133"/>
      <c r="K386" s="132">
        <f>SUM(K376:K382,K375)</f>
        <v>5090.8662376468856</v>
      </c>
      <c r="L386" s="134">
        <f>K386-H386</f>
        <v>104.97697764688564</v>
      </c>
      <c r="M386" s="135">
        <f>IF((H386)=0,"",(L386/H386))</f>
        <v>2.1054815334363371E-2</v>
      </c>
      <c r="O386" s="7"/>
      <c r="P386" s="5"/>
      <c r="Q386" s="129" t="s">
        <v>84</v>
      </c>
      <c r="R386" s="74"/>
      <c r="S386" s="130"/>
      <c r="T386" s="131"/>
      <c r="U386" s="132">
        <f>SUM(U376:U382,U375)</f>
        <v>5090.8662376468856</v>
      </c>
      <c r="V386" s="133"/>
      <c r="W386" s="133"/>
      <c r="X386" s="132">
        <f>SUM(X376:X382,X375)</f>
        <v>5110.1938889851826</v>
      </c>
      <c r="Y386" s="134">
        <f>X386-U386</f>
        <v>19.327651338297073</v>
      </c>
      <c r="Z386" s="135">
        <f>IF((U386)=0,"",(Y386/U386))</f>
        <v>3.7965348991826496E-3</v>
      </c>
      <c r="AB386" s="7"/>
      <c r="AC386" s="5"/>
      <c r="AD386" s="129" t="s">
        <v>84</v>
      </c>
      <c r="AE386" s="74"/>
      <c r="AF386" s="130"/>
      <c r="AG386" s="131"/>
      <c r="AH386" s="132">
        <f>SUM(AH376:AH382,AH375)</f>
        <v>5110.1938889851826</v>
      </c>
      <c r="AI386" s="133"/>
      <c r="AJ386" s="133"/>
      <c r="AK386" s="132">
        <f>SUM(AK376:AK382,AK375)</f>
        <v>5131.6263312111105</v>
      </c>
      <c r="AL386" s="134">
        <f>AK386-AH386</f>
        <v>21.432442225927844</v>
      </c>
      <c r="AM386" s="135">
        <f>IF((AH386)=0,"",(AL386/AH386))</f>
        <v>4.1940565644925159E-3</v>
      </c>
      <c r="AO386" s="7"/>
    </row>
    <row r="387" spans="3:41" hidden="1" x14ac:dyDescent="0.35">
      <c r="C387" s="5"/>
      <c r="D387" s="136" t="s">
        <v>85</v>
      </c>
      <c r="E387" s="74"/>
      <c r="F387" s="130">
        <v>0.13</v>
      </c>
      <c r="G387" s="109"/>
      <c r="H387" s="137">
        <f>H386*F387</f>
        <v>648.16560379999999</v>
      </c>
      <c r="I387" s="138">
        <v>0.13</v>
      </c>
      <c r="J387" s="77"/>
      <c r="K387" s="137">
        <f>K386*I387</f>
        <v>661.8126108940952</v>
      </c>
      <c r="L387" s="82">
        <f>K387-H387</f>
        <v>13.647007094095216</v>
      </c>
      <c r="M387" s="139">
        <f>IF((H387)=0,"",(L387/H387))</f>
        <v>2.10548153343635E-2</v>
      </c>
      <c r="O387" s="7"/>
      <c r="P387" s="5"/>
      <c r="Q387" s="136" t="s">
        <v>85</v>
      </c>
      <c r="R387" s="74"/>
      <c r="S387" s="130">
        <v>0.13</v>
      </c>
      <c r="T387" s="109"/>
      <c r="U387" s="137">
        <f>U386*S387</f>
        <v>661.8126108940952</v>
      </c>
      <c r="V387" s="138">
        <v>0.13</v>
      </c>
      <c r="W387" s="77"/>
      <c r="X387" s="137">
        <f>X386*V387</f>
        <v>664.32520556807378</v>
      </c>
      <c r="Y387" s="82">
        <f>X387-U387</f>
        <v>2.5125946739785832</v>
      </c>
      <c r="Z387" s="139">
        <f>IF((U387)=0,"",(Y387/U387))</f>
        <v>3.7965348991825941E-3</v>
      </c>
      <c r="AB387" s="7"/>
      <c r="AC387" s="5"/>
      <c r="AD387" s="136" t="s">
        <v>85</v>
      </c>
      <c r="AE387" s="74"/>
      <c r="AF387" s="130">
        <v>0.13</v>
      </c>
      <c r="AG387" s="109"/>
      <c r="AH387" s="137">
        <f>AH386*AF387</f>
        <v>664.32520556807378</v>
      </c>
      <c r="AI387" s="138">
        <v>0.13</v>
      </c>
      <c r="AJ387" s="77"/>
      <c r="AK387" s="137">
        <f>AK386*AI387</f>
        <v>667.11142305744443</v>
      </c>
      <c r="AL387" s="82">
        <f>AK387-AH387</f>
        <v>2.7862174893706424</v>
      </c>
      <c r="AM387" s="139">
        <f>IF((AH387)=0,"",(AL387/AH387))</f>
        <v>4.1940565644925498E-3</v>
      </c>
      <c r="AO387" s="7"/>
    </row>
    <row r="388" spans="3:41" hidden="1" x14ac:dyDescent="0.35">
      <c r="C388" s="5"/>
      <c r="D388" s="136" t="s">
        <v>86</v>
      </c>
      <c r="E388" s="74"/>
      <c r="F388" s="140">
        <f>OER</f>
        <v>0.13100000000000001</v>
      </c>
      <c r="G388" s="109"/>
      <c r="H388" s="137">
        <f>IF(OR(ISNUMBER(SEARCH("[DGEN]", E345))=TRUE, ISNUMBER(SEARCH("STREET LIGHT", E345))=TRUE), 0, IF(AND(E347=0, E348=0),0, IF(AND(E348=0, E347*12&gt;250000), 0, IF(AND(E347=0, E348&gt;=50), 0, IF(E347*12&lt;=250000, F388*H386*-1, IF(E348&lt;50, F388*H386*-1, 0))))))</f>
        <v>0</v>
      </c>
      <c r="I388" s="140">
        <f>OER</f>
        <v>0.13100000000000001</v>
      </c>
      <c r="J388" s="77"/>
      <c r="K388" s="137">
        <f>IF(OR(ISNUMBER(SEARCH("[DGEN]", E345))=TRUE, ISNUMBER(SEARCH("STREET LIGHT", E345))=TRUE), 0, IF(AND(E347=0, E348=0),0, IF(AND(E348=0, E347*12&gt;250000), 0, IF(AND(E347=0, E348&gt;=50), 0, IF(E347*12&lt;=250000, I388*K386*-1, IF(E348&lt;50, I388*K386*-1, 0))))))</f>
        <v>0</v>
      </c>
      <c r="L388" s="82">
        <f>K388-H388</f>
        <v>0</v>
      </c>
      <c r="M388" s="139"/>
      <c r="O388" s="7"/>
      <c r="P388" s="5"/>
      <c r="Q388" s="136" t="s">
        <v>86</v>
      </c>
      <c r="R388" s="74"/>
      <c r="S388" s="140">
        <f>OER</f>
        <v>0.13100000000000001</v>
      </c>
      <c r="T388" s="109"/>
      <c r="U388" s="137">
        <f>IF(OR(ISNUMBER(SEARCH("[DGEN]", R345))=TRUE, ISNUMBER(SEARCH("STREET LIGHT", R345))=TRUE), 0, IF(AND(R347=0, R348=0),0, IF(AND(R348=0, R347*12&gt;250000), 0, IF(AND(R347=0, R348&gt;=50), 0, IF(R347*12&lt;=250000, S388*U386*-1, IF(R348&lt;50, S388*U386*-1, 0))))))</f>
        <v>0</v>
      </c>
      <c r="V388" s="140">
        <f>OER</f>
        <v>0.13100000000000001</v>
      </c>
      <c r="W388" s="77"/>
      <c r="X388" s="137">
        <f>IF(OR(ISNUMBER(SEARCH("[DGEN]", R345))=TRUE, ISNUMBER(SEARCH("STREET LIGHT", R345))=TRUE), 0, IF(AND(R347=0, R348=0),0, IF(AND(R348=0, R347*12&gt;250000), 0, IF(AND(R347=0, R348&gt;=50), 0, IF(R347*12&lt;=250000, V388*X386*-1, IF(R348&lt;50, V388*X386*-1, 0))))))</f>
        <v>0</v>
      </c>
      <c r="Y388" s="82">
        <f>X388-U388</f>
        <v>0</v>
      </c>
      <c r="Z388" s="139"/>
      <c r="AB388" s="7"/>
      <c r="AC388" s="5"/>
      <c r="AD388" s="136" t="s">
        <v>86</v>
      </c>
      <c r="AE388" s="74"/>
      <c r="AF388" s="140">
        <f>OER</f>
        <v>0.13100000000000001</v>
      </c>
      <c r="AG388" s="109"/>
      <c r="AH388" s="137">
        <f>IF(OR(ISNUMBER(SEARCH("[DGEN]", AE345))=TRUE, ISNUMBER(SEARCH("STREET LIGHT", AE345))=TRUE), 0, IF(AND(AE347=0, AE348=0),0, IF(AND(AE348=0, AE347*12&gt;250000), 0, IF(AND(AE347=0, AE348&gt;=50), 0, IF(AE347*12&lt;=250000, AF388*AH386*-1, IF(AE348&lt;50, AF388*AH386*-1, 0))))))</f>
        <v>0</v>
      </c>
      <c r="AI388" s="140">
        <f>OER</f>
        <v>0.13100000000000001</v>
      </c>
      <c r="AJ388" s="77"/>
      <c r="AK388" s="137">
        <f>IF(OR(ISNUMBER(SEARCH("[DGEN]", AE345))=TRUE, ISNUMBER(SEARCH("STREET LIGHT", AE345))=TRUE), 0, IF(AND(AE347=0, AE348=0),0, IF(AND(AE348=0, AE347*12&gt;250000), 0, IF(AND(AE347=0, AE348&gt;=50), 0, IF(AE347*12&lt;=250000, AI388*AK386*-1, IF(AE348&lt;50, AI388*AK386*-1, 0))))))</f>
        <v>0</v>
      </c>
      <c r="AL388" s="82">
        <f>AK388-AH388</f>
        <v>0</v>
      </c>
      <c r="AM388" s="139"/>
      <c r="AO388" s="7"/>
    </row>
    <row r="389" spans="3:41" hidden="1" x14ac:dyDescent="0.35">
      <c r="C389" s="5"/>
      <c r="D389" s="141" t="s">
        <v>87</v>
      </c>
      <c r="E389" s="142"/>
      <c r="F389" s="143"/>
      <c r="G389" s="144"/>
      <c r="H389" s="145">
        <f>H386+H387+H388</f>
        <v>5634.0548638</v>
      </c>
      <c r="I389" s="146"/>
      <c r="J389" s="146"/>
      <c r="K389" s="147">
        <f>K386+K387+K388</f>
        <v>5752.6788485409807</v>
      </c>
      <c r="L389" s="148">
        <f>K389-H389</f>
        <v>118.62398474098063</v>
      </c>
      <c r="M389" s="149">
        <f>IF((H389)=0,"",(L389/H389))</f>
        <v>2.1054815334363347E-2</v>
      </c>
      <c r="O389" s="7"/>
      <c r="P389" s="5"/>
      <c r="Q389" s="141" t="s">
        <v>87</v>
      </c>
      <c r="R389" s="142"/>
      <c r="S389" s="143"/>
      <c r="T389" s="144"/>
      <c r="U389" s="145">
        <f>U386+U387+U388</f>
        <v>5752.6788485409807</v>
      </c>
      <c r="V389" s="146"/>
      <c r="W389" s="146"/>
      <c r="X389" s="147">
        <f>X386+X387+X388</f>
        <v>5774.5190945532568</v>
      </c>
      <c r="Y389" s="148">
        <f>X389-U389</f>
        <v>21.840246012276111</v>
      </c>
      <c r="Z389" s="149">
        <f>IF((U389)=0,"",(Y389/U389))</f>
        <v>3.7965348991827225E-3</v>
      </c>
      <c r="AB389" s="7"/>
      <c r="AC389" s="5"/>
      <c r="AD389" s="141" t="s">
        <v>87</v>
      </c>
      <c r="AE389" s="142"/>
      <c r="AF389" s="143"/>
      <c r="AG389" s="144"/>
      <c r="AH389" s="145">
        <f>AH386+AH387+AH388</f>
        <v>5774.5190945532568</v>
      </c>
      <c r="AI389" s="146"/>
      <c r="AJ389" s="146"/>
      <c r="AK389" s="147">
        <f>AK386+AK387+AK388</f>
        <v>5798.7377542685554</v>
      </c>
      <c r="AL389" s="148">
        <f>AK389-AH389</f>
        <v>24.2186597152986</v>
      </c>
      <c r="AM389" s="149">
        <f>IF((AH389)=0,"",(AL389/AH389))</f>
        <v>4.1940565644925393E-3</v>
      </c>
      <c r="AO389" s="7"/>
    </row>
    <row r="390" spans="3:41" ht="15" hidden="1" thickBot="1" x14ac:dyDescent="0.4">
      <c r="C390" s="5"/>
      <c r="D390" s="121"/>
      <c r="E390" s="122"/>
      <c r="F390" s="123"/>
      <c r="G390" s="124"/>
      <c r="H390" s="125"/>
      <c r="I390" s="123"/>
      <c r="J390" s="126"/>
      <c r="K390" s="125"/>
      <c r="L390" s="127"/>
      <c r="M390" s="128"/>
      <c r="O390" s="7"/>
      <c r="P390" s="5"/>
      <c r="Q390" s="121"/>
      <c r="R390" s="122"/>
      <c r="S390" s="123"/>
      <c r="T390" s="124"/>
      <c r="U390" s="125"/>
      <c r="V390" s="123"/>
      <c r="W390" s="126"/>
      <c r="X390" s="125"/>
      <c r="Y390" s="127"/>
      <c r="Z390" s="128"/>
      <c r="AB390" s="7"/>
      <c r="AC390" s="5"/>
      <c r="AD390" s="121"/>
      <c r="AE390" s="122"/>
      <c r="AF390" s="123"/>
      <c r="AG390" s="124"/>
      <c r="AH390" s="125"/>
      <c r="AI390" s="123"/>
      <c r="AJ390" s="126"/>
      <c r="AK390" s="125"/>
      <c r="AL390" s="127"/>
      <c r="AM390" s="128"/>
      <c r="AO390" s="7"/>
    </row>
    <row r="391" spans="3:41" hidden="1" x14ac:dyDescent="0.35">
      <c r="C391" s="5"/>
      <c r="D391" s="129" t="s">
        <v>88</v>
      </c>
      <c r="E391" s="74"/>
      <c r="F391" s="130"/>
      <c r="G391" s="131"/>
      <c r="H391" s="132">
        <f>SUM(H383,H376:H379,H375)</f>
        <v>5306.2815000000001</v>
      </c>
      <c r="I391" s="133"/>
      <c r="J391" s="133"/>
      <c r="K391" s="132">
        <f>SUM(K383,K376:K379,K375)</f>
        <v>5407.3337176468867</v>
      </c>
      <c r="L391" s="134">
        <f>K391-H391</f>
        <v>101.05221764688667</v>
      </c>
      <c r="M391" s="135">
        <f>IF((H391)=0,"",(L391/H391))</f>
        <v>1.9043885562212762E-2</v>
      </c>
      <c r="O391" s="7"/>
      <c r="P391" s="5"/>
      <c r="Q391" s="129" t="s">
        <v>88</v>
      </c>
      <c r="R391" s="74"/>
      <c r="S391" s="130"/>
      <c r="T391" s="131"/>
      <c r="U391" s="132" t="e">
        <f>SUM(U383,U376:U379,U375)</f>
        <v>#REF!</v>
      </c>
      <c r="V391" s="133"/>
      <c r="W391" s="133"/>
      <c r="X391" s="132" t="e">
        <f>SUM(X383,X376:X379,X375)</f>
        <v>#REF!</v>
      </c>
      <c r="Y391" s="134" t="e">
        <f>X391-U391</f>
        <v>#REF!</v>
      </c>
      <c r="Z391" s="135" t="e">
        <f>IF((U391)=0,"",(Y391/U391))</f>
        <v>#REF!</v>
      </c>
      <c r="AB391" s="7"/>
      <c r="AC391" s="5"/>
      <c r="AD391" s="129" t="s">
        <v>88</v>
      </c>
      <c r="AE391" s="74"/>
      <c r="AF391" s="130"/>
      <c r="AG391" s="131"/>
      <c r="AH391" s="132">
        <f>SUM(AH383,AH376:AH379,AH375)</f>
        <v>1448.6355689851825</v>
      </c>
      <c r="AI391" s="133"/>
      <c r="AJ391" s="133"/>
      <c r="AK391" s="132">
        <f>SUM(AK383,AK376:AK379,AK375)</f>
        <v>1470.0680112111108</v>
      </c>
      <c r="AL391" s="134">
        <f>AK391-AH391</f>
        <v>21.432442225928298</v>
      </c>
      <c r="AM391" s="135">
        <f>IF((AH391)=0,"",(AL391/AH391))</f>
        <v>1.479491646124804E-2</v>
      </c>
      <c r="AO391" s="7"/>
    </row>
    <row r="392" spans="3:41" hidden="1" x14ac:dyDescent="0.35">
      <c r="C392" s="5"/>
      <c r="D392" s="136" t="s">
        <v>85</v>
      </c>
      <c r="E392" s="74"/>
      <c r="F392" s="130">
        <v>0.13</v>
      </c>
      <c r="G392" s="131"/>
      <c r="H392" s="137">
        <f>H391*F392</f>
        <v>689.81659500000001</v>
      </c>
      <c r="I392" s="130">
        <v>0.13</v>
      </c>
      <c r="J392" s="138"/>
      <c r="K392" s="137">
        <f>K391*I392</f>
        <v>702.95338329409526</v>
      </c>
      <c r="L392" s="82">
        <f>K392-H392</f>
        <v>13.136788294095254</v>
      </c>
      <c r="M392" s="139">
        <f>IF((H392)=0,"",(L392/H392))</f>
        <v>1.9043885562212742E-2</v>
      </c>
      <c r="O392" s="7"/>
      <c r="P392" s="5"/>
      <c r="Q392" s="136" t="s">
        <v>85</v>
      </c>
      <c r="R392" s="74"/>
      <c r="S392" s="130">
        <v>0.13</v>
      </c>
      <c r="T392" s="131"/>
      <c r="U392" s="137" t="e">
        <f>U391*S392</f>
        <v>#REF!</v>
      </c>
      <c r="V392" s="130">
        <v>0.13</v>
      </c>
      <c r="W392" s="138"/>
      <c r="X392" s="137" t="e">
        <f>X391*V392</f>
        <v>#REF!</v>
      </c>
      <c r="Y392" s="82" t="e">
        <f>X392-U392</f>
        <v>#REF!</v>
      </c>
      <c r="Z392" s="139" t="e">
        <f>IF((U392)=0,"",(Y392/U392))</f>
        <v>#REF!</v>
      </c>
      <c r="AB392" s="7"/>
      <c r="AC392" s="5"/>
      <c r="AD392" s="136" t="s">
        <v>85</v>
      </c>
      <c r="AE392" s="74"/>
      <c r="AF392" s="130">
        <v>0.13</v>
      </c>
      <c r="AG392" s="131"/>
      <c r="AH392" s="137">
        <f>AH391*AF392</f>
        <v>188.32262396807374</v>
      </c>
      <c r="AI392" s="130">
        <v>0.13</v>
      </c>
      <c r="AJ392" s="138"/>
      <c r="AK392" s="137">
        <f>AK391*AI392</f>
        <v>191.10884145744441</v>
      </c>
      <c r="AL392" s="82">
        <f>AK392-AH392</f>
        <v>2.7862174893706708</v>
      </c>
      <c r="AM392" s="139">
        <f>IF((AH392)=0,"",(AL392/AH392))</f>
        <v>1.4794916461247996E-2</v>
      </c>
      <c r="AO392" s="7"/>
    </row>
    <row r="393" spans="3:41" hidden="1" x14ac:dyDescent="0.35">
      <c r="C393" s="5"/>
      <c r="D393" s="136" t="s">
        <v>86</v>
      </c>
      <c r="E393" s="74"/>
      <c r="F393" s="140">
        <f>OER</f>
        <v>0.13100000000000001</v>
      </c>
      <c r="G393" s="131"/>
      <c r="H393" s="137">
        <f>IF(OR(ISNUMBER(SEARCH("[DGEN]", E345))=TRUE, ISNUMBER(SEARCH("STREET LIGHT", E345))=TRUE), 0, IF(AND(E347=0, E348=0),0, IF(AND(E348=0, E347*12&gt;250000), 0, IF(AND(E347=0, E348&gt;=50), 0, IF(E347*12&lt;=250000, F393*H391*-1, IF(E348&lt;50, F393*H391*-1, 0))))))</f>
        <v>0</v>
      </c>
      <c r="I393" s="140">
        <f>OER</f>
        <v>0.13100000000000001</v>
      </c>
      <c r="J393" s="138"/>
      <c r="K393" s="137">
        <f>IF(OR(ISNUMBER(SEARCH("[DGEN]", E345))=TRUE, ISNUMBER(SEARCH("STREET LIGHT", E345))=TRUE), 0, IF(AND(E347=0, E348=0),0, IF(AND(E348=0, E347*12&gt;250000), 0, IF(AND(E347=0, E348&gt;=50), 0, IF(E347*12&lt;=250000, I393*K391*-1, IF(E348&lt;50, I393*K391*-1, 0))))))</f>
        <v>0</v>
      </c>
      <c r="L393" s="82"/>
      <c r="M393" s="139"/>
      <c r="O393" s="7"/>
      <c r="P393" s="5"/>
      <c r="Q393" s="136" t="s">
        <v>86</v>
      </c>
      <c r="R393" s="74"/>
      <c r="S393" s="140">
        <f>OER</f>
        <v>0.13100000000000001</v>
      </c>
      <c r="T393" s="131"/>
      <c r="U393" s="137">
        <f>IF(OR(ISNUMBER(SEARCH("[DGEN]", R345))=TRUE, ISNUMBER(SEARCH("STREET LIGHT", R345))=TRUE), 0, IF(AND(R347=0, R348=0),0, IF(AND(R348=0, R347*12&gt;250000), 0, IF(AND(R347=0, R348&gt;=50), 0, IF(R347*12&lt;=250000, S393*U391*-1, IF(R348&lt;50, S393*U391*-1, 0))))))</f>
        <v>0</v>
      </c>
      <c r="V393" s="140">
        <f>OER</f>
        <v>0.13100000000000001</v>
      </c>
      <c r="W393" s="138"/>
      <c r="X393" s="137">
        <f>IF(OR(ISNUMBER(SEARCH("[DGEN]", R345))=TRUE, ISNUMBER(SEARCH("STREET LIGHT", R345))=TRUE), 0, IF(AND(R347=0, R348=0),0, IF(AND(R348=0, R347*12&gt;250000), 0, IF(AND(R347=0, R348&gt;=50), 0, IF(R347*12&lt;=250000, V393*X391*-1, IF(R348&lt;50, V393*X391*-1, 0))))))</f>
        <v>0</v>
      </c>
      <c r="Y393" s="82"/>
      <c r="Z393" s="139"/>
      <c r="AB393" s="7"/>
      <c r="AC393" s="5"/>
      <c r="AD393" s="136" t="s">
        <v>86</v>
      </c>
      <c r="AE393" s="74"/>
      <c r="AF393" s="140">
        <f>OER</f>
        <v>0.13100000000000001</v>
      </c>
      <c r="AG393" s="131"/>
      <c r="AH393" s="137">
        <f>IF(OR(ISNUMBER(SEARCH("[DGEN]", AE345))=TRUE, ISNUMBER(SEARCH("STREET LIGHT", AE345))=TRUE), 0, IF(AND(AE347=0, AE348=0),0, IF(AND(AE348=0, AE347*12&gt;250000), 0, IF(AND(AE347=0, AE348&gt;=50), 0, IF(AE347*12&lt;=250000, AF393*AH391*-1, IF(AE348&lt;50, AF393*AH391*-1, 0))))))</f>
        <v>0</v>
      </c>
      <c r="AI393" s="140">
        <f>OER</f>
        <v>0.13100000000000001</v>
      </c>
      <c r="AJ393" s="138"/>
      <c r="AK393" s="137">
        <f>IF(OR(ISNUMBER(SEARCH("[DGEN]", AE345))=TRUE, ISNUMBER(SEARCH("STREET LIGHT", AE345))=TRUE), 0, IF(AND(AE347=0, AE348=0),0, IF(AND(AE348=0, AE347*12&gt;250000), 0, IF(AND(AE347=0, AE348&gt;=50), 0, IF(AE347*12&lt;=250000, AI393*AK391*-1, IF(AE348&lt;50, AI393*AK391*-1, 0))))))</f>
        <v>0</v>
      </c>
      <c r="AL393" s="82"/>
      <c r="AM393" s="139"/>
      <c r="AO393" s="7"/>
    </row>
    <row r="394" spans="3:41" hidden="1" x14ac:dyDescent="0.35">
      <c r="C394" s="5"/>
      <c r="D394" s="141" t="s">
        <v>88</v>
      </c>
      <c r="E394" s="142"/>
      <c r="F394" s="150"/>
      <c r="G394" s="151"/>
      <c r="H394" s="145">
        <f>H391+H392+H393</f>
        <v>5996.0980950000003</v>
      </c>
      <c r="I394" s="146"/>
      <c r="J394" s="146"/>
      <c r="K394" s="147">
        <f>K391+K392+K393</f>
        <v>6110.2871009409819</v>
      </c>
      <c r="L394" s="152">
        <f>K394-H394</f>
        <v>114.18900594098159</v>
      </c>
      <c r="M394" s="153">
        <f>IF((H394)=0,"",(L394/H394))</f>
        <v>1.90438855622127E-2</v>
      </c>
      <c r="O394" s="7"/>
      <c r="P394" s="5"/>
      <c r="Q394" s="141" t="s">
        <v>88</v>
      </c>
      <c r="R394" s="142"/>
      <c r="S394" s="150"/>
      <c r="T394" s="151"/>
      <c r="U394" s="145" t="e">
        <f>U391+U392+U393</f>
        <v>#REF!</v>
      </c>
      <c r="V394" s="146"/>
      <c r="W394" s="146"/>
      <c r="X394" s="147" t="e">
        <f>X391+X392+X393</f>
        <v>#REF!</v>
      </c>
      <c r="Y394" s="152" t="e">
        <f>X394-U394</f>
        <v>#REF!</v>
      </c>
      <c r="Z394" s="153" t="e">
        <f>IF((U394)=0,"",(Y394/U394))</f>
        <v>#REF!</v>
      </c>
      <c r="AB394" s="7"/>
      <c r="AC394" s="5"/>
      <c r="AD394" s="141" t="s">
        <v>88</v>
      </c>
      <c r="AE394" s="142"/>
      <c r="AF394" s="150"/>
      <c r="AG394" s="151"/>
      <c r="AH394" s="145">
        <f>AH391+AH392+AH393</f>
        <v>1636.9581929532562</v>
      </c>
      <c r="AI394" s="146"/>
      <c r="AJ394" s="146"/>
      <c r="AK394" s="147">
        <f>AK391+AK392+AK393</f>
        <v>1661.1768526685553</v>
      </c>
      <c r="AL394" s="152">
        <f>AK394-AH394</f>
        <v>24.218659715299054</v>
      </c>
      <c r="AM394" s="153">
        <f>IF((AH394)=0,"",(AL394/AH394))</f>
        <v>1.4794916461248088E-2</v>
      </c>
      <c r="AO394" s="7"/>
    </row>
    <row r="395" spans="3:41" ht="15" hidden="1" thickBot="1" x14ac:dyDescent="0.4">
      <c r="C395" s="5"/>
      <c r="D395" s="121"/>
      <c r="E395" s="122"/>
      <c r="F395" s="154"/>
      <c r="G395" s="155"/>
      <c r="H395" s="156"/>
      <c r="I395" s="154"/>
      <c r="J395" s="124"/>
      <c r="K395" s="156"/>
      <c r="L395" s="157"/>
      <c r="M395" s="128"/>
      <c r="O395" s="7"/>
      <c r="P395" s="5"/>
      <c r="Q395" s="121"/>
      <c r="R395" s="122"/>
      <c r="S395" s="154"/>
      <c r="T395" s="155"/>
      <c r="U395" s="156"/>
      <c r="V395" s="154"/>
      <c r="W395" s="124"/>
      <c r="X395" s="156"/>
      <c r="Y395" s="157"/>
      <c r="Z395" s="128"/>
      <c r="AB395" s="7"/>
      <c r="AC395" s="5"/>
      <c r="AD395" s="121"/>
      <c r="AE395" s="122"/>
      <c r="AF395" s="154"/>
      <c r="AG395" s="155"/>
      <c r="AH395" s="156"/>
      <c r="AI395" s="154"/>
      <c r="AJ395" s="124"/>
      <c r="AK395" s="156"/>
      <c r="AL395" s="157"/>
      <c r="AM395" s="128"/>
      <c r="AO395" s="7"/>
    </row>
    <row r="396" spans="3:41" x14ac:dyDescent="0.35">
      <c r="C396" s="5"/>
      <c r="D396" s="129" t="s">
        <v>89</v>
      </c>
      <c r="E396" s="74"/>
      <c r="F396" s="130"/>
      <c r="G396" s="131"/>
      <c r="H396" s="132">
        <f>SUM(H384,H376:H379,H375)</f>
        <v>5306.2815000000001</v>
      </c>
      <c r="I396" s="133"/>
      <c r="J396" s="133"/>
      <c r="K396" s="132">
        <f>SUM(K384,K376:K379,K375)</f>
        <v>5407.3337176468867</v>
      </c>
      <c r="L396" s="134">
        <f>K396-H396</f>
        <v>101.05221764688667</v>
      </c>
      <c r="M396" s="135">
        <f>IF((H396)=0,"",(L396/H396))</f>
        <v>1.9043885562212762E-2</v>
      </c>
      <c r="O396" s="7"/>
      <c r="P396" s="5"/>
      <c r="Q396" s="129" t="s">
        <v>89</v>
      </c>
      <c r="R396" s="74"/>
      <c r="S396" s="130"/>
      <c r="T396" s="131"/>
      <c r="U396" s="132">
        <f>SUM(U384,U376:U379,U375)</f>
        <v>5407.3337176468867</v>
      </c>
      <c r="V396" s="133"/>
      <c r="W396" s="133"/>
      <c r="X396" s="132">
        <f>SUM(X384,X376:X379,X375)</f>
        <v>5426.661368985182</v>
      </c>
      <c r="Y396" s="134">
        <f>X396-U396</f>
        <v>19.327651338295254</v>
      </c>
      <c r="Z396" s="135">
        <f>IF((U396)=0,"",(Y396/U396))</f>
        <v>3.5743403953817894E-3</v>
      </c>
      <c r="AB396" s="7"/>
      <c r="AC396" s="5"/>
      <c r="AD396" s="129" t="s">
        <v>89</v>
      </c>
      <c r="AE396" s="74"/>
      <c r="AF396" s="130"/>
      <c r="AG396" s="131"/>
      <c r="AH396" s="132">
        <f>SUM(AH384,AH376:AH379,AH375)</f>
        <v>5426.661368985182</v>
      </c>
      <c r="AI396" s="133"/>
      <c r="AJ396" s="133"/>
      <c r="AK396" s="132">
        <f>SUM(AK384,AK376:AK379,AK375)</f>
        <v>5448.0938112111107</v>
      </c>
      <c r="AL396" s="134">
        <f>AK396-AH396</f>
        <v>21.432442225928753</v>
      </c>
      <c r="AM396" s="135">
        <f>IF((AH396)=0,"",(AL396/AH396))</f>
        <v>3.9494710962472953E-3</v>
      </c>
      <c r="AO396" s="7"/>
    </row>
    <row r="397" spans="3:41" x14ac:dyDescent="0.35">
      <c r="C397" s="5"/>
      <c r="D397" s="136" t="s">
        <v>85</v>
      </c>
      <c r="E397" s="74"/>
      <c r="F397" s="130">
        <v>0.13</v>
      </c>
      <c r="G397" s="131"/>
      <c r="H397" s="137">
        <f>H396*F397</f>
        <v>689.81659500000001</v>
      </c>
      <c r="I397" s="130">
        <v>0.13</v>
      </c>
      <c r="J397" s="138"/>
      <c r="K397" s="137">
        <f>K396*I397</f>
        <v>702.95338329409526</v>
      </c>
      <c r="L397" s="82">
        <f>K397-H397</f>
        <v>13.136788294095254</v>
      </c>
      <c r="M397" s="139">
        <f>IF((H397)=0,"",(L397/H397))</f>
        <v>1.9043885562212742E-2</v>
      </c>
      <c r="O397" s="7"/>
      <c r="P397" s="5"/>
      <c r="Q397" s="136" t="s">
        <v>85</v>
      </c>
      <c r="R397" s="74"/>
      <c r="S397" s="130">
        <v>0.13</v>
      </c>
      <c r="T397" s="131"/>
      <c r="U397" s="137">
        <f>U396*S397</f>
        <v>702.95338329409526</v>
      </c>
      <c r="V397" s="130">
        <v>0.13</v>
      </c>
      <c r="W397" s="138"/>
      <c r="X397" s="137">
        <f>X396*V397</f>
        <v>705.46597796807373</v>
      </c>
      <c r="Y397" s="82">
        <f>X397-U397</f>
        <v>2.5125946739784695</v>
      </c>
      <c r="Z397" s="139">
        <f>IF((U397)=0,"",(Y397/U397))</f>
        <v>3.5743403953819126E-3</v>
      </c>
      <c r="AB397" s="7"/>
      <c r="AC397" s="5"/>
      <c r="AD397" s="136" t="s">
        <v>85</v>
      </c>
      <c r="AE397" s="74"/>
      <c r="AF397" s="130">
        <v>0.13</v>
      </c>
      <c r="AG397" s="131"/>
      <c r="AH397" s="137">
        <f>AH396*AF397</f>
        <v>705.46597796807373</v>
      </c>
      <c r="AI397" s="130">
        <v>0.13</v>
      </c>
      <c r="AJ397" s="138"/>
      <c r="AK397" s="137">
        <f>AK396*AI397</f>
        <v>708.25219545744437</v>
      </c>
      <c r="AL397" s="82">
        <f>AK397-AH397</f>
        <v>2.7862174893706424</v>
      </c>
      <c r="AM397" s="139">
        <f>IF((AH397)=0,"",(AL397/AH397))</f>
        <v>3.9494710962471591E-3</v>
      </c>
      <c r="AO397" s="7"/>
    </row>
    <row r="398" spans="3:41" hidden="1" x14ac:dyDescent="0.35">
      <c r="C398" s="5"/>
      <c r="D398" s="136" t="s">
        <v>86</v>
      </c>
      <c r="E398" s="74"/>
      <c r="F398" s="140">
        <f>OER</f>
        <v>0.13100000000000001</v>
      </c>
      <c r="G398" s="131"/>
      <c r="H398" s="137">
        <f>IF(OR(ISNUMBER(SEARCH("[DGEN]", E345))=TRUE, ISNUMBER(SEARCH("STREET LIGHT", E345))=TRUE), 0, IF(AND(E347=0, E348=0),0, IF(AND(E348=0, E347*12&gt;250000), 0, IF(AND(E347=0, E348&gt;=50), 0, IF(E347*12&lt;=250000, F398*H396*-1, IF(E348&lt;50, F398*H396*-1, 0))))))</f>
        <v>0</v>
      </c>
      <c r="I398" s="140">
        <f>OER</f>
        <v>0.13100000000000001</v>
      </c>
      <c r="J398" s="138"/>
      <c r="K398" s="137">
        <f>IF(OR(ISNUMBER(SEARCH("[DGEN]", E345))=TRUE, ISNUMBER(SEARCH("STREET LIGHT", E345))=TRUE), 0, IF(AND(E347=0, E348=0),0, IF(AND(E348=0, E347*12&gt;250000), 0, IF(AND(E347=0, E348&gt;=50), 0, IF(E347*12&lt;=250000, I398*K396*-1, IF(E348&lt;50, I398*K396*-1, 0))))))</f>
        <v>0</v>
      </c>
      <c r="L398" s="82"/>
      <c r="M398" s="139"/>
      <c r="O398" s="7"/>
      <c r="P398" s="5"/>
      <c r="Q398" s="136" t="s">
        <v>86</v>
      </c>
      <c r="R398" s="74"/>
      <c r="S398" s="140">
        <f>OER</f>
        <v>0.13100000000000001</v>
      </c>
      <c r="T398" s="131"/>
      <c r="U398" s="137">
        <f>IF(OR(ISNUMBER(SEARCH("[DGEN]", R345))=TRUE, ISNUMBER(SEARCH("STREET LIGHT", R345))=TRUE), 0, IF(AND(R347=0, R348=0),0, IF(AND(R348=0, R347*12&gt;250000), 0, IF(AND(R347=0, R348&gt;=50), 0, IF(R347*12&lt;=250000, S398*U396*-1, IF(R348&lt;50, S398*U396*-1, 0))))))</f>
        <v>0</v>
      </c>
      <c r="V398" s="140">
        <f>OER</f>
        <v>0.13100000000000001</v>
      </c>
      <c r="W398" s="138"/>
      <c r="X398" s="137">
        <f>IF(OR(ISNUMBER(SEARCH("[DGEN]", R345))=TRUE, ISNUMBER(SEARCH("STREET LIGHT", R345))=TRUE), 0, IF(AND(R347=0, R348=0),0, IF(AND(R348=0, R347*12&gt;250000), 0, IF(AND(R347=0, R348&gt;=50), 0, IF(R347*12&lt;=250000, V398*X396*-1, IF(R348&lt;50, V398*X396*-1, 0))))))</f>
        <v>0</v>
      </c>
      <c r="Y398" s="82"/>
      <c r="Z398" s="139"/>
      <c r="AB398" s="7"/>
      <c r="AC398" s="5"/>
      <c r="AD398" s="136" t="s">
        <v>86</v>
      </c>
      <c r="AE398" s="74"/>
      <c r="AF398" s="140">
        <f>OER</f>
        <v>0.13100000000000001</v>
      </c>
      <c r="AG398" s="131"/>
      <c r="AH398" s="137">
        <f>IF(OR(ISNUMBER(SEARCH("[DGEN]", AE345))=TRUE, ISNUMBER(SEARCH("STREET LIGHT", AE345))=TRUE), 0, IF(AND(AE347=0, AE348=0),0, IF(AND(AE348=0, AE347*12&gt;250000), 0, IF(AND(AE347=0, AE348&gt;=50), 0, IF(AE347*12&lt;=250000, AF398*AH396*-1, IF(AE348&lt;50, AF398*AH396*-1, 0))))))</f>
        <v>0</v>
      </c>
      <c r="AI398" s="140">
        <f>OER</f>
        <v>0.13100000000000001</v>
      </c>
      <c r="AJ398" s="138"/>
      <c r="AK398" s="137">
        <f>IF(OR(ISNUMBER(SEARCH("[DGEN]", AE345))=TRUE, ISNUMBER(SEARCH("STREET LIGHT", AE345))=TRUE), 0, IF(AND(AE347=0, AE348=0),0, IF(AND(AE348=0, AE347*12&gt;250000), 0, IF(AND(AE347=0, AE348&gt;=50), 0, IF(AE347*12&lt;=250000, AI398*AK396*-1, IF(AE348&lt;50, AI398*AK396*-1, 0))))))</f>
        <v>0</v>
      </c>
      <c r="AL398" s="82"/>
      <c r="AM398" s="139"/>
      <c r="AO398" s="7"/>
    </row>
    <row r="399" spans="3:41" ht="15" thickBot="1" x14ac:dyDescent="0.4">
      <c r="C399" s="5"/>
      <c r="D399" s="141" t="s">
        <v>89</v>
      </c>
      <c r="E399" s="142"/>
      <c r="F399" s="150"/>
      <c r="G399" s="151"/>
      <c r="H399" s="145">
        <f>H396+H397+H398</f>
        <v>5996.0980950000003</v>
      </c>
      <c r="I399" s="146"/>
      <c r="J399" s="146"/>
      <c r="K399" s="147">
        <f>K396+K397+K398</f>
        <v>6110.2871009409819</v>
      </c>
      <c r="L399" s="152">
        <f>K399-H399</f>
        <v>114.18900594098159</v>
      </c>
      <c r="M399" s="153">
        <f>IF((H399)=0,"",(L399/H399))</f>
        <v>1.90438855622127E-2</v>
      </c>
      <c r="O399" s="7"/>
      <c r="P399" s="5"/>
      <c r="Q399" s="141" t="s">
        <v>89</v>
      </c>
      <c r="R399" s="142"/>
      <c r="S399" s="150"/>
      <c r="T399" s="151"/>
      <c r="U399" s="145">
        <f>U396+U397+U398</f>
        <v>6110.2871009409819</v>
      </c>
      <c r="V399" s="146"/>
      <c r="W399" s="146"/>
      <c r="X399" s="147">
        <f>X396+X397+X398</f>
        <v>6132.1273469532553</v>
      </c>
      <c r="Y399" s="152">
        <f>X399-U399</f>
        <v>21.840246012273383</v>
      </c>
      <c r="Z399" s="153">
        <f>IF((U399)=0,"",(Y399/U399))</f>
        <v>3.5743403953817478E-3</v>
      </c>
      <c r="AB399" s="7"/>
      <c r="AC399" s="5"/>
      <c r="AD399" s="141" t="s">
        <v>89</v>
      </c>
      <c r="AE399" s="142"/>
      <c r="AF399" s="150"/>
      <c r="AG399" s="151"/>
      <c r="AH399" s="145">
        <f>AH396+AH397+AH398</f>
        <v>6132.1273469532553</v>
      </c>
      <c r="AI399" s="146"/>
      <c r="AJ399" s="146"/>
      <c r="AK399" s="147">
        <f>AK396+AK397+AK398</f>
        <v>6156.3460066685548</v>
      </c>
      <c r="AL399" s="152">
        <f>AK399-AH399</f>
        <v>24.218659715299509</v>
      </c>
      <c r="AM399" s="153">
        <f>IF((AH399)=0,"",(AL399/AH399))</f>
        <v>3.9494710962472979E-3</v>
      </c>
      <c r="AO399" s="7"/>
    </row>
    <row r="400" spans="3:41" ht="15" thickBot="1" x14ac:dyDescent="0.4">
      <c r="C400" s="5"/>
      <c r="D400" s="121"/>
      <c r="E400" s="122"/>
      <c r="F400" s="158"/>
      <c r="G400" s="155"/>
      <c r="H400" s="159"/>
      <c r="I400" s="158"/>
      <c r="J400" s="124"/>
      <c r="K400" s="159"/>
      <c r="L400" s="157"/>
      <c r="M400" s="160"/>
      <c r="O400" s="7"/>
      <c r="P400" s="5"/>
      <c r="Q400" s="121"/>
      <c r="R400" s="122"/>
      <c r="S400" s="158"/>
      <c r="T400" s="155"/>
      <c r="U400" s="159"/>
      <c r="V400" s="158"/>
      <c r="W400" s="124"/>
      <c r="X400" s="159"/>
      <c r="Y400" s="157"/>
      <c r="Z400" s="160"/>
      <c r="AB400" s="7"/>
      <c r="AC400" s="5"/>
      <c r="AD400" s="121"/>
      <c r="AE400" s="122"/>
      <c r="AF400" s="158"/>
      <c r="AG400" s="155"/>
      <c r="AH400" s="159"/>
      <c r="AI400" s="158"/>
      <c r="AJ400" s="124"/>
      <c r="AK400" s="159"/>
      <c r="AL400" s="157"/>
      <c r="AM400" s="160"/>
      <c r="AO400" s="7"/>
    </row>
    <row r="401" spans="3:41" x14ac:dyDescent="0.35">
      <c r="C401" s="5"/>
      <c r="O401" s="7"/>
      <c r="P401" s="5"/>
      <c r="AB401" s="7"/>
      <c r="AC401" s="5"/>
      <c r="AO401" s="7"/>
    </row>
    <row r="402" spans="3:41" x14ac:dyDescent="0.35">
      <c r="C402" s="5"/>
      <c r="O402" s="7"/>
      <c r="P402" s="5"/>
      <c r="AB402" s="7"/>
      <c r="AC402" s="5"/>
      <c r="AO402" s="7"/>
    </row>
    <row r="403" spans="3:41" x14ac:dyDescent="0.35">
      <c r="C403" s="5"/>
      <c r="D403" s="58" t="s">
        <v>41</v>
      </c>
      <c r="E403" s="250" t="str">
        <f>E345</f>
        <v>GENERAL SERVICE 50 to 4,999 kW SERVICE CLASSIFICATION - Non-RPP (Other)</v>
      </c>
      <c r="F403" s="251"/>
      <c r="G403" s="251"/>
      <c r="H403" s="251"/>
      <c r="I403" s="251"/>
      <c r="J403" s="252"/>
      <c r="K403" s="176" t="s">
        <v>93</v>
      </c>
      <c r="L403" s="59"/>
      <c r="M403" s="59"/>
      <c r="O403" s="7"/>
      <c r="P403" s="5"/>
      <c r="Q403" s="58" t="s">
        <v>41</v>
      </c>
      <c r="R403" s="250" t="str">
        <f>R345</f>
        <v>GENERAL SERVICE 50 to 4,999 kW SERVICE CLASSIFICATION - Non-RPP (Other)</v>
      </c>
      <c r="S403" s="251"/>
      <c r="T403" s="251"/>
      <c r="U403" s="251"/>
      <c r="V403" s="251"/>
      <c r="W403" s="252"/>
      <c r="X403" s="176" t="s">
        <v>93</v>
      </c>
      <c r="Y403" s="59"/>
      <c r="Z403" s="59"/>
      <c r="AB403" s="7"/>
      <c r="AC403" s="5"/>
      <c r="AD403" s="58" t="s">
        <v>41</v>
      </c>
      <c r="AE403" s="250" t="str">
        <f>AE345</f>
        <v>GENERAL SERVICE 50 to 4,999 kW SERVICE CLASSIFICATION - Non-RPP (Other)</v>
      </c>
      <c r="AF403" s="251"/>
      <c r="AG403" s="251"/>
      <c r="AH403" s="251"/>
      <c r="AI403" s="251"/>
      <c r="AJ403" s="252"/>
      <c r="AK403" s="176" t="s">
        <v>93</v>
      </c>
      <c r="AL403" s="59"/>
      <c r="AM403" s="59"/>
      <c r="AO403" s="7"/>
    </row>
    <row r="404" spans="3:41" x14ac:dyDescent="0.35">
      <c r="C404" s="5"/>
      <c r="D404" s="58" t="s">
        <v>42</v>
      </c>
      <c r="E404" s="253" t="s">
        <v>124</v>
      </c>
      <c r="F404" s="254"/>
      <c r="G404" s="255"/>
      <c r="H404" s="59"/>
      <c r="I404" s="59"/>
      <c r="J404" s="59"/>
      <c r="K404" s="59"/>
      <c r="L404" s="59"/>
      <c r="M404" s="59"/>
      <c r="O404" s="7"/>
      <c r="P404" s="5"/>
      <c r="Q404" s="58" t="s">
        <v>42</v>
      </c>
      <c r="R404" s="253" t="str">
        <f>E404</f>
        <v>Non-RPP (Other)</v>
      </c>
      <c r="S404" s="254"/>
      <c r="T404" s="255"/>
      <c r="U404" s="59"/>
      <c r="V404" s="59"/>
      <c r="W404" s="59"/>
      <c r="X404" s="59"/>
      <c r="Y404" s="59"/>
      <c r="Z404" s="59"/>
      <c r="AB404" s="7"/>
      <c r="AC404" s="5"/>
      <c r="AD404" s="58" t="s">
        <v>42</v>
      </c>
      <c r="AE404" s="253" t="str">
        <f>R404</f>
        <v>Non-RPP (Other)</v>
      </c>
      <c r="AF404" s="254"/>
      <c r="AG404" s="255"/>
      <c r="AH404" s="59"/>
      <c r="AI404" s="59"/>
      <c r="AJ404" s="59"/>
      <c r="AK404" s="59"/>
      <c r="AL404" s="59"/>
      <c r="AM404" s="59"/>
      <c r="AO404" s="7"/>
    </row>
    <row r="405" spans="3:41" x14ac:dyDescent="0.35">
      <c r="C405" s="5"/>
      <c r="D405" s="58" t="s">
        <v>43</v>
      </c>
      <c r="E405" s="61">
        <v>1000000</v>
      </c>
      <c r="F405" s="62" t="s">
        <v>33</v>
      </c>
      <c r="G405" s="59"/>
      <c r="H405" s="59"/>
      <c r="I405" s="59"/>
      <c r="J405" s="59"/>
      <c r="K405" s="59"/>
      <c r="L405" s="59"/>
      <c r="M405" s="59"/>
      <c r="O405" s="7"/>
      <c r="P405" s="5"/>
      <c r="Q405" s="58" t="s">
        <v>43</v>
      </c>
      <c r="R405" s="61">
        <f>E405</f>
        <v>1000000</v>
      </c>
      <c r="S405" s="62" t="s">
        <v>33</v>
      </c>
      <c r="T405" s="59"/>
      <c r="U405" s="59"/>
      <c r="V405" s="59"/>
      <c r="W405" s="59"/>
      <c r="X405" s="59"/>
      <c r="Y405" s="59"/>
      <c r="Z405" s="59"/>
      <c r="AB405" s="7"/>
      <c r="AC405" s="5"/>
      <c r="AD405" s="58" t="s">
        <v>43</v>
      </c>
      <c r="AE405" s="61">
        <f>R405</f>
        <v>1000000</v>
      </c>
      <c r="AF405" s="62" t="s">
        <v>33</v>
      </c>
      <c r="AG405" s="59"/>
      <c r="AH405" s="59"/>
      <c r="AI405" s="59"/>
      <c r="AJ405" s="59"/>
      <c r="AK405" s="59"/>
      <c r="AL405" s="59"/>
      <c r="AM405" s="59"/>
      <c r="AO405" s="7"/>
    </row>
    <row r="406" spans="3:41" x14ac:dyDescent="0.35">
      <c r="C406" s="5"/>
      <c r="D406" s="58" t="s">
        <v>44</v>
      </c>
      <c r="E406" s="61">
        <v>3250</v>
      </c>
      <c r="F406" s="63" t="s">
        <v>36</v>
      </c>
      <c r="G406" s="59"/>
      <c r="H406" s="59"/>
      <c r="I406" s="59"/>
      <c r="J406" s="59"/>
      <c r="K406" s="59"/>
      <c r="L406" s="59"/>
      <c r="M406" s="59"/>
      <c r="O406" s="7"/>
      <c r="P406" s="5"/>
      <c r="Q406" s="58" t="s">
        <v>44</v>
      </c>
      <c r="R406" s="61">
        <f t="shared" ref="R406:R408" si="381">E406</f>
        <v>3250</v>
      </c>
      <c r="S406" s="63" t="s">
        <v>36</v>
      </c>
      <c r="T406" s="59"/>
      <c r="U406" s="59"/>
      <c r="V406" s="59"/>
      <c r="W406" s="59"/>
      <c r="X406" s="59"/>
      <c r="Y406" s="59"/>
      <c r="Z406" s="59"/>
      <c r="AB406" s="7"/>
      <c r="AC406" s="5"/>
      <c r="AD406" s="58" t="s">
        <v>44</v>
      </c>
      <c r="AE406" s="61">
        <f t="shared" ref="AE406" si="382">R406</f>
        <v>3250</v>
      </c>
      <c r="AF406" s="63" t="s">
        <v>36</v>
      </c>
      <c r="AG406" s="59"/>
      <c r="AH406" s="59"/>
      <c r="AI406" s="59"/>
      <c r="AJ406" s="59"/>
      <c r="AK406" s="59"/>
      <c r="AL406" s="59"/>
      <c r="AM406" s="59"/>
      <c r="AO406" s="7"/>
    </row>
    <row r="407" spans="3:41" x14ac:dyDescent="0.35">
      <c r="C407" s="5"/>
      <c r="D407" s="58" t="s">
        <v>45</v>
      </c>
      <c r="E407" s="61">
        <v>1.0693999999999999</v>
      </c>
      <c r="F407" s="64"/>
      <c r="G407" s="59"/>
      <c r="H407" s="59"/>
      <c r="I407" s="59"/>
      <c r="J407" s="59"/>
      <c r="K407" s="59"/>
      <c r="L407" s="59"/>
      <c r="M407" s="59"/>
      <c r="O407" s="7"/>
      <c r="P407" s="5"/>
      <c r="Q407" s="58" t="s">
        <v>45</v>
      </c>
      <c r="R407" s="61">
        <f>R408</f>
        <v>1.0563</v>
      </c>
      <c r="S407" s="64"/>
      <c r="T407" s="59"/>
      <c r="U407" s="59"/>
      <c r="V407" s="59"/>
      <c r="W407" s="59"/>
      <c r="X407" s="59"/>
      <c r="Y407" s="59"/>
      <c r="Z407" s="59"/>
      <c r="AB407" s="7"/>
      <c r="AC407" s="5"/>
      <c r="AD407" s="58" t="s">
        <v>45</v>
      </c>
      <c r="AE407" s="61">
        <f>AE408</f>
        <v>1.0563</v>
      </c>
      <c r="AF407" s="64"/>
      <c r="AG407" s="59"/>
      <c r="AH407" s="59"/>
      <c r="AI407" s="59"/>
      <c r="AJ407" s="59"/>
      <c r="AK407" s="59"/>
      <c r="AL407" s="59"/>
      <c r="AM407" s="59"/>
      <c r="AO407" s="7"/>
    </row>
    <row r="408" spans="3:41" x14ac:dyDescent="0.35">
      <c r="C408" s="5"/>
      <c r="D408" s="58" t="s">
        <v>46</v>
      </c>
      <c r="E408" s="61">
        <v>1.0563</v>
      </c>
      <c r="F408" s="64"/>
      <c r="G408" s="59"/>
      <c r="H408" s="59"/>
      <c r="I408" s="59"/>
      <c r="J408" s="59"/>
      <c r="K408" s="59"/>
      <c r="L408" s="59"/>
      <c r="M408" s="59"/>
      <c r="O408" s="7"/>
      <c r="P408" s="5"/>
      <c r="Q408" s="58" t="s">
        <v>46</v>
      </c>
      <c r="R408" s="61">
        <f t="shared" si="381"/>
        <v>1.0563</v>
      </c>
      <c r="S408" s="64"/>
      <c r="T408" s="59"/>
      <c r="U408" s="59"/>
      <c r="V408" s="59"/>
      <c r="W408" s="59"/>
      <c r="X408" s="59"/>
      <c r="Y408" s="59"/>
      <c r="Z408" s="59"/>
      <c r="AB408" s="7"/>
      <c r="AC408" s="5"/>
      <c r="AD408" s="58" t="s">
        <v>46</v>
      </c>
      <c r="AE408" s="61">
        <f t="shared" ref="AE408" si="383">R408</f>
        <v>1.0563</v>
      </c>
      <c r="AF408" s="64"/>
      <c r="AG408" s="59"/>
      <c r="AH408" s="59"/>
      <c r="AI408" s="59"/>
      <c r="AJ408" s="59"/>
      <c r="AK408" s="59"/>
      <c r="AL408" s="59"/>
      <c r="AM408" s="59"/>
      <c r="AO408" s="7"/>
    </row>
    <row r="409" spans="3:41" x14ac:dyDescent="0.35">
      <c r="C409" s="5"/>
      <c r="F409" s="64"/>
      <c r="G409" s="59"/>
      <c r="H409" s="59"/>
      <c r="I409" s="59"/>
      <c r="J409" s="59"/>
      <c r="K409" s="59"/>
      <c r="L409" s="59"/>
      <c r="M409" s="59"/>
      <c r="O409" s="7"/>
      <c r="P409" s="5"/>
      <c r="S409" s="64"/>
      <c r="T409" s="59"/>
      <c r="U409" s="59"/>
      <c r="V409" s="59"/>
      <c r="W409" s="59"/>
      <c r="X409" s="59"/>
      <c r="Y409" s="59"/>
      <c r="Z409" s="59"/>
      <c r="AB409" s="7"/>
      <c r="AC409" s="5"/>
      <c r="AF409" s="64"/>
      <c r="AG409" s="59"/>
      <c r="AH409" s="59"/>
      <c r="AI409" s="59"/>
      <c r="AJ409" s="59"/>
      <c r="AK409" s="59"/>
      <c r="AL409" s="59"/>
      <c r="AM409" s="59"/>
      <c r="AO409" s="7"/>
    </row>
    <row r="410" spans="3:41" x14ac:dyDescent="0.35">
      <c r="C410" s="5"/>
      <c r="F410" s="248" t="s">
        <v>47</v>
      </c>
      <c r="G410" s="256"/>
      <c r="H410" s="249"/>
      <c r="I410" s="248" t="s">
        <v>48</v>
      </c>
      <c r="J410" s="256"/>
      <c r="K410" s="249"/>
      <c r="L410" s="248" t="s">
        <v>49</v>
      </c>
      <c r="M410" s="249"/>
      <c r="O410" s="7"/>
      <c r="P410" s="5"/>
      <c r="S410" s="248">
        <v>2025</v>
      </c>
      <c r="T410" s="256"/>
      <c r="U410" s="249"/>
      <c r="V410" s="248">
        <v>2026</v>
      </c>
      <c r="W410" s="256"/>
      <c r="X410" s="249"/>
      <c r="Y410" s="248" t="s">
        <v>49</v>
      </c>
      <c r="Z410" s="249"/>
      <c r="AA410" s="59"/>
      <c r="AB410" s="60"/>
      <c r="AC410" s="5"/>
      <c r="AF410" s="248">
        <v>2026</v>
      </c>
      <c r="AG410" s="256"/>
      <c r="AH410" s="249"/>
      <c r="AI410" s="248">
        <v>2027</v>
      </c>
      <c r="AJ410" s="256"/>
      <c r="AK410" s="249"/>
      <c r="AL410" s="248" t="s">
        <v>49</v>
      </c>
      <c r="AM410" s="249"/>
      <c r="AO410" s="7"/>
    </row>
    <row r="411" spans="3:41" ht="26.5" x14ac:dyDescent="0.35">
      <c r="C411" s="5"/>
      <c r="F411" s="65" t="s">
        <v>50</v>
      </c>
      <c r="G411" s="65" t="s">
        <v>51</v>
      </c>
      <c r="H411" s="66" t="s">
        <v>52</v>
      </c>
      <c r="I411" s="65" t="s">
        <v>50</v>
      </c>
      <c r="J411" s="67" t="s">
        <v>51</v>
      </c>
      <c r="K411" s="66" t="s">
        <v>52</v>
      </c>
      <c r="L411" s="68" t="s">
        <v>53</v>
      </c>
      <c r="M411" s="69" t="s">
        <v>54</v>
      </c>
      <c r="O411" s="7"/>
      <c r="P411" s="5"/>
      <c r="S411" s="65" t="s">
        <v>50</v>
      </c>
      <c r="T411" s="65" t="s">
        <v>51</v>
      </c>
      <c r="U411" s="66" t="s">
        <v>52</v>
      </c>
      <c r="V411" s="65" t="s">
        <v>50</v>
      </c>
      <c r="W411" s="67" t="s">
        <v>51</v>
      </c>
      <c r="X411" s="66" t="s">
        <v>52</v>
      </c>
      <c r="Y411" s="68" t="s">
        <v>53</v>
      </c>
      <c r="Z411" s="69" t="s">
        <v>54</v>
      </c>
      <c r="AB411" s="7"/>
      <c r="AC411" s="5"/>
      <c r="AF411" s="65" t="s">
        <v>50</v>
      </c>
      <c r="AG411" s="65" t="s">
        <v>51</v>
      </c>
      <c r="AH411" s="66" t="s">
        <v>52</v>
      </c>
      <c r="AI411" s="65" t="s">
        <v>50</v>
      </c>
      <c r="AJ411" s="67" t="s">
        <v>51</v>
      </c>
      <c r="AK411" s="66" t="s">
        <v>52</v>
      </c>
      <c r="AL411" s="68" t="s">
        <v>53</v>
      </c>
      <c r="AM411" s="69" t="s">
        <v>54</v>
      </c>
      <c r="AO411" s="7"/>
    </row>
    <row r="412" spans="3:41" x14ac:dyDescent="0.35">
      <c r="C412" s="5"/>
      <c r="F412" s="70" t="s">
        <v>55</v>
      </c>
      <c r="G412" s="70"/>
      <c r="H412" s="71" t="s">
        <v>55</v>
      </c>
      <c r="I412" s="70" t="s">
        <v>55</v>
      </c>
      <c r="J412" s="71"/>
      <c r="K412" s="71" t="s">
        <v>55</v>
      </c>
      <c r="L412" s="72"/>
      <c r="M412" s="73"/>
      <c r="O412" s="7"/>
      <c r="P412" s="5"/>
      <c r="S412" s="70" t="s">
        <v>55</v>
      </c>
      <c r="T412" s="70"/>
      <c r="U412" s="71" t="s">
        <v>55</v>
      </c>
      <c r="V412" s="70" t="s">
        <v>55</v>
      </c>
      <c r="W412" s="71"/>
      <c r="X412" s="71" t="s">
        <v>55</v>
      </c>
      <c r="Y412" s="72"/>
      <c r="Z412" s="73"/>
      <c r="AB412" s="7"/>
      <c r="AC412" s="5"/>
      <c r="AF412" s="70" t="s">
        <v>55</v>
      </c>
      <c r="AG412" s="70"/>
      <c r="AH412" s="71" t="s">
        <v>55</v>
      </c>
      <c r="AI412" s="70" t="s">
        <v>55</v>
      </c>
      <c r="AJ412" s="71"/>
      <c r="AK412" s="71" t="s">
        <v>55</v>
      </c>
      <c r="AL412" s="72"/>
      <c r="AM412" s="73"/>
      <c r="AO412" s="7"/>
    </row>
    <row r="413" spans="3:41" x14ac:dyDescent="0.35">
      <c r="C413" s="5"/>
      <c r="D413" s="74" t="s">
        <v>56</v>
      </c>
      <c r="E413" s="75"/>
      <c r="F413" s="76">
        <v>230.33</v>
      </c>
      <c r="G413" s="77">
        <v>1</v>
      </c>
      <c r="H413" s="78">
        <f>G413*F413</f>
        <v>230.33</v>
      </c>
      <c r="I413" s="79">
        <f>I355</f>
        <v>230.33</v>
      </c>
      <c r="J413" s="80">
        <f>G413</f>
        <v>1</v>
      </c>
      <c r="K413" s="81">
        <f>J413*I413</f>
        <v>230.33</v>
      </c>
      <c r="L413" s="82">
        <f t="shared" ref="L413:L414" si="384">K413-H413</f>
        <v>0</v>
      </c>
      <c r="M413" s="83">
        <f>IF(ISERROR(L413/H413), "", L413/H413)</f>
        <v>0</v>
      </c>
      <c r="O413" s="7"/>
      <c r="P413" s="5"/>
      <c r="Q413" s="74" t="s">
        <v>56</v>
      </c>
      <c r="R413" s="75"/>
      <c r="S413" s="76">
        <f>I413</f>
        <v>230.33</v>
      </c>
      <c r="T413" s="77">
        <v>1</v>
      </c>
      <c r="U413" s="78">
        <f>T413*S413</f>
        <v>230.33</v>
      </c>
      <c r="V413" s="79">
        <f>V355</f>
        <v>230.33</v>
      </c>
      <c r="W413" s="80">
        <f>T413</f>
        <v>1</v>
      </c>
      <c r="X413" s="81">
        <f>W413*V413</f>
        <v>230.33</v>
      </c>
      <c r="Y413" s="82">
        <f t="shared" ref="Y413:Y414" si="385">X413-U413</f>
        <v>0</v>
      </c>
      <c r="Z413" s="83">
        <f>IF(ISERROR(Y413/U413), "", Y413/U413)</f>
        <v>0</v>
      </c>
      <c r="AB413" s="7"/>
      <c r="AC413" s="5"/>
      <c r="AD413" s="74" t="s">
        <v>56</v>
      </c>
      <c r="AE413" s="75"/>
      <c r="AF413" s="76">
        <f>V413</f>
        <v>230.33</v>
      </c>
      <c r="AG413" s="77">
        <v>1</v>
      </c>
      <c r="AH413" s="78">
        <f>AG413*AF413</f>
        <v>230.33</v>
      </c>
      <c r="AI413" s="79">
        <f>AI355</f>
        <v>230.33</v>
      </c>
      <c r="AJ413" s="80">
        <f>AG413</f>
        <v>1</v>
      </c>
      <c r="AK413" s="81">
        <f>AJ413*AI413</f>
        <v>230.33</v>
      </c>
      <c r="AL413" s="82">
        <f t="shared" ref="AL413:AL414" si="386">AK413-AH413</f>
        <v>0</v>
      </c>
      <c r="AM413" s="83">
        <f>IF(ISERROR(AL413/AH413), "", AL413/AH413)</f>
        <v>0</v>
      </c>
      <c r="AO413" s="7"/>
    </row>
    <row r="414" spans="3:41" x14ac:dyDescent="0.35">
      <c r="C414" s="5"/>
      <c r="D414" s="74" t="s">
        <v>57</v>
      </c>
      <c r="E414" s="75"/>
      <c r="F414" s="84">
        <v>1.3275999999999999</v>
      </c>
      <c r="G414" s="77">
        <f>IF($E406&gt;0, $E406, $E405)</f>
        <v>3250</v>
      </c>
      <c r="H414" s="78">
        <f t="shared" ref="H414" si="387">G414*F414</f>
        <v>4314.7</v>
      </c>
      <c r="I414" s="85">
        <f>I356</f>
        <v>2.5573000000000001</v>
      </c>
      <c r="J414" s="80">
        <f>IF($E406&gt;0, $E406, $E405)</f>
        <v>3250</v>
      </c>
      <c r="K414" s="81">
        <f>J414*I414</f>
        <v>8311.2250000000004</v>
      </c>
      <c r="L414" s="82">
        <f t="shared" si="384"/>
        <v>3996.5250000000005</v>
      </c>
      <c r="M414" s="83">
        <f t="shared" ref="M414" si="388">IF(ISERROR(L414/H414), "", L414/H414)</f>
        <v>0.92625790900873772</v>
      </c>
      <c r="O414" s="7"/>
      <c r="P414" s="5"/>
      <c r="Q414" s="74" t="s">
        <v>57</v>
      </c>
      <c r="R414" s="75"/>
      <c r="S414" s="209">
        <f>I414</f>
        <v>2.5573000000000001</v>
      </c>
      <c r="T414" s="77">
        <f>IF($R406&gt;0, $R406, $R405)</f>
        <v>3250</v>
      </c>
      <c r="U414" s="78">
        <f t="shared" ref="U414" si="389">T414*S414</f>
        <v>8311.2250000000004</v>
      </c>
      <c r="V414" s="85">
        <f>V356</f>
        <v>2.5226999999999999</v>
      </c>
      <c r="W414" s="80">
        <f>IF($R406&gt;0, $R406, $R405)</f>
        <v>3250</v>
      </c>
      <c r="X414" s="81">
        <f>W414*V414</f>
        <v>8198.7749999999996</v>
      </c>
      <c r="Y414" s="82">
        <f t="shared" si="385"/>
        <v>-112.45000000000073</v>
      </c>
      <c r="Z414" s="83">
        <f t="shared" ref="Z414" si="390">IF(ISERROR(Y414/U414), "", Y414/U414)</f>
        <v>-1.3529894810933493E-2</v>
      </c>
      <c r="AB414" s="7"/>
      <c r="AC414" s="5"/>
      <c r="AD414" s="74" t="s">
        <v>57</v>
      </c>
      <c r="AE414" s="75"/>
      <c r="AF414" s="209">
        <f>V414</f>
        <v>2.5226999999999999</v>
      </c>
      <c r="AG414" s="77">
        <f>IF($R406&gt;0, $R406, $R405)</f>
        <v>3250</v>
      </c>
      <c r="AH414" s="78">
        <f t="shared" ref="AH414" si="391">AG414*AF414</f>
        <v>8198.7749999999996</v>
      </c>
      <c r="AI414" s="85">
        <f>AI356</f>
        <v>2.5072000000000001</v>
      </c>
      <c r="AJ414" s="80">
        <f>IF($R406&gt;0, $R406, $R405)</f>
        <v>3250</v>
      </c>
      <c r="AK414" s="81">
        <f>AJ414*AI414</f>
        <v>8148.4000000000005</v>
      </c>
      <c r="AL414" s="82">
        <f t="shared" si="386"/>
        <v>-50.374999999999091</v>
      </c>
      <c r="AM414" s="83">
        <f t="shared" ref="AM414" si="392">IF(ISERROR(AL414/AH414), "", AL414/AH414)</f>
        <v>-6.1442105680420663E-3</v>
      </c>
      <c r="AO414" s="7"/>
    </row>
    <row r="415" spans="3:41" hidden="1" x14ac:dyDescent="0.35">
      <c r="C415" s="5"/>
      <c r="D415" s="74" t="s">
        <v>58</v>
      </c>
      <c r="E415" s="75"/>
      <c r="F415" s="76"/>
      <c r="G415" s="77">
        <f>IF($E406&gt;0, $E406, $E405)</f>
        <v>3250</v>
      </c>
      <c r="H415" s="78">
        <v>0</v>
      </c>
      <c r="I415" s="85"/>
      <c r="J415" s="80">
        <f>IF($E406&gt;0, $E406, $E405)</f>
        <v>3250</v>
      </c>
      <c r="K415" s="81">
        <v>0</v>
      </c>
      <c r="L415" s="82"/>
      <c r="M415" s="83"/>
      <c r="O415" s="7"/>
      <c r="P415" s="5"/>
      <c r="Q415" s="74" t="s">
        <v>58</v>
      </c>
      <c r="R415" s="75"/>
      <c r="S415" s="76"/>
      <c r="T415" s="77">
        <f>IF($R406&gt;0, $R406, $R405)</f>
        <v>3250</v>
      </c>
      <c r="U415" s="78">
        <v>0</v>
      </c>
      <c r="V415" s="85"/>
      <c r="W415" s="80">
        <f>IF($R406&gt;0, $R406, $R405)</f>
        <v>3250</v>
      </c>
      <c r="X415" s="81">
        <v>0</v>
      </c>
      <c r="Y415" s="82"/>
      <c r="Z415" s="83"/>
      <c r="AB415" s="7"/>
      <c r="AC415" s="5"/>
      <c r="AD415" s="74" t="s">
        <v>58</v>
      </c>
      <c r="AE415" s="75"/>
      <c r="AF415" s="76"/>
      <c r="AG415" s="77">
        <f>IF($R406&gt;0, $R406, $R405)</f>
        <v>3250</v>
      </c>
      <c r="AH415" s="78">
        <v>0</v>
      </c>
      <c r="AI415" s="85"/>
      <c r="AJ415" s="80">
        <f>IF($R406&gt;0, $R406, $R405)</f>
        <v>3250</v>
      </c>
      <c r="AK415" s="81">
        <v>0</v>
      </c>
      <c r="AL415" s="82"/>
      <c r="AM415" s="83"/>
      <c r="AO415" s="7"/>
    </row>
    <row r="416" spans="3:41" hidden="1" x14ac:dyDescent="0.35">
      <c r="C416" s="5"/>
      <c r="D416" s="74" t="s">
        <v>59</v>
      </c>
      <c r="E416" s="75"/>
      <c r="F416" s="76"/>
      <c r="G416" s="77">
        <f>IF($E406&gt;0, $E406, $E405)</f>
        <v>3250</v>
      </c>
      <c r="H416" s="78">
        <v>0</v>
      </c>
      <c r="I416" s="85"/>
      <c r="J416" s="86">
        <f>IF($E406&gt;0, $E406, $E405)</f>
        <v>3250</v>
      </c>
      <c r="K416" s="81">
        <v>0</v>
      </c>
      <c r="L416" s="82">
        <f>K416-H416</f>
        <v>0</v>
      </c>
      <c r="M416" s="83" t="str">
        <f>IF(ISERROR(L416/H416), "", L416/H416)</f>
        <v/>
      </c>
      <c r="O416" s="7"/>
      <c r="P416" s="5"/>
      <c r="Q416" s="74" t="s">
        <v>59</v>
      </c>
      <c r="R416" s="75"/>
      <c r="S416" s="76"/>
      <c r="T416" s="77">
        <f>IF($R406&gt;0, $R406, $R405)</f>
        <v>3250</v>
      </c>
      <c r="U416" s="78">
        <v>0</v>
      </c>
      <c r="V416" s="85"/>
      <c r="W416" s="86">
        <f>IF($R406&gt;0, $R406, $R405)</f>
        <v>3250</v>
      </c>
      <c r="X416" s="81">
        <v>0</v>
      </c>
      <c r="Y416" s="82">
        <f>X416-U416</f>
        <v>0</v>
      </c>
      <c r="Z416" s="83" t="str">
        <f>IF(ISERROR(Y416/U416), "", Y416/U416)</f>
        <v/>
      </c>
      <c r="AB416" s="7"/>
      <c r="AC416" s="5"/>
      <c r="AD416" s="74" t="s">
        <v>59</v>
      </c>
      <c r="AE416" s="75"/>
      <c r="AF416" s="76"/>
      <c r="AG416" s="77">
        <f>IF($R406&gt;0, $R406, $R405)</f>
        <v>3250</v>
      </c>
      <c r="AH416" s="78">
        <v>0</v>
      </c>
      <c r="AI416" s="85"/>
      <c r="AJ416" s="86">
        <f>IF($R406&gt;0, $R406, $R405)</f>
        <v>3250</v>
      </c>
      <c r="AK416" s="81">
        <v>0</v>
      </c>
      <c r="AL416" s="82">
        <f>AK416-AH416</f>
        <v>0</v>
      </c>
      <c r="AM416" s="83" t="str">
        <f>IF(ISERROR(AL416/AH416), "", AL416/AH416)</f>
        <v/>
      </c>
      <c r="AO416" s="7"/>
    </row>
    <row r="417" spans="3:41" x14ac:dyDescent="0.35">
      <c r="C417" s="5"/>
      <c r="D417" s="74" t="s">
        <v>60</v>
      </c>
      <c r="E417" s="75"/>
      <c r="F417" s="76">
        <v>0</v>
      </c>
      <c r="G417" s="77">
        <v>1</v>
      </c>
      <c r="H417" s="78">
        <f t="shared" ref="H417" si="393">G417*F417</f>
        <v>0</v>
      </c>
      <c r="I417" s="79">
        <v>0</v>
      </c>
      <c r="J417" s="80">
        <f>G417</f>
        <v>1</v>
      </c>
      <c r="K417" s="81">
        <f t="shared" ref="K417:K420" si="394">J417*I417</f>
        <v>0</v>
      </c>
      <c r="L417" s="82">
        <f t="shared" ref="L417:L420" si="395">K417-H417</f>
        <v>0</v>
      </c>
      <c r="M417" s="83" t="str">
        <f t="shared" ref="M417" si="396">IF(ISERROR(L417/H417), "", L417/H417)</f>
        <v/>
      </c>
      <c r="O417" s="7"/>
      <c r="P417" s="5"/>
      <c r="Q417" s="74" t="s">
        <v>60</v>
      </c>
      <c r="R417" s="75"/>
      <c r="S417" s="97">
        <f t="shared" ref="S417" si="397">I417</f>
        <v>0</v>
      </c>
      <c r="T417" s="77">
        <v>1</v>
      </c>
      <c r="U417" s="78">
        <f t="shared" ref="U417:U419" si="398">T417*S417</f>
        <v>0</v>
      </c>
      <c r="V417" s="79">
        <v>0</v>
      </c>
      <c r="W417" s="80">
        <f>T417</f>
        <v>1</v>
      </c>
      <c r="X417" s="81">
        <f t="shared" ref="X417:X420" si="399">W417*V417</f>
        <v>0</v>
      </c>
      <c r="Y417" s="82">
        <f t="shared" ref="Y417:Y420" si="400">X417-U417</f>
        <v>0</v>
      </c>
      <c r="Z417" s="83" t="str">
        <f t="shared" ref="Z417" si="401">IF(ISERROR(Y417/U417), "", Y417/U417)</f>
        <v/>
      </c>
      <c r="AB417" s="7"/>
      <c r="AC417" s="5"/>
      <c r="AD417" s="74" t="s">
        <v>60</v>
      </c>
      <c r="AE417" s="75"/>
      <c r="AF417" s="97">
        <f t="shared" ref="AF417" si="402">V417</f>
        <v>0</v>
      </c>
      <c r="AG417" s="77">
        <v>1</v>
      </c>
      <c r="AH417" s="78">
        <f t="shared" ref="AH417:AH419" si="403">AG417*AF417</f>
        <v>0</v>
      </c>
      <c r="AI417" s="79">
        <v>0</v>
      </c>
      <c r="AJ417" s="80">
        <f>AG417</f>
        <v>1</v>
      </c>
      <c r="AK417" s="81">
        <f t="shared" ref="AK417:AK420" si="404">AJ417*AI417</f>
        <v>0</v>
      </c>
      <c r="AL417" s="82">
        <f t="shared" ref="AL417:AL420" si="405">AK417-AH417</f>
        <v>0</v>
      </c>
      <c r="AM417" s="83" t="str">
        <f t="shared" ref="AM417" si="406">IF(ISERROR(AL417/AH417), "", AL417/AH417)</f>
        <v/>
      </c>
      <c r="AO417" s="7"/>
    </row>
    <row r="418" spans="3:41" x14ac:dyDescent="0.35">
      <c r="C418" s="5"/>
      <c r="D418" s="161" t="s">
        <v>90</v>
      </c>
      <c r="E418" s="161"/>
      <c r="F418" s="162"/>
      <c r="G418" s="163"/>
      <c r="H418" s="164"/>
      <c r="I418" s="165">
        <f>E10</f>
        <v>-35.548032353113925</v>
      </c>
      <c r="J418" s="166">
        <v>1</v>
      </c>
      <c r="K418" s="167">
        <f t="shared" si="394"/>
        <v>-35.548032353113925</v>
      </c>
      <c r="L418" s="168">
        <f t="shared" si="395"/>
        <v>-35.548032353113925</v>
      </c>
      <c r="M418" s="169" t="str">
        <f>IF(ISERROR(L418/H418), "", L418/H418)</f>
        <v/>
      </c>
      <c r="O418" s="7"/>
      <c r="P418" s="5"/>
      <c r="Q418" s="161" t="s">
        <v>90</v>
      </c>
      <c r="R418" s="161"/>
      <c r="S418" s="162">
        <f>I418</f>
        <v>-35.548032353113925</v>
      </c>
      <c r="T418" s="220">
        <f>J418</f>
        <v>1</v>
      </c>
      <c r="U418" s="164">
        <f t="shared" si="398"/>
        <v>-35.548032353113925</v>
      </c>
      <c r="V418" s="165">
        <f>F10</f>
        <v>-15.08098342253318</v>
      </c>
      <c r="W418" s="166">
        <v>1</v>
      </c>
      <c r="X418" s="167">
        <f t="shared" si="399"/>
        <v>-15.08098342253318</v>
      </c>
      <c r="Y418" s="168">
        <f t="shared" si="400"/>
        <v>20.467048930580745</v>
      </c>
      <c r="Z418" s="169">
        <f>IF(ISERROR(Y418/U418), "", Y418/U418)</f>
        <v>-0.5757575757575758</v>
      </c>
      <c r="AB418" s="7"/>
      <c r="AC418" s="5"/>
      <c r="AD418" s="161" t="s">
        <v>90</v>
      </c>
      <c r="AE418" s="161"/>
      <c r="AF418" s="162">
        <f>V418</f>
        <v>-15.08098342253318</v>
      </c>
      <c r="AG418" s="220">
        <f>W418</f>
        <v>1</v>
      </c>
      <c r="AH418" s="164">
        <f t="shared" si="403"/>
        <v>-15.08098342253318</v>
      </c>
      <c r="AI418" s="165">
        <f>G10</f>
        <v>-3.2316393048285383</v>
      </c>
      <c r="AJ418" s="166">
        <v>1</v>
      </c>
      <c r="AK418" s="167">
        <f t="shared" si="404"/>
        <v>-3.2316393048285383</v>
      </c>
      <c r="AL418" s="168">
        <f t="shared" si="405"/>
        <v>11.849344117704641</v>
      </c>
      <c r="AM418" s="169">
        <f>IF(ISERROR(AL418/AH418), "", AL418/AH418)</f>
        <v>-0.7857142857142857</v>
      </c>
      <c r="AO418" s="7"/>
    </row>
    <row r="419" spans="3:41" x14ac:dyDescent="0.35">
      <c r="C419" s="5"/>
      <c r="D419" s="161" t="s">
        <v>94</v>
      </c>
      <c r="E419" s="161"/>
      <c r="F419" s="162"/>
      <c r="G419" s="163"/>
      <c r="H419" s="164"/>
      <c r="I419" s="193">
        <f>E11</f>
        <v>-0.3339929432467092</v>
      </c>
      <c r="J419" s="166">
        <f>E406</f>
        <v>3250</v>
      </c>
      <c r="K419" s="167">
        <f t="shared" ref="K419" si="407">J419*I419</f>
        <v>-1085.4770655518048</v>
      </c>
      <c r="L419" s="168">
        <f t="shared" ref="L419" si="408">K419-H419</f>
        <v>-1085.4770655518048</v>
      </c>
      <c r="M419" s="169" t="str">
        <f>IF(ISERROR(L419/H419), "", L419/H419)</f>
        <v/>
      </c>
      <c r="N419" s="59"/>
      <c r="O419" s="7"/>
      <c r="P419" s="5"/>
      <c r="Q419" s="161" t="s">
        <v>94</v>
      </c>
      <c r="R419" s="161"/>
      <c r="S419" s="162">
        <f>I419</f>
        <v>-0.3339929432467092</v>
      </c>
      <c r="T419" s="220">
        <f>R406</f>
        <v>3250</v>
      </c>
      <c r="U419" s="164">
        <f t="shared" si="398"/>
        <v>-1085.4770655518048</v>
      </c>
      <c r="V419" s="193">
        <f>F11</f>
        <v>-0.14169397592284633</v>
      </c>
      <c r="W419" s="166">
        <f>R406</f>
        <v>3250</v>
      </c>
      <c r="X419" s="167">
        <f t="shared" si="399"/>
        <v>-460.50542174925056</v>
      </c>
      <c r="Y419" s="168">
        <f t="shared" si="400"/>
        <v>624.97164380255424</v>
      </c>
      <c r="Z419" s="169">
        <f>IF(ISERROR(Y419/U419), "", Y419/U419)</f>
        <v>-0.57575757575757569</v>
      </c>
      <c r="AA419" s="59"/>
      <c r="AB419" s="7"/>
      <c r="AC419" s="5"/>
      <c r="AD419" s="161" t="s">
        <v>94</v>
      </c>
      <c r="AE419" s="161"/>
      <c r="AF419" s="162">
        <f>V419</f>
        <v>-0.14169397592284633</v>
      </c>
      <c r="AG419" s="220">
        <f>AE406</f>
        <v>3250</v>
      </c>
      <c r="AH419" s="164">
        <f t="shared" si="403"/>
        <v>-460.50542174925056</v>
      </c>
      <c r="AI419" s="193">
        <f>G11</f>
        <v>-3.036299484060993E-2</v>
      </c>
      <c r="AJ419" s="166">
        <f>AE406</f>
        <v>3250</v>
      </c>
      <c r="AK419" s="167">
        <f t="shared" si="404"/>
        <v>-98.679733231982269</v>
      </c>
      <c r="AL419" s="168">
        <f t="shared" si="405"/>
        <v>361.8256885172683</v>
      </c>
      <c r="AM419" s="169">
        <f>IF(ISERROR(AL419/AH419), "", AL419/AH419)</f>
        <v>-0.7857142857142857</v>
      </c>
      <c r="AN419" s="59"/>
      <c r="AO419" s="7"/>
    </row>
    <row r="420" spans="3:41" x14ac:dyDescent="0.35">
      <c r="C420" s="5"/>
      <c r="D420" s="74" t="s">
        <v>61</v>
      </c>
      <c r="E420" s="75"/>
      <c r="F420" s="84">
        <v>0</v>
      </c>
      <c r="G420" s="77">
        <f>IF($E406&gt;0, $E406, $E405)</f>
        <v>3250</v>
      </c>
      <c r="H420" s="78">
        <f t="shared" ref="H420" si="409">G420*F420</f>
        <v>0</v>
      </c>
      <c r="I420" s="85">
        <f>I362</f>
        <v>0.16849294324670916</v>
      </c>
      <c r="J420" s="80">
        <f>IF($E406&gt;0, $E406, $E405)</f>
        <v>3250</v>
      </c>
      <c r="K420" s="81">
        <f t="shared" si="394"/>
        <v>547.6020655518048</v>
      </c>
      <c r="L420" s="82">
        <f t="shared" si="395"/>
        <v>547.6020655518048</v>
      </c>
      <c r="M420" s="83" t="str">
        <f t="shared" ref="M420" si="410">IF(ISERROR(L420/H420), "", L420/H420)</f>
        <v/>
      </c>
      <c r="O420" s="7"/>
      <c r="P420" s="5"/>
      <c r="Q420" s="74" t="s">
        <v>61</v>
      </c>
      <c r="R420" s="75"/>
      <c r="S420" s="97">
        <f t="shared" ref="S420" si="411">I420</f>
        <v>0.16849294324670916</v>
      </c>
      <c r="T420" s="77">
        <f>IF($R406&gt;0, $R406, $R405)</f>
        <v>3250</v>
      </c>
      <c r="U420" s="78">
        <f t="shared" ref="U420" si="412">T420*S420</f>
        <v>547.6020655518048</v>
      </c>
      <c r="V420" s="85"/>
      <c r="W420" s="80">
        <f>IF($R406&gt;0, $R406, $R405)</f>
        <v>3250</v>
      </c>
      <c r="X420" s="81">
        <f t="shared" si="399"/>
        <v>0</v>
      </c>
      <c r="Y420" s="82">
        <f t="shared" si="400"/>
        <v>-547.6020655518048</v>
      </c>
      <c r="Z420" s="83">
        <f t="shared" ref="Z420" si="413">IF(ISERROR(Y420/U420), "", Y420/U420)</f>
        <v>-1</v>
      </c>
      <c r="AB420" s="7"/>
      <c r="AC420" s="5"/>
      <c r="AD420" s="74" t="s">
        <v>61</v>
      </c>
      <c r="AE420" s="75"/>
      <c r="AF420" s="97">
        <f t="shared" ref="AF420" si="414">V420</f>
        <v>0</v>
      </c>
      <c r="AG420" s="77">
        <f>IF($R406&gt;0, $R406, $R405)</f>
        <v>3250</v>
      </c>
      <c r="AH420" s="78">
        <f t="shared" ref="AH420" si="415">AG420*AF420</f>
        <v>0</v>
      </c>
      <c r="AI420" s="85"/>
      <c r="AJ420" s="80">
        <f>IF($R406&gt;0, $R406, $R405)</f>
        <v>3250</v>
      </c>
      <c r="AK420" s="81">
        <f t="shared" si="404"/>
        <v>0</v>
      </c>
      <c r="AL420" s="82">
        <f t="shared" si="405"/>
        <v>0</v>
      </c>
      <c r="AM420" s="83" t="str">
        <f t="shared" ref="AM420" si="416">IF(ISERROR(AL420/AH420), "", AL420/AH420)</f>
        <v/>
      </c>
      <c r="AO420" s="7"/>
    </row>
    <row r="421" spans="3:41" x14ac:dyDescent="0.35">
      <c r="C421" s="5"/>
      <c r="D421" s="87" t="s">
        <v>62</v>
      </c>
      <c r="E421" s="88"/>
      <c r="F421" s="89"/>
      <c r="G421" s="90"/>
      <c r="H421" s="91">
        <f>SUM(H413:H420)</f>
        <v>4545.03</v>
      </c>
      <c r="I421" s="92"/>
      <c r="J421" s="93"/>
      <c r="K421" s="94">
        <f>SUM(K413:K420)</f>
        <v>7968.1319676468866</v>
      </c>
      <c r="L421" s="95">
        <f>K421-H421</f>
        <v>3423.1019676468868</v>
      </c>
      <c r="M421" s="96">
        <f>IF((H421)=0,"",(L421/H421))</f>
        <v>0.75315277735171982</v>
      </c>
      <c r="O421" s="7"/>
      <c r="P421" s="5"/>
      <c r="Q421" s="87" t="s">
        <v>62</v>
      </c>
      <c r="R421" s="88"/>
      <c r="S421" s="89"/>
      <c r="T421" s="90"/>
      <c r="U421" s="91">
        <f>SUM(U413:U420)</f>
        <v>7968.1319676468866</v>
      </c>
      <c r="V421" s="92"/>
      <c r="W421" s="93"/>
      <c r="X421" s="94">
        <f>SUM(X413:X420)</f>
        <v>7953.518594828216</v>
      </c>
      <c r="Y421" s="95">
        <f>X421-U421</f>
        <v>-14.613372818670541</v>
      </c>
      <c r="Z421" s="96">
        <f>IF((U421)=0,"",(Y421/U421))</f>
        <v>-1.8339772581585515E-3</v>
      </c>
      <c r="AB421" s="7"/>
      <c r="AC421" s="5"/>
      <c r="AD421" s="87" t="s">
        <v>62</v>
      </c>
      <c r="AE421" s="88"/>
      <c r="AF421" s="89"/>
      <c r="AG421" s="90"/>
      <c r="AH421" s="91">
        <f>SUM(AH413:AH420)</f>
        <v>7953.518594828216</v>
      </c>
      <c r="AI421" s="92"/>
      <c r="AJ421" s="93"/>
      <c r="AK421" s="94">
        <f>SUM(AK413:AK420)</f>
        <v>8276.8186274631917</v>
      </c>
      <c r="AL421" s="95">
        <f>AK421-AH421</f>
        <v>323.30003263497565</v>
      </c>
      <c r="AM421" s="96">
        <f>IF((AH421)=0,"",(AL421/AH421))</f>
        <v>4.064868005026126E-2</v>
      </c>
      <c r="AO421" s="7"/>
    </row>
    <row r="422" spans="3:41" x14ac:dyDescent="0.35">
      <c r="C422" s="5"/>
      <c r="D422" s="74" t="s">
        <v>63</v>
      </c>
      <c r="E422" s="75"/>
      <c r="F422" s="97"/>
      <c r="G422" s="98">
        <f>IF(F422=0, 0, $E405*E407-E405)</f>
        <v>0</v>
      </c>
      <c r="H422" s="78">
        <f>G422*F422</f>
        <v>0</v>
      </c>
      <c r="I422" s="85"/>
      <c r="J422" s="99">
        <f>IF(I422=0, 0, E405*E408-E405)</f>
        <v>0</v>
      </c>
      <c r="K422" s="81">
        <f>J422*I422</f>
        <v>0</v>
      </c>
      <c r="L422" s="82">
        <f>K422-H422</f>
        <v>0</v>
      </c>
      <c r="M422" s="83" t="str">
        <f>IF(ISERROR(L422/H422), "", L422/H422)</f>
        <v/>
      </c>
      <c r="O422" s="7"/>
      <c r="P422" s="5"/>
      <c r="Q422" s="74" t="s">
        <v>63</v>
      </c>
      <c r="R422" s="75"/>
      <c r="S422" s="97"/>
      <c r="T422" s="98">
        <f>IF(S422=0, 0, $R405*R407-R405)</f>
        <v>0</v>
      </c>
      <c r="U422" s="78">
        <f>T422*S422</f>
        <v>0</v>
      </c>
      <c r="V422" s="85"/>
      <c r="W422" s="99">
        <f>IF(V422=0, 0, R405*R408-R405)</f>
        <v>0</v>
      </c>
      <c r="X422" s="81">
        <f>W422*V422</f>
        <v>0</v>
      </c>
      <c r="Y422" s="82">
        <f>X422-U422</f>
        <v>0</v>
      </c>
      <c r="Z422" s="83" t="str">
        <f>IF(ISERROR(Y422/U422), "", Y422/U422)</f>
        <v/>
      </c>
      <c r="AB422" s="7"/>
      <c r="AC422" s="5"/>
      <c r="AD422" s="74" t="s">
        <v>63</v>
      </c>
      <c r="AE422" s="75"/>
      <c r="AF422" s="97"/>
      <c r="AG422" s="98">
        <f>IF(AF422=0, 0, $R405*AE407-AE405)</f>
        <v>0</v>
      </c>
      <c r="AH422" s="78">
        <f>AG422*AF422</f>
        <v>0</v>
      </c>
      <c r="AI422" s="85"/>
      <c r="AJ422" s="99">
        <f>IF(AI422=0, 0, AE405*AE408-AE405)</f>
        <v>0</v>
      </c>
      <c r="AK422" s="81">
        <f>AJ422*AI422</f>
        <v>0</v>
      </c>
      <c r="AL422" s="82">
        <f>AK422-AH422</f>
        <v>0</v>
      </c>
      <c r="AM422" s="83" t="str">
        <f>IF(ISERROR(AL422/AH422), "", AL422/AH422)</f>
        <v/>
      </c>
      <c r="AO422" s="7"/>
    </row>
    <row r="423" spans="3:41" x14ac:dyDescent="0.35">
      <c r="C423" s="5"/>
      <c r="D423" s="74" t="s">
        <v>64</v>
      </c>
      <c r="E423" s="75"/>
      <c r="F423" s="97">
        <v>1.1802999999999999</v>
      </c>
      <c r="G423" s="100">
        <f>IF($E406&gt;0, $E406, $E405)</f>
        <v>3250</v>
      </c>
      <c r="H423" s="78">
        <f t="shared" ref="H423" si="417">G423*F423</f>
        <v>3835.9749999999999</v>
      </c>
      <c r="I423" s="85">
        <f>I365</f>
        <v>-4.1000000000000002E-2</v>
      </c>
      <c r="J423" s="101">
        <f>IF($E406&gt;0, $E406, $E405)</f>
        <v>3250</v>
      </c>
      <c r="K423" s="81">
        <f t="shared" ref="K423" si="418">J423*I423</f>
        <v>-133.25</v>
      </c>
      <c r="L423" s="82">
        <f t="shared" ref="L423:L427" si="419">K423-H423</f>
        <v>-3969.2249999999999</v>
      </c>
      <c r="M423" s="83">
        <f t="shared" ref="M423:M426" si="420">IF(ISERROR(L423/H423), "", L423/H423)</f>
        <v>-1.0347369312886554</v>
      </c>
      <c r="O423" s="7"/>
      <c r="P423" s="5"/>
      <c r="Q423" s="74" t="s">
        <v>64</v>
      </c>
      <c r="R423" s="75"/>
      <c r="S423" s="97">
        <f t="shared" ref="S423:S432" si="421">I423</f>
        <v>-4.1000000000000002E-2</v>
      </c>
      <c r="T423" s="100">
        <f>IF($R406&gt;0, $R406, $R405)</f>
        <v>3250</v>
      </c>
      <c r="U423" s="78">
        <f t="shared" ref="U423" si="422">T423*S423</f>
        <v>-133.25</v>
      </c>
      <c r="V423" s="85"/>
      <c r="W423" s="101">
        <f>IF($R406&gt;0, $R406, $R405)</f>
        <v>3250</v>
      </c>
      <c r="X423" s="81">
        <f t="shared" ref="X423" si="423">W423*V423</f>
        <v>0</v>
      </c>
      <c r="Y423" s="82">
        <f t="shared" ref="Y423:Y427" si="424">X423-U423</f>
        <v>133.25</v>
      </c>
      <c r="Z423" s="83">
        <f t="shared" ref="Z423:Z426" si="425">IF(ISERROR(Y423/U423), "", Y423/U423)</f>
        <v>-1</v>
      </c>
      <c r="AB423" s="7"/>
      <c r="AC423" s="5"/>
      <c r="AD423" s="74" t="s">
        <v>64</v>
      </c>
      <c r="AE423" s="75"/>
      <c r="AF423" s="97">
        <f t="shared" ref="AF423:AF429" si="426">V423</f>
        <v>0</v>
      </c>
      <c r="AG423" s="100">
        <f>IF($R406&gt;0, $R406, $R405)</f>
        <v>3250</v>
      </c>
      <c r="AH423" s="78">
        <f t="shared" ref="AH423" si="427">AG423*AF423</f>
        <v>0</v>
      </c>
      <c r="AI423" s="85"/>
      <c r="AJ423" s="101">
        <f>IF($R406&gt;0, $R406, $R405)</f>
        <v>3250</v>
      </c>
      <c r="AK423" s="81">
        <f t="shared" ref="AK423" si="428">AJ423*AI423</f>
        <v>0</v>
      </c>
      <c r="AL423" s="82">
        <f t="shared" ref="AL423:AL427" si="429">AK423-AH423</f>
        <v>0</v>
      </c>
      <c r="AM423" s="83" t="str">
        <f t="shared" ref="AM423:AM426" si="430">IF(ISERROR(AL423/AH423), "", AL423/AH423)</f>
        <v/>
      </c>
      <c r="AO423" s="7"/>
    </row>
    <row r="424" spans="3:41" x14ac:dyDescent="0.35">
      <c r="C424" s="5"/>
      <c r="D424" s="74" t="s">
        <v>65</v>
      </c>
      <c r="E424" s="75"/>
      <c r="F424" s="97">
        <v>-5.5E-2</v>
      </c>
      <c r="G424" s="100">
        <f>IF($E406&gt;0, $E406, $E405)</f>
        <v>3250</v>
      </c>
      <c r="H424" s="78">
        <f>G424*F424</f>
        <v>-178.75</v>
      </c>
      <c r="I424" s="85">
        <f t="shared" ref="I424:I432" si="431">I366</f>
        <v>0</v>
      </c>
      <c r="J424" s="101">
        <f>IF($E406&gt;0, $E406, $E405)</f>
        <v>3250</v>
      </c>
      <c r="K424" s="81">
        <f>J424*I424</f>
        <v>0</v>
      </c>
      <c r="L424" s="82">
        <f t="shared" si="419"/>
        <v>178.75</v>
      </c>
      <c r="M424" s="83">
        <f t="shared" si="420"/>
        <v>-1</v>
      </c>
      <c r="O424" s="7"/>
      <c r="P424" s="5"/>
      <c r="Q424" s="74" t="s">
        <v>65</v>
      </c>
      <c r="R424" s="75"/>
      <c r="S424" s="97">
        <f t="shared" si="421"/>
        <v>0</v>
      </c>
      <c r="T424" s="100">
        <f>IF($R406&gt;0, $R406, $R405)</f>
        <v>3250</v>
      </c>
      <c r="U424" s="78">
        <f>T424*S424</f>
        <v>0</v>
      </c>
      <c r="V424" s="85">
        <f t="shared" ref="V424:V428" si="432">I424</f>
        <v>0</v>
      </c>
      <c r="W424" s="101">
        <f>IF($R406&gt;0, $R406, $R405)</f>
        <v>3250</v>
      </c>
      <c r="X424" s="81">
        <f>W424*V424</f>
        <v>0</v>
      </c>
      <c r="Y424" s="82">
        <f t="shared" si="424"/>
        <v>0</v>
      </c>
      <c r="Z424" s="83" t="str">
        <f t="shared" si="425"/>
        <v/>
      </c>
      <c r="AB424" s="7"/>
      <c r="AC424" s="5"/>
      <c r="AD424" s="74" t="s">
        <v>65</v>
      </c>
      <c r="AE424" s="75"/>
      <c r="AF424" s="97">
        <f t="shared" si="426"/>
        <v>0</v>
      </c>
      <c r="AG424" s="100">
        <f>IF($R406&gt;0, $R406, $R405)</f>
        <v>3250</v>
      </c>
      <c r="AH424" s="78">
        <f>AG424*AF424</f>
        <v>0</v>
      </c>
      <c r="AI424" s="85">
        <v>0</v>
      </c>
      <c r="AJ424" s="101">
        <f>IF($R406&gt;0, $R406, $R405)</f>
        <v>3250</v>
      </c>
      <c r="AK424" s="81">
        <f>AJ424*AI424</f>
        <v>0</v>
      </c>
      <c r="AL424" s="82">
        <f t="shared" si="429"/>
        <v>0</v>
      </c>
      <c r="AM424" s="83" t="str">
        <f t="shared" si="430"/>
        <v/>
      </c>
      <c r="AO424" s="7"/>
    </row>
    <row r="425" spans="3:41" x14ac:dyDescent="0.35">
      <c r="C425" s="5"/>
      <c r="D425" s="74" t="s">
        <v>66</v>
      </c>
      <c r="E425" s="75"/>
      <c r="F425" s="97">
        <v>1E-4</v>
      </c>
      <c r="G425" s="100">
        <f>E405</f>
        <v>1000000</v>
      </c>
      <c r="H425" s="78">
        <f>G425*F425</f>
        <v>100</v>
      </c>
      <c r="I425" s="85">
        <f t="shared" si="431"/>
        <v>0</v>
      </c>
      <c r="J425" s="101">
        <f>E405</f>
        <v>1000000</v>
      </c>
      <c r="K425" s="81">
        <f t="shared" ref="K425:K426" si="433">J425*I425</f>
        <v>0</v>
      </c>
      <c r="L425" s="82">
        <f t="shared" si="419"/>
        <v>-100</v>
      </c>
      <c r="M425" s="83">
        <f t="shared" si="420"/>
        <v>-1</v>
      </c>
      <c r="O425" s="7"/>
      <c r="P425" s="5"/>
      <c r="Q425" s="74" t="s">
        <v>66</v>
      </c>
      <c r="R425" s="75"/>
      <c r="S425" s="97">
        <f t="shared" si="421"/>
        <v>0</v>
      </c>
      <c r="T425" s="100">
        <f>R405</f>
        <v>1000000</v>
      </c>
      <c r="U425" s="78">
        <f>T425*S425</f>
        <v>0</v>
      </c>
      <c r="V425" s="85">
        <f t="shared" si="432"/>
        <v>0</v>
      </c>
      <c r="W425" s="101">
        <f>R405</f>
        <v>1000000</v>
      </c>
      <c r="X425" s="81">
        <f t="shared" ref="X425:X426" si="434">W425*V425</f>
        <v>0</v>
      </c>
      <c r="Y425" s="82">
        <f t="shared" si="424"/>
        <v>0</v>
      </c>
      <c r="Z425" s="83" t="str">
        <f t="shared" si="425"/>
        <v/>
      </c>
      <c r="AB425" s="7"/>
      <c r="AC425" s="5"/>
      <c r="AD425" s="74" t="s">
        <v>66</v>
      </c>
      <c r="AE425" s="75"/>
      <c r="AF425" s="97">
        <f t="shared" si="426"/>
        <v>0</v>
      </c>
      <c r="AG425" s="100">
        <f>AE405</f>
        <v>1000000</v>
      </c>
      <c r="AH425" s="78">
        <f>AG425*AF425</f>
        <v>0</v>
      </c>
      <c r="AI425" s="85">
        <v>0</v>
      </c>
      <c r="AJ425" s="101">
        <f>AE405</f>
        <v>1000000</v>
      </c>
      <c r="AK425" s="81">
        <f t="shared" ref="AK425:AK426" si="435">AJ425*AI425</f>
        <v>0</v>
      </c>
      <c r="AL425" s="82">
        <f t="shared" si="429"/>
        <v>0</v>
      </c>
      <c r="AM425" s="83" t="str">
        <f t="shared" si="430"/>
        <v/>
      </c>
      <c r="AO425" s="7"/>
    </row>
    <row r="426" spans="3:41" x14ac:dyDescent="0.35">
      <c r="C426" s="5"/>
      <c r="D426" s="74" t="s">
        <v>67</v>
      </c>
      <c r="E426" s="75"/>
      <c r="F426" s="97">
        <v>0.53769999999999996</v>
      </c>
      <c r="G426" s="100">
        <f>IF($E406&gt;0, $E406, $E405)</f>
        <v>3250</v>
      </c>
      <c r="H426" s="78">
        <f t="shared" ref="H426" si="436">G426*F426</f>
        <v>1747.5249999999999</v>
      </c>
      <c r="I426" s="85">
        <f t="shared" si="431"/>
        <v>0.75129999999999997</v>
      </c>
      <c r="J426" s="101">
        <f>IF($E406&gt;0, $E406, $E405)</f>
        <v>3250</v>
      </c>
      <c r="K426" s="81">
        <f t="shared" si="433"/>
        <v>2441.7249999999999</v>
      </c>
      <c r="L426" s="82">
        <f t="shared" si="419"/>
        <v>694.2</v>
      </c>
      <c r="M426" s="83">
        <f t="shared" si="420"/>
        <v>0.39724753580063238</v>
      </c>
      <c r="O426" s="7"/>
      <c r="P426" s="5"/>
      <c r="Q426" s="74" t="s">
        <v>67</v>
      </c>
      <c r="R426" s="75"/>
      <c r="S426" s="97">
        <f t="shared" si="421"/>
        <v>0.75129999999999997</v>
      </c>
      <c r="T426" s="100">
        <f>IF($R406&gt;0, $R406, $R405)</f>
        <v>3250</v>
      </c>
      <c r="U426" s="78">
        <f t="shared" ref="U426" si="437">T426*S426</f>
        <v>2441.7249999999999</v>
      </c>
      <c r="V426" s="85">
        <f t="shared" si="432"/>
        <v>0.75129999999999997</v>
      </c>
      <c r="W426" s="101">
        <f>IF($R406&gt;0, $R406, $R405)</f>
        <v>3250</v>
      </c>
      <c r="X426" s="81">
        <f t="shared" si="434"/>
        <v>2441.7249999999999</v>
      </c>
      <c r="Y426" s="82">
        <f t="shared" si="424"/>
        <v>0</v>
      </c>
      <c r="Z426" s="83">
        <f t="shared" si="425"/>
        <v>0</v>
      </c>
      <c r="AB426" s="7"/>
      <c r="AC426" s="5"/>
      <c r="AD426" s="74" t="s">
        <v>67</v>
      </c>
      <c r="AE426" s="75"/>
      <c r="AF426" s="97">
        <f t="shared" si="426"/>
        <v>0.75129999999999997</v>
      </c>
      <c r="AG426" s="100">
        <f>IF($R406&gt;0, $R406, $R405)</f>
        <v>3250</v>
      </c>
      <c r="AH426" s="78">
        <f t="shared" ref="AH426" si="438">AG426*AF426</f>
        <v>2441.7249999999999</v>
      </c>
      <c r="AI426" s="102">
        <f>V426</f>
        <v>0.75129999999999997</v>
      </c>
      <c r="AJ426" s="101">
        <f>IF($R406&gt;0, $R406, $R405)</f>
        <v>3250</v>
      </c>
      <c r="AK426" s="81">
        <f t="shared" si="435"/>
        <v>2441.7249999999999</v>
      </c>
      <c r="AL426" s="82">
        <f t="shared" si="429"/>
        <v>0</v>
      </c>
      <c r="AM426" s="83">
        <f t="shared" si="430"/>
        <v>0</v>
      </c>
      <c r="AO426" s="7"/>
    </row>
    <row r="427" spans="3:41" x14ac:dyDescent="0.35">
      <c r="C427" s="5"/>
      <c r="D427" s="74" t="s">
        <v>68</v>
      </c>
      <c r="E427" s="75"/>
      <c r="F427" s="76">
        <v>0</v>
      </c>
      <c r="G427" s="77">
        <v>1</v>
      </c>
      <c r="H427" s="78">
        <f>G427*F427</f>
        <v>0</v>
      </c>
      <c r="I427" s="85">
        <f t="shared" si="431"/>
        <v>0</v>
      </c>
      <c r="J427" s="86">
        <v>1</v>
      </c>
      <c r="K427" s="81">
        <f>J427*I427</f>
        <v>0</v>
      </c>
      <c r="L427" s="82">
        <f t="shared" si="419"/>
        <v>0</v>
      </c>
      <c r="M427" s="83" t="str">
        <f>IF(ISERROR(L427/H427), "", L427/H427)</f>
        <v/>
      </c>
      <c r="O427" s="7"/>
      <c r="P427" s="5"/>
      <c r="Q427" s="74" t="s">
        <v>68</v>
      </c>
      <c r="R427" s="75"/>
      <c r="S427" s="97">
        <f t="shared" si="421"/>
        <v>0</v>
      </c>
      <c r="T427" s="77">
        <v>1</v>
      </c>
      <c r="U427" s="78">
        <f>T427*S427</f>
        <v>0</v>
      </c>
      <c r="V427" s="85">
        <f t="shared" si="432"/>
        <v>0</v>
      </c>
      <c r="W427" s="86">
        <v>1</v>
      </c>
      <c r="X427" s="81">
        <f>W427*V427</f>
        <v>0</v>
      </c>
      <c r="Y427" s="82">
        <f t="shared" si="424"/>
        <v>0</v>
      </c>
      <c r="Z427" s="83" t="str">
        <f>IF(ISERROR(Y427/U427), "", Y427/U427)</f>
        <v/>
      </c>
      <c r="AB427" s="7"/>
      <c r="AC427" s="5"/>
      <c r="AD427" s="74" t="s">
        <v>68</v>
      </c>
      <c r="AE427" s="75"/>
      <c r="AF427" s="97">
        <f t="shared" si="426"/>
        <v>0</v>
      </c>
      <c r="AG427" s="77">
        <v>1</v>
      </c>
      <c r="AH427" s="78">
        <f>AG427*AF427</f>
        <v>0</v>
      </c>
      <c r="AI427" s="79">
        <v>0</v>
      </c>
      <c r="AJ427" s="86">
        <v>1</v>
      </c>
      <c r="AK427" s="81">
        <f>AJ427*AI427</f>
        <v>0</v>
      </c>
      <c r="AL427" s="82">
        <f t="shared" si="429"/>
        <v>0</v>
      </c>
      <c r="AM427" s="83" t="str">
        <f>IF(ISERROR(AL427/AH427), "", AL427/AH427)</f>
        <v/>
      </c>
      <c r="AO427" s="7"/>
    </row>
    <row r="428" spans="3:41" x14ac:dyDescent="0.35">
      <c r="C428" s="5"/>
      <c r="D428" s="74" t="s">
        <v>69</v>
      </c>
      <c r="E428" s="75"/>
      <c r="F428" s="76">
        <v>0</v>
      </c>
      <c r="G428" s="77">
        <v>1</v>
      </c>
      <c r="H428" s="78">
        <f t="shared" ref="H428" si="439">G428*F428</f>
        <v>0</v>
      </c>
      <c r="I428" s="85">
        <f t="shared" si="431"/>
        <v>0</v>
      </c>
      <c r="J428" s="86">
        <v>1</v>
      </c>
      <c r="K428" s="81">
        <f>J428*I428</f>
        <v>0</v>
      </c>
      <c r="L428" s="82">
        <f>K428-H428</f>
        <v>0</v>
      </c>
      <c r="M428" s="83" t="str">
        <f>IF(ISERROR(L428/H428), "", L428/H428)</f>
        <v/>
      </c>
      <c r="O428" s="7"/>
      <c r="P428" s="5"/>
      <c r="Q428" s="74" t="s">
        <v>69</v>
      </c>
      <c r="R428" s="75"/>
      <c r="S428" s="97">
        <f t="shared" si="421"/>
        <v>0</v>
      </c>
      <c r="T428" s="77">
        <v>1</v>
      </c>
      <c r="U428" s="78">
        <f t="shared" ref="U428" si="440">T428*S428</f>
        <v>0</v>
      </c>
      <c r="V428" s="85">
        <f t="shared" si="432"/>
        <v>0</v>
      </c>
      <c r="W428" s="86">
        <v>1</v>
      </c>
      <c r="X428" s="81">
        <f>W428*V428</f>
        <v>0</v>
      </c>
      <c r="Y428" s="82">
        <f>X428-U428</f>
        <v>0</v>
      </c>
      <c r="Z428" s="83" t="str">
        <f>IF(ISERROR(Y428/U428), "", Y428/U428)</f>
        <v/>
      </c>
      <c r="AB428" s="7"/>
      <c r="AC428" s="5"/>
      <c r="AD428" s="74" t="s">
        <v>69</v>
      </c>
      <c r="AE428" s="75"/>
      <c r="AF428" s="97">
        <f t="shared" si="426"/>
        <v>0</v>
      </c>
      <c r="AG428" s="77">
        <v>1</v>
      </c>
      <c r="AH428" s="78">
        <f t="shared" ref="AH428" si="441">AG428*AF428</f>
        <v>0</v>
      </c>
      <c r="AI428" s="79">
        <v>0</v>
      </c>
      <c r="AJ428" s="86">
        <v>1</v>
      </c>
      <c r="AK428" s="81">
        <f>AJ428*AI428</f>
        <v>0</v>
      </c>
      <c r="AL428" s="82">
        <f>AK428-AH428</f>
        <v>0</v>
      </c>
      <c r="AM428" s="83" t="str">
        <f>IF(ISERROR(AL428/AH428), "", AL428/AH428)</f>
        <v/>
      </c>
      <c r="AO428" s="7"/>
    </row>
    <row r="429" spans="3:41" x14ac:dyDescent="0.35">
      <c r="C429" s="5"/>
      <c r="D429" s="74" t="s">
        <v>70</v>
      </c>
      <c r="E429" s="75"/>
      <c r="F429" s="97"/>
      <c r="G429" s="100">
        <f>IF($E406&gt;0, $E406, $E405)</f>
        <v>3250</v>
      </c>
      <c r="H429" s="78">
        <f>G429*F429</f>
        <v>0</v>
      </c>
      <c r="I429" s="85">
        <f t="shared" si="431"/>
        <v>4.1599999999999998E-2</v>
      </c>
      <c r="J429" s="101">
        <f>IF($E406&gt;0, $E406, $E405)</f>
        <v>3250</v>
      </c>
      <c r="K429" s="81">
        <f>J429*I429</f>
        <v>135.19999999999999</v>
      </c>
      <c r="L429" s="82">
        <f t="shared" ref="L429:L436" si="442">K429-H429</f>
        <v>135.19999999999999</v>
      </c>
      <c r="M429" s="83" t="str">
        <f>IF(ISERROR(L429/H429), "", L429/H429)</f>
        <v/>
      </c>
      <c r="O429" s="7"/>
      <c r="P429" s="5"/>
      <c r="Q429" s="74" t="s">
        <v>70</v>
      </c>
      <c r="R429" s="75"/>
      <c r="S429" s="97">
        <f t="shared" si="421"/>
        <v>4.1599999999999998E-2</v>
      </c>
      <c r="T429" s="100">
        <f>IF($R406&gt;0, $R406, $R405)</f>
        <v>3250</v>
      </c>
      <c r="U429" s="78">
        <f>T429*S429</f>
        <v>135.19999999999999</v>
      </c>
      <c r="V429" s="85"/>
      <c r="W429" s="101">
        <f>IF($R406&gt;0, $R406, $R405)</f>
        <v>3250</v>
      </c>
      <c r="X429" s="81">
        <f>W429*V429</f>
        <v>0</v>
      </c>
      <c r="Y429" s="82">
        <f t="shared" ref="Y429:Y436" si="443">X429-U429</f>
        <v>-135.19999999999999</v>
      </c>
      <c r="Z429" s="83">
        <f>IF(ISERROR(Y429/U429), "", Y429/U429)</f>
        <v>-1</v>
      </c>
      <c r="AB429" s="7"/>
      <c r="AC429" s="5"/>
      <c r="AD429" s="74" t="s">
        <v>70</v>
      </c>
      <c r="AE429" s="75"/>
      <c r="AF429" s="97">
        <f t="shared" si="426"/>
        <v>0</v>
      </c>
      <c r="AG429" s="100">
        <f>IF($R406&gt;0, $R406, $R405)</f>
        <v>3250</v>
      </c>
      <c r="AH429" s="78">
        <f>AG429*AF429</f>
        <v>0</v>
      </c>
      <c r="AI429" s="85"/>
      <c r="AJ429" s="101">
        <f>IF($R406&gt;0, $R406, $R405)</f>
        <v>3250</v>
      </c>
      <c r="AK429" s="81">
        <f>AJ429*AI429</f>
        <v>0</v>
      </c>
      <c r="AL429" s="82">
        <f t="shared" ref="AL429:AL436" si="444">AK429-AH429</f>
        <v>0</v>
      </c>
      <c r="AM429" s="83" t="str">
        <f>IF(ISERROR(AL429/AH429), "", AL429/AH429)</f>
        <v/>
      </c>
      <c r="AO429" s="7"/>
    </row>
    <row r="430" spans="3:41" x14ac:dyDescent="0.35">
      <c r="C430" s="5"/>
      <c r="D430" s="87" t="s">
        <v>71</v>
      </c>
      <c r="E430" s="103"/>
      <c r="F430" s="104"/>
      <c r="G430" s="105"/>
      <c r="H430" s="106">
        <f>SUM(H421:H429)</f>
        <v>10049.779999999999</v>
      </c>
      <c r="I430" s="107"/>
      <c r="J430" s="93"/>
      <c r="K430" s="108">
        <f>SUM(K421:K429)</f>
        <v>10411.806967646888</v>
      </c>
      <c r="L430" s="95">
        <f t="shared" si="442"/>
        <v>362.02696764688881</v>
      </c>
      <c r="M430" s="96">
        <f>IF((H430)=0,"",(L430/H430))</f>
        <v>3.6023372416798066E-2</v>
      </c>
      <c r="O430" s="7"/>
      <c r="P430" s="5"/>
      <c r="Q430" s="87" t="s">
        <v>71</v>
      </c>
      <c r="R430" s="103"/>
      <c r="S430" s="104"/>
      <c r="T430" s="105"/>
      <c r="U430" s="106">
        <f>SUM(U421:U429)</f>
        <v>10411.806967646888</v>
      </c>
      <c r="V430" s="107"/>
      <c r="W430" s="93"/>
      <c r="X430" s="108">
        <f>SUM(X421:X429)</f>
        <v>10395.243594828216</v>
      </c>
      <c r="Y430" s="95">
        <f t="shared" si="443"/>
        <v>-16.563372818671269</v>
      </c>
      <c r="Z430" s="96">
        <f>IF((U430)=0,"",(Y430/U430))</f>
        <v>-1.5908259603870337E-3</v>
      </c>
      <c r="AB430" s="7"/>
      <c r="AC430" s="5"/>
      <c r="AD430" s="87" t="s">
        <v>71</v>
      </c>
      <c r="AE430" s="103"/>
      <c r="AF430" s="104"/>
      <c r="AG430" s="105"/>
      <c r="AH430" s="106">
        <f>SUM(AH421:AH429)</f>
        <v>10395.243594828216</v>
      </c>
      <c r="AI430" s="107"/>
      <c r="AJ430" s="93"/>
      <c r="AK430" s="108">
        <f>SUM(AK421:AK429)</f>
        <v>10718.543627463192</v>
      </c>
      <c r="AL430" s="95">
        <f t="shared" si="444"/>
        <v>323.30003263497565</v>
      </c>
      <c r="AM430" s="96">
        <f>IF((AH430)=0,"",(AL430/AH430))</f>
        <v>3.1100765430434173E-2</v>
      </c>
      <c r="AO430" s="7"/>
    </row>
    <row r="431" spans="3:41" x14ac:dyDescent="0.35">
      <c r="C431" s="5"/>
      <c r="D431" s="109" t="s">
        <v>72</v>
      </c>
      <c r="E431" s="75"/>
      <c r="F431" s="110">
        <v>3.8717999999999999</v>
      </c>
      <c r="G431" s="98">
        <f>IF($E406&gt;0, $E406, $E405*$E407)</f>
        <v>3250</v>
      </c>
      <c r="H431" s="78">
        <f>G431*F431</f>
        <v>12583.35</v>
      </c>
      <c r="I431" s="85">
        <f t="shared" si="431"/>
        <v>5.1161000000000003</v>
      </c>
      <c r="J431" s="99">
        <f>IF($E406&gt;0, $E406, $E405*$E408)</f>
        <v>3250</v>
      </c>
      <c r="K431" s="81">
        <f>J431*I431</f>
        <v>16627.325000000001</v>
      </c>
      <c r="L431" s="82">
        <f t="shared" si="442"/>
        <v>4043.9750000000004</v>
      </c>
      <c r="M431" s="83">
        <f>IF(ISERROR(L431/H431), "", L431/H431)</f>
        <v>0.32137507102639601</v>
      </c>
      <c r="O431" s="7"/>
      <c r="P431" s="5"/>
      <c r="Q431" s="109" t="s">
        <v>72</v>
      </c>
      <c r="R431" s="75"/>
      <c r="S431" s="97">
        <f t="shared" si="421"/>
        <v>5.1161000000000003</v>
      </c>
      <c r="T431" s="98">
        <f>IF($R406&gt;0, $R406, $R405*$R407)</f>
        <v>3250</v>
      </c>
      <c r="U431" s="78">
        <f>T431*S431</f>
        <v>16627.325000000001</v>
      </c>
      <c r="V431" s="85">
        <f>I431</f>
        <v>5.1161000000000003</v>
      </c>
      <c r="W431" s="99">
        <f>IF($R406&gt;0, $R406, $R405*$R408)</f>
        <v>3250</v>
      </c>
      <c r="X431" s="81">
        <f>W431*V431</f>
        <v>16627.325000000001</v>
      </c>
      <c r="Y431" s="82">
        <f t="shared" si="443"/>
        <v>0</v>
      </c>
      <c r="Z431" s="83">
        <f>IF(ISERROR(Y431/U431), "", Y431/U431)</f>
        <v>0</v>
      </c>
      <c r="AB431" s="7"/>
      <c r="AC431" s="5"/>
      <c r="AD431" s="109" t="s">
        <v>72</v>
      </c>
      <c r="AE431" s="75"/>
      <c r="AF431" s="97">
        <f t="shared" ref="AF431:AF432" si="445">V431</f>
        <v>5.1161000000000003</v>
      </c>
      <c r="AG431" s="98">
        <f>IF($R406&gt;0, $R406, $R405*$R407)</f>
        <v>3250</v>
      </c>
      <c r="AH431" s="78">
        <f>AG431*AF431</f>
        <v>16627.325000000001</v>
      </c>
      <c r="AI431" s="102">
        <f>V431</f>
        <v>5.1161000000000003</v>
      </c>
      <c r="AJ431" s="99">
        <f>IF($R406&gt;0, $R406, $R405*$R408)</f>
        <v>3250</v>
      </c>
      <c r="AK431" s="81">
        <f>AJ431*AI431</f>
        <v>16627.325000000001</v>
      </c>
      <c r="AL431" s="82">
        <f t="shared" si="444"/>
        <v>0</v>
      </c>
      <c r="AM431" s="83">
        <f>IF(ISERROR(AL431/AH431), "", AL431/AH431)</f>
        <v>0</v>
      </c>
      <c r="AO431" s="7"/>
    </row>
    <row r="432" spans="3:41" x14ac:dyDescent="0.35">
      <c r="C432" s="5"/>
      <c r="D432" s="111" t="s">
        <v>73</v>
      </c>
      <c r="E432" s="75"/>
      <c r="F432" s="110">
        <v>1.3776999999999999</v>
      </c>
      <c r="G432" s="98">
        <f>IF($E406&gt;0, $E406, $E405*$E407)</f>
        <v>3250</v>
      </c>
      <c r="H432" s="78">
        <f>G432*F432</f>
        <v>4477.5249999999996</v>
      </c>
      <c r="I432" s="85">
        <f t="shared" si="431"/>
        <v>1.9016999999999999</v>
      </c>
      <c r="J432" s="99">
        <f>IF($E406&gt;0, $E406, $E405*$E408)</f>
        <v>3250</v>
      </c>
      <c r="K432" s="81">
        <f>J432*I432</f>
        <v>6180.5249999999996</v>
      </c>
      <c r="L432" s="82">
        <f t="shared" si="442"/>
        <v>1703</v>
      </c>
      <c r="M432" s="83">
        <f>IF(ISERROR(L432/H432), "", L432/H432)</f>
        <v>0.3803440516803368</v>
      </c>
      <c r="O432" s="7"/>
      <c r="P432" s="5"/>
      <c r="Q432" s="111" t="s">
        <v>73</v>
      </c>
      <c r="R432" s="75"/>
      <c r="S432" s="97">
        <f t="shared" si="421"/>
        <v>1.9016999999999999</v>
      </c>
      <c r="T432" s="98">
        <f>IF($R406&gt;0, $R406, $R405*$R407)</f>
        <v>3250</v>
      </c>
      <c r="U432" s="78">
        <f>T432*S432</f>
        <v>6180.5249999999996</v>
      </c>
      <c r="V432" s="85">
        <f>I432</f>
        <v>1.9016999999999999</v>
      </c>
      <c r="W432" s="99">
        <f>IF($R406&gt;0, $R406, $R405*$R408)</f>
        <v>3250</v>
      </c>
      <c r="X432" s="81">
        <f>W432*V432</f>
        <v>6180.5249999999996</v>
      </c>
      <c r="Y432" s="82">
        <f t="shared" si="443"/>
        <v>0</v>
      </c>
      <c r="Z432" s="83">
        <f>IF(ISERROR(Y432/U432), "", Y432/U432)</f>
        <v>0</v>
      </c>
      <c r="AB432" s="7"/>
      <c r="AC432" s="5"/>
      <c r="AD432" s="111" t="s">
        <v>73</v>
      </c>
      <c r="AE432" s="75"/>
      <c r="AF432" s="97">
        <f t="shared" si="445"/>
        <v>1.9016999999999999</v>
      </c>
      <c r="AG432" s="98">
        <f>IF($R406&gt;0, $R406, $R405*$R407)</f>
        <v>3250</v>
      </c>
      <c r="AH432" s="78">
        <f>AG432*AF432</f>
        <v>6180.5249999999996</v>
      </c>
      <c r="AI432" s="102">
        <f>V432</f>
        <v>1.9016999999999999</v>
      </c>
      <c r="AJ432" s="99">
        <f>IF($R406&gt;0, $R406, $R405*$R408)</f>
        <v>3250</v>
      </c>
      <c r="AK432" s="81">
        <f>AJ432*AI432</f>
        <v>6180.5249999999996</v>
      </c>
      <c r="AL432" s="82">
        <f t="shared" si="444"/>
        <v>0</v>
      </c>
      <c r="AM432" s="83">
        <f>IF(ISERROR(AL432/AH432), "", AL432/AH432)</f>
        <v>0</v>
      </c>
      <c r="AO432" s="7"/>
    </row>
    <row r="433" spans="3:41" x14ac:dyDescent="0.35">
      <c r="C433" s="5"/>
      <c r="D433" s="87" t="s">
        <v>74</v>
      </c>
      <c r="E433" s="88"/>
      <c r="F433" s="104"/>
      <c r="G433" s="105"/>
      <c r="H433" s="106">
        <f>SUM(H430:H432)</f>
        <v>27110.654999999999</v>
      </c>
      <c r="I433" s="107"/>
      <c r="J433" s="93"/>
      <c r="K433" s="108">
        <f>SUM(K430:K432)</f>
        <v>33219.656967646886</v>
      </c>
      <c r="L433" s="95">
        <f t="shared" si="442"/>
        <v>6109.0019676468874</v>
      </c>
      <c r="M433" s="96">
        <f>IF((H433)=0,"",(L433/H433))</f>
        <v>0.22533583078855482</v>
      </c>
      <c r="O433" s="7"/>
      <c r="P433" s="5"/>
      <c r="Q433" s="87" t="s">
        <v>74</v>
      </c>
      <c r="R433" s="88"/>
      <c r="S433" s="104"/>
      <c r="T433" s="105"/>
      <c r="U433" s="106">
        <f>SUM(U430:U432)</f>
        <v>33219.656967646886</v>
      </c>
      <c r="V433" s="107"/>
      <c r="W433" s="93"/>
      <c r="X433" s="108">
        <f>SUM(X430:X432)</f>
        <v>33203.09359482822</v>
      </c>
      <c r="Y433" s="95">
        <f t="shared" si="443"/>
        <v>-16.563372818665812</v>
      </c>
      <c r="Z433" s="96">
        <f>IF((U433)=0,"",(Y433/U433))</f>
        <v>-4.9860156096124424E-4</v>
      </c>
      <c r="AB433" s="7"/>
      <c r="AC433" s="5"/>
      <c r="AD433" s="87" t="s">
        <v>74</v>
      </c>
      <c r="AE433" s="88"/>
      <c r="AF433" s="104"/>
      <c r="AG433" s="105"/>
      <c r="AH433" s="106">
        <f>SUM(AH430:AH432)</f>
        <v>33203.09359482822</v>
      </c>
      <c r="AI433" s="107"/>
      <c r="AJ433" s="93"/>
      <c r="AK433" s="108">
        <f>SUM(AK430:AK432)</f>
        <v>33526.393627463192</v>
      </c>
      <c r="AL433" s="95">
        <f t="shared" si="444"/>
        <v>323.30003263497201</v>
      </c>
      <c r="AM433" s="96">
        <f>IF((AH433)=0,"",(AL433/AH433))</f>
        <v>9.7370454867895164E-3</v>
      </c>
      <c r="AO433" s="7"/>
    </row>
    <row r="434" spans="3:41" x14ac:dyDescent="0.35">
      <c r="C434" s="5"/>
      <c r="D434" s="74" t="s">
        <v>75</v>
      </c>
      <c r="E434" s="75"/>
      <c r="F434" s="85">
        <v>4.5000000000000005E-3</v>
      </c>
      <c r="G434" s="98">
        <f>E405*E407</f>
        <v>1069400</v>
      </c>
      <c r="H434" s="113">
        <f t="shared" ref="H434:H436" si="446">G434*F434</f>
        <v>4812.3</v>
      </c>
      <c r="I434" s="85">
        <v>4.5000000000000005E-3</v>
      </c>
      <c r="J434" s="99">
        <f>E405*E408</f>
        <v>1056300</v>
      </c>
      <c r="K434" s="81">
        <f t="shared" ref="K434:K436" si="447">J434*I434</f>
        <v>4753.3500000000004</v>
      </c>
      <c r="L434" s="82">
        <f t="shared" si="442"/>
        <v>-58.949999999999818</v>
      </c>
      <c r="M434" s="83">
        <f t="shared" ref="M434:M436" si="448">IF(ISERROR(L434/H434), "", L434/H434)</f>
        <v>-1.2249859734430484E-2</v>
      </c>
      <c r="O434" s="7"/>
      <c r="P434" s="5"/>
      <c r="Q434" s="74" t="s">
        <v>75</v>
      </c>
      <c r="R434" s="75"/>
      <c r="S434" s="85">
        <v>4.5000000000000005E-3</v>
      </c>
      <c r="T434" s="98">
        <f>R405*R407</f>
        <v>1056300</v>
      </c>
      <c r="U434" s="113">
        <f t="shared" ref="U434:U436" si="449">T434*S434</f>
        <v>4753.3500000000004</v>
      </c>
      <c r="V434" s="85">
        <v>4.5000000000000005E-3</v>
      </c>
      <c r="W434" s="99">
        <f>R405*R408</f>
        <v>1056300</v>
      </c>
      <c r="X434" s="81">
        <f t="shared" ref="X434:X436" si="450">W434*V434</f>
        <v>4753.3500000000004</v>
      </c>
      <c r="Y434" s="82">
        <f t="shared" si="443"/>
        <v>0</v>
      </c>
      <c r="Z434" s="83">
        <f t="shared" ref="Z434:Z436" si="451">IF(ISERROR(Y434/U434), "", Y434/U434)</f>
        <v>0</v>
      </c>
      <c r="AB434" s="7"/>
      <c r="AC434" s="5"/>
      <c r="AD434" s="74" t="s">
        <v>75</v>
      </c>
      <c r="AE434" s="75"/>
      <c r="AF434" s="85">
        <v>4.5000000000000005E-3</v>
      </c>
      <c r="AG434" s="98">
        <f>AE405*AE407</f>
        <v>1056300</v>
      </c>
      <c r="AH434" s="113">
        <f t="shared" ref="AH434:AH436" si="452">AG434*AF434</f>
        <v>4753.3500000000004</v>
      </c>
      <c r="AI434" s="85">
        <v>4.5000000000000005E-3</v>
      </c>
      <c r="AJ434" s="99">
        <f>AE405*AE408</f>
        <v>1056300</v>
      </c>
      <c r="AK434" s="81">
        <f t="shared" ref="AK434:AK436" si="453">AJ434*AI434</f>
        <v>4753.3500000000004</v>
      </c>
      <c r="AL434" s="82">
        <f t="shared" si="444"/>
        <v>0</v>
      </c>
      <c r="AM434" s="83">
        <f t="shared" ref="AM434:AM436" si="454">IF(ISERROR(AL434/AH434), "", AL434/AH434)</f>
        <v>0</v>
      </c>
      <c r="AO434" s="7"/>
    </row>
    <row r="435" spans="3:41" x14ac:dyDescent="0.35">
      <c r="C435" s="5"/>
      <c r="D435" s="74" t="s">
        <v>76</v>
      </c>
      <c r="E435" s="75"/>
      <c r="F435" s="85">
        <v>1.4E-3</v>
      </c>
      <c r="G435" s="98">
        <f>E405*E407</f>
        <v>1069400</v>
      </c>
      <c r="H435" s="113">
        <f t="shared" si="446"/>
        <v>1497.16</v>
      </c>
      <c r="I435" s="85">
        <v>1.4E-3</v>
      </c>
      <c r="J435" s="99">
        <f>E405*E408</f>
        <v>1056300</v>
      </c>
      <c r="K435" s="81">
        <f t="shared" si="447"/>
        <v>1478.82</v>
      </c>
      <c r="L435" s="82">
        <f t="shared" si="442"/>
        <v>-18.340000000000146</v>
      </c>
      <c r="M435" s="83">
        <f t="shared" si="448"/>
        <v>-1.2249859734430619E-2</v>
      </c>
      <c r="O435" s="7"/>
      <c r="P435" s="5"/>
      <c r="Q435" s="74" t="s">
        <v>76</v>
      </c>
      <c r="R435" s="75"/>
      <c r="S435" s="85">
        <v>1.4E-3</v>
      </c>
      <c r="T435" s="98">
        <f>R405*R407</f>
        <v>1056300</v>
      </c>
      <c r="U435" s="113">
        <f t="shared" si="449"/>
        <v>1478.82</v>
      </c>
      <c r="V435" s="85">
        <v>1.4E-3</v>
      </c>
      <c r="W435" s="99">
        <f>R405*R408</f>
        <v>1056300</v>
      </c>
      <c r="X435" s="81">
        <f t="shared" si="450"/>
        <v>1478.82</v>
      </c>
      <c r="Y435" s="82">
        <f t="shared" si="443"/>
        <v>0</v>
      </c>
      <c r="Z435" s="83">
        <f t="shared" si="451"/>
        <v>0</v>
      </c>
      <c r="AB435" s="7"/>
      <c r="AC435" s="5"/>
      <c r="AD435" s="74" t="s">
        <v>76</v>
      </c>
      <c r="AE435" s="75"/>
      <c r="AF435" s="85">
        <v>1.4E-3</v>
      </c>
      <c r="AG435" s="98">
        <f>AE405*AE407</f>
        <v>1056300</v>
      </c>
      <c r="AH435" s="113">
        <f t="shared" si="452"/>
        <v>1478.82</v>
      </c>
      <c r="AI435" s="85">
        <v>1.4E-3</v>
      </c>
      <c r="AJ435" s="99">
        <f>AE405*AE408</f>
        <v>1056300</v>
      </c>
      <c r="AK435" s="81">
        <f t="shared" si="453"/>
        <v>1478.82</v>
      </c>
      <c r="AL435" s="82">
        <f t="shared" si="444"/>
        <v>0</v>
      </c>
      <c r="AM435" s="83">
        <f t="shared" si="454"/>
        <v>0</v>
      </c>
      <c r="AO435" s="7"/>
    </row>
    <row r="436" spans="3:41" x14ac:dyDescent="0.35">
      <c r="C436" s="5"/>
      <c r="D436" s="74" t="s">
        <v>77</v>
      </c>
      <c r="E436" s="75"/>
      <c r="F436" s="114">
        <v>0.25</v>
      </c>
      <c r="G436" s="77">
        <v>1</v>
      </c>
      <c r="H436" s="113">
        <f t="shared" si="446"/>
        <v>0.25</v>
      </c>
      <c r="I436" s="79">
        <v>0.25</v>
      </c>
      <c r="J436" s="80">
        <v>1</v>
      </c>
      <c r="K436" s="81">
        <f t="shared" si="447"/>
        <v>0.25</v>
      </c>
      <c r="L436" s="82">
        <f t="shared" si="442"/>
        <v>0</v>
      </c>
      <c r="M436" s="83">
        <f t="shared" si="448"/>
        <v>0</v>
      </c>
      <c r="O436" s="7"/>
      <c r="P436" s="5"/>
      <c r="Q436" s="74" t="s">
        <v>77</v>
      </c>
      <c r="R436" s="75"/>
      <c r="S436" s="114">
        <v>0.25</v>
      </c>
      <c r="T436" s="77">
        <v>1</v>
      </c>
      <c r="U436" s="113">
        <f t="shared" si="449"/>
        <v>0.25</v>
      </c>
      <c r="V436" s="79">
        <v>0.25</v>
      </c>
      <c r="W436" s="80">
        <v>1</v>
      </c>
      <c r="X436" s="81">
        <f t="shared" si="450"/>
        <v>0.25</v>
      </c>
      <c r="Y436" s="82">
        <f t="shared" si="443"/>
        <v>0</v>
      </c>
      <c r="Z436" s="83">
        <f t="shared" si="451"/>
        <v>0</v>
      </c>
      <c r="AB436" s="7"/>
      <c r="AC436" s="5"/>
      <c r="AD436" s="74" t="s">
        <v>77</v>
      </c>
      <c r="AE436" s="75"/>
      <c r="AF436" s="114">
        <v>0.25</v>
      </c>
      <c r="AG436" s="77">
        <v>1</v>
      </c>
      <c r="AH436" s="113">
        <f t="shared" si="452"/>
        <v>0.25</v>
      </c>
      <c r="AI436" s="79">
        <v>0.25</v>
      </c>
      <c r="AJ436" s="80">
        <v>1</v>
      </c>
      <c r="AK436" s="81">
        <f t="shared" si="453"/>
        <v>0.25</v>
      </c>
      <c r="AL436" s="82">
        <f t="shared" si="444"/>
        <v>0</v>
      </c>
      <c r="AM436" s="83">
        <f t="shared" si="454"/>
        <v>0</v>
      </c>
      <c r="AO436" s="7"/>
    </row>
    <row r="437" spans="3:41" hidden="1" x14ac:dyDescent="0.35">
      <c r="C437" s="5"/>
      <c r="D437" s="74" t="s">
        <v>78</v>
      </c>
      <c r="E437" s="75"/>
      <c r="F437" s="110"/>
      <c r="G437" s="98"/>
      <c r="H437" s="113"/>
      <c r="I437" s="102"/>
      <c r="J437" s="99"/>
      <c r="K437" s="81"/>
      <c r="L437" s="82"/>
      <c r="M437" s="83"/>
      <c r="O437" s="7"/>
      <c r="P437" s="5"/>
      <c r="Q437" s="74" t="s">
        <v>78</v>
      </c>
      <c r="R437" s="75"/>
      <c r="S437" s="110"/>
      <c r="T437" s="98"/>
      <c r="U437" s="113"/>
      <c r="V437" s="102"/>
      <c r="W437" s="99"/>
      <c r="X437" s="81"/>
      <c r="Y437" s="82"/>
      <c r="Z437" s="83"/>
      <c r="AB437" s="7"/>
      <c r="AC437" s="5"/>
      <c r="AD437" s="74" t="s">
        <v>78</v>
      </c>
      <c r="AE437" s="75"/>
      <c r="AF437" s="110"/>
      <c r="AG437" s="98"/>
      <c r="AH437" s="113"/>
      <c r="AI437" s="102"/>
      <c r="AJ437" s="99"/>
      <c r="AK437" s="81"/>
      <c r="AL437" s="82"/>
      <c r="AM437" s="83"/>
      <c r="AO437" s="7"/>
    </row>
    <row r="438" spans="3:41" hidden="1" x14ac:dyDescent="0.35">
      <c r="C438" s="5"/>
      <c r="D438" s="74" t="s">
        <v>79</v>
      </c>
      <c r="E438" s="75"/>
      <c r="F438" s="112">
        <v>7.5999999999999998E-2</v>
      </c>
      <c r="G438" s="115">
        <v>684415.99999999988</v>
      </c>
      <c r="H438" s="113">
        <f t="shared" ref="H438:H440" si="455">G438*F438</f>
        <v>52015.615999999987</v>
      </c>
      <c r="I438" s="116">
        <v>7.5999999999999998E-2</v>
      </c>
      <c r="J438" s="117">
        <v>676032</v>
      </c>
      <c r="K438" s="81">
        <f t="shared" ref="K438:K440" si="456">J438*I438</f>
        <v>51378.432000000001</v>
      </c>
      <c r="L438" s="82">
        <f>K438-H438</f>
        <v>-637.18399999998655</v>
      </c>
      <c r="M438" s="83">
        <f t="shared" ref="M438:M442" si="457">IF(ISERROR(L438/H438), "", L438/H438)</f>
        <v>-1.2249859734430267E-2</v>
      </c>
      <c r="O438" s="7"/>
      <c r="P438" s="5"/>
      <c r="Q438" s="74" t="s">
        <v>79</v>
      </c>
      <c r="R438" s="75"/>
      <c r="S438" s="112">
        <v>7.5999999999999998E-2</v>
      </c>
      <c r="T438" s="115">
        <v>676032</v>
      </c>
      <c r="U438" s="113">
        <f t="shared" ref="U438:U440" si="458">T438*S438</f>
        <v>51378.432000000001</v>
      </c>
      <c r="V438" s="116">
        <v>7.5999999999999998E-2</v>
      </c>
      <c r="W438" s="117">
        <v>676032</v>
      </c>
      <c r="X438" s="81">
        <f t="shared" ref="X438:X440" si="459">W438*V438</f>
        <v>51378.432000000001</v>
      </c>
      <c r="Y438" s="82">
        <f>X438-U438</f>
        <v>0</v>
      </c>
      <c r="Z438" s="83">
        <f t="shared" ref="Z438:Z442" si="460">IF(ISERROR(Y438/U438), "", Y438/U438)</f>
        <v>0</v>
      </c>
      <c r="AB438" s="7"/>
      <c r="AC438" s="5"/>
      <c r="AD438" s="74" t="s">
        <v>79</v>
      </c>
      <c r="AE438" s="75"/>
      <c r="AF438" s="112">
        <v>7.5999999999999998E-2</v>
      </c>
      <c r="AG438" s="115">
        <v>676032</v>
      </c>
      <c r="AH438" s="113">
        <f t="shared" ref="AH438:AH440" si="461">AG438*AF438</f>
        <v>51378.432000000001</v>
      </c>
      <c r="AI438" s="116">
        <v>7.5999999999999998E-2</v>
      </c>
      <c r="AJ438" s="117">
        <v>676032</v>
      </c>
      <c r="AK438" s="81">
        <f t="shared" ref="AK438:AK440" si="462">AJ438*AI438</f>
        <v>51378.432000000001</v>
      </c>
      <c r="AL438" s="82">
        <f>AK438-AH438</f>
        <v>0</v>
      </c>
      <c r="AM438" s="83">
        <f t="shared" ref="AM438:AM442" si="463">IF(ISERROR(AL438/AH438), "", AL438/AH438)</f>
        <v>0</v>
      </c>
      <c r="AO438" s="7"/>
    </row>
    <row r="439" spans="3:41" hidden="1" x14ac:dyDescent="0.35">
      <c r="C439" s="5"/>
      <c r="D439" s="74" t="s">
        <v>80</v>
      </c>
      <c r="E439" s="75"/>
      <c r="F439" s="112">
        <v>0.122</v>
      </c>
      <c r="G439" s="115">
        <v>192491.99999999997</v>
      </c>
      <c r="H439" s="113">
        <f t="shared" si="455"/>
        <v>23484.023999999998</v>
      </c>
      <c r="I439" s="116">
        <v>0.122</v>
      </c>
      <c r="J439" s="117">
        <v>190134</v>
      </c>
      <c r="K439" s="81">
        <f t="shared" si="456"/>
        <v>23196.347999999998</v>
      </c>
      <c r="L439" s="82">
        <f>K439-H439</f>
        <v>-287.67599999999948</v>
      </c>
      <c r="M439" s="83">
        <f t="shared" si="457"/>
        <v>-1.2249859734430501E-2</v>
      </c>
      <c r="O439" s="7"/>
      <c r="P439" s="5"/>
      <c r="Q439" s="74" t="s">
        <v>80</v>
      </c>
      <c r="R439" s="75"/>
      <c r="S439" s="112">
        <v>0.122</v>
      </c>
      <c r="T439" s="115">
        <v>190134</v>
      </c>
      <c r="U439" s="113">
        <f t="shared" si="458"/>
        <v>23196.347999999998</v>
      </c>
      <c r="V439" s="116">
        <v>0.122</v>
      </c>
      <c r="W439" s="117">
        <v>190134</v>
      </c>
      <c r="X439" s="81">
        <f t="shared" si="459"/>
        <v>23196.347999999998</v>
      </c>
      <c r="Y439" s="82">
        <f>X439-U439</f>
        <v>0</v>
      </c>
      <c r="Z439" s="83">
        <f t="shared" si="460"/>
        <v>0</v>
      </c>
      <c r="AB439" s="7"/>
      <c r="AC439" s="5"/>
      <c r="AD439" s="74" t="s">
        <v>80</v>
      </c>
      <c r="AE439" s="75"/>
      <c r="AF439" s="112">
        <v>0.122</v>
      </c>
      <c r="AG439" s="115">
        <v>190134</v>
      </c>
      <c r="AH439" s="113">
        <f t="shared" si="461"/>
        <v>23196.347999999998</v>
      </c>
      <c r="AI439" s="116">
        <v>0.122</v>
      </c>
      <c r="AJ439" s="117">
        <v>190134</v>
      </c>
      <c r="AK439" s="81">
        <f t="shared" si="462"/>
        <v>23196.347999999998</v>
      </c>
      <c r="AL439" s="82">
        <f>AK439-AH439</f>
        <v>0</v>
      </c>
      <c r="AM439" s="83">
        <f t="shared" si="463"/>
        <v>0</v>
      </c>
      <c r="AO439" s="7"/>
    </row>
    <row r="440" spans="3:41" hidden="1" x14ac:dyDescent="0.35">
      <c r="C440" s="5"/>
      <c r="D440" s="118" t="s">
        <v>81</v>
      </c>
      <c r="E440" s="75"/>
      <c r="F440" s="112">
        <v>0.158</v>
      </c>
      <c r="G440" s="115">
        <v>192491.99999999997</v>
      </c>
      <c r="H440" s="113">
        <f t="shared" si="455"/>
        <v>30413.735999999997</v>
      </c>
      <c r="I440" s="116">
        <v>0.158</v>
      </c>
      <c r="J440" s="117">
        <v>190134</v>
      </c>
      <c r="K440" s="81">
        <f t="shared" si="456"/>
        <v>30041.171999999999</v>
      </c>
      <c r="L440" s="82">
        <f>K440-H440</f>
        <v>-372.56399999999849</v>
      </c>
      <c r="M440" s="83">
        <f t="shared" si="457"/>
        <v>-1.2249859734430473E-2</v>
      </c>
      <c r="O440" s="7"/>
      <c r="P440" s="5"/>
      <c r="Q440" s="118" t="s">
        <v>81</v>
      </c>
      <c r="R440" s="75"/>
      <c r="S440" s="112">
        <v>0.158</v>
      </c>
      <c r="T440" s="115">
        <v>190134</v>
      </c>
      <c r="U440" s="113">
        <f t="shared" si="458"/>
        <v>30041.171999999999</v>
      </c>
      <c r="V440" s="116">
        <v>0.158</v>
      </c>
      <c r="W440" s="117">
        <v>190134</v>
      </c>
      <c r="X440" s="81">
        <f t="shared" si="459"/>
        <v>30041.171999999999</v>
      </c>
      <c r="Y440" s="82">
        <f>X440-U440</f>
        <v>0</v>
      </c>
      <c r="Z440" s="83">
        <f t="shared" si="460"/>
        <v>0</v>
      </c>
      <c r="AB440" s="7"/>
      <c r="AC440" s="5"/>
      <c r="AD440" s="118" t="s">
        <v>81</v>
      </c>
      <c r="AE440" s="75"/>
      <c r="AF440" s="112">
        <v>0.158</v>
      </c>
      <c r="AG440" s="115">
        <v>190134</v>
      </c>
      <c r="AH440" s="113">
        <f t="shared" si="461"/>
        <v>30041.171999999999</v>
      </c>
      <c r="AI440" s="116">
        <v>0.158</v>
      </c>
      <c r="AJ440" s="117">
        <v>190134</v>
      </c>
      <c r="AK440" s="81">
        <f t="shared" si="462"/>
        <v>30041.171999999999</v>
      </c>
      <c r="AL440" s="82">
        <f>AK440-AH440</f>
        <v>0</v>
      </c>
      <c r="AM440" s="83">
        <f t="shared" si="463"/>
        <v>0</v>
      </c>
      <c r="AO440" s="7"/>
    </row>
    <row r="441" spans="3:41" hidden="1" x14ac:dyDescent="0.35">
      <c r="C441" s="5"/>
      <c r="D441" s="74" t="s">
        <v>82</v>
      </c>
      <c r="E441" s="75"/>
      <c r="F441" s="119">
        <f>I269</f>
        <v>8.9169999999999999E-2</v>
      </c>
      <c r="G441" s="115">
        <f>IF(AND(E405*12&gt;=150000),E405*E407,E405)</f>
        <v>1069400</v>
      </c>
      <c r="H441" s="113">
        <f>G441*F441</f>
        <v>95358.398000000001</v>
      </c>
      <c r="I441" s="120">
        <f>F441</f>
        <v>8.9169999999999999E-2</v>
      </c>
      <c r="J441" s="117">
        <f>IF(AND(E405*12&gt;=150000),E405*E408,E405)</f>
        <v>1056300</v>
      </c>
      <c r="K441" s="81">
        <f>J441*I441</f>
        <v>94190.270999999993</v>
      </c>
      <c r="L441" s="82">
        <f>K441-H441</f>
        <v>-1168.1270000000077</v>
      </c>
      <c r="M441" s="83">
        <f t="shared" si="457"/>
        <v>-1.2249859734430601E-2</v>
      </c>
      <c r="O441" s="7"/>
      <c r="P441" s="5"/>
      <c r="Q441" s="74" t="s">
        <v>82</v>
      </c>
      <c r="R441" s="75"/>
      <c r="S441" s="119">
        <f>V269</f>
        <v>8.9169999999999999E-2</v>
      </c>
      <c r="T441" s="115">
        <f>IF(AND(R405*12&gt;=150000),R405*R407,R405)</f>
        <v>1056300</v>
      </c>
      <c r="U441" s="113">
        <f>T441*S441</f>
        <v>94190.270999999993</v>
      </c>
      <c r="V441" s="120">
        <f>S441</f>
        <v>8.9169999999999999E-2</v>
      </c>
      <c r="W441" s="117">
        <f>IF(AND(R405*12&gt;=150000),R405*R408,R405)</f>
        <v>1056300</v>
      </c>
      <c r="X441" s="81">
        <f>W441*V441</f>
        <v>94190.270999999993</v>
      </c>
      <c r="Y441" s="82">
        <f>X441-U441</f>
        <v>0</v>
      </c>
      <c r="Z441" s="83">
        <f t="shared" si="460"/>
        <v>0</v>
      </c>
      <c r="AB441" s="7"/>
      <c r="AC441" s="5"/>
      <c r="AD441" s="74" t="s">
        <v>82</v>
      </c>
      <c r="AE441" s="75"/>
      <c r="AF441" s="119">
        <f>AI269</f>
        <v>8.9169999999999999E-2</v>
      </c>
      <c r="AG441" s="115">
        <f>IF(AND(AE405*12&gt;=150000),AE405*AE407,AE405)</f>
        <v>1056300</v>
      </c>
      <c r="AH441" s="113">
        <f>AG441*AF441</f>
        <v>94190.270999999993</v>
      </c>
      <c r="AI441" s="120">
        <f>AF441</f>
        <v>8.9169999999999999E-2</v>
      </c>
      <c r="AJ441" s="117">
        <f>IF(AND(AE405*12&gt;=150000),AE405*AE408,AE405)</f>
        <v>1056300</v>
      </c>
      <c r="AK441" s="81">
        <f>AJ441*AI441</f>
        <v>94190.270999999993</v>
      </c>
      <c r="AL441" s="82">
        <f>AK441-AH441</f>
        <v>0</v>
      </c>
      <c r="AM441" s="83">
        <f t="shared" si="463"/>
        <v>0</v>
      </c>
      <c r="AO441" s="7"/>
    </row>
    <row r="442" spans="3:41" ht="15" thickBot="1" x14ac:dyDescent="0.4">
      <c r="C442" s="5"/>
      <c r="D442" s="74" t="s">
        <v>83</v>
      </c>
      <c r="E442" s="75"/>
      <c r="F442" s="119">
        <f>F384</f>
        <v>0.1076</v>
      </c>
      <c r="G442" s="115">
        <f>IF(AND(E405*12&gt;=150000),E405*E407,E405)</f>
        <v>1069400</v>
      </c>
      <c r="H442" s="113">
        <f>G442*F442</f>
        <v>115067.44</v>
      </c>
      <c r="I442" s="120">
        <f>F442</f>
        <v>0.1076</v>
      </c>
      <c r="J442" s="117">
        <f>IF(AND(E405*12&gt;=150000),E405*E408,E405)</f>
        <v>1056300</v>
      </c>
      <c r="K442" s="81">
        <f>J442*I442</f>
        <v>113657.88</v>
      </c>
      <c r="L442" s="82">
        <f>K442-H442</f>
        <v>-1409.5599999999977</v>
      </c>
      <c r="M442" s="83">
        <f t="shared" si="457"/>
        <v>-1.2249859734430501E-2</v>
      </c>
      <c r="O442" s="7"/>
      <c r="P442" s="5"/>
      <c r="Q442" s="74" t="s">
        <v>83</v>
      </c>
      <c r="R442" s="75"/>
      <c r="S442" s="119">
        <f>F442</f>
        <v>0.1076</v>
      </c>
      <c r="T442" s="115">
        <f>IF(AND(R405*12&gt;=150000),R405*R407,R405)</f>
        <v>1056300</v>
      </c>
      <c r="U442" s="113">
        <f>T442*S442</f>
        <v>113657.88</v>
      </c>
      <c r="V442" s="120">
        <f>S442</f>
        <v>0.1076</v>
      </c>
      <c r="W442" s="117">
        <f>IF(AND(R405*12&gt;=150000),R405*R408,R405)</f>
        <v>1056300</v>
      </c>
      <c r="X442" s="81">
        <f>W442*V442</f>
        <v>113657.88</v>
      </c>
      <c r="Y442" s="82">
        <f>X442-U442</f>
        <v>0</v>
      </c>
      <c r="Z442" s="83">
        <f t="shared" si="460"/>
        <v>0</v>
      </c>
      <c r="AB442" s="7"/>
      <c r="AC442" s="5"/>
      <c r="AD442" s="74" t="s">
        <v>83</v>
      </c>
      <c r="AE442" s="75"/>
      <c r="AF442" s="119">
        <f>S442</f>
        <v>0.1076</v>
      </c>
      <c r="AG442" s="115">
        <f>IF(AND(AE405*12&gt;=150000),AE405*AE407,AE405)</f>
        <v>1056300</v>
      </c>
      <c r="AH442" s="113">
        <f>AG442*AF442</f>
        <v>113657.88</v>
      </c>
      <c r="AI442" s="120">
        <f>AF442</f>
        <v>0.1076</v>
      </c>
      <c r="AJ442" s="117">
        <f>IF(AND(AE405*12&gt;=150000),AE405*AE408,AE405)</f>
        <v>1056300</v>
      </c>
      <c r="AK442" s="81">
        <f>AJ442*AI442</f>
        <v>113657.88</v>
      </c>
      <c r="AL442" s="82">
        <f>AK442-AH442</f>
        <v>0</v>
      </c>
      <c r="AM442" s="83">
        <f t="shared" si="463"/>
        <v>0</v>
      </c>
      <c r="AO442" s="7"/>
    </row>
    <row r="443" spans="3:41" ht="15" thickBot="1" x14ac:dyDescent="0.4">
      <c r="C443" s="5"/>
      <c r="D443" s="121"/>
      <c r="E443" s="122"/>
      <c r="F443" s="123"/>
      <c r="G443" s="124"/>
      <c r="H443" s="125"/>
      <c r="I443" s="123"/>
      <c r="J443" s="126"/>
      <c r="K443" s="125"/>
      <c r="L443" s="127"/>
      <c r="M443" s="128"/>
      <c r="O443" s="7"/>
      <c r="P443" s="5"/>
      <c r="Q443" s="121"/>
      <c r="R443" s="122"/>
      <c r="S443" s="123"/>
      <c r="T443" s="124"/>
      <c r="U443" s="125"/>
      <c r="V443" s="123"/>
      <c r="W443" s="126"/>
      <c r="X443" s="125"/>
      <c r="Y443" s="127"/>
      <c r="Z443" s="128"/>
      <c r="AB443" s="7"/>
      <c r="AC443" s="5"/>
      <c r="AD443" s="121"/>
      <c r="AE443" s="122"/>
      <c r="AF443" s="123"/>
      <c r="AG443" s="124"/>
      <c r="AH443" s="125"/>
      <c r="AI443" s="123"/>
      <c r="AJ443" s="126"/>
      <c r="AK443" s="125"/>
      <c r="AL443" s="127"/>
      <c r="AM443" s="128"/>
      <c r="AO443" s="7"/>
    </row>
    <row r="444" spans="3:41" hidden="1" x14ac:dyDescent="0.35">
      <c r="C444" s="5"/>
      <c r="D444" s="129" t="s">
        <v>84</v>
      </c>
      <c r="E444" s="74"/>
      <c r="F444" s="130"/>
      <c r="G444" s="131"/>
      <c r="H444" s="132">
        <f>SUM(H434:H440,H433)</f>
        <v>139333.74099999998</v>
      </c>
      <c r="I444" s="133"/>
      <c r="J444" s="133"/>
      <c r="K444" s="132">
        <f>SUM(K434:K440,K433)</f>
        <v>144068.02896764688</v>
      </c>
      <c r="L444" s="134">
        <f>K444-H444</f>
        <v>4734.287967646902</v>
      </c>
      <c r="M444" s="135">
        <f>IF((H444)=0,"",(L444/H444))</f>
        <v>3.3978043894241687E-2</v>
      </c>
      <c r="O444" s="7"/>
      <c r="P444" s="5"/>
      <c r="Q444" s="129" t="s">
        <v>84</v>
      </c>
      <c r="R444" s="74"/>
      <c r="S444" s="130"/>
      <c r="T444" s="131"/>
      <c r="U444" s="132">
        <f>SUM(U434:U440,U433)</f>
        <v>144068.02896764688</v>
      </c>
      <c r="V444" s="133"/>
      <c r="W444" s="133"/>
      <c r="X444" s="132">
        <f>SUM(X434:X440,X433)</f>
        <v>144051.46559482822</v>
      </c>
      <c r="Y444" s="134">
        <f>X444-U444</f>
        <v>-16.563372818665812</v>
      </c>
      <c r="Z444" s="135">
        <f>IF((U444)=0,"",(Y444/U444))</f>
        <v>-1.1496910825638783E-4</v>
      </c>
      <c r="AB444" s="7"/>
      <c r="AC444" s="5"/>
      <c r="AD444" s="129" t="s">
        <v>84</v>
      </c>
      <c r="AE444" s="74"/>
      <c r="AF444" s="130"/>
      <c r="AG444" s="131"/>
      <c r="AH444" s="132">
        <f>SUM(AH434:AH440,AH433)</f>
        <v>144051.46559482822</v>
      </c>
      <c r="AI444" s="133"/>
      <c r="AJ444" s="133"/>
      <c r="AK444" s="132">
        <f>SUM(AK434:AK440,AK433)</f>
        <v>144374.7656274632</v>
      </c>
      <c r="AL444" s="134">
        <f>AK444-AH444</f>
        <v>323.30003263498656</v>
      </c>
      <c r="AM444" s="135">
        <f>IF((AH444)=0,"",(AL444/AH444))</f>
        <v>2.2443369895612767E-3</v>
      </c>
      <c r="AO444" s="7"/>
    </row>
    <row r="445" spans="3:41" hidden="1" x14ac:dyDescent="0.35">
      <c r="C445" s="5"/>
      <c r="D445" s="136" t="s">
        <v>85</v>
      </c>
      <c r="E445" s="74"/>
      <c r="F445" s="130">
        <v>0.13</v>
      </c>
      <c r="G445" s="109"/>
      <c r="H445" s="137">
        <f>H444*F445</f>
        <v>18113.386329999998</v>
      </c>
      <c r="I445" s="138">
        <v>0.13</v>
      </c>
      <c r="J445" s="77"/>
      <c r="K445" s="137">
        <f>K444*I445</f>
        <v>18728.843765794096</v>
      </c>
      <c r="L445" s="82">
        <f>K445-H445</f>
        <v>615.45743579409827</v>
      </c>
      <c r="M445" s="139">
        <f>IF((H445)=0,"",(L445/H445))</f>
        <v>3.3978043894241743E-2</v>
      </c>
      <c r="O445" s="7"/>
      <c r="P445" s="5"/>
      <c r="Q445" s="136" t="s">
        <v>85</v>
      </c>
      <c r="R445" s="74"/>
      <c r="S445" s="130">
        <v>0.13</v>
      </c>
      <c r="T445" s="109"/>
      <c r="U445" s="137">
        <f>U444*S445</f>
        <v>18728.843765794096</v>
      </c>
      <c r="V445" s="138">
        <v>0.13</v>
      </c>
      <c r="W445" s="77"/>
      <c r="X445" s="137">
        <f>X444*V445</f>
        <v>18726.690527327668</v>
      </c>
      <c r="Y445" s="82">
        <f>X445-U445</f>
        <v>-2.1532384664278652</v>
      </c>
      <c r="Z445" s="139">
        <f>IF((U445)=0,"",(Y445/U445))</f>
        <v>-1.1496910825645774E-4</v>
      </c>
      <c r="AB445" s="7"/>
      <c r="AC445" s="5"/>
      <c r="AD445" s="136" t="s">
        <v>85</v>
      </c>
      <c r="AE445" s="74"/>
      <c r="AF445" s="130">
        <v>0.13</v>
      </c>
      <c r="AG445" s="109"/>
      <c r="AH445" s="137">
        <f>AH444*AF445</f>
        <v>18726.690527327668</v>
      </c>
      <c r="AI445" s="138">
        <v>0.13</v>
      </c>
      <c r="AJ445" s="77"/>
      <c r="AK445" s="137">
        <f>AK444*AI445</f>
        <v>18768.719531570216</v>
      </c>
      <c r="AL445" s="82">
        <f>AK445-AH445</f>
        <v>42.029004242547671</v>
      </c>
      <c r="AM445" s="139">
        <f>IF((AH445)=0,"",(AL445/AH445))</f>
        <v>2.2443369895612454E-3</v>
      </c>
      <c r="AO445" s="7"/>
    </row>
    <row r="446" spans="3:41" hidden="1" x14ac:dyDescent="0.35">
      <c r="C446" s="5"/>
      <c r="D446" s="136" t="s">
        <v>86</v>
      </c>
      <c r="E446" s="74"/>
      <c r="F446" s="140">
        <f>OER</f>
        <v>0.13100000000000001</v>
      </c>
      <c r="G446" s="109"/>
      <c r="H446" s="137">
        <f>IF(OR(ISNUMBER(SEARCH("[DGEN]", E403))=TRUE, ISNUMBER(SEARCH("STREET LIGHT", E403))=TRUE), 0, IF(AND(E405=0, E406=0),0, IF(AND(E406=0, E405*12&gt;250000), 0, IF(AND(E405=0, E406&gt;=50), 0, IF(E405*12&lt;=250000, F446*H444*-1, IF(E406&lt;50, F446*H444*-1, 0))))))</f>
        <v>0</v>
      </c>
      <c r="I446" s="140">
        <f>OER</f>
        <v>0.13100000000000001</v>
      </c>
      <c r="J446" s="77"/>
      <c r="K446" s="137">
        <f>IF(OR(ISNUMBER(SEARCH("[DGEN]", E403))=TRUE, ISNUMBER(SEARCH("STREET LIGHT", E403))=TRUE), 0, IF(AND(E405=0, E406=0),0, IF(AND(E406=0, E405*12&gt;250000), 0, IF(AND(E405=0, E406&gt;=50), 0, IF(E405*12&lt;=250000, I446*K444*-1, IF(E406&lt;50, I446*K444*-1, 0))))))</f>
        <v>0</v>
      </c>
      <c r="L446" s="82">
        <f>K446-H446</f>
        <v>0</v>
      </c>
      <c r="M446" s="139"/>
      <c r="O446" s="7"/>
      <c r="P446" s="5"/>
      <c r="Q446" s="136" t="s">
        <v>86</v>
      </c>
      <c r="R446" s="74"/>
      <c r="S446" s="140">
        <f>OER</f>
        <v>0.13100000000000001</v>
      </c>
      <c r="T446" s="109"/>
      <c r="U446" s="137">
        <f>IF(OR(ISNUMBER(SEARCH("[DGEN]", R403))=TRUE, ISNUMBER(SEARCH("STREET LIGHT", R403))=TRUE), 0, IF(AND(R405=0, R406=0),0, IF(AND(R406=0, R405*12&gt;250000), 0, IF(AND(R405=0, R406&gt;=50), 0, IF(R405*12&lt;=250000, S446*U444*-1, IF(R406&lt;50, S446*U444*-1, 0))))))</f>
        <v>0</v>
      </c>
      <c r="V446" s="140">
        <f>OER</f>
        <v>0.13100000000000001</v>
      </c>
      <c r="W446" s="77"/>
      <c r="X446" s="137">
        <f>IF(OR(ISNUMBER(SEARCH("[DGEN]", R403))=TRUE, ISNUMBER(SEARCH("STREET LIGHT", R403))=TRUE), 0, IF(AND(R405=0, R406=0),0, IF(AND(R406=0, R405*12&gt;250000), 0, IF(AND(R405=0, R406&gt;=50), 0, IF(R405*12&lt;=250000, V446*X444*-1, IF(R406&lt;50, V446*X444*-1, 0))))))</f>
        <v>0</v>
      </c>
      <c r="Y446" s="82">
        <f>X446-U446</f>
        <v>0</v>
      </c>
      <c r="Z446" s="139"/>
      <c r="AB446" s="7"/>
      <c r="AC446" s="5"/>
      <c r="AD446" s="136" t="s">
        <v>86</v>
      </c>
      <c r="AE446" s="74"/>
      <c r="AF446" s="140">
        <f>OER</f>
        <v>0.13100000000000001</v>
      </c>
      <c r="AG446" s="109"/>
      <c r="AH446" s="137">
        <f>IF(OR(ISNUMBER(SEARCH("[DGEN]", AE403))=TRUE, ISNUMBER(SEARCH("STREET LIGHT", AE403))=TRUE), 0, IF(AND(AE405=0, AE406=0),0, IF(AND(AE406=0, AE405*12&gt;250000), 0, IF(AND(AE405=0, AE406&gt;=50), 0, IF(AE405*12&lt;=250000, AF446*AH444*-1, IF(AE406&lt;50, AF446*AH444*-1, 0))))))</f>
        <v>0</v>
      </c>
      <c r="AI446" s="140">
        <f>OER</f>
        <v>0.13100000000000001</v>
      </c>
      <c r="AJ446" s="77"/>
      <c r="AK446" s="137">
        <f>IF(OR(ISNUMBER(SEARCH("[DGEN]", AE403))=TRUE, ISNUMBER(SEARCH("STREET LIGHT", AE403))=TRUE), 0, IF(AND(AE405=0, AE406=0),0, IF(AND(AE406=0, AE405*12&gt;250000), 0, IF(AND(AE405=0, AE406&gt;=50), 0, IF(AE405*12&lt;=250000, AI446*AK444*-1, IF(AE406&lt;50, AI446*AK444*-1, 0))))))</f>
        <v>0</v>
      </c>
      <c r="AL446" s="82">
        <f>AK446-AH446</f>
        <v>0</v>
      </c>
      <c r="AM446" s="139"/>
      <c r="AO446" s="7"/>
    </row>
    <row r="447" spans="3:41" hidden="1" x14ac:dyDescent="0.35">
      <c r="C447" s="5"/>
      <c r="D447" s="141" t="s">
        <v>87</v>
      </c>
      <c r="E447" s="142"/>
      <c r="F447" s="143"/>
      <c r="G447" s="144"/>
      <c r="H447" s="145">
        <f>H444+H445+H446</f>
        <v>157447.12732999999</v>
      </c>
      <c r="I447" s="146"/>
      <c r="J447" s="146"/>
      <c r="K447" s="147">
        <f>K444+K445+K446</f>
        <v>162796.87273344098</v>
      </c>
      <c r="L447" s="148">
        <f>K447-H447</f>
        <v>5349.7454034409893</v>
      </c>
      <c r="M447" s="149">
        <f>IF((H447)=0,"",(L447/H447))</f>
        <v>3.3978043894241625E-2</v>
      </c>
      <c r="O447" s="7"/>
      <c r="P447" s="5"/>
      <c r="Q447" s="141" t="s">
        <v>87</v>
      </c>
      <c r="R447" s="142"/>
      <c r="S447" s="143"/>
      <c r="T447" s="144"/>
      <c r="U447" s="145">
        <f>U444+U445+U446</f>
        <v>162796.87273344098</v>
      </c>
      <c r="V447" s="146"/>
      <c r="W447" s="146"/>
      <c r="X447" s="147">
        <f>X444+X445+X446</f>
        <v>162778.15612215589</v>
      </c>
      <c r="Y447" s="148">
        <f>X447-U447</f>
        <v>-18.716611285082763</v>
      </c>
      <c r="Z447" s="149">
        <f>IF((U447)=0,"",(Y447/U447))</f>
        <v>-1.1496910825632883E-4</v>
      </c>
      <c r="AB447" s="7"/>
      <c r="AC447" s="5"/>
      <c r="AD447" s="141" t="s">
        <v>87</v>
      </c>
      <c r="AE447" s="142"/>
      <c r="AF447" s="143"/>
      <c r="AG447" s="144"/>
      <c r="AH447" s="145">
        <f>AH444+AH445+AH446</f>
        <v>162778.15612215589</v>
      </c>
      <c r="AI447" s="146"/>
      <c r="AJ447" s="146"/>
      <c r="AK447" s="147">
        <f>AK444+AK445+AK446</f>
        <v>163143.48515903341</v>
      </c>
      <c r="AL447" s="148">
        <f>AK447-AH447</f>
        <v>365.32903687751968</v>
      </c>
      <c r="AM447" s="149">
        <f>IF((AH447)=0,"",(AL447/AH447))</f>
        <v>2.2443369895611834E-3</v>
      </c>
      <c r="AO447" s="7"/>
    </row>
    <row r="448" spans="3:41" ht="15" hidden="1" thickBot="1" x14ac:dyDescent="0.4">
      <c r="C448" s="5"/>
      <c r="D448" s="121"/>
      <c r="E448" s="122"/>
      <c r="F448" s="123"/>
      <c r="G448" s="124"/>
      <c r="H448" s="125"/>
      <c r="I448" s="123"/>
      <c r="J448" s="126"/>
      <c r="K448" s="125"/>
      <c r="L448" s="127"/>
      <c r="M448" s="128"/>
      <c r="O448" s="7"/>
      <c r="P448" s="5"/>
      <c r="Q448" s="121"/>
      <c r="R448" s="122"/>
      <c r="S448" s="123"/>
      <c r="T448" s="124"/>
      <c r="U448" s="125"/>
      <c r="V448" s="123"/>
      <c r="W448" s="126"/>
      <c r="X448" s="125"/>
      <c r="Y448" s="127"/>
      <c r="Z448" s="128"/>
      <c r="AB448" s="7"/>
      <c r="AC448" s="5"/>
      <c r="AD448" s="121"/>
      <c r="AE448" s="122"/>
      <c r="AF448" s="123"/>
      <c r="AG448" s="124"/>
      <c r="AH448" s="125"/>
      <c r="AI448" s="123"/>
      <c r="AJ448" s="126"/>
      <c r="AK448" s="125"/>
      <c r="AL448" s="127"/>
      <c r="AM448" s="128"/>
      <c r="AO448" s="7"/>
    </row>
    <row r="449" spans="3:41" hidden="1" x14ac:dyDescent="0.35">
      <c r="C449" s="5"/>
      <c r="D449" s="129" t="s">
        <v>88</v>
      </c>
      <c r="E449" s="74"/>
      <c r="F449" s="130"/>
      <c r="G449" s="131"/>
      <c r="H449" s="132">
        <f>SUM(H441,H434:H437,H433)</f>
        <v>128778.76300000001</v>
      </c>
      <c r="I449" s="133"/>
      <c r="J449" s="133"/>
      <c r="K449" s="132">
        <f>SUM(K441,K434:K437,K433)</f>
        <v>133642.3479676469</v>
      </c>
      <c r="L449" s="134">
        <f>K449-H449</f>
        <v>4863.5849676468933</v>
      </c>
      <c r="M449" s="135">
        <f>IF((H449)=0,"",(L449/H449))</f>
        <v>3.776698000777421E-2</v>
      </c>
      <c r="O449" s="7"/>
      <c r="P449" s="5"/>
      <c r="Q449" s="129" t="s">
        <v>88</v>
      </c>
      <c r="R449" s="74"/>
      <c r="S449" s="130"/>
      <c r="T449" s="131"/>
      <c r="U449" s="132">
        <f>SUM(U441,U434:U437,U433)</f>
        <v>133642.3479676469</v>
      </c>
      <c r="V449" s="133"/>
      <c r="W449" s="133"/>
      <c r="X449" s="132">
        <f>SUM(X441,X434:X437,X433)</f>
        <v>133625.78459482823</v>
      </c>
      <c r="Y449" s="134">
        <f>X449-U449</f>
        <v>-16.563372818665812</v>
      </c>
      <c r="Z449" s="135">
        <f>IF((U449)=0,"",(Y449/U449))</f>
        <v>-1.2393805609188781E-4</v>
      </c>
      <c r="AB449" s="7"/>
      <c r="AC449" s="5"/>
      <c r="AD449" s="129" t="s">
        <v>88</v>
      </c>
      <c r="AE449" s="74"/>
      <c r="AF449" s="130"/>
      <c r="AG449" s="131"/>
      <c r="AH449" s="132">
        <f>SUM(AH441,AH434:AH437,AH433)</f>
        <v>133625.78459482823</v>
      </c>
      <c r="AI449" s="133"/>
      <c r="AJ449" s="133"/>
      <c r="AK449" s="132">
        <f>SUM(AK441,AK434:AK437,AK433)</f>
        <v>133949.08462746319</v>
      </c>
      <c r="AL449" s="134">
        <f>AK449-AH449</f>
        <v>323.30003263495746</v>
      </c>
      <c r="AM449" s="135">
        <f>IF((AH449)=0,"",(AL449/AH449))</f>
        <v>2.4194434750392495E-3</v>
      </c>
      <c r="AO449" s="7"/>
    </row>
    <row r="450" spans="3:41" hidden="1" x14ac:dyDescent="0.35">
      <c r="C450" s="5"/>
      <c r="D450" s="136" t="s">
        <v>85</v>
      </c>
      <c r="E450" s="74"/>
      <c r="F450" s="130">
        <v>0.13</v>
      </c>
      <c r="G450" s="131"/>
      <c r="H450" s="137">
        <f>H449*F450</f>
        <v>16741.23919</v>
      </c>
      <c r="I450" s="130">
        <v>0.13</v>
      </c>
      <c r="J450" s="138"/>
      <c r="K450" s="137">
        <f>K449*I450</f>
        <v>17373.505235794099</v>
      </c>
      <c r="L450" s="82">
        <f>K450-H450</f>
        <v>632.26604579409832</v>
      </c>
      <c r="M450" s="139">
        <f>IF((H450)=0,"",(L450/H450))</f>
        <v>3.7766980007774342E-2</v>
      </c>
      <c r="O450" s="7"/>
      <c r="P450" s="5"/>
      <c r="Q450" s="136" t="s">
        <v>85</v>
      </c>
      <c r="R450" s="74"/>
      <c r="S450" s="130">
        <v>0.13</v>
      </c>
      <c r="T450" s="131"/>
      <c r="U450" s="137">
        <f>U449*S450</f>
        <v>17373.505235794099</v>
      </c>
      <c r="V450" s="130">
        <v>0.13</v>
      </c>
      <c r="W450" s="138"/>
      <c r="X450" s="137">
        <f>X449*V450</f>
        <v>17371.351997327671</v>
      </c>
      <c r="Y450" s="82">
        <f>X450-U450</f>
        <v>-2.1532384664278652</v>
      </c>
      <c r="Z450" s="139">
        <f>IF((U450)=0,"",(Y450/U450))</f>
        <v>-1.2393805609196319E-4</v>
      </c>
      <c r="AB450" s="7"/>
      <c r="AC450" s="5"/>
      <c r="AD450" s="136" t="s">
        <v>85</v>
      </c>
      <c r="AE450" s="74"/>
      <c r="AF450" s="130">
        <v>0.13</v>
      </c>
      <c r="AG450" s="131"/>
      <c r="AH450" s="137">
        <f>AH449*AF450</f>
        <v>17371.351997327671</v>
      </c>
      <c r="AI450" s="130">
        <v>0.13</v>
      </c>
      <c r="AJ450" s="138"/>
      <c r="AK450" s="137">
        <f>AK449*AI450</f>
        <v>17413.381001570215</v>
      </c>
      <c r="AL450" s="82">
        <f>AK450-AH450</f>
        <v>42.029004242544033</v>
      </c>
      <c r="AM450" s="139">
        <f>IF((AH450)=0,"",(AL450/AH450))</f>
        <v>2.4194434750392244E-3</v>
      </c>
      <c r="AO450" s="7"/>
    </row>
    <row r="451" spans="3:41" hidden="1" x14ac:dyDescent="0.35">
      <c r="C451" s="5"/>
      <c r="D451" s="136" t="s">
        <v>86</v>
      </c>
      <c r="E451" s="74"/>
      <c r="F451" s="140">
        <f>OER</f>
        <v>0.13100000000000001</v>
      </c>
      <c r="G451" s="131"/>
      <c r="H451" s="137">
        <f>IF(OR(ISNUMBER(SEARCH("[DGEN]", E403))=TRUE, ISNUMBER(SEARCH("STREET LIGHT", E403))=TRUE), 0, IF(AND(E405=0, E406=0),0, IF(AND(E406=0, E405*12&gt;250000), 0, IF(AND(E405=0, E406&gt;=50), 0, IF(E405*12&lt;=250000, F451*H449*-1, IF(E406&lt;50, F451*H449*-1, 0))))))</f>
        <v>0</v>
      </c>
      <c r="I451" s="140">
        <f>OER</f>
        <v>0.13100000000000001</v>
      </c>
      <c r="J451" s="138"/>
      <c r="K451" s="137">
        <f>IF(OR(ISNUMBER(SEARCH("[DGEN]", E403))=TRUE, ISNUMBER(SEARCH("STREET LIGHT", E403))=TRUE), 0, IF(AND(E405=0, E406=0),0, IF(AND(E406=0, E405*12&gt;250000), 0, IF(AND(E405=0, E406&gt;=50), 0, IF(E405*12&lt;=250000, I451*K449*-1, IF(E406&lt;50, I451*K449*-1, 0))))))</f>
        <v>0</v>
      </c>
      <c r="L451" s="82"/>
      <c r="M451" s="139"/>
      <c r="O451" s="7"/>
      <c r="P451" s="5"/>
      <c r="Q451" s="136" t="s">
        <v>86</v>
      </c>
      <c r="R451" s="74"/>
      <c r="S451" s="140">
        <f>OER</f>
        <v>0.13100000000000001</v>
      </c>
      <c r="T451" s="131"/>
      <c r="U451" s="137">
        <f>IF(OR(ISNUMBER(SEARCH("[DGEN]", R403))=TRUE, ISNUMBER(SEARCH("STREET LIGHT", R403))=TRUE), 0, IF(AND(R405=0, R406=0),0, IF(AND(R406=0, R405*12&gt;250000), 0, IF(AND(R405=0, R406&gt;=50), 0, IF(R405*12&lt;=250000, S451*U449*-1, IF(R406&lt;50, S451*U449*-1, 0))))))</f>
        <v>0</v>
      </c>
      <c r="V451" s="140">
        <f>OER</f>
        <v>0.13100000000000001</v>
      </c>
      <c r="W451" s="138"/>
      <c r="X451" s="137">
        <f>IF(OR(ISNUMBER(SEARCH("[DGEN]", R403))=TRUE, ISNUMBER(SEARCH("STREET LIGHT", R403))=TRUE), 0, IF(AND(R405=0, R406=0),0, IF(AND(R406=0, R405*12&gt;250000), 0, IF(AND(R405=0, R406&gt;=50), 0, IF(R405*12&lt;=250000, V451*X449*-1, IF(R406&lt;50, V451*X449*-1, 0))))))</f>
        <v>0</v>
      </c>
      <c r="Y451" s="82"/>
      <c r="Z451" s="139"/>
      <c r="AB451" s="7"/>
      <c r="AC451" s="5"/>
      <c r="AD451" s="136" t="s">
        <v>86</v>
      </c>
      <c r="AE451" s="74"/>
      <c r="AF451" s="140">
        <f>OER</f>
        <v>0.13100000000000001</v>
      </c>
      <c r="AG451" s="131"/>
      <c r="AH451" s="137">
        <f>IF(OR(ISNUMBER(SEARCH("[DGEN]", AE403))=TRUE, ISNUMBER(SEARCH("STREET LIGHT", AE403))=TRUE), 0, IF(AND(AE405=0, AE406=0),0, IF(AND(AE406=0, AE405*12&gt;250000), 0, IF(AND(AE405=0, AE406&gt;=50), 0, IF(AE405*12&lt;=250000, AF451*AH449*-1, IF(AE406&lt;50, AF451*AH449*-1, 0))))))</f>
        <v>0</v>
      </c>
      <c r="AI451" s="140">
        <f>OER</f>
        <v>0.13100000000000001</v>
      </c>
      <c r="AJ451" s="138"/>
      <c r="AK451" s="137">
        <f>IF(OR(ISNUMBER(SEARCH("[DGEN]", AE403))=TRUE, ISNUMBER(SEARCH("STREET LIGHT", AE403))=TRUE), 0, IF(AND(AE405=0, AE406=0),0, IF(AND(AE406=0, AE405*12&gt;250000), 0, IF(AND(AE405=0, AE406&gt;=50), 0, IF(AE405*12&lt;=250000, AI451*AK449*-1, IF(AE406&lt;50, AI451*AK449*-1, 0))))))</f>
        <v>0</v>
      </c>
      <c r="AL451" s="82"/>
      <c r="AM451" s="139"/>
      <c r="AO451" s="7"/>
    </row>
    <row r="452" spans="3:41" hidden="1" x14ac:dyDescent="0.35">
      <c r="C452" s="5"/>
      <c r="D452" s="141" t="s">
        <v>88</v>
      </c>
      <c r="E452" s="142"/>
      <c r="F452" s="150"/>
      <c r="G452" s="151"/>
      <c r="H452" s="145">
        <f>H449+H450+H451</f>
        <v>145520.00219</v>
      </c>
      <c r="I452" s="146"/>
      <c r="J452" s="146"/>
      <c r="K452" s="147">
        <f>K449+K450+K451</f>
        <v>151015.85320344099</v>
      </c>
      <c r="L452" s="152">
        <f>K452-H452</f>
        <v>5495.851013440988</v>
      </c>
      <c r="M452" s="153">
        <f>IF((H452)=0,"",(L452/H452))</f>
        <v>3.7766980007774203E-2</v>
      </c>
      <c r="O452" s="7"/>
      <c r="P452" s="5"/>
      <c r="Q452" s="141" t="s">
        <v>88</v>
      </c>
      <c r="R452" s="142"/>
      <c r="S452" s="150"/>
      <c r="T452" s="151"/>
      <c r="U452" s="145">
        <f>U449+U450+U451</f>
        <v>151015.85320344099</v>
      </c>
      <c r="V452" s="146"/>
      <c r="W452" s="146"/>
      <c r="X452" s="147">
        <f>X449+X450+X451</f>
        <v>150997.1365921559</v>
      </c>
      <c r="Y452" s="152">
        <f>X452-U452</f>
        <v>-18.716611285082763</v>
      </c>
      <c r="Z452" s="153">
        <f>IF((U452)=0,"",(Y452/U452))</f>
        <v>-1.2393805609182422E-4</v>
      </c>
      <c r="AB452" s="7"/>
      <c r="AC452" s="5"/>
      <c r="AD452" s="141" t="s">
        <v>88</v>
      </c>
      <c r="AE452" s="142"/>
      <c r="AF452" s="150"/>
      <c r="AG452" s="151"/>
      <c r="AH452" s="145">
        <f>AH449+AH450+AH451</f>
        <v>150997.1365921559</v>
      </c>
      <c r="AI452" s="146"/>
      <c r="AJ452" s="146"/>
      <c r="AK452" s="147">
        <f>AK449+AK450+AK451</f>
        <v>151362.4656290334</v>
      </c>
      <c r="AL452" s="152">
        <f>AK452-AH452</f>
        <v>365.32903687749058</v>
      </c>
      <c r="AM452" s="153">
        <f>IF((AH452)=0,"",(AL452/AH452))</f>
        <v>2.4194434750391745E-3</v>
      </c>
      <c r="AO452" s="7"/>
    </row>
    <row r="453" spans="3:41" ht="15" hidden="1" thickBot="1" x14ac:dyDescent="0.4">
      <c r="C453" s="5"/>
      <c r="D453" s="121"/>
      <c r="E453" s="122"/>
      <c r="F453" s="154"/>
      <c r="G453" s="155"/>
      <c r="H453" s="156"/>
      <c r="I453" s="154"/>
      <c r="J453" s="124"/>
      <c r="K453" s="156"/>
      <c r="L453" s="157"/>
      <c r="M453" s="128"/>
      <c r="O453" s="7"/>
      <c r="P453" s="5"/>
      <c r="Q453" s="121"/>
      <c r="R453" s="122"/>
      <c r="S453" s="154"/>
      <c r="T453" s="155"/>
      <c r="U453" s="156"/>
      <c r="V453" s="154"/>
      <c r="W453" s="124"/>
      <c r="X453" s="156"/>
      <c r="Y453" s="157"/>
      <c r="Z453" s="128"/>
      <c r="AB453" s="7"/>
      <c r="AC453" s="5"/>
      <c r="AD453" s="121"/>
      <c r="AE453" s="122"/>
      <c r="AF453" s="154"/>
      <c r="AG453" s="155"/>
      <c r="AH453" s="156"/>
      <c r="AI453" s="154"/>
      <c r="AJ453" s="124"/>
      <c r="AK453" s="156"/>
      <c r="AL453" s="157"/>
      <c r="AM453" s="128"/>
      <c r="AO453" s="7"/>
    </row>
    <row r="454" spans="3:41" x14ac:dyDescent="0.35">
      <c r="C454" s="5"/>
      <c r="D454" s="129" t="s">
        <v>89</v>
      </c>
      <c r="E454" s="74"/>
      <c r="F454" s="130"/>
      <c r="G454" s="131"/>
      <c r="H454" s="132">
        <f>SUM(H442,H434:H437,H433)</f>
        <v>148487.80499999999</v>
      </c>
      <c r="I454" s="133"/>
      <c r="J454" s="133"/>
      <c r="K454" s="132">
        <f>SUM(K442,K434:K437,K433)</f>
        <v>153109.9569676469</v>
      </c>
      <c r="L454" s="134">
        <f>K454-H454</f>
        <v>4622.1519676469034</v>
      </c>
      <c r="M454" s="135">
        <f>IF((H454)=0,"",(L454/H454))</f>
        <v>3.112815875786502E-2</v>
      </c>
      <c r="O454" s="7"/>
      <c r="P454" s="5"/>
      <c r="Q454" s="129" t="s">
        <v>89</v>
      </c>
      <c r="R454" s="74"/>
      <c r="S454" s="130"/>
      <c r="T454" s="131"/>
      <c r="U454" s="132">
        <f>SUM(U442,U434:U437,U433)</f>
        <v>153109.9569676469</v>
      </c>
      <c r="V454" s="133"/>
      <c r="W454" s="133"/>
      <c r="X454" s="132">
        <f>SUM(X442,X434:X437,X433)</f>
        <v>153093.39359482823</v>
      </c>
      <c r="Y454" s="134">
        <f>X454-U454</f>
        <v>-16.563372818665812</v>
      </c>
      <c r="Z454" s="135">
        <f>IF((U454)=0,"",(Y454/U454))</f>
        <v>-1.0817959293245545E-4</v>
      </c>
      <c r="AB454" s="7"/>
      <c r="AC454" s="5"/>
      <c r="AD454" s="129" t="s">
        <v>89</v>
      </c>
      <c r="AE454" s="74"/>
      <c r="AF454" s="130"/>
      <c r="AG454" s="131"/>
      <c r="AH454" s="132">
        <f>SUM(AH442,AH434:AH437,AH433)</f>
        <v>153093.39359482823</v>
      </c>
      <c r="AI454" s="133"/>
      <c r="AJ454" s="133"/>
      <c r="AK454" s="132">
        <f>SUM(AK442,AK434:AK437,AK433)</f>
        <v>153416.69362746322</v>
      </c>
      <c r="AL454" s="134">
        <f>AK454-AH454</f>
        <v>323.30003263498656</v>
      </c>
      <c r="AM454" s="135">
        <f>IF((AH454)=0,"",(AL454/AH454))</f>
        <v>2.1117830433011464E-3</v>
      </c>
      <c r="AO454" s="7"/>
    </row>
    <row r="455" spans="3:41" x14ac:dyDescent="0.35">
      <c r="C455" s="5"/>
      <c r="D455" s="136" t="s">
        <v>85</v>
      </c>
      <c r="E455" s="74"/>
      <c r="F455" s="130">
        <v>0.13</v>
      </c>
      <c r="G455" s="131"/>
      <c r="H455" s="137">
        <f>H454*F455</f>
        <v>19303.414649999999</v>
      </c>
      <c r="I455" s="130">
        <v>0.13</v>
      </c>
      <c r="J455" s="138"/>
      <c r="K455" s="137">
        <f>K454*I455</f>
        <v>19904.294405794099</v>
      </c>
      <c r="L455" s="82">
        <f>K455-H455</f>
        <v>600.87975579409976</v>
      </c>
      <c r="M455" s="139">
        <f>IF((H455)=0,"",(L455/H455))</f>
        <v>3.1128158757865142E-2</v>
      </c>
      <c r="O455" s="7"/>
      <c r="P455" s="5"/>
      <c r="Q455" s="136" t="s">
        <v>85</v>
      </c>
      <c r="R455" s="74"/>
      <c r="S455" s="130">
        <v>0.13</v>
      </c>
      <c r="T455" s="131"/>
      <c r="U455" s="137">
        <f>U454*S455</f>
        <v>19904.294405794099</v>
      </c>
      <c r="V455" s="130">
        <v>0.13</v>
      </c>
      <c r="W455" s="138"/>
      <c r="X455" s="137">
        <f>X454*V455</f>
        <v>19902.141167327671</v>
      </c>
      <c r="Y455" s="82">
        <f>X455-U455</f>
        <v>-2.1532384664278652</v>
      </c>
      <c r="Z455" s="139">
        <f>IF((U455)=0,"",(Y455/U455))</f>
        <v>-1.0817959293252123E-4</v>
      </c>
      <c r="AB455" s="7"/>
      <c r="AC455" s="5"/>
      <c r="AD455" s="136" t="s">
        <v>85</v>
      </c>
      <c r="AE455" s="74"/>
      <c r="AF455" s="130">
        <v>0.13</v>
      </c>
      <c r="AG455" s="131"/>
      <c r="AH455" s="137">
        <f>AH454*AF455</f>
        <v>19902.141167327671</v>
      </c>
      <c r="AI455" s="130">
        <v>0.13</v>
      </c>
      <c r="AJ455" s="138"/>
      <c r="AK455" s="137">
        <f>AK454*AI455</f>
        <v>19944.170171570218</v>
      </c>
      <c r="AL455" s="82">
        <f>AK455-AH455</f>
        <v>42.029004242547671</v>
      </c>
      <c r="AM455" s="139">
        <f>IF((AH455)=0,"",(AL455/AH455))</f>
        <v>2.1117830433011169E-3</v>
      </c>
      <c r="AO455" s="7"/>
    </row>
    <row r="456" spans="3:41" hidden="1" x14ac:dyDescent="0.35">
      <c r="C456" s="5"/>
      <c r="D456" s="136" t="s">
        <v>86</v>
      </c>
      <c r="E456" s="74"/>
      <c r="F456" s="140">
        <f>OER</f>
        <v>0.13100000000000001</v>
      </c>
      <c r="G456" s="131"/>
      <c r="H456" s="137">
        <f>IF(OR(ISNUMBER(SEARCH("[DGEN]", E403))=TRUE, ISNUMBER(SEARCH("STREET LIGHT", E403))=TRUE), 0, IF(AND(E405=0, E406=0),0, IF(AND(E406=0, E405*12&gt;250000), 0, IF(AND(E405=0, E406&gt;=50), 0, IF(E405*12&lt;=250000, F456*H454*-1, IF(E406&lt;50, F456*H454*-1, 0))))))</f>
        <v>0</v>
      </c>
      <c r="I456" s="140">
        <f>OER</f>
        <v>0.13100000000000001</v>
      </c>
      <c r="J456" s="138"/>
      <c r="K456" s="137">
        <f>IF(OR(ISNUMBER(SEARCH("[DGEN]", E403))=TRUE, ISNUMBER(SEARCH("STREET LIGHT", E403))=TRUE), 0, IF(AND(E405=0, E406=0),0, IF(AND(E406=0, E405*12&gt;250000), 0, IF(AND(E405=0, E406&gt;=50), 0, IF(E405*12&lt;=250000, I456*K454*-1, IF(E406&lt;50, I456*K454*-1, 0))))))</f>
        <v>0</v>
      </c>
      <c r="L456" s="82"/>
      <c r="M456" s="139"/>
      <c r="O456" s="7"/>
      <c r="P456" s="5"/>
      <c r="Q456" s="136" t="s">
        <v>86</v>
      </c>
      <c r="R456" s="74"/>
      <c r="S456" s="140">
        <f>OER</f>
        <v>0.13100000000000001</v>
      </c>
      <c r="T456" s="131"/>
      <c r="U456" s="137">
        <f>IF(OR(ISNUMBER(SEARCH("[DGEN]", R403))=TRUE, ISNUMBER(SEARCH("STREET LIGHT", R403))=TRUE), 0, IF(AND(R405=0, R406=0),0, IF(AND(R406=0, R405*12&gt;250000), 0, IF(AND(R405=0, R406&gt;=50), 0, IF(R405*12&lt;=250000, S456*U454*-1, IF(R406&lt;50, S456*U454*-1, 0))))))</f>
        <v>0</v>
      </c>
      <c r="V456" s="140">
        <f>OER</f>
        <v>0.13100000000000001</v>
      </c>
      <c r="W456" s="138"/>
      <c r="X456" s="137">
        <f>IF(OR(ISNUMBER(SEARCH("[DGEN]", R403))=TRUE, ISNUMBER(SEARCH("STREET LIGHT", R403))=TRUE), 0, IF(AND(R405=0, R406=0),0, IF(AND(R406=0, R405*12&gt;250000), 0, IF(AND(R405=0, R406&gt;=50), 0, IF(R405*12&lt;=250000, V456*X454*-1, IF(R406&lt;50, V456*X454*-1, 0))))))</f>
        <v>0</v>
      </c>
      <c r="Y456" s="82"/>
      <c r="Z456" s="139"/>
      <c r="AB456" s="7"/>
      <c r="AC456" s="5"/>
      <c r="AD456" s="136" t="s">
        <v>86</v>
      </c>
      <c r="AE456" s="74"/>
      <c r="AF456" s="140">
        <f>OER</f>
        <v>0.13100000000000001</v>
      </c>
      <c r="AG456" s="131"/>
      <c r="AH456" s="137">
        <f>IF(OR(ISNUMBER(SEARCH("[DGEN]", AE403))=TRUE, ISNUMBER(SEARCH("STREET LIGHT", AE403))=TRUE), 0, IF(AND(AE405=0, AE406=0),0, IF(AND(AE406=0, AE405*12&gt;250000), 0, IF(AND(AE405=0, AE406&gt;=50), 0, IF(AE405*12&lt;=250000, AF456*AH454*-1, IF(AE406&lt;50, AF456*AH454*-1, 0))))))</f>
        <v>0</v>
      </c>
      <c r="AI456" s="140">
        <f>OER</f>
        <v>0.13100000000000001</v>
      </c>
      <c r="AJ456" s="138"/>
      <c r="AK456" s="137">
        <f>IF(OR(ISNUMBER(SEARCH("[DGEN]", AE403))=TRUE, ISNUMBER(SEARCH("STREET LIGHT", AE403))=TRUE), 0, IF(AND(AE405=0, AE406=0),0, IF(AND(AE406=0, AE405*12&gt;250000), 0, IF(AND(AE405=0, AE406&gt;=50), 0, IF(AE405*12&lt;=250000, AI456*AK454*-1, IF(AE406&lt;50, AI456*AK454*-1, 0))))))</f>
        <v>0</v>
      </c>
      <c r="AL456" s="82"/>
      <c r="AM456" s="139"/>
      <c r="AO456" s="7"/>
    </row>
    <row r="457" spans="3:41" ht="15" thickBot="1" x14ac:dyDescent="0.4">
      <c r="C457" s="5"/>
      <c r="D457" s="141" t="s">
        <v>89</v>
      </c>
      <c r="E457" s="142"/>
      <c r="F457" s="150"/>
      <c r="G457" s="151"/>
      <c r="H457" s="145">
        <f>H454+H455+H456</f>
        <v>167791.21964999998</v>
      </c>
      <c r="I457" s="146"/>
      <c r="J457" s="146"/>
      <c r="K457" s="147">
        <f>K454+K455+K456</f>
        <v>173014.25137344099</v>
      </c>
      <c r="L457" s="152">
        <f>K457-H457</f>
        <v>5223.0317234410031</v>
      </c>
      <c r="M457" s="153">
        <f>IF((H457)=0,"",(L457/H457))</f>
        <v>3.1128158757865038E-2</v>
      </c>
      <c r="O457" s="7"/>
      <c r="P457" s="5"/>
      <c r="Q457" s="141" t="s">
        <v>89</v>
      </c>
      <c r="R457" s="142"/>
      <c r="S457" s="150"/>
      <c r="T457" s="151"/>
      <c r="U457" s="145">
        <f>U454+U455+U456</f>
        <v>173014.25137344099</v>
      </c>
      <c r="V457" s="146"/>
      <c r="W457" s="146"/>
      <c r="X457" s="147">
        <f>X454+X455+X456</f>
        <v>172995.5347621559</v>
      </c>
      <c r="Y457" s="152">
        <f>X457-U457</f>
        <v>-18.716611285082763</v>
      </c>
      <c r="Z457" s="153">
        <f>IF((U457)=0,"",(Y457/U457))</f>
        <v>-1.0817959293239994E-4</v>
      </c>
      <c r="AB457" s="7"/>
      <c r="AC457" s="5"/>
      <c r="AD457" s="141" t="s">
        <v>89</v>
      </c>
      <c r="AE457" s="142"/>
      <c r="AF457" s="150"/>
      <c r="AG457" s="151"/>
      <c r="AH457" s="145">
        <f>AH454+AH455+AH456</f>
        <v>172995.5347621559</v>
      </c>
      <c r="AI457" s="146"/>
      <c r="AJ457" s="146"/>
      <c r="AK457" s="147">
        <f>AK454+AK455+AK456</f>
        <v>173360.86379903342</v>
      </c>
      <c r="AL457" s="152">
        <f>AK457-AH457</f>
        <v>365.32903687751968</v>
      </c>
      <c r="AM457" s="153">
        <f>IF((AH457)=0,"",(AL457/AH457))</f>
        <v>2.1117830433010588E-3</v>
      </c>
      <c r="AO457" s="7"/>
    </row>
    <row r="458" spans="3:41" ht="15" thickBot="1" x14ac:dyDescent="0.4">
      <c r="C458" s="5"/>
      <c r="D458" s="121"/>
      <c r="E458" s="122"/>
      <c r="F458" s="158"/>
      <c r="G458" s="155"/>
      <c r="H458" s="159"/>
      <c r="I458" s="158"/>
      <c r="J458" s="124"/>
      <c r="K458" s="159"/>
      <c r="L458" s="157"/>
      <c r="M458" s="160"/>
      <c r="O458" s="7"/>
      <c r="P458" s="5"/>
      <c r="Q458" s="121"/>
      <c r="R458" s="122"/>
      <c r="S458" s="158"/>
      <c r="T458" s="155"/>
      <c r="U458" s="159"/>
      <c r="V458" s="158"/>
      <c r="W458" s="124"/>
      <c r="X458" s="159"/>
      <c r="Y458" s="157"/>
      <c r="Z458" s="160"/>
      <c r="AB458" s="7"/>
      <c r="AC458" s="5"/>
      <c r="AD458" s="121"/>
      <c r="AE458" s="122"/>
      <c r="AF458" s="158"/>
      <c r="AG458" s="155"/>
      <c r="AH458" s="159"/>
      <c r="AI458" s="158"/>
      <c r="AJ458" s="124"/>
      <c r="AK458" s="159"/>
      <c r="AL458" s="157"/>
      <c r="AM458" s="160"/>
      <c r="AO458" s="7"/>
    </row>
    <row r="459" spans="3:41" ht="15" thickBot="1" x14ac:dyDescent="0.4">
      <c r="C459" s="9"/>
      <c r="D459" s="10"/>
      <c r="E459" s="10"/>
      <c r="F459" s="10"/>
      <c r="G459" s="10"/>
      <c r="H459" s="10"/>
      <c r="I459" s="10"/>
      <c r="J459" s="10"/>
      <c r="K459" s="10"/>
      <c r="L459" s="10"/>
      <c r="M459" s="10"/>
      <c r="N459" s="10"/>
      <c r="O459" s="12"/>
      <c r="P459" s="9"/>
      <c r="Q459" s="10"/>
      <c r="R459" s="10"/>
      <c r="S459" s="10"/>
      <c r="T459" s="10"/>
      <c r="U459" s="10"/>
      <c r="V459" s="10"/>
      <c r="W459" s="10"/>
      <c r="X459" s="10"/>
      <c r="Y459" s="10"/>
      <c r="Z459" s="10"/>
      <c r="AA459" s="10"/>
      <c r="AB459" s="12"/>
      <c r="AC459" s="9"/>
      <c r="AD459" s="10"/>
      <c r="AE459" s="10"/>
      <c r="AF459" s="10"/>
      <c r="AG459" s="10"/>
      <c r="AH459" s="10"/>
      <c r="AI459" s="10"/>
      <c r="AJ459" s="10"/>
      <c r="AK459" s="10"/>
      <c r="AL459" s="10"/>
      <c r="AM459" s="10"/>
      <c r="AN459" s="10"/>
      <c r="AO459" s="12"/>
    </row>
    <row r="461" spans="3:41" x14ac:dyDescent="0.35">
      <c r="G461" s="177"/>
      <c r="I461" s="177"/>
      <c r="J461" s="177"/>
    </row>
    <row r="462" spans="3:41" x14ac:dyDescent="0.35">
      <c r="G462" s="177"/>
      <c r="I462" s="177"/>
      <c r="J462" s="177"/>
    </row>
    <row r="463" spans="3:41" x14ac:dyDescent="0.35">
      <c r="G463" s="177"/>
      <c r="I463" s="178"/>
      <c r="J463" s="177"/>
    </row>
    <row r="464" spans="3:41" x14ac:dyDescent="0.35">
      <c r="I464" s="178"/>
      <c r="J464" s="178"/>
    </row>
    <row r="466" spans="7:12" x14ac:dyDescent="0.35">
      <c r="I466" s="179"/>
      <c r="J466" s="179"/>
    </row>
    <row r="467" spans="7:12" x14ac:dyDescent="0.35">
      <c r="I467" s="177"/>
      <c r="J467" s="177"/>
      <c r="K467" s="177"/>
      <c r="L467" s="180"/>
    </row>
    <row r="468" spans="7:12" x14ac:dyDescent="0.35">
      <c r="H468" s="181"/>
      <c r="I468" s="177"/>
      <c r="J468" s="177"/>
      <c r="K468" s="177"/>
      <c r="L468" s="180"/>
    </row>
    <row r="469" spans="7:12" x14ac:dyDescent="0.35">
      <c r="I469" s="177"/>
      <c r="J469" s="177"/>
      <c r="K469" s="177"/>
      <c r="L469" s="180"/>
    </row>
    <row r="470" spans="7:12" x14ac:dyDescent="0.35">
      <c r="H470" s="181"/>
      <c r="I470" s="177"/>
      <c r="J470" s="177"/>
      <c r="K470" s="177"/>
      <c r="L470" s="180"/>
    </row>
    <row r="471" spans="7:12" x14ac:dyDescent="0.35">
      <c r="G471" s="182"/>
      <c r="H471" s="183"/>
      <c r="I471" s="177"/>
      <c r="J471" s="177"/>
      <c r="K471" s="177"/>
      <c r="L471" s="180"/>
    </row>
    <row r="472" spans="7:12" x14ac:dyDescent="0.35">
      <c r="G472" s="182"/>
      <c r="H472" s="183"/>
      <c r="I472" s="177"/>
      <c r="J472" s="177"/>
      <c r="K472" s="177"/>
      <c r="L472" s="180"/>
    </row>
    <row r="473" spans="7:12" x14ac:dyDescent="0.35">
      <c r="G473" s="182"/>
      <c r="H473" s="183"/>
      <c r="I473" s="177"/>
      <c r="J473" s="177"/>
      <c r="K473" s="177"/>
      <c r="L473" s="180"/>
    </row>
    <row r="474" spans="7:12" x14ac:dyDescent="0.35">
      <c r="G474" s="182"/>
      <c r="H474" s="183"/>
      <c r="I474" s="177"/>
      <c r="J474" s="177"/>
      <c r="K474" s="177"/>
      <c r="L474" s="180"/>
    </row>
    <row r="475" spans="7:12" x14ac:dyDescent="0.35">
      <c r="G475" s="182"/>
      <c r="H475" s="183"/>
      <c r="I475" s="177"/>
      <c r="J475" s="177"/>
      <c r="K475" s="177"/>
      <c r="L475" s="180"/>
    </row>
    <row r="476" spans="7:12" x14ac:dyDescent="0.35">
      <c r="G476" s="182"/>
      <c r="H476" s="183"/>
      <c r="I476" s="177"/>
      <c r="J476" s="177"/>
      <c r="K476" s="177"/>
      <c r="L476" s="180"/>
    </row>
    <row r="477" spans="7:12" x14ac:dyDescent="0.35">
      <c r="G477" s="182"/>
      <c r="H477" s="183"/>
      <c r="I477" s="177"/>
      <c r="J477" s="177"/>
      <c r="K477" s="177"/>
      <c r="L477" s="180"/>
    </row>
    <row r="478" spans="7:12" x14ac:dyDescent="0.35">
      <c r="G478" s="182"/>
      <c r="H478" s="183"/>
      <c r="I478" s="177"/>
      <c r="J478" s="177"/>
      <c r="K478" s="177"/>
      <c r="L478" s="180"/>
    </row>
    <row r="479" spans="7:12" x14ac:dyDescent="0.35">
      <c r="G479" s="182"/>
      <c r="H479" s="183"/>
      <c r="I479" s="177"/>
      <c r="J479" s="177"/>
      <c r="K479" s="177"/>
      <c r="L479" s="180"/>
    </row>
    <row r="480" spans="7:12" x14ac:dyDescent="0.35">
      <c r="G480" s="182"/>
      <c r="H480" s="183"/>
      <c r="I480" s="177"/>
      <c r="J480" s="177"/>
      <c r="K480" s="177"/>
      <c r="L480" s="180"/>
    </row>
    <row r="481" spans="7:12" x14ac:dyDescent="0.35">
      <c r="G481" s="182"/>
      <c r="H481" s="183"/>
      <c r="I481" s="177"/>
      <c r="J481" s="177"/>
      <c r="K481" s="177"/>
      <c r="L481" s="180"/>
    </row>
    <row r="482" spans="7:12" x14ac:dyDescent="0.35">
      <c r="G482" s="182"/>
      <c r="H482" s="183"/>
      <c r="I482" s="177"/>
      <c r="J482" s="177"/>
      <c r="K482" s="177"/>
      <c r="L482" s="180"/>
    </row>
    <row r="483" spans="7:12" x14ac:dyDescent="0.35">
      <c r="G483" s="182"/>
      <c r="H483" s="183"/>
      <c r="I483" s="177"/>
      <c r="J483" s="177"/>
      <c r="K483" s="177"/>
      <c r="L483" s="180"/>
    </row>
    <row r="484" spans="7:12" x14ac:dyDescent="0.35">
      <c r="G484" s="182"/>
      <c r="H484" s="183"/>
      <c r="I484" s="177"/>
      <c r="J484" s="177"/>
      <c r="K484" s="177"/>
      <c r="L484" s="180"/>
    </row>
    <row r="485" spans="7:12" x14ac:dyDescent="0.35">
      <c r="G485" s="182"/>
      <c r="H485" s="183"/>
      <c r="I485" s="177"/>
      <c r="J485" s="177"/>
      <c r="K485" s="177"/>
      <c r="L485" s="180"/>
    </row>
    <row r="486" spans="7:12" x14ac:dyDescent="0.35">
      <c r="G486" s="182"/>
      <c r="H486" s="183"/>
      <c r="I486" s="177"/>
      <c r="J486" s="177"/>
      <c r="K486" s="177"/>
      <c r="L486" s="180"/>
    </row>
    <row r="487" spans="7:12" x14ac:dyDescent="0.35">
      <c r="G487" s="182"/>
      <c r="H487" s="183"/>
      <c r="I487" s="177"/>
      <c r="J487" s="177"/>
      <c r="K487" s="177"/>
      <c r="L487" s="180"/>
    </row>
    <row r="488" spans="7:12" x14ac:dyDescent="0.35">
      <c r="G488" s="182"/>
      <c r="H488" s="183"/>
      <c r="I488" s="177"/>
      <c r="J488" s="177"/>
      <c r="K488" s="177"/>
      <c r="L488" s="180"/>
    </row>
    <row r="489" spans="7:12" x14ac:dyDescent="0.35">
      <c r="G489" s="182"/>
      <c r="H489" s="183"/>
      <c r="I489" s="177"/>
      <c r="J489" s="177"/>
      <c r="K489" s="177"/>
      <c r="L489" s="180"/>
    </row>
    <row r="490" spans="7:12" x14ac:dyDescent="0.35">
      <c r="G490" s="182"/>
      <c r="H490" s="183"/>
      <c r="I490" s="177"/>
      <c r="J490" s="177"/>
      <c r="K490" s="177"/>
      <c r="L490" s="180"/>
    </row>
    <row r="491" spans="7:12" x14ac:dyDescent="0.35">
      <c r="G491" s="182"/>
      <c r="H491" s="183"/>
      <c r="I491" s="177"/>
      <c r="J491" s="177"/>
      <c r="K491" s="177"/>
      <c r="L491" s="180"/>
    </row>
    <row r="492" spans="7:12" x14ac:dyDescent="0.35">
      <c r="G492" s="182"/>
      <c r="H492" s="183"/>
      <c r="I492" s="177"/>
      <c r="J492" s="177"/>
      <c r="K492" s="177"/>
      <c r="L492" s="180"/>
    </row>
    <row r="493" spans="7:12" x14ac:dyDescent="0.35">
      <c r="G493" s="182"/>
      <c r="H493" s="183"/>
      <c r="I493" s="177"/>
      <c r="J493" s="177"/>
      <c r="K493" s="177"/>
      <c r="L493" s="180"/>
    </row>
    <row r="494" spans="7:12" x14ac:dyDescent="0.35">
      <c r="G494" s="182"/>
      <c r="H494" s="183"/>
      <c r="I494" s="177"/>
      <c r="J494" s="177"/>
      <c r="K494" s="177"/>
      <c r="L494" s="180"/>
    </row>
    <row r="495" spans="7:12" x14ac:dyDescent="0.35">
      <c r="G495" s="182"/>
      <c r="H495" s="183"/>
      <c r="I495" s="177"/>
      <c r="J495" s="177"/>
      <c r="K495" s="177"/>
      <c r="L495" s="180"/>
    </row>
    <row r="496" spans="7:12" x14ac:dyDescent="0.35">
      <c r="G496" s="182"/>
      <c r="H496" s="183"/>
      <c r="I496" s="177"/>
      <c r="J496" s="177"/>
      <c r="K496" s="177"/>
      <c r="L496" s="180"/>
    </row>
    <row r="497" spans="7:12" x14ac:dyDescent="0.35">
      <c r="G497" s="182"/>
      <c r="H497" s="183"/>
      <c r="I497" s="177"/>
      <c r="J497" s="177"/>
      <c r="K497" s="177"/>
      <c r="L497" s="180"/>
    </row>
    <row r="498" spans="7:12" x14ac:dyDescent="0.35">
      <c r="G498" s="182"/>
      <c r="H498" s="183"/>
      <c r="I498" s="177"/>
      <c r="J498" s="177"/>
      <c r="K498" s="177"/>
      <c r="L498" s="180"/>
    </row>
    <row r="499" spans="7:12" x14ac:dyDescent="0.35">
      <c r="G499" s="182"/>
      <c r="H499" s="183"/>
      <c r="I499" s="177"/>
      <c r="J499" s="177"/>
      <c r="K499" s="177"/>
      <c r="L499" s="180"/>
    </row>
    <row r="500" spans="7:12" x14ac:dyDescent="0.35">
      <c r="G500" s="182"/>
      <c r="H500" s="183"/>
      <c r="I500" s="177"/>
      <c r="J500" s="177"/>
      <c r="K500" s="177"/>
      <c r="L500" s="180"/>
    </row>
    <row r="501" spans="7:12" x14ac:dyDescent="0.35">
      <c r="G501" s="182"/>
      <c r="H501" s="183"/>
      <c r="I501" s="177"/>
      <c r="J501" s="177"/>
      <c r="K501" s="177"/>
      <c r="L501" s="180"/>
    </row>
    <row r="502" spans="7:12" x14ac:dyDescent="0.35">
      <c r="G502" s="182"/>
      <c r="H502" s="183"/>
      <c r="I502" s="177"/>
      <c r="J502" s="177"/>
      <c r="K502" s="177"/>
      <c r="L502" s="180"/>
    </row>
    <row r="503" spans="7:12" x14ac:dyDescent="0.35">
      <c r="G503" s="182"/>
      <c r="H503" s="183"/>
      <c r="I503" s="177"/>
      <c r="J503" s="177"/>
      <c r="K503" s="177"/>
      <c r="L503" s="180"/>
    </row>
    <row r="504" spans="7:12" x14ac:dyDescent="0.35">
      <c r="G504" s="182"/>
      <c r="H504" s="183"/>
      <c r="I504" s="177"/>
      <c r="J504" s="177"/>
      <c r="K504" s="177"/>
      <c r="L504" s="180"/>
    </row>
    <row r="505" spans="7:12" x14ac:dyDescent="0.35">
      <c r="G505" s="182"/>
      <c r="H505" s="183"/>
      <c r="I505" s="177"/>
      <c r="J505" s="177"/>
      <c r="K505" s="177"/>
      <c r="L505" s="180"/>
    </row>
    <row r="506" spans="7:12" x14ac:dyDescent="0.35">
      <c r="G506" s="182"/>
      <c r="H506" s="183"/>
      <c r="I506" s="177"/>
      <c r="J506" s="177"/>
      <c r="K506" s="177"/>
      <c r="L506" s="180"/>
    </row>
    <row r="507" spans="7:12" x14ac:dyDescent="0.35">
      <c r="G507" s="182"/>
      <c r="H507" s="183"/>
      <c r="I507" s="177"/>
      <c r="J507" s="177"/>
      <c r="K507" s="177"/>
      <c r="L507" s="180"/>
    </row>
    <row r="508" spans="7:12" x14ac:dyDescent="0.35">
      <c r="G508" s="182"/>
      <c r="H508" s="183"/>
      <c r="I508" s="177"/>
      <c r="J508" s="177"/>
      <c r="K508" s="177"/>
      <c r="L508" s="180"/>
    </row>
    <row r="509" spans="7:12" x14ac:dyDescent="0.35">
      <c r="G509" s="182"/>
      <c r="H509" s="183"/>
      <c r="I509" s="177"/>
      <c r="J509" s="177"/>
      <c r="K509" s="177"/>
      <c r="L509" s="180"/>
    </row>
    <row r="510" spans="7:12" x14ac:dyDescent="0.35">
      <c r="G510" s="182"/>
      <c r="H510" s="183"/>
      <c r="I510" s="177"/>
      <c r="J510" s="177"/>
      <c r="K510" s="177"/>
      <c r="L510" s="180"/>
    </row>
    <row r="511" spans="7:12" x14ac:dyDescent="0.35">
      <c r="G511" s="182"/>
      <c r="H511" s="183"/>
      <c r="I511" s="177"/>
      <c r="J511" s="177"/>
      <c r="K511" s="177"/>
      <c r="L511" s="180"/>
    </row>
    <row r="512" spans="7:12" x14ac:dyDescent="0.35">
      <c r="G512" s="182"/>
      <c r="H512" s="183"/>
      <c r="I512" s="177"/>
      <c r="J512" s="177"/>
      <c r="K512" s="177"/>
      <c r="L512" s="180"/>
    </row>
    <row r="513" spans="7:12" x14ac:dyDescent="0.35">
      <c r="G513" s="182"/>
      <c r="H513" s="183"/>
      <c r="I513" s="177"/>
      <c r="J513" s="177"/>
      <c r="K513" s="177"/>
      <c r="L513" s="180"/>
    </row>
    <row r="514" spans="7:12" x14ac:dyDescent="0.35">
      <c r="G514" s="182"/>
      <c r="H514" s="183"/>
      <c r="I514" s="177"/>
      <c r="J514" s="177"/>
      <c r="K514" s="177"/>
      <c r="L514" s="180"/>
    </row>
    <row r="515" spans="7:12" x14ac:dyDescent="0.35">
      <c r="G515" s="182"/>
      <c r="H515" s="183"/>
      <c r="I515" s="177"/>
      <c r="J515" s="177"/>
      <c r="K515" s="177"/>
      <c r="L515" s="180"/>
    </row>
    <row r="516" spans="7:12" x14ac:dyDescent="0.35">
      <c r="G516" s="182"/>
      <c r="H516" s="183"/>
      <c r="I516" s="177"/>
      <c r="J516" s="177"/>
      <c r="K516" s="177"/>
      <c r="L516" s="180"/>
    </row>
    <row r="517" spans="7:12" x14ac:dyDescent="0.35">
      <c r="G517" s="182"/>
      <c r="H517" s="183"/>
      <c r="I517" s="177"/>
      <c r="J517" s="177"/>
      <c r="K517" s="177"/>
      <c r="L517" s="180"/>
    </row>
    <row r="518" spans="7:12" x14ac:dyDescent="0.35">
      <c r="G518" s="182"/>
      <c r="H518" s="183"/>
      <c r="I518" s="177"/>
      <c r="J518" s="177"/>
      <c r="K518" s="177"/>
      <c r="L518" s="180"/>
    </row>
    <row r="519" spans="7:12" x14ac:dyDescent="0.35">
      <c r="G519" s="182"/>
      <c r="H519" s="183"/>
      <c r="I519" s="177"/>
      <c r="J519" s="177"/>
      <c r="K519" s="177"/>
      <c r="L519" s="180"/>
    </row>
    <row r="520" spans="7:12" x14ac:dyDescent="0.35">
      <c r="G520" s="182"/>
      <c r="H520" s="183"/>
      <c r="I520" s="177"/>
      <c r="J520" s="177"/>
      <c r="K520" s="177"/>
      <c r="L520" s="180"/>
    </row>
    <row r="521" spans="7:12" x14ac:dyDescent="0.35">
      <c r="G521" s="182"/>
      <c r="H521" s="183"/>
      <c r="I521" s="177"/>
      <c r="J521" s="177"/>
      <c r="K521" s="177"/>
      <c r="L521" s="180"/>
    </row>
    <row r="522" spans="7:12" x14ac:dyDescent="0.35">
      <c r="G522" s="182"/>
      <c r="H522" s="183"/>
      <c r="I522" s="177"/>
      <c r="J522" s="177"/>
      <c r="K522" s="177"/>
      <c r="L522" s="180"/>
    </row>
    <row r="523" spans="7:12" x14ac:dyDescent="0.35">
      <c r="G523" s="182"/>
      <c r="H523" s="183"/>
      <c r="I523" s="177"/>
      <c r="J523" s="177"/>
      <c r="K523" s="177"/>
      <c r="L523" s="180"/>
    </row>
    <row r="524" spans="7:12" x14ac:dyDescent="0.35">
      <c r="G524" s="182"/>
      <c r="H524" s="183"/>
      <c r="I524" s="177"/>
      <c r="J524" s="177"/>
      <c r="K524" s="177"/>
      <c r="L524" s="180"/>
    </row>
    <row r="525" spans="7:12" x14ac:dyDescent="0.35">
      <c r="G525" s="182"/>
      <c r="H525" s="183"/>
      <c r="I525" s="177"/>
      <c r="J525" s="177"/>
      <c r="K525" s="177"/>
      <c r="L525" s="180"/>
    </row>
    <row r="526" spans="7:12" x14ac:dyDescent="0.35">
      <c r="G526" s="182"/>
      <c r="H526" s="183"/>
      <c r="I526" s="177"/>
      <c r="J526" s="177"/>
      <c r="K526" s="177"/>
      <c r="L526" s="180"/>
    </row>
    <row r="527" spans="7:12" x14ac:dyDescent="0.35">
      <c r="G527" s="182"/>
      <c r="H527" s="183"/>
      <c r="I527" s="177"/>
      <c r="J527" s="177"/>
      <c r="K527" s="177"/>
      <c r="L527" s="180"/>
    </row>
    <row r="528" spans="7:12" x14ac:dyDescent="0.35">
      <c r="G528" s="182"/>
      <c r="H528" s="183"/>
      <c r="I528" s="177"/>
      <c r="J528" s="177"/>
      <c r="K528" s="177"/>
      <c r="L528" s="180"/>
    </row>
    <row r="529" spans="7:12" x14ac:dyDescent="0.35">
      <c r="G529" s="182"/>
      <c r="H529" s="183"/>
      <c r="I529" s="177"/>
      <c r="J529" s="177"/>
      <c r="K529" s="177"/>
      <c r="L529" s="180"/>
    </row>
    <row r="530" spans="7:12" x14ac:dyDescent="0.35">
      <c r="G530" s="182"/>
      <c r="H530" s="183"/>
      <c r="I530" s="177"/>
      <c r="J530" s="177"/>
      <c r="K530" s="177"/>
      <c r="L530" s="180"/>
    </row>
    <row r="531" spans="7:12" x14ac:dyDescent="0.35">
      <c r="H531" s="181"/>
      <c r="I531" s="177"/>
      <c r="J531" s="177"/>
      <c r="K531" s="177"/>
      <c r="L531" s="180"/>
    </row>
    <row r="532" spans="7:12" x14ac:dyDescent="0.35">
      <c r="G532" s="182"/>
      <c r="H532" s="183"/>
      <c r="I532" s="177"/>
      <c r="J532" s="177"/>
      <c r="K532" s="177"/>
      <c r="L532" s="180"/>
    </row>
    <row r="533" spans="7:12" x14ac:dyDescent="0.35">
      <c r="G533" s="182"/>
      <c r="H533" s="183"/>
      <c r="I533" s="177"/>
      <c r="J533" s="177"/>
      <c r="K533" s="177"/>
      <c r="L533" s="180"/>
    </row>
    <row r="534" spans="7:12" x14ac:dyDescent="0.35">
      <c r="G534" s="182"/>
      <c r="H534" s="183"/>
      <c r="I534" s="177"/>
      <c r="J534" s="177"/>
      <c r="K534" s="177"/>
      <c r="L534" s="180"/>
    </row>
    <row r="535" spans="7:12" x14ac:dyDescent="0.35">
      <c r="G535" s="182"/>
      <c r="H535" s="183"/>
      <c r="I535" s="177"/>
      <c r="J535" s="177"/>
      <c r="K535" s="177"/>
      <c r="L535" s="180"/>
    </row>
    <row r="536" spans="7:12" x14ac:dyDescent="0.35">
      <c r="G536" s="182"/>
      <c r="H536" s="183"/>
      <c r="I536" s="177"/>
      <c r="J536" s="177"/>
      <c r="K536" s="177"/>
      <c r="L536" s="180"/>
    </row>
    <row r="537" spans="7:12" x14ac:dyDescent="0.35">
      <c r="G537" s="182"/>
      <c r="H537" s="183"/>
      <c r="I537" s="177"/>
      <c r="J537" s="177"/>
      <c r="K537" s="177"/>
      <c r="L537" s="180"/>
    </row>
    <row r="538" spans="7:12" x14ac:dyDescent="0.35">
      <c r="G538" s="182"/>
      <c r="H538" s="183"/>
      <c r="I538" s="177"/>
      <c r="J538" s="177"/>
      <c r="K538" s="177"/>
      <c r="L538" s="180"/>
    </row>
    <row r="539" spans="7:12" x14ac:dyDescent="0.35">
      <c r="G539" s="182"/>
      <c r="H539" s="183"/>
      <c r="I539" s="177"/>
      <c r="J539" s="177"/>
      <c r="K539" s="177"/>
      <c r="L539" s="180"/>
    </row>
    <row r="540" spans="7:12" x14ac:dyDescent="0.35">
      <c r="G540" s="182"/>
      <c r="H540" s="183"/>
      <c r="I540" s="177"/>
      <c r="J540" s="177"/>
      <c r="K540" s="177"/>
      <c r="L540" s="180"/>
    </row>
    <row r="541" spans="7:12" x14ac:dyDescent="0.35">
      <c r="G541" s="182"/>
      <c r="H541" s="183"/>
      <c r="I541" s="177"/>
      <c r="J541" s="177"/>
      <c r="K541" s="177"/>
      <c r="L541" s="180"/>
    </row>
    <row r="542" spans="7:12" x14ac:dyDescent="0.35">
      <c r="G542" s="182"/>
      <c r="H542" s="183"/>
      <c r="I542" s="177"/>
      <c r="J542" s="177"/>
      <c r="K542" s="177"/>
      <c r="L542" s="180"/>
    </row>
    <row r="543" spans="7:12" x14ac:dyDescent="0.35">
      <c r="G543" s="182"/>
      <c r="H543" s="183"/>
      <c r="I543" s="177"/>
      <c r="J543" s="177"/>
      <c r="K543" s="177"/>
      <c r="L543" s="180"/>
    </row>
    <row r="544" spans="7:12" x14ac:dyDescent="0.35">
      <c r="G544" s="182"/>
      <c r="H544" s="183"/>
      <c r="I544" s="177"/>
      <c r="J544" s="177"/>
      <c r="K544" s="177"/>
      <c r="L544" s="180"/>
    </row>
    <row r="545" spans="7:12" x14ac:dyDescent="0.35">
      <c r="G545" s="182"/>
      <c r="H545" s="183"/>
      <c r="I545" s="177"/>
      <c r="J545" s="177"/>
      <c r="K545" s="177"/>
      <c r="L545" s="180"/>
    </row>
    <row r="546" spans="7:12" x14ac:dyDescent="0.35">
      <c r="G546" s="182"/>
      <c r="H546" s="183"/>
      <c r="I546" s="177"/>
      <c r="J546" s="177"/>
      <c r="K546" s="177"/>
      <c r="L546" s="180"/>
    </row>
    <row r="547" spans="7:12" x14ac:dyDescent="0.35">
      <c r="G547" s="182"/>
      <c r="H547" s="183"/>
      <c r="I547" s="177"/>
      <c r="J547" s="177"/>
      <c r="K547" s="177"/>
      <c r="L547" s="180"/>
    </row>
    <row r="548" spans="7:12" x14ac:dyDescent="0.35">
      <c r="G548" s="182"/>
      <c r="H548" s="183"/>
      <c r="I548" s="177"/>
      <c r="J548" s="177"/>
      <c r="K548" s="177"/>
      <c r="L548" s="180"/>
    </row>
    <row r="549" spans="7:12" x14ac:dyDescent="0.35">
      <c r="G549" s="182"/>
      <c r="H549" s="183"/>
      <c r="I549" s="177"/>
      <c r="J549" s="177"/>
      <c r="K549" s="177"/>
      <c r="L549" s="180"/>
    </row>
    <row r="550" spans="7:12" x14ac:dyDescent="0.35">
      <c r="G550" s="182"/>
      <c r="H550" s="183"/>
      <c r="I550" s="177"/>
      <c r="J550" s="177"/>
      <c r="K550" s="177"/>
      <c r="L550" s="180"/>
    </row>
    <row r="551" spans="7:12" x14ac:dyDescent="0.35">
      <c r="G551" s="182"/>
      <c r="H551" s="183"/>
      <c r="I551" s="177"/>
      <c r="J551" s="177"/>
      <c r="K551" s="177"/>
      <c r="L551" s="180"/>
    </row>
    <row r="552" spans="7:12" x14ac:dyDescent="0.35">
      <c r="G552" s="182"/>
      <c r="H552" s="183"/>
      <c r="I552" s="177"/>
      <c r="J552" s="177"/>
      <c r="K552" s="177"/>
      <c r="L552" s="180"/>
    </row>
    <row r="553" spans="7:12" x14ac:dyDescent="0.35">
      <c r="G553" s="182"/>
      <c r="H553" s="183"/>
      <c r="I553" s="177"/>
      <c r="J553" s="177"/>
      <c r="K553" s="177"/>
      <c r="L553" s="180"/>
    </row>
    <row r="554" spans="7:12" x14ac:dyDescent="0.35">
      <c r="G554" s="182"/>
      <c r="H554" s="183"/>
      <c r="I554" s="177"/>
      <c r="J554" s="177"/>
      <c r="K554" s="177"/>
      <c r="L554" s="180"/>
    </row>
    <row r="555" spans="7:12" x14ac:dyDescent="0.35">
      <c r="G555" s="182"/>
      <c r="H555" s="183"/>
      <c r="I555" s="177"/>
      <c r="J555" s="177"/>
      <c r="K555" s="177"/>
      <c r="L555" s="180"/>
    </row>
    <row r="556" spans="7:12" x14ac:dyDescent="0.35">
      <c r="G556" s="182"/>
      <c r="H556" s="183"/>
      <c r="I556" s="177"/>
      <c r="J556" s="177"/>
      <c r="K556" s="177"/>
      <c r="L556" s="180"/>
    </row>
    <row r="557" spans="7:12" x14ac:dyDescent="0.35">
      <c r="G557" s="182"/>
      <c r="H557" s="183"/>
      <c r="I557" s="177"/>
      <c r="J557" s="177"/>
      <c r="K557" s="177"/>
      <c r="L557" s="180"/>
    </row>
    <row r="558" spans="7:12" x14ac:dyDescent="0.35">
      <c r="G558" s="182"/>
      <c r="H558" s="183"/>
      <c r="I558" s="177"/>
      <c r="J558" s="177"/>
      <c r="K558" s="177"/>
      <c r="L558" s="180"/>
    </row>
    <row r="559" spans="7:12" x14ac:dyDescent="0.35">
      <c r="G559" s="182"/>
      <c r="H559" s="183"/>
      <c r="I559" s="177"/>
      <c r="J559" s="177"/>
      <c r="K559" s="177"/>
      <c r="L559" s="180"/>
    </row>
    <row r="560" spans="7:12" x14ac:dyDescent="0.35">
      <c r="G560" s="182"/>
      <c r="H560" s="183"/>
      <c r="I560" s="177"/>
      <c r="J560" s="177"/>
      <c r="K560" s="177"/>
      <c r="L560" s="180"/>
    </row>
    <row r="561" spans="7:12" x14ac:dyDescent="0.35">
      <c r="G561" s="182"/>
      <c r="H561" s="183"/>
      <c r="I561" s="177"/>
      <c r="J561" s="177"/>
      <c r="K561" s="177"/>
      <c r="L561" s="180"/>
    </row>
    <row r="562" spans="7:12" x14ac:dyDescent="0.35">
      <c r="G562" s="182"/>
      <c r="H562" s="183"/>
      <c r="I562" s="177"/>
      <c r="J562" s="177"/>
      <c r="K562" s="177"/>
      <c r="L562" s="180"/>
    </row>
    <row r="563" spans="7:12" x14ac:dyDescent="0.35">
      <c r="G563" s="182"/>
      <c r="H563" s="183"/>
      <c r="I563" s="177"/>
      <c r="J563" s="177"/>
      <c r="K563" s="177"/>
      <c r="L563" s="180"/>
    </row>
    <row r="564" spans="7:12" x14ac:dyDescent="0.35">
      <c r="G564" s="182"/>
      <c r="H564" s="183"/>
      <c r="I564" s="177"/>
      <c r="J564" s="177"/>
      <c r="K564" s="177"/>
      <c r="L564" s="180"/>
    </row>
    <row r="565" spans="7:12" x14ac:dyDescent="0.35">
      <c r="G565" s="182"/>
      <c r="H565" s="183"/>
      <c r="I565" s="177"/>
      <c r="J565" s="177"/>
      <c r="K565" s="177"/>
      <c r="L565" s="180"/>
    </row>
    <row r="566" spans="7:12" x14ac:dyDescent="0.35">
      <c r="G566" s="182"/>
      <c r="H566" s="183"/>
      <c r="I566" s="177"/>
      <c r="J566" s="177"/>
      <c r="K566" s="177"/>
      <c r="L566" s="180"/>
    </row>
    <row r="567" spans="7:12" x14ac:dyDescent="0.35">
      <c r="G567" s="182"/>
      <c r="H567" s="183"/>
      <c r="I567" s="177"/>
      <c r="J567" s="177"/>
      <c r="K567" s="177"/>
      <c r="L567" s="180"/>
    </row>
  </sheetData>
  <mergeCells count="176">
    <mergeCell ref="D275:E275"/>
    <mergeCell ref="D280:E280"/>
    <mergeCell ref="D285:E285"/>
    <mergeCell ref="E289:J289"/>
    <mergeCell ref="E290:G290"/>
    <mergeCell ref="F410:H410"/>
    <mergeCell ref="I410:K410"/>
    <mergeCell ref="L410:M410"/>
    <mergeCell ref="L296:M296"/>
    <mergeCell ref="D331:E331"/>
    <mergeCell ref="D336:E336"/>
    <mergeCell ref="D341:E341"/>
    <mergeCell ref="E345:J345"/>
    <mergeCell ref="E346:G346"/>
    <mergeCell ref="F296:H296"/>
    <mergeCell ref="I296:K296"/>
    <mergeCell ref="F352:H352"/>
    <mergeCell ref="I352:K352"/>
    <mergeCell ref="L352:M352"/>
    <mergeCell ref="E403:J403"/>
    <mergeCell ref="E404:G404"/>
    <mergeCell ref="F240:H240"/>
    <mergeCell ref="I240:K240"/>
    <mergeCell ref="L240:M240"/>
    <mergeCell ref="E120:G120"/>
    <mergeCell ref="F126:H126"/>
    <mergeCell ref="I126:K126"/>
    <mergeCell ref="L126:M126"/>
    <mergeCell ref="E175:J175"/>
    <mergeCell ref="E176:G176"/>
    <mergeCell ref="F182:H182"/>
    <mergeCell ref="I182:K182"/>
    <mergeCell ref="L182:M182"/>
    <mergeCell ref="E233:J233"/>
    <mergeCell ref="E234:G234"/>
    <mergeCell ref="D13:G13"/>
    <mergeCell ref="N51:O51"/>
    <mergeCell ref="H52:I52"/>
    <mergeCell ref="J52:K52"/>
    <mergeCell ref="L52:M52"/>
    <mergeCell ref="N52:O52"/>
    <mergeCell ref="E119:J119"/>
    <mergeCell ref="D55:F55"/>
    <mergeCell ref="D56:F56"/>
    <mergeCell ref="D57:F57"/>
    <mergeCell ref="D58:F58"/>
    <mergeCell ref="D59:F59"/>
    <mergeCell ref="D60:F60"/>
    <mergeCell ref="E63:J63"/>
    <mergeCell ref="E64:G64"/>
    <mergeCell ref="F70:H70"/>
    <mergeCell ref="I70:K70"/>
    <mergeCell ref="L70:M70"/>
    <mergeCell ref="D54:F54"/>
    <mergeCell ref="E39:F39"/>
    <mergeCell ref="G39:H39"/>
    <mergeCell ref="I39:J39"/>
    <mergeCell ref="D51:F53"/>
    <mergeCell ref="G51:G53"/>
    <mergeCell ref="H51:M51"/>
    <mergeCell ref="C48:O48"/>
    <mergeCell ref="K39:L39"/>
    <mergeCell ref="Q54:S54"/>
    <mergeCell ref="Q55:S55"/>
    <mergeCell ref="Q56:S56"/>
    <mergeCell ref="Q57:S57"/>
    <mergeCell ref="Q58:S58"/>
    <mergeCell ref="P48:AB48"/>
    <mergeCell ref="Q51:S53"/>
    <mergeCell ref="T51:T53"/>
    <mergeCell ref="U51:Z51"/>
    <mergeCell ref="AA51:AB51"/>
    <mergeCell ref="U52:V52"/>
    <mergeCell ref="W52:X52"/>
    <mergeCell ref="Y52:Z52"/>
    <mergeCell ref="AA52:AB52"/>
    <mergeCell ref="Y70:Z70"/>
    <mergeCell ref="R119:W119"/>
    <mergeCell ref="R120:T120"/>
    <mergeCell ref="S126:U126"/>
    <mergeCell ref="V126:X126"/>
    <mergeCell ref="Y126:Z126"/>
    <mergeCell ref="Q59:S59"/>
    <mergeCell ref="Q60:S60"/>
    <mergeCell ref="R63:W63"/>
    <mergeCell ref="R64:T64"/>
    <mergeCell ref="S70:U70"/>
    <mergeCell ref="V70:X70"/>
    <mergeCell ref="R233:W233"/>
    <mergeCell ref="R234:T234"/>
    <mergeCell ref="S240:U240"/>
    <mergeCell ref="V240:X240"/>
    <mergeCell ref="Y240:Z240"/>
    <mergeCell ref="R175:W175"/>
    <mergeCell ref="R176:T176"/>
    <mergeCell ref="S182:U182"/>
    <mergeCell ref="V182:X182"/>
    <mergeCell ref="Y182:Z182"/>
    <mergeCell ref="S296:U296"/>
    <mergeCell ref="V296:X296"/>
    <mergeCell ref="Y296:Z296"/>
    <mergeCell ref="Q331:R331"/>
    <mergeCell ref="Q336:R336"/>
    <mergeCell ref="Q275:R275"/>
    <mergeCell ref="Q280:R280"/>
    <mergeCell ref="Q285:R285"/>
    <mergeCell ref="R289:W289"/>
    <mergeCell ref="R290:T290"/>
    <mergeCell ref="Y352:Z352"/>
    <mergeCell ref="R403:W403"/>
    <mergeCell ref="R404:T404"/>
    <mergeCell ref="S410:U410"/>
    <mergeCell ref="V410:X410"/>
    <mergeCell ref="Y410:Z410"/>
    <mergeCell ref="Q341:R341"/>
    <mergeCell ref="R345:W345"/>
    <mergeCell ref="R346:T346"/>
    <mergeCell ref="S352:U352"/>
    <mergeCell ref="V352:X352"/>
    <mergeCell ref="AD54:AF54"/>
    <mergeCell ref="AD55:AF55"/>
    <mergeCell ref="AD56:AF56"/>
    <mergeCell ref="AD57:AF57"/>
    <mergeCell ref="AD58:AF58"/>
    <mergeCell ref="AC48:AO48"/>
    <mergeCell ref="AD51:AF53"/>
    <mergeCell ref="AG51:AG53"/>
    <mergeCell ref="AH51:AM51"/>
    <mergeCell ref="AN51:AO51"/>
    <mergeCell ref="AH52:AI52"/>
    <mergeCell ref="AJ52:AK52"/>
    <mergeCell ref="AL52:AM52"/>
    <mergeCell ref="AN52:AO52"/>
    <mergeCell ref="AL70:AM70"/>
    <mergeCell ref="AE119:AJ119"/>
    <mergeCell ref="AE120:AG120"/>
    <mergeCell ref="AF126:AH126"/>
    <mergeCell ref="AI126:AK126"/>
    <mergeCell ref="AL126:AM126"/>
    <mergeCell ref="AD59:AF59"/>
    <mergeCell ref="AD60:AF60"/>
    <mergeCell ref="AE63:AJ63"/>
    <mergeCell ref="AE64:AG64"/>
    <mergeCell ref="AF70:AH70"/>
    <mergeCell ref="AI70:AK70"/>
    <mergeCell ref="AE233:AJ233"/>
    <mergeCell ref="AE234:AG234"/>
    <mergeCell ref="AF240:AH240"/>
    <mergeCell ref="AI240:AK240"/>
    <mergeCell ref="AL240:AM240"/>
    <mergeCell ref="AE175:AJ175"/>
    <mergeCell ref="AE176:AG176"/>
    <mergeCell ref="AF182:AH182"/>
    <mergeCell ref="AI182:AK182"/>
    <mergeCell ref="AL182:AM182"/>
    <mergeCell ref="AF296:AH296"/>
    <mergeCell ref="AI296:AK296"/>
    <mergeCell ref="AL296:AM296"/>
    <mergeCell ref="AD331:AE331"/>
    <mergeCell ref="AD336:AE336"/>
    <mergeCell ref="AD275:AE275"/>
    <mergeCell ref="AD280:AE280"/>
    <mergeCell ref="AD285:AE285"/>
    <mergeCell ref="AE289:AJ289"/>
    <mergeCell ref="AE290:AG290"/>
    <mergeCell ref="AL352:AM352"/>
    <mergeCell ref="AE403:AJ403"/>
    <mergeCell ref="AE404:AG404"/>
    <mergeCell ref="AF410:AH410"/>
    <mergeCell ref="AI410:AK410"/>
    <mergeCell ref="AL410:AM410"/>
    <mergeCell ref="AD341:AE341"/>
    <mergeCell ref="AE345:AJ345"/>
    <mergeCell ref="AE346:AG346"/>
    <mergeCell ref="AF352:AH352"/>
    <mergeCell ref="AI352:AK352"/>
  </mergeCells>
  <dataValidations count="1">
    <dataValidation type="list" allowBlank="1" showInputMessage="1" showErrorMessage="1" prompt="Select Charge Unit - monthly, per kWh, per kW" sqref="E106 E111 E116 E101 E162 E167 E172 E157 E220 E225 E230 E215 E390 E395 E400 E385 E276 E281 E286 E271 E332 E337 E342 E327 E448 E453 E458 E443 R106 R111 R116 R101 R162 R167 R172 R157 R220 R225 R230 R215 R390 R395 R400 R385 R276 R281 R286 R271 R332 R337 R342 R327 R448 R453 R458 R443 AE106 AE111 AE116 AE101 AE162 AE167 AE172 AE157 AE220 AE225 AE230 AE215 AE390 AE395 AE400 AE385 AE276 AE281 AE286 AE271 AE332 AE337 AE342 AE327 AE448 AE453 AE458 AE443" xr:uid="{EEF181D2-6A4B-4649-B0E3-B365A136317B}">
      <formula1>"Monthly, per kWh, per kW"</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A2292-D10C-45AD-8A2A-B7A026A98185}">
  <sheetPr codeName="Sheet2"/>
  <dimension ref="A1:AO567"/>
  <sheetViews>
    <sheetView workbookViewId="0">
      <selection activeCell="J32" sqref="J32:K36"/>
    </sheetView>
  </sheetViews>
  <sheetFormatPr defaultRowHeight="14.5" x14ac:dyDescent="0.35"/>
  <cols>
    <col min="1" max="2" width="8.7265625" style="1"/>
    <col min="3" max="3" width="3.1796875" style="1" customWidth="1"/>
    <col min="4" max="4" width="34.453125" style="1" customWidth="1"/>
    <col min="5" max="5" width="17" style="1" customWidth="1"/>
    <col min="6" max="6" width="14.36328125" style="1" customWidth="1"/>
    <col min="7" max="7" width="13.08984375" style="1" customWidth="1"/>
    <col min="8" max="8" width="12.1796875" style="1" customWidth="1"/>
    <col min="9" max="9" width="11.90625" style="1" customWidth="1"/>
    <col min="10" max="10" width="12.08984375" style="1" customWidth="1"/>
    <col min="11" max="11" width="12.1796875" style="1" bestFit="1" customWidth="1"/>
    <col min="12" max="12" width="10.81640625" style="1" customWidth="1"/>
    <col min="13" max="13" width="10.1796875" style="1" customWidth="1"/>
    <col min="14" max="14" width="10.1796875" style="1" bestFit="1" customWidth="1"/>
    <col min="15" max="15" width="11.54296875" style="1" customWidth="1"/>
    <col min="16" max="16" width="8.453125" style="1" bestFit="1" customWidth="1"/>
    <col min="17" max="17" width="36.7265625" style="1" customWidth="1"/>
    <col min="18" max="18" width="7.81640625" style="1" bestFit="1" customWidth="1"/>
    <col min="19" max="19" width="12.1796875" style="1" bestFit="1" customWidth="1"/>
    <col min="20" max="20" width="11.81640625" style="1" bestFit="1" customWidth="1"/>
    <col min="21" max="21" width="14.81640625" style="1" bestFit="1" customWidth="1"/>
    <col min="22" max="22" width="12.1796875" style="1" bestFit="1" customWidth="1"/>
    <col min="23" max="23" width="11.81640625" style="1" bestFit="1" customWidth="1"/>
    <col min="24" max="24" width="14.81640625" style="1" bestFit="1" customWidth="1"/>
    <col min="25" max="25" width="12.90625" style="1" bestFit="1" customWidth="1"/>
    <col min="26" max="26" width="9.6328125" style="1" bestFit="1" customWidth="1"/>
    <col min="27" max="27" width="12.90625" style="1" bestFit="1" customWidth="1"/>
    <col min="28" max="28" width="6.54296875" style="1" bestFit="1" customWidth="1"/>
    <col min="29" max="29" width="8.7265625" style="1"/>
    <col min="30" max="30" width="40.26953125" style="1" customWidth="1"/>
    <col min="31" max="31" width="11.81640625" style="1" bestFit="1" customWidth="1"/>
    <col min="32" max="32" width="9.6328125" style="1" bestFit="1" customWidth="1"/>
    <col min="33" max="33" width="11.81640625" style="1" bestFit="1" customWidth="1"/>
    <col min="34" max="34" width="12.1796875" style="1" bestFit="1" customWidth="1"/>
    <col min="35" max="35" width="9.6328125" style="1" bestFit="1" customWidth="1"/>
    <col min="36" max="36" width="11.81640625" style="1" bestFit="1" customWidth="1"/>
    <col min="37" max="37" width="12.1796875" style="1" bestFit="1" customWidth="1"/>
    <col min="38" max="38" width="10.81640625" style="1" bestFit="1" customWidth="1"/>
    <col min="39" max="39" width="8.6328125" style="1" bestFit="1" customWidth="1"/>
    <col min="40" max="40" width="10.81640625" style="1" bestFit="1" customWidth="1"/>
    <col min="41" max="41" width="6.54296875" style="1" bestFit="1" customWidth="1"/>
    <col min="42" max="16384" width="8.7265625" style="1"/>
  </cols>
  <sheetData>
    <row r="1" spans="1:12" ht="15" thickBot="1" x14ac:dyDescent="0.4"/>
    <row r="2" spans="1:12" x14ac:dyDescent="0.35">
      <c r="A2" s="2"/>
      <c r="B2" s="3"/>
      <c r="C2" s="3"/>
      <c r="D2" s="3"/>
      <c r="E2" s="3"/>
      <c r="F2" s="3"/>
      <c r="G2" s="3"/>
      <c r="H2" s="3"/>
      <c r="I2" s="3"/>
      <c r="J2" s="3"/>
      <c r="K2" s="3"/>
      <c r="L2" s="13"/>
    </row>
    <row r="3" spans="1:12" x14ac:dyDescent="0.35">
      <c r="A3" s="5"/>
      <c r="B3" s="188" t="s">
        <v>115</v>
      </c>
      <c r="E3" s="238" t="s">
        <v>117</v>
      </c>
      <c r="F3" s="238"/>
      <c r="G3" s="238"/>
      <c r="H3" s="238"/>
      <c r="L3" s="7"/>
    </row>
    <row r="4" spans="1:12" ht="15" thickBot="1" x14ac:dyDescent="0.4">
      <c r="A4" s="5"/>
      <c r="L4" s="7"/>
    </row>
    <row r="5" spans="1:12" ht="15" customHeight="1" thickBot="1" x14ac:dyDescent="0.4">
      <c r="A5" s="5"/>
      <c r="D5" s="216"/>
      <c r="E5" s="217">
        <v>2025</v>
      </c>
      <c r="F5" s="217">
        <v>2026</v>
      </c>
      <c r="G5" s="217">
        <v>2027</v>
      </c>
      <c r="H5" s="218" t="s">
        <v>19</v>
      </c>
      <c r="L5" s="7"/>
    </row>
    <row r="6" spans="1:12" ht="14.5" customHeight="1" x14ac:dyDescent="0.35">
      <c r="A6" s="5"/>
      <c r="D6" s="194" t="s">
        <v>96</v>
      </c>
      <c r="E6" s="230">
        <f ca="1">E7/H7</f>
        <v>0.66</v>
      </c>
      <c r="F6" s="230">
        <f ca="1">F7/H7</f>
        <v>0.28000000000000003</v>
      </c>
      <c r="G6" s="230">
        <f ca="1">G7/H7</f>
        <v>0.06</v>
      </c>
      <c r="H6" s="225">
        <f ca="1">SUM(E6:G6)</f>
        <v>1</v>
      </c>
      <c r="I6" s="231" t="str">
        <f ca="1">IF(H6=1,"","Total Should Equal 100%")</f>
        <v/>
      </c>
      <c r="J6" s="283" t="s">
        <v>116</v>
      </c>
      <c r="K6" s="283"/>
      <c r="L6" s="284"/>
    </row>
    <row r="7" spans="1:12" ht="15" thickBot="1" x14ac:dyDescent="0.4">
      <c r="A7" s="5"/>
      <c r="D7" s="195" t="s">
        <v>97</v>
      </c>
      <c r="E7" s="227">
        <v>82500</v>
      </c>
      <c r="F7" s="227">
        <v>35000</v>
      </c>
      <c r="G7" s="203">
        <f ca="1">H7-E7-F7</f>
        <v>7500</v>
      </c>
      <c r="H7" s="226">
        <f ca="1">SUM(E7:G7)</f>
        <v>125000</v>
      </c>
      <c r="I7" s="232" t="str">
        <f ca="1">IF(H7=E25,"","Total Should Equal $"&amp;E25)</f>
        <v/>
      </c>
      <c r="J7" s="283"/>
      <c r="K7" s="283"/>
      <c r="L7" s="284"/>
    </row>
    <row r="8" spans="1:12" x14ac:dyDescent="0.35">
      <c r="A8" s="5"/>
      <c r="D8" s="200" t="s">
        <v>113</v>
      </c>
      <c r="E8" s="228">
        <v>0.36711422502852198</v>
      </c>
      <c r="F8" s="228">
        <v>0.36711422502852198</v>
      </c>
      <c r="G8" s="228">
        <v>0.36711422502852198</v>
      </c>
      <c r="H8" s="213">
        <f ca="1">SUMPRODUCT(E6:G6,E8:G8)</f>
        <v>0.36711422502852198</v>
      </c>
      <c r="J8" s="283"/>
      <c r="K8" s="283"/>
      <c r="L8" s="284"/>
    </row>
    <row r="9" spans="1:12" ht="15" thickBot="1" x14ac:dyDescent="0.4">
      <c r="A9" s="5"/>
      <c r="D9" s="201" t="s">
        <v>114</v>
      </c>
      <c r="E9" s="229">
        <f>1-E8</f>
        <v>0.63288577497147802</v>
      </c>
      <c r="F9" s="229">
        <f t="shared" ref="F9:G9" si="0">1-F8</f>
        <v>0.63288577497147802</v>
      </c>
      <c r="G9" s="229">
        <f t="shared" si="0"/>
        <v>0.63288577497147802</v>
      </c>
      <c r="H9" s="213">
        <f ca="1">SUMPRODUCT(E6:G6,E9:G9)</f>
        <v>0.63288577497147802</v>
      </c>
      <c r="J9" s="283"/>
      <c r="K9" s="283"/>
      <c r="L9" s="284"/>
    </row>
    <row r="10" spans="1:12" x14ac:dyDescent="0.35">
      <c r="A10" s="5"/>
      <c r="D10" s="196" t="s">
        <v>99</v>
      </c>
      <c r="E10" s="207">
        <f>-E7*E8/($H$10*12)</f>
        <v>-35.548032353113925</v>
      </c>
      <c r="F10" s="207">
        <f>-F7*F8/($H$10*12)</f>
        <v>-15.08098342253318</v>
      </c>
      <c r="G10" s="207">
        <f ca="1">-G7*G8/($H$10*12)</f>
        <v>-3.2316393048285383</v>
      </c>
      <c r="H10" s="221">
        <v>71</v>
      </c>
      <c r="I10" s="222" t="s">
        <v>101</v>
      </c>
      <c r="J10" s="283"/>
      <c r="K10" s="283"/>
      <c r="L10" s="284"/>
    </row>
    <row r="11" spans="1:12" ht="15" thickBot="1" x14ac:dyDescent="0.4">
      <c r="A11" s="5"/>
      <c r="D11" s="198" t="s">
        <v>100</v>
      </c>
      <c r="E11" s="208">
        <f>-E7*E9/$H$11</f>
        <v>-0.3339929432467092</v>
      </c>
      <c r="F11" s="208">
        <f>-F7*F9/$H$11</f>
        <v>-0.14169397592284633</v>
      </c>
      <c r="G11" s="208">
        <f ca="1">-G7*G9/$H$11</f>
        <v>-3.036299484060993E-2</v>
      </c>
      <c r="H11" s="224">
        <v>156329.87909142414</v>
      </c>
      <c r="I11" s="223" t="s">
        <v>36</v>
      </c>
      <c r="L11" s="7"/>
    </row>
    <row r="12" spans="1:12" ht="7" customHeight="1" thickBot="1" x14ac:dyDescent="0.4">
      <c r="A12" s="5"/>
      <c r="L12" s="7"/>
    </row>
    <row r="13" spans="1:12" ht="15" thickBot="1" x14ac:dyDescent="0.4">
      <c r="A13" s="5"/>
      <c r="D13" s="277" t="s">
        <v>106</v>
      </c>
      <c r="E13" s="278"/>
      <c r="F13" s="278"/>
      <c r="G13" s="279"/>
      <c r="L13" s="7"/>
    </row>
    <row r="14" spans="1:12" ht="15" thickBot="1" x14ac:dyDescent="0.4">
      <c r="A14" s="5"/>
      <c r="D14" s="219" t="s">
        <v>110</v>
      </c>
      <c r="E14" s="217">
        <v>2025</v>
      </c>
      <c r="F14" s="217">
        <v>2026</v>
      </c>
      <c r="G14" s="218">
        <v>2027</v>
      </c>
      <c r="L14" s="7"/>
    </row>
    <row r="15" spans="1:12" x14ac:dyDescent="0.35">
      <c r="A15" s="5"/>
      <c r="B15" s="2"/>
      <c r="C15" s="13"/>
      <c r="D15" s="196" t="s">
        <v>103</v>
      </c>
      <c r="E15" s="202">
        <f>M421</f>
        <v>0.75315277735171982</v>
      </c>
      <c r="F15" s="202">
        <f>Z421</f>
        <v>2.9901585233369641E-2</v>
      </c>
      <c r="G15" s="212">
        <f ca="1">AM421</f>
        <v>7.0760884648351355E-2</v>
      </c>
      <c r="L15" s="7"/>
    </row>
    <row r="16" spans="1:12" x14ac:dyDescent="0.35">
      <c r="A16" s="5"/>
      <c r="B16" s="5" t="s">
        <v>102</v>
      </c>
      <c r="C16" s="7"/>
      <c r="D16" s="204" t="s">
        <v>104</v>
      </c>
      <c r="E16" s="205">
        <f>M193</f>
        <v>0.35755161368737737</v>
      </c>
      <c r="F16" s="205">
        <f>Z193</f>
        <v>5.994924649710804E-2</v>
      </c>
      <c r="G16" s="213">
        <f ca="1">AM193</f>
        <v>7.5030847012135499E-2</v>
      </c>
      <c r="I16" s="1" t="s">
        <v>111</v>
      </c>
      <c r="K16" s="233">
        <v>0.03</v>
      </c>
      <c r="L16" s="7"/>
    </row>
    <row r="17" spans="1:12" ht="15" thickBot="1" x14ac:dyDescent="0.4">
      <c r="A17" s="5"/>
      <c r="B17" s="9"/>
      <c r="C17" s="12"/>
      <c r="D17" s="198" t="s">
        <v>105</v>
      </c>
      <c r="E17" s="206">
        <f>M363</f>
        <v>0.19519118578557962</v>
      </c>
      <c r="F17" s="206">
        <f>Z363</f>
        <v>7.8038293359966662E-2</v>
      </c>
      <c r="G17" s="214">
        <f ca="1">AM363</f>
        <v>7.7486633441101793E-2</v>
      </c>
      <c r="I17" s="281" t="s">
        <v>112</v>
      </c>
      <c r="J17" s="281"/>
      <c r="K17" s="281"/>
      <c r="L17" s="282"/>
    </row>
    <row r="18" spans="1:12" x14ac:dyDescent="0.35">
      <c r="A18" s="5"/>
      <c r="B18" s="2"/>
      <c r="C18" s="13"/>
      <c r="D18" s="196" t="s">
        <v>103</v>
      </c>
      <c r="E18" s="202">
        <f>M457</f>
        <v>3.1128158757865038E-2</v>
      </c>
      <c r="F18" s="202">
        <f>Z457</f>
        <v>6.3493417716262738E-3</v>
      </c>
      <c r="G18" s="212">
        <f ca="1">AM457</f>
        <v>8.451476614035492E-3</v>
      </c>
      <c r="I18" s="281"/>
      <c r="J18" s="281"/>
      <c r="K18" s="281"/>
      <c r="L18" s="282"/>
    </row>
    <row r="19" spans="1:12" x14ac:dyDescent="0.35">
      <c r="A19" s="5"/>
      <c r="B19" s="5" t="s">
        <v>29</v>
      </c>
      <c r="C19" s="7"/>
      <c r="D19" s="204" t="s">
        <v>104</v>
      </c>
      <c r="E19" s="205">
        <f>M229</f>
        <v>2.2890855017474739E-2</v>
      </c>
      <c r="F19" s="205">
        <f>Z229</f>
        <v>7.9983807454562968E-3</v>
      </c>
      <c r="G19" s="213">
        <f ca="1">AM229</f>
        <v>9.074005814519356E-3</v>
      </c>
      <c r="I19" s="281"/>
      <c r="J19" s="281"/>
      <c r="K19" s="281"/>
      <c r="L19" s="282"/>
    </row>
    <row r="20" spans="1:12" ht="15" thickBot="1" x14ac:dyDescent="0.4">
      <c r="A20" s="5"/>
      <c r="B20" s="9"/>
      <c r="C20" s="12"/>
      <c r="D20" s="198" t="s">
        <v>105</v>
      </c>
      <c r="E20" s="206">
        <f>M399</f>
        <v>1.90438855622127E-2</v>
      </c>
      <c r="F20" s="206">
        <f>Z399</f>
        <v>1.0334053764993413E-2</v>
      </c>
      <c r="G20" s="214">
        <f ca="1">AM399</f>
        <v>1.0558960012991572E-2</v>
      </c>
      <c r="L20" s="7"/>
    </row>
    <row r="21" spans="1:12" ht="15" thickBot="1" x14ac:dyDescent="0.4">
      <c r="A21" s="9"/>
      <c r="B21" s="10"/>
      <c r="C21" s="10"/>
      <c r="D21" s="10"/>
      <c r="E21" s="10"/>
      <c r="F21" s="10"/>
      <c r="G21" s="10"/>
      <c r="H21" s="10"/>
      <c r="I21" s="10"/>
      <c r="J21" s="10"/>
      <c r="K21" s="10"/>
      <c r="L21" s="12"/>
    </row>
    <row r="22" spans="1:12" ht="15" thickBot="1" x14ac:dyDescent="0.4"/>
    <row r="23" spans="1:12" ht="26.5" thickBot="1" x14ac:dyDescent="0.4">
      <c r="C23" s="2"/>
      <c r="D23" s="3"/>
      <c r="E23" s="3"/>
      <c r="F23" s="4"/>
      <c r="H23" s="19"/>
      <c r="I23" s="17" t="s">
        <v>11</v>
      </c>
      <c r="J23" s="15" t="s">
        <v>12</v>
      </c>
      <c r="K23" s="18" t="s">
        <v>13</v>
      </c>
    </row>
    <row r="24" spans="1:12" x14ac:dyDescent="0.35">
      <c r="C24" s="5"/>
      <c r="D24" s="1" t="s">
        <v>0</v>
      </c>
      <c r="E24" s="6">
        <v>4100911</v>
      </c>
      <c r="F24" s="7"/>
      <c r="H24" s="20" t="s">
        <v>14</v>
      </c>
      <c r="I24" s="184">
        <v>1.014972948784052</v>
      </c>
      <c r="J24" s="185">
        <v>1.014972948784052</v>
      </c>
      <c r="K24" s="186">
        <v>1.014972948784052</v>
      </c>
    </row>
    <row r="25" spans="1:12" x14ac:dyDescent="0.35">
      <c r="C25" s="5"/>
      <c r="D25" s="1" t="s">
        <v>98</v>
      </c>
      <c r="E25" s="6">
        <v>125000</v>
      </c>
      <c r="F25" s="7"/>
      <c r="H25" s="27" t="s">
        <v>15</v>
      </c>
      <c r="I25" s="30">
        <v>1.2</v>
      </c>
      <c r="J25" s="25">
        <v>1.2</v>
      </c>
      <c r="K25" s="26">
        <v>1.2</v>
      </c>
    </row>
    <row r="26" spans="1:12" x14ac:dyDescent="0.35">
      <c r="C26" s="5"/>
      <c r="D26" s="1" t="s">
        <v>1</v>
      </c>
      <c r="E26" s="8" t="s">
        <v>95</v>
      </c>
      <c r="F26" s="7"/>
      <c r="H26" s="27" t="s">
        <v>16</v>
      </c>
      <c r="I26" s="30">
        <v>0.83805014952048573</v>
      </c>
      <c r="J26" s="25">
        <v>0.8301897966077687</v>
      </c>
      <c r="K26" s="26">
        <v>0.82666462021361464</v>
      </c>
    </row>
    <row r="27" spans="1:12" x14ac:dyDescent="0.35">
      <c r="C27" s="5"/>
      <c r="D27" s="1" t="s">
        <v>2</v>
      </c>
      <c r="E27" s="8" t="s">
        <v>3</v>
      </c>
      <c r="F27" s="7"/>
      <c r="H27" s="27" t="s">
        <v>17</v>
      </c>
      <c r="I27" s="30">
        <v>0.77716442888185044</v>
      </c>
      <c r="J27" s="25">
        <v>0.79292967291348126</v>
      </c>
      <c r="K27" s="26">
        <v>0.8</v>
      </c>
    </row>
    <row r="28" spans="1:12" ht="15" thickBot="1" x14ac:dyDescent="0.4">
      <c r="C28" s="9"/>
      <c r="D28" s="10"/>
      <c r="E28" s="11"/>
      <c r="F28" s="12"/>
      <c r="H28" s="32" t="s">
        <v>18</v>
      </c>
      <c r="I28" s="33">
        <v>1.0336085514711979</v>
      </c>
      <c r="J28" s="187">
        <v>1.0336085514711979</v>
      </c>
      <c r="K28" s="34">
        <v>1.0336085514711979</v>
      </c>
    </row>
    <row r="29" spans="1:12" ht="15" thickBot="1" x14ac:dyDescent="0.4">
      <c r="E29" s="8"/>
    </row>
    <row r="30" spans="1:12" ht="15" thickBot="1" x14ac:dyDescent="0.4">
      <c r="C30" s="2"/>
      <c r="D30" s="3"/>
      <c r="E30" s="3"/>
      <c r="F30" s="3"/>
      <c r="G30" s="3"/>
      <c r="H30" s="3"/>
      <c r="I30" s="3"/>
      <c r="J30" s="3"/>
      <c r="K30" s="3"/>
      <c r="L30" s="13"/>
    </row>
    <row r="31" spans="1:12" ht="39.5" thickBot="1" x14ac:dyDescent="0.4">
      <c r="C31" s="5"/>
      <c r="D31" s="14"/>
      <c r="E31" s="15" t="s">
        <v>4</v>
      </c>
      <c r="F31" s="15" t="s">
        <v>5</v>
      </c>
      <c r="G31" s="15" t="s">
        <v>6</v>
      </c>
      <c r="H31" s="15" t="s">
        <v>7</v>
      </c>
      <c r="I31" s="16" t="s">
        <v>8</v>
      </c>
      <c r="J31" s="17" t="s">
        <v>9</v>
      </c>
      <c r="K31" s="18" t="s">
        <v>10</v>
      </c>
      <c r="L31" s="7"/>
    </row>
    <row r="32" spans="1:12" x14ac:dyDescent="0.35">
      <c r="C32" s="5"/>
      <c r="D32" s="20" t="s">
        <v>14</v>
      </c>
      <c r="E32" s="21">
        <v>3382415.8946518824</v>
      </c>
      <c r="F32" s="21">
        <v>169289.4151685703</v>
      </c>
      <c r="G32" s="21">
        <f>E32+F32</f>
        <v>3551705.3098204527</v>
      </c>
      <c r="H32" s="21">
        <v>3499310.3156842082</v>
      </c>
      <c r="I32" s="22">
        <f>G32/H32</f>
        <v>1.014972948784052</v>
      </c>
      <c r="J32" s="23">
        <v>1.014972948784052</v>
      </c>
      <c r="K32" s="24">
        <v>3382415.8946518824</v>
      </c>
      <c r="L32" s="7"/>
    </row>
    <row r="33" spans="3:41" x14ac:dyDescent="0.35">
      <c r="C33" s="5"/>
      <c r="D33" s="27" t="s">
        <v>15</v>
      </c>
      <c r="E33" s="28">
        <v>888951.04016125842</v>
      </c>
      <c r="F33" s="21">
        <v>32523.048911972051</v>
      </c>
      <c r="G33" s="21">
        <f>E33+F33</f>
        <v>921474.08907323051</v>
      </c>
      <c r="H33" s="28">
        <v>674202.77125050058</v>
      </c>
      <c r="I33" s="29">
        <f t="shared" ref="I33:I36" si="1">G33/H33</f>
        <v>1.3667610522633939</v>
      </c>
      <c r="J33" s="30">
        <v>1.2</v>
      </c>
      <c r="K33" s="31">
        <v>776520.27658862853</v>
      </c>
      <c r="L33" s="7"/>
    </row>
    <row r="34" spans="3:41" x14ac:dyDescent="0.35">
      <c r="C34" s="5"/>
      <c r="D34" s="27" t="s">
        <v>16</v>
      </c>
      <c r="E34" s="28">
        <v>423106.19933477539</v>
      </c>
      <c r="F34" s="21">
        <v>42689.616088757124</v>
      </c>
      <c r="G34" s="21">
        <f t="shared" ref="G34:G35" si="2">E34+F34</f>
        <v>465795.81542353251</v>
      </c>
      <c r="H34" s="28">
        <v>687045.60975758731</v>
      </c>
      <c r="I34" s="29">
        <f t="shared" si="1"/>
        <v>0.67796927716033417</v>
      </c>
      <c r="J34" s="30">
        <v>0.83805014952048573</v>
      </c>
      <c r="K34" s="31">
        <v>533089.05989598215</v>
      </c>
      <c r="L34" s="7"/>
    </row>
    <row r="35" spans="3:41" x14ac:dyDescent="0.35">
      <c r="C35" s="5"/>
      <c r="D35" s="27" t="s">
        <v>17</v>
      </c>
      <c r="E35" s="28">
        <v>253804.68322779229</v>
      </c>
      <c r="F35" s="21">
        <v>9966.8939378955074</v>
      </c>
      <c r="G35" s="21">
        <f t="shared" si="2"/>
        <v>263771.57716568781</v>
      </c>
      <c r="H35" s="28">
        <v>342552.32262770302</v>
      </c>
      <c r="I35" s="29">
        <f t="shared" si="1"/>
        <v>0.77001835848698452</v>
      </c>
      <c r="J35" s="30">
        <v>0.77716442888185044</v>
      </c>
      <c r="K35" s="31">
        <v>256252.58623921467</v>
      </c>
      <c r="L35" s="7"/>
    </row>
    <row r="36" spans="3:41" x14ac:dyDescent="0.35">
      <c r="C36" s="5"/>
      <c r="D36" s="27" t="s">
        <v>18</v>
      </c>
      <c r="E36" s="28">
        <v>10655.557949004935</v>
      </c>
      <c r="F36" s="21">
        <v>546.02589280497455</v>
      </c>
      <c r="G36" s="21">
        <f>E36+F36</f>
        <v>11201.58384180991</v>
      </c>
      <c r="H36" s="28">
        <v>10837.356004713791</v>
      </c>
      <c r="I36" s="29">
        <f t="shared" si="1"/>
        <v>1.0336085514711979</v>
      </c>
      <c r="J36" s="30">
        <v>1.0336085514711979</v>
      </c>
      <c r="K36" s="31">
        <v>10655.557949004935</v>
      </c>
      <c r="L36" s="7"/>
    </row>
    <row r="37" spans="3:41" ht="15" thickBot="1" x14ac:dyDescent="0.4">
      <c r="C37" s="5"/>
      <c r="D37" s="35" t="s">
        <v>19</v>
      </c>
      <c r="E37" s="36">
        <f>SUM(E32:E36)</f>
        <v>4958933.3753247131</v>
      </c>
      <c r="F37" s="36">
        <f>SUM(F32:F36)</f>
        <v>255014.99999999997</v>
      </c>
      <c r="G37" s="36">
        <f>SUM(G32:G36)</f>
        <v>5213948.3753247131</v>
      </c>
      <c r="H37" s="36">
        <f>SUM(H32:H36)</f>
        <v>5213948.3753247131</v>
      </c>
      <c r="I37" s="37">
        <f>G37/H37</f>
        <v>1</v>
      </c>
      <c r="J37" s="38">
        <f>H37/G37</f>
        <v>1</v>
      </c>
      <c r="K37" s="39">
        <f>SUM(K32:K36)</f>
        <v>4958933.3753247131</v>
      </c>
      <c r="L37" s="7"/>
    </row>
    <row r="38" spans="3:41" ht="10.5" customHeight="1" thickBot="1" x14ac:dyDescent="0.4">
      <c r="C38" s="5"/>
      <c r="L38" s="7"/>
    </row>
    <row r="39" spans="3:41" x14ac:dyDescent="0.35">
      <c r="C39" s="5"/>
      <c r="D39" s="40"/>
      <c r="E39" s="275" t="s">
        <v>20</v>
      </c>
      <c r="F39" s="276"/>
      <c r="G39" s="275" t="s">
        <v>107</v>
      </c>
      <c r="H39" s="280"/>
      <c r="I39" s="275" t="s">
        <v>108</v>
      </c>
      <c r="J39" s="280"/>
      <c r="K39" s="275" t="s">
        <v>109</v>
      </c>
      <c r="L39" s="276"/>
    </row>
    <row r="40" spans="3:41" ht="26" x14ac:dyDescent="0.35">
      <c r="C40" s="5"/>
      <c r="D40" s="41"/>
      <c r="E40" s="42" t="s">
        <v>21</v>
      </c>
      <c r="F40" s="215" t="s">
        <v>22</v>
      </c>
      <c r="G40" s="42" t="s">
        <v>21</v>
      </c>
      <c r="H40" s="44" t="s">
        <v>22</v>
      </c>
      <c r="I40" s="42" t="s">
        <v>21</v>
      </c>
      <c r="J40" s="44" t="s">
        <v>22</v>
      </c>
      <c r="K40" s="42" t="s">
        <v>21</v>
      </c>
      <c r="L40" s="43" t="s">
        <v>22</v>
      </c>
    </row>
    <row r="41" spans="3:41" x14ac:dyDescent="0.35">
      <c r="C41" s="5"/>
      <c r="D41" s="45" t="s">
        <v>14</v>
      </c>
      <c r="E41" s="46">
        <v>43.82</v>
      </c>
      <c r="F41" s="47">
        <v>0</v>
      </c>
      <c r="G41" s="46">
        <v>54.39</v>
      </c>
      <c r="H41" s="47">
        <v>0</v>
      </c>
      <c r="I41" s="46">
        <v>54.39</v>
      </c>
      <c r="J41" s="47">
        <v>0</v>
      </c>
      <c r="K41" s="46">
        <v>54.39</v>
      </c>
      <c r="L41" s="47">
        <v>0</v>
      </c>
    </row>
    <row r="42" spans="3:41" x14ac:dyDescent="0.35">
      <c r="C42" s="5"/>
      <c r="D42" s="45" t="s">
        <v>15</v>
      </c>
      <c r="E42" s="46">
        <v>38.17</v>
      </c>
      <c r="F42" s="47">
        <v>2.1299999999999999E-2</v>
      </c>
      <c r="G42" s="46">
        <v>41.39</v>
      </c>
      <c r="H42" s="47">
        <v>2.3099999999999999E-2</v>
      </c>
      <c r="I42" s="46">
        <v>41.39</v>
      </c>
      <c r="J42" s="47">
        <v>2.3099999999999999E-2</v>
      </c>
      <c r="K42" s="46">
        <v>41.39</v>
      </c>
      <c r="L42" s="47">
        <v>2.3099999999999999E-2</v>
      </c>
      <c r="Q42" s="188" t="s">
        <v>118</v>
      </c>
    </row>
    <row r="43" spans="3:41" x14ac:dyDescent="0.35">
      <c r="C43" s="5"/>
      <c r="D43" s="45" t="s">
        <v>16</v>
      </c>
      <c r="E43" s="46">
        <v>230.33</v>
      </c>
      <c r="F43" s="47">
        <v>1.3275999999999999</v>
      </c>
      <c r="G43" s="46">
        <v>230.33</v>
      </c>
      <c r="H43" s="47">
        <v>2.5573000000000001</v>
      </c>
      <c r="I43" s="46">
        <v>230.33</v>
      </c>
      <c r="J43" s="47">
        <v>2.5226999999999999</v>
      </c>
      <c r="K43" s="46">
        <v>230.33</v>
      </c>
      <c r="L43" s="47">
        <v>2.5072000000000001</v>
      </c>
      <c r="Q43" s="1" t="s">
        <v>119</v>
      </c>
    </row>
    <row r="44" spans="3:41" x14ac:dyDescent="0.35">
      <c r="C44" s="5"/>
      <c r="D44" s="45" t="s">
        <v>17</v>
      </c>
      <c r="E44" s="46">
        <v>9.19</v>
      </c>
      <c r="F44" s="47">
        <v>10.823399999999999</v>
      </c>
      <c r="G44" s="46">
        <v>11.52</v>
      </c>
      <c r="H44" s="47">
        <v>13.5305</v>
      </c>
      <c r="I44" s="46">
        <v>11.76</v>
      </c>
      <c r="J44" s="47">
        <v>13.8545</v>
      </c>
      <c r="K44" s="46">
        <v>11.87</v>
      </c>
      <c r="L44" s="47">
        <v>13.966699999999999</v>
      </c>
      <c r="Q44" s="1" t="s">
        <v>120</v>
      </c>
    </row>
    <row r="45" spans="3:41" ht="15" thickBot="1" x14ac:dyDescent="0.4">
      <c r="C45" s="5"/>
      <c r="D45" s="48" t="s">
        <v>18</v>
      </c>
      <c r="E45" s="49">
        <v>19.350000000000001</v>
      </c>
      <c r="F45" s="50">
        <v>2.12E-2</v>
      </c>
      <c r="G45" s="49">
        <v>24.02</v>
      </c>
      <c r="H45" s="50">
        <v>2.63E-2</v>
      </c>
      <c r="I45" s="49">
        <v>24.02</v>
      </c>
      <c r="J45" s="50">
        <v>2.63E-2</v>
      </c>
      <c r="K45" s="49">
        <v>24.02</v>
      </c>
      <c r="L45" s="50">
        <v>2.63E-2</v>
      </c>
      <c r="Q45" s="1" t="s">
        <v>121</v>
      </c>
    </row>
    <row r="46" spans="3:41" ht="15" thickBot="1" x14ac:dyDescent="0.4">
      <c r="C46" s="9"/>
      <c r="D46" s="10"/>
      <c r="E46" s="10"/>
      <c r="F46" s="10"/>
      <c r="G46" s="10"/>
      <c r="H46" s="10"/>
      <c r="I46" s="10"/>
      <c r="J46" s="10"/>
      <c r="K46" s="10"/>
      <c r="L46" s="12"/>
      <c r="Q46" s="1" t="s">
        <v>123</v>
      </c>
    </row>
    <row r="48" spans="3:41" ht="26" customHeight="1" x14ac:dyDescent="0.6">
      <c r="C48" s="260">
        <v>2025</v>
      </c>
      <c r="D48" s="260"/>
      <c r="E48" s="260"/>
      <c r="F48" s="260"/>
      <c r="G48" s="260"/>
      <c r="H48" s="260"/>
      <c r="I48" s="260"/>
      <c r="J48" s="260"/>
      <c r="K48" s="260"/>
      <c r="L48" s="260"/>
      <c r="M48" s="260"/>
      <c r="N48" s="260"/>
      <c r="O48" s="260"/>
      <c r="P48" s="260">
        <v>2026</v>
      </c>
      <c r="Q48" s="260"/>
      <c r="R48" s="260"/>
      <c r="S48" s="260"/>
      <c r="T48" s="260"/>
      <c r="U48" s="260"/>
      <c r="V48" s="260"/>
      <c r="W48" s="260"/>
      <c r="X48" s="260"/>
      <c r="Y48" s="260"/>
      <c r="Z48" s="260"/>
      <c r="AA48" s="260"/>
      <c r="AB48" s="260"/>
      <c r="AC48" s="260">
        <v>2027</v>
      </c>
      <c r="AD48" s="260"/>
      <c r="AE48" s="260"/>
      <c r="AF48" s="260"/>
      <c r="AG48" s="260"/>
      <c r="AH48" s="260"/>
      <c r="AI48" s="260"/>
      <c r="AJ48" s="260"/>
      <c r="AK48" s="260"/>
      <c r="AL48" s="260"/>
      <c r="AM48" s="260"/>
      <c r="AN48" s="260"/>
      <c r="AO48" s="260"/>
    </row>
    <row r="49" spans="3:41" ht="15" thickBot="1" x14ac:dyDescent="0.4"/>
    <row r="50" spans="3:41" x14ac:dyDescent="0.35">
      <c r="C50" s="2"/>
      <c r="D50" s="3"/>
      <c r="E50" s="3"/>
      <c r="F50" s="3"/>
      <c r="G50" s="3"/>
      <c r="H50" s="3"/>
      <c r="I50" s="3"/>
      <c r="J50" s="3"/>
      <c r="K50" s="3"/>
      <c r="L50" s="3"/>
      <c r="M50" s="3"/>
      <c r="N50" s="3"/>
      <c r="O50" s="13"/>
      <c r="P50" s="2"/>
      <c r="Q50" s="3"/>
      <c r="R50" s="3"/>
      <c r="S50" s="3"/>
      <c r="T50" s="3"/>
      <c r="U50" s="3"/>
      <c r="V50" s="3"/>
      <c r="W50" s="3"/>
      <c r="X50" s="3"/>
      <c r="Y50" s="3"/>
      <c r="Z50" s="3"/>
      <c r="AA50" s="3"/>
      <c r="AB50" s="13"/>
      <c r="AC50" s="2"/>
      <c r="AD50" s="3"/>
      <c r="AE50" s="3"/>
      <c r="AF50" s="3"/>
      <c r="AG50" s="3"/>
      <c r="AH50" s="3"/>
      <c r="AI50" s="3"/>
      <c r="AJ50" s="3"/>
      <c r="AK50" s="3"/>
      <c r="AL50" s="3"/>
      <c r="AM50" s="3"/>
      <c r="AN50" s="3"/>
      <c r="AO50" s="13"/>
    </row>
    <row r="51" spans="3:41" x14ac:dyDescent="0.35">
      <c r="C51" s="5"/>
      <c r="D51" s="261" t="s">
        <v>23</v>
      </c>
      <c r="E51" s="262"/>
      <c r="F51" s="263"/>
      <c r="G51" s="270" t="s">
        <v>24</v>
      </c>
      <c r="H51" s="271" t="s">
        <v>25</v>
      </c>
      <c r="I51" s="271"/>
      <c r="J51" s="271"/>
      <c r="K51" s="271"/>
      <c r="L51" s="271"/>
      <c r="M51" s="271"/>
      <c r="N51" s="271" t="s">
        <v>19</v>
      </c>
      <c r="O51" s="272"/>
      <c r="P51" s="5"/>
      <c r="Q51" s="261" t="s">
        <v>23</v>
      </c>
      <c r="R51" s="262"/>
      <c r="S51" s="263"/>
      <c r="T51" s="270" t="s">
        <v>24</v>
      </c>
      <c r="U51" s="271" t="s">
        <v>25</v>
      </c>
      <c r="V51" s="271"/>
      <c r="W51" s="271"/>
      <c r="X51" s="271"/>
      <c r="Y51" s="271"/>
      <c r="Z51" s="271"/>
      <c r="AA51" s="271" t="s">
        <v>19</v>
      </c>
      <c r="AB51" s="272"/>
      <c r="AC51" s="5"/>
      <c r="AD51" s="261" t="s">
        <v>23</v>
      </c>
      <c r="AE51" s="262"/>
      <c r="AF51" s="263"/>
      <c r="AG51" s="270" t="s">
        <v>24</v>
      </c>
      <c r="AH51" s="271" t="s">
        <v>25</v>
      </c>
      <c r="AI51" s="271"/>
      <c r="AJ51" s="271"/>
      <c r="AK51" s="271"/>
      <c r="AL51" s="271"/>
      <c r="AM51" s="271"/>
      <c r="AN51" s="271" t="s">
        <v>19</v>
      </c>
      <c r="AO51" s="272"/>
    </row>
    <row r="52" spans="3:41" x14ac:dyDescent="0.35">
      <c r="C52" s="5"/>
      <c r="D52" s="264"/>
      <c r="E52" s="265"/>
      <c r="F52" s="266"/>
      <c r="G52" s="270"/>
      <c r="H52" s="273" t="s">
        <v>26</v>
      </c>
      <c r="I52" s="273"/>
      <c r="J52" s="273" t="s">
        <v>27</v>
      </c>
      <c r="K52" s="273"/>
      <c r="L52" s="273" t="s">
        <v>28</v>
      </c>
      <c r="M52" s="273"/>
      <c r="N52" s="273" t="s">
        <v>29</v>
      </c>
      <c r="O52" s="274"/>
      <c r="P52" s="5"/>
      <c r="Q52" s="264"/>
      <c r="R52" s="265"/>
      <c r="S52" s="266"/>
      <c r="T52" s="270"/>
      <c r="U52" s="273" t="s">
        <v>26</v>
      </c>
      <c r="V52" s="273"/>
      <c r="W52" s="273" t="s">
        <v>27</v>
      </c>
      <c r="X52" s="273"/>
      <c r="Y52" s="273" t="s">
        <v>28</v>
      </c>
      <c r="Z52" s="273"/>
      <c r="AA52" s="273" t="s">
        <v>29</v>
      </c>
      <c r="AB52" s="274"/>
      <c r="AC52" s="5"/>
      <c r="AD52" s="264"/>
      <c r="AE52" s="265"/>
      <c r="AF52" s="266"/>
      <c r="AG52" s="270"/>
      <c r="AH52" s="273" t="s">
        <v>26</v>
      </c>
      <c r="AI52" s="273"/>
      <c r="AJ52" s="273" t="s">
        <v>27</v>
      </c>
      <c r="AK52" s="273"/>
      <c r="AL52" s="273" t="s">
        <v>28</v>
      </c>
      <c r="AM52" s="273"/>
      <c r="AN52" s="273" t="s">
        <v>29</v>
      </c>
      <c r="AO52" s="274"/>
    </row>
    <row r="53" spans="3:41" x14ac:dyDescent="0.35">
      <c r="C53" s="5"/>
      <c r="D53" s="267"/>
      <c r="E53" s="268"/>
      <c r="F53" s="269"/>
      <c r="G53" s="270"/>
      <c r="H53" s="52" t="s">
        <v>30</v>
      </c>
      <c r="I53" s="52" t="s">
        <v>31</v>
      </c>
      <c r="J53" s="52" t="s">
        <v>30</v>
      </c>
      <c r="K53" s="52" t="s">
        <v>31</v>
      </c>
      <c r="L53" s="52" t="s">
        <v>30</v>
      </c>
      <c r="M53" s="52" t="s">
        <v>31</v>
      </c>
      <c r="N53" s="52" t="s">
        <v>30</v>
      </c>
      <c r="O53" s="53" t="s">
        <v>31</v>
      </c>
      <c r="P53" s="5"/>
      <c r="Q53" s="267"/>
      <c r="R53" s="268"/>
      <c r="S53" s="269"/>
      <c r="T53" s="270"/>
      <c r="U53" s="52" t="s">
        <v>30</v>
      </c>
      <c r="V53" s="52" t="s">
        <v>31</v>
      </c>
      <c r="W53" s="52" t="s">
        <v>30</v>
      </c>
      <c r="X53" s="52" t="s">
        <v>31</v>
      </c>
      <c r="Y53" s="52" t="s">
        <v>30</v>
      </c>
      <c r="Z53" s="52" t="s">
        <v>31</v>
      </c>
      <c r="AA53" s="52" t="s">
        <v>30</v>
      </c>
      <c r="AB53" s="53" t="s">
        <v>31</v>
      </c>
      <c r="AC53" s="5"/>
      <c r="AD53" s="267"/>
      <c r="AE53" s="268"/>
      <c r="AF53" s="269"/>
      <c r="AG53" s="270"/>
      <c r="AH53" s="52" t="s">
        <v>30</v>
      </c>
      <c r="AI53" s="52" t="s">
        <v>31</v>
      </c>
      <c r="AJ53" s="52" t="s">
        <v>30</v>
      </c>
      <c r="AK53" s="52" t="s">
        <v>31</v>
      </c>
      <c r="AL53" s="52" t="s">
        <v>30</v>
      </c>
      <c r="AM53" s="52" t="s">
        <v>31</v>
      </c>
      <c r="AN53" s="52" t="s">
        <v>30</v>
      </c>
      <c r="AO53" s="53" t="s">
        <v>31</v>
      </c>
    </row>
    <row r="54" spans="3:41" x14ac:dyDescent="0.35">
      <c r="C54" s="5"/>
      <c r="D54" s="259" t="s">
        <v>32</v>
      </c>
      <c r="E54" s="259"/>
      <c r="F54" s="259"/>
      <c r="G54" s="54" t="s">
        <v>33</v>
      </c>
      <c r="H54" s="55">
        <f>L79</f>
        <v>-3.5350000000000037</v>
      </c>
      <c r="I54" s="56">
        <f>M79</f>
        <v>-8.5407103165015791E-2</v>
      </c>
      <c r="J54" s="55">
        <f>L88</f>
        <v>-4.208067999999983</v>
      </c>
      <c r="K54" s="56">
        <f>M88</f>
        <v>-8.3717603124175546E-2</v>
      </c>
      <c r="L54" s="55">
        <f>L91</f>
        <v>-0.62117799999997914</v>
      </c>
      <c r="M54" s="56">
        <f>M91</f>
        <v>-1.0114677178530705E-2</v>
      </c>
      <c r="N54" s="55">
        <f>L105</f>
        <v>-0.67846635449998871</v>
      </c>
      <c r="O54" s="57">
        <f>M105</f>
        <v>-4.8277412272610303E-3</v>
      </c>
      <c r="P54" s="5"/>
      <c r="Q54" s="259" t="s">
        <v>32</v>
      </c>
      <c r="R54" s="259"/>
      <c r="S54" s="259"/>
      <c r="T54" s="54" t="s">
        <v>33</v>
      </c>
      <c r="U54" s="55">
        <f>Y79</f>
        <v>3.5350000000000037</v>
      </c>
      <c r="V54" s="56">
        <f>Z79</f>
        <v>9.338264430062089E-2</v>
      </c>
      <c r="W54" s="55">
        <f>Y88</f>
        <v>1.6864726875999949</v>
      </c>
      <c r="X54" s="56">
        <f>Z88</f>
        <v>3.6517631188848737E-2</v>
      </c>
      <c r="Y54" s="55">
        <f>Y91</f>
        <v>2.1285342376000003</v>
      </c>
      <c r="Z54" s="56">
        <f>Z91</f>
        <v>3.4941083901037388E-2</v>
      </c>
      <c r="AA54" s="55">
        <f>Y105</f>
        <v>2.1264057033624226</v>
      </c>
      <c r="AB54" s="57">
        <f>Z105</f>
        <v>1.4952786948621176E-2</v>
      </c>
      <c r="AC54" s="5"/>
      <c r="AD54" s="259" t="s">
        <v>32</v>
      </c>
      <c r="AE54" s="259"/>
      <c r="AF54" s="259"/>
      <c r="AG54" s="54" t="s">
        <v>33</v>
      </c>
      <c r="AH54" s="55">
        <f>AL79</f>
        <v>0</v>
      </c>
      <c r="AI54" s="56">
        <f>AM79</f>
        <v>0</v>
      </c>
      <c r="AJ54" s="55">
        <f>AL88</f>
        <v>0.31885921750284041</v>
      </c>
      <c r="AK54" s="56">
        <f>AM88</f>
        <v>6.6610940874143772E-3</v>
      </c>
      <c r="AL54" s="55">
        <f>AL91</f>
        <v>0.77418261400283939</v>
      </c>
      <c r="AM54" s="56">
        <f>AM91</f>
        <v>1.2279580186707382E-2</v>
      </c>
      <c r="AN54" s="55">
        <f>AL105</f>
        <v>0.77340843138884452</v>
      </c>
      <c r="AO54" s="57">
        <f>AM105</f>
        <v>5.2746533602761984E-3</v>
      </c>
    </row>
    <row r="55" spans="3:41" x14ac:dyDescent="0.35">
      <c r="C55" s="5"/>
      <c r="D55" s="259" t="s">
        <v>34</v>
      </c>
      <c r="E55" s="259"/>
      <c r="F55" s="259"/>
      <c r="G55" s="54" t="s">
        <v>33</v>
      </c>
      <c r="H55" s="55">
        <f>L135</f>
        <v>15.019999999999996</v>
      </c>
      <c r="I55" s="56">
        <f>M135</f>
        <v>0.18596013371301218</v>
      </c>
      <c r="J55" s="55">
        <f>L144</f>
        <v>13.225152000000008</v>
      </c>
      <c r="K55" s="56">
        <f>M144</f>
        <v>0.12724230597469519</v>
      </c>
      <c r="L55" s="55">
        <f>L147</f>
        <v>22.174752000000012</v>
      </c>
      <c r="M55" s="56">
        <f>M147</f>
        <v>0.16777585337163112</v>
      </c>
      <c r="N55" s="55">
        <f>L161</f>
        <v>21.998151828000061</v>
      </c>
      <c r="O55" s="57">
        <f>M161</f>
        <v>6.4176705336608866E-2</v>
      </c>
      <c r="P55" s="5"/>
      <c r="Q55" s="259" t="s">
        <v>34</v>
      </c>
      <c r="R55" s="259"/>
      <c r="S55" s="259"/>
      <c r="T55" s="54" t="s">
        <v>33</v>
      </c>
      <c r="U55" s="55">
        <f>Y135</f>
        <v>-5.5722999999999985</v>
      </c>
      <c r="V55" s="56">
        <f>Z135</f>
        <v>-5.8172043010752669E-2</v>
      </c>
      <c r="W55" s="55">
        <f>Y144</f>
        <v>-10.90770616639999</v>
      </c>
      <c r="X55" s="56">
        <f>Z144</f>
        <v>-9.2834337838140255E-2</v>
      </c>
      <c r="Y55" s="55">
        <f>Y147</f>
        <v>-9.79225336639999</v>
      </c>
      <c r="Z55" s="56">
        <f>Z147</f>
        <v>-6.3307253571290564E-2</v>
      </c>
      <c r="AA55" s="55">
        <f>Y161</f>
        <v>-9.7824611130336621</v>
      </c>
      <c r="AB55" s="57">
        <f>Z161</f>
        <v>-2.6364725149658937E-2</v>
      </c>
      <c r="AC55" s="5"/>
      <c r="AD55" s="259" t="s">
        <v>34</v>
      </c>
      <c r="AE55" s="259"/>
      <c r="AF55" s="259"/>
      <c r="AG55" s="54" t="s">
        <v>33</v>
      </c>
      <c r="AH55" s="55">
        <f>AL135</f>
        <v>2.706530999999984</v>
      </c>
      <c r="AI55" s="56">
        <f>AM135</f>
        <v>2.9999999999999822E-2</v>
      </c>
      <c r="AJ55" s="55">
        <f>AL144</f>
        <v>3.5506422466742151</v>
      </c>
      <c r="AK55" s="56">
        <f>AM144</f>
        <v>3.3311602600291874E-2</v>
      </c>
      <c r="AL55" s="55">
        <f>AL147</f>
        <v>4.6995586306742041</v>
      </c>
      <c r="AM55" s="56">
        <f>AM147</f>
        <v>3.2436258000267483E-2</v>
      </c>
      <c r="AN55" s="55">
        <f>AL161</f>
        <v>4.6948590720435277</v>
      </c>
      <c r="AO55" s="57">
        <f>AM161</f>
        <v>1.277945134953363E-2</v>
      </c>
    </row>
    <row r="56" spans="3:41" s="188" customFormat="1" x14ac:dyDescent="0.35">
      <c r="C56" s="189"/>
      <c r="D56" s="258" t="s">
        <v>35</v>
      </c>
      <c r="E56" s="258"/>
      <c r="F56" s="258"/>
      <c r="G56" s="51" t="s">
        <v>36</v>
      </c>
      <c r="H56" s="190">
        <f>L193</f>
        <v>177.29196764688606</v>
      </c>
      <c r="I56" s="191">
        <f>M193</f>
        <v>0.35755161368737737</v>
      </c>
      <c r="J56" s="190">
        <f>L202</f>
        <v>-11.928032353113849</v>
      </c>
      <c r="K56" s="191">
        <f>M202</f>
        <v>-1.4277374293032318E-2</v>
      </c>
      <c r="L56" s="190">
        <f>L205</f>
        <v>341.73196764688646</v>
      </c>
      <c r="M56" s="191">
        <f>M205</f>
        <v>0.181256513457388</v>
      </c>
      <c r="N56" s="190">
        <f>L229</f>
        <v>268.54728844098281</v>
      </c>
      <c r="O56" s="192">
        <f>M229</f>
        <v>2.2890855017474739E-2</v>
      </c>
      <c r="P56" s="189"/>
      <c r="Q56" s="258" t="s">
        <v>35</v>
      </c>
      <c r="R56" s="258"/>
      <c r="S56" s="258"/>
      <c r="T56" s="51" t="s">
        <v>36</v>
      </c>
      <c r="U56" s="190">
        <f>Y193</f>
        <v>40.354353746011498</v>
      </c>
      <c r="V56" s="191">
        <f>Z193</f>
        <v>5.994924649710804E-2</v>
      </c>
      <c r="W56" s="190">
        <f>Y202</f>
        <v>44.742153746011468</v>
      </c>
      <c r="X56" s="191">
        <f>Z202</f>
        <v>5.433024922681387E-2</v>
      </c>
      <c r="Y56" s="190">
        <f>Y205</f>
        <v>86.848953746011375</v>
      </c>
      <c r="Z56" s="191">
        <f>Z205</f>
        <v>3.8996747765765963E-2</v>
      </c>
      <c r="AA56" s="190">
        <f>Y229</f>
        <v>98.139317732991913</v>
      </c>
      <c r="AB56" s="192">
        <f>Z229</f>
        <v>7.9983807454562968E-3</v>
      </c>
      <c r="AC56" s="189"/>
      <c r="AD56" s="258" t="s">
        <v>35</v>
      </c>
      <c r="AE56" s="258"/>
      <c r="AF56" s="258"/>
      <c r="AG56" s="51" t="s">
        <v>36</v>
      </c>
      <c r="AH56" s="190">
        <f ca="1">AL193</f>
        <v>53.534233334151963</v>
      </c>
      <c r="AI56" s="191">
        <f ca="1">AM193</f>
        <v>7.5030847012135499E-2</v>
      </c>
      <c r="AJ56" s="190">
        <f ca="1">AL202</f>
        <v>58.17726733415202</v>
      </c>
      <c r="AK56" s="191">
        <f ca="1">AM202</f>
        <v>6.7004113035123644E-2</v>
      </c>
      <c r="AL56" s="190">
        <f ca="1">AL205</f>
        <v>101.5472713341519</v>
      </c>
      <c r="AM56" s="191">
        <f ca="1">AM205</f>
        <v>4.388517841882001E-2</v>
      </c>
      <c r="AN56" s="190">
        <f ca="1">AL229</f>
        <v>114.74841660759193</v>
      </c>
      <c r="AO56" s="192">
        <f ca="1">AM229</f>
        <v>9.074005814519356E-3</v>
      </c>
    </row>
    <row r="57" spans="3:41" x14ac:dyDescent="0.35">
      <c r="C57" s="5"/>
      <c r="D57" s="259" t="s">
        <v>37</v>
      </c>
      <c r="E57" s="259"/>
      <c r="F57" s="259"/>
      <c r="G57" s="54" t="s">
        <v>33</v>
      </c>
      <c r="H57" s="55">
        <f>L249</f>
        <v>4.7324999999999946</v>
      </c>
      <c r="I57" s="56">
        <f>M249</f>
        <v>0.14516871165644155</v>
      </c>
      <c r="J57" s="55">
        <f>L258</f>
        <v>4.1716100000000012</v>
      </c>
      <c r="K57" s="56">
        <f>M258</f>
        <v>0.10472654076884305</v>
      </c>
      <c r="L57" s="55">
        <f>L261</f>
        <v>6.9683600000000041</v>
      </c>
      <c r="M57" s="56">
        <f>M261</f>
        <v>0.14321713436250613</v>
      </c>
      <c r="N57" s="55">
        <f>L275</f>
        <v>6.9131336962500143</v>
      </c>
      <c r="O57" s="57">
        <f>M275</f>
        <v>6.0305835356892976E-2</v>
      </c>
      <c r="P57" s="5"/>
      <c r="Q57" s="259" t="s">
        <v>37</v>
      </c>
      <c r="R57" s="259"/>
      <c r="S57" s="259"/>
      <c r="T57" s="54" t="s">
        <v>33</v>
      </c>
      <c r="U57" s="55">
        <f>Y249</f>
        <v>4.3387250000000108</v>
      </c>
      <c r="V57" s="56">
        <f>Z249</f>
        <v>0.1162184423759462</v>
      </c>
      <c r="W57" s="55">
        <f>Y258</f>
        <v>2.5464105730000171</v>
      </c>
      <c r="X57" s="56">
        <f>Z258</f>
        <v>5.7729275334584579E-2</v>
      </c>
      <c r="Y57" s="55">
        <f>Y261</f>
        <v>2.8949895730000179</v>
      </c>
      <c r="Z57" s="56">
        <f>Z261</f>
        <v>5.1947800433474793E-2</v>
      </c>
      <c r="AA57" s="55">
        <f>Y275</f>
        <v>2.8920945834270384</v>
      </c>
      <c r="AB57" s="57">
        <f>Z275</f>
        <v>2.3416386836904304E-2</v>
      </c>
      <c r="AC57" s="5"/>
      <c r="AD57" s="259" t="s">
        <v>37</v>
      </c>
      <c r="AE57" s="259"/>
      <c r="AF57" s="259"/>
      <c r="AG57" s="54" t="s">
        <v>33</v>
      </c>
      <c r="AH57" s="55">
        <f>AL249</f>
        <v>1.2501367499999958</v>
      </c>
      <c r="AI57" s="56">
        <f>AM249</f>
        <v>2.9999999999999895E-2</v>
      </c>
      <c r="AJ57" s="55">
        <f>AL258</f>
        <v>1.5139215145856895</v>
      </c>
      <c r="AK57" s="56">
        <f>AM258</f>
        <v>3.2448641045123197E-2</v>
      </c>
      <c r="AL57" s="55">
        <f>AL261</f>
        <v>1.8729578845856878</v>
      </c>
      <c r="AM57" s="56">
        <f>AM261</f>
        <v>3.1948758140791081E-2</v>
      </c>
      <c r="AN57" s="55">
        <f>AL275</f>
        <v>1.8710849267010872</v>
      </c>
      <c r="AO57" s="57">
        <f>AM275</f>
        <v>1.4582512742631169E-2</v>
      </c>
    </row>
    <row r="58" spans="3:41" x14ac:dyDescent="0.35">
      <c r="C58" s="5"/>
      <c r="D58" s="259" t="s">
        <v>38</v>
      </c>
      <c r="E58" s="259"/>
      <c r="F58" s="259"/>
      <c r="G58" s="54" t="s">
        <v>36</v>
      </c>
      <c r="H58" s="55">
        <f>L305</f>
        <v>757.00647266666692</v>
      </c>
      <c r="I58" s="56">
        <f>M305</f>
        <v>0.13328418401639028</v>
      </c>
      <c r="J58" s="55">
        <f>L314</f>
        <v>720.77983366666649</v>
      </c>
      <c r="K58" s="56">
        <f>M314</f>
        <v>0.12557112225778616</v>
      </c>
      <c r="L58" s="55">
        <f>L317</f>
        <v>775.56328533333271</v>
      </c>
      <c r="M58" s="56">
        <f>M317</f>
        <v>0.13139555686165494</v>
      </c>
      <c r="N58" s="55">
        <f>L341</f>
        <v>853.42459226000028</v>
      </c>
      <c r="O58" s="57">
        <f>M341</f>
        <v>9.9879055528280303E-2</v>
      </c>
      <c r="P58" s="5"/>
      <c r="Q58" s="259" t="s">
        <v>38</v>
      </c>
      <c r="R58" s="259"/>
      <c r="S58" s="259"/>
      <c r="T58" s="54" t="s">
        <v>36</v>
      </c>
      <c r="U58" s="55">
        <f>Y305</f>
        <v>1049.5358915166671</v>
      </c>
      <c r="V58" s="56">
        <f>Z305</f>
        <v>0.16305626563292189</v>
      </c>
      <c r="W58" s="55">
        <f>Y314</f>
        <v>1049.7814078266674</v>
      </c>
      <c r="X58" s="56">
        <f>Z314</f>
        <v>0.16248492828694519</v>
      </c>
      <c r="Y58" s="55">
        <f>Y317</f>
        <v>1056.2997618766676</v>
      </c>
      <c r="Z58" s="56">
        <f>Z317</f>
        <v>0.15817438376225784</v>
      </c>
      <c r="AA58" s="55">
        <f>Y341</f>
        <v>1193.6187309206343</v>
      </c>
      <c r="AB58" s="57">
        <f>Z341</f>
        <v>0.12630000727953897</v>
      </c>
      <c r="AC58" s="5"/>
      <c r="AD58" s="259" t="s">
        <v>38</v>
      </c>
      <c r="AE58" s="259"/>
      <c r="AF58" s="259"/>
      <c r="AG58" s="54" t="s">
        <v>36</v>
      </c>
      <c r="AH58" s="55">
        <f>AL305</f>
        <v>295.95773429329893</v>
      </c>
      <c r="AI58" s="56">
        <f>AM305</f>
        <v>3.9533855034398969E-2</v>
      </c>
      <c r="AJ58" s="55">
        <f>AL314</f>
        <v>296.68941571259893</v>
      </c>
      <c r="AK58" s="56">
        <f>AM314</f>
        <v>3.9502895373799737E-2</v>
      </c>
      <c r="AL58" s="55">
        <f>AL317</f>
        <v>303.40332038409906</v>
      </c>
      <c r="AM58" s="56">
        <f>AM317</f>
        <v>3.922792564979026E-2</v>
      </c>
      <c r="AN58" s="55">
        <f>AL341</f>
        <v>342.84575203403256</v>
      </c>
      <c r="AO58" s="57">
        <f>AM341</f>
        <v>3.2046095908833505E-2</v>
      </c>
    </row>
    <row r="59" spans="3:41" s="188" customFormat="1" x14ac:dyDescent="0.35">
      <c r="C59" s="189"/>
      <c r="D59" s="258" t="s">
        <v>39</v>
      </c>
      <c r="E59" s="258"/>
      <c r="F59" s="258"/>
      <c r="G59" s="51" t="s">
        <v>36</v>
      </c>
      <c r="H59" s="190">
        <f>L363</f>
        <v>70.871967646886105</v>
      </c>
      <c r="I59" s="191">
        <f>M363</f>
        <v>0.19519118578557962</v>
      </c>
      <c r="J59" s="190">
        <f>L372</f>
        <v>-23.738032353113852</v>
      </c>
      <c r="K59" s="191">
        <f>M372</f>
        <v>-4.4545839391082309E-2</v>
      </c>
      <c r="L59" s="190">
        <f>L375</f>
        <v>153.09196764688636</v>
      </c>
      <c r="M59" s="191">
        <f>M375</f>
        <v>0.14472128832988579</v>
      </c>
      <c r="N59" s="190">
        <f>L399</f>
        <v>114.18900594098159</v>
      </c>
      <c r="O59" s="192">
        <f>M399</f>
        <v>1.90438855622127E-2</v>
      </c>
      <c r="P59" s="189"/>
      <c r="Q59" s="258" t="s">
        <v>39</v>
      </c>
      <c r="R59" s="258"/>
      <c r="S59" s="258"/>
      <c r="T59" s="51" t="s">
        <v>36</v>
      </c>
      <c r="U59" s="190">
        <f>Y363</f>
        <v>33.865651338296061</v>
      </c>
      <c r="V59" s="191">
        <f>Z363</f>
        <v>7.8038293359966662E-2</v>
      </c>
      <c r="W59" s="190">
        <f>Y372</f>
        <v>36.059551338296103</v>
      </c>
      <c r="X59" s="191">
        <f>Z372</f>
        <v>7.0822767326128855E-2</v>
      </c>
      <c r="Y59" s="190">
        <f>Y375</f>
        <v>57.112951338295943</v>
      </c>
      <c r="Z59" s="191">
        <f>Z375</f>
        <v>4.7164459163861437E-2</v>
      </c>
      <c r="AA59" s="190">
        <f>Y399</f>
        <v>64.537635012275132</v>
      </c>
      <c r="AB59" s="192">
        <f>Z399</f>
        <v>1.0334053764993413E-2</v>
      </c>
      <c r="AC59" s="189"/>
      <c r="AD59" s="258" t="s">
        <v>39</v>
      </c>
      <c r="AE59" s="258"/>
      <c r="AF59" s="258"/>
      <c r="AG59" s="51" t="s">
        <v>36</v>
      </c>
      <c r="AH59" s="190">
        <f ca="1">AL363</f>
        <v>36.25038722592825</v>
      </c>
      <c r="AI59" s="191">
        <f ca="1">AM363</f>
        <v>7.7486633441101793E-2</v>
      </c>
      <c r="AJ59" s="190">
        <f ca="1">AL372</f>
        <v>38.571904225928165</v>
      </c>
      <c r="AK59" s="191">
        <f ca="1">AM372</f>
        <v>7.0746678826087817E-2</v>
      </c>
      <c r="AL59" s="190">
        <f ca="1">AL375</f>
        <v>60.256906225928333</v>
      </c>
      <c r="AM59" s="191">
        <f ca="1">AM375</f>
        <v>4.7519536038322679E-2</v>
      </c>
      <c r="AN59" s="190">
        <f ca="1">AL399</f>
        <v>68.090304035298686</v>
      </c>
      <c r="AO59" s="192">
        <f ca="1">AM399</f>
        <v>1.0558960012991572E-2</v>
      </c>
    </row>
    <row r="60" spans="3:41" s="188" customFormat="1" x14ac:dyDescent="0.35">
      <c r="C60" s="189"/>
      <c r="D60" s="258" t="s">
        <v>40</v>
      </c>
      <c r="E60" s="258"/>
      <c r="F60" s="258"/>
      <c r="G60" s="51" t="s">
        <v>36</v>
      </c>
      <c r="H60" s="190">
        <f>L421</f>
        <v>3423.1019676468868</v>
      </c>
      <c r="I60" s="191">
        <f>M421</f>
        <v>0.75315277735171982</v>
      </c>
      <c r="J60" s="190">
        <f>L430</f>
        <v>362.02696764688881</v>
      </c>
      <c r="K60" s="191">
        <f>M430</f>
        <v>3.6023372416798066E-2</v>
      </c>
      <c r="L60" s="190">
        <f>L433</f>
        <v>6109.0019676468874</v>
      </c>
      <c r="M60" s="191">
        <f>M433</f>
        <v>0.22533583078855482</v>
      </c>
      <c r="N60" s="190">
        <f>L457</f>
        <v>5223.0317234410031</v>
      </c>
      <c r="O60" s="192">
        <f>M457</f>
        <v>3.1128158757865038E-2</v>
      </c>
      <c r="P60" s="189"/>
      <c r="Q60" s="258" t="s">
        <v>40</v>
      </c>
      <c r="R60" s="258"/>
      <c r="S60" s="258"/>
      <c r="T60" s="51" t="s">
        <v>36</v>
      </c>
      <c r="U60" s="190">
        <f>Y421</f>
        <v>238.25977718133072</v>
      </c>
      <c r="V60" s="191">
        <f>Z421</f>
        <v>2.9901585233369641E-2</v>
      </c>
      <c r="W60" s="190">
        <f>Y430</f>
        <v>309.56152718132944</v>
      </c>
      <c r="X60" s="191">
        <f>Z430</f>
        <v>2.9731777408402306E-2</v>
      </c>
      <c r="Y60" s="190">
        <f>Y433</f>
        <v>993.79702718133194</v>
      </c>
      <c r="Z60" s="191">
        <f>Z433</f>
        <v>2.9915932851119008E-2</v>
      </c>
      <c r="AA60" s="190">
        <f>Y457</f>
        <v>1122.9906407149101</v>
      </c>
      <c r="AB60" s="192">
        <f>Z457</f>
        <v>6.3493417716262738E-3</v>
      </c>
      <c r="AC60" s="189"/>
      <c r="AD60" s="258" t="s">
        <v>40</v>
      </c>
      <c r="AE60" s="258"/>
      <c r="AF60" s="258"/>
      <c r="AG60" s="51" t="s">
        <v>36</v>
      </c>
      <c r="AH60" s="190">
        <f ca="1">AL421</f>
        <v>580.69153963497229</v>
      </c>
      <c r="AI60" s="191">
        <f ca="1">AM421</f>
        <v>7.0760884648351355E-2</v>
      </c>
      <c r="AJ60" s="190">
        <f ca="1">AL430</f>
        <v>656.14084213497335</v>
      </c>
      <c r="AK60" s="191">
        <f ca="1">AM430</f>
        <v>6.1199355516180901E-2</v>
      </c>
      <c r="AL60" s="190">
        <f ca="1">AL433</f>
        <v>1360.9034071349743</v>
      </c>
      <c r="AM60" s="191">
        <f ca="1">AM433</f>
        <v>3.9776849403766468E-2</v>
      </c>
      <c r="AN60" s="190">
        <f ca="1">AL457</f>
        <v>1537.8208500625042</v>
      </c>
      <c r="AO60" s="192">
        <f ca="1">AM457</f>
        <v>8.451476614035492E-3</v>
      </c>
    </row>
    <row r="61" spans="3:41" x14ac:dyDescent="0.35">
      <c r="C61" s="5"/>
      <c r="O61" s="7"/>
      <c r="P61" s="5"/>
      <c r="AB61" s="7"/>
      <c r="AC61" s="5"/>
      <c r="AO61" s="7"/>
    </row>
    <row r="62" spans="3:41" x14ac:dyDescent="0.35">
      <c r="C62" s="5"/>
      <c r="O62" s="7"/>
      <c r="P62" s="5"/>
      <c r="AB62" s="7"/>
      <c r="AC62" s="5"/>
      <c r="AO62" s="7"/>
    </row>
    <row r="63" spans="3:41" x14ac:dyDescent="0.35">
      <c r="C63" s="5"/>
      <c r="D63" s="58" t="s">
        <v>41</v>
      </c>
      <c r="E63" s="250" t="str">
        <f>D54</f>
        <v>RESIDENTIAL SERVICE CLASSIFICATION - RPP</v>
      </c>
      <c r="F63" s="251"/>
      <c r="G63" s="251"/>
      <c r="H63" s="251"/>
      <c r="I63" s="251"/>
      <c r="J63" s="252"/>
      <c r="K63" s="59"/>
      <c r="L63" s="59"/>
      <c r="M63" s="59"/>
      <c r="N63" s="59"/>
      <c r="O63" s="60"/>
      <c r="P63" s="5"/>
      <c r="Q63" s="58" t="s">
        <v>41</v>
      </c>
      <c r="R63" s="250" t="str">
        <f>Q54</f>
        <v>RESIDENTIAL SERVICE CLASSIFICATION - RPP</v>
      </c>
      <c r="S63" s="251"/>
      <c r="T63" s="251"/>
      <c r="U63" s="251"/>
      <c r="V63" s="251"/>
      <c r="W63" s="252"/>
      <c r="X63" s="59"/>
      <c r="Y63" s="59"/>
      <c r="Z63" s="59"/>
      <c r="AA63" s="59"/>
      <c r="AB63" s="60"/>
      <c r="AC63" s="5"/>
      <c r="AD63" s="58" t="s">
        <v>41</v>
      </c>
      <c r="AE63" s="250" t="str">
        <f>AD54</f>
        <v>RESIDENTIAL SERVICE CLASSIFICATION - RPP</v>
      </c>
      <c r="AF63" s="251"/>
      <c r="AG63" s="251"/>
      <c r="AH63" s="251"/>
      <c r="AI63" s="251"/>
      <c r="AJ63" s="252"/>
      <c r="AK63" s="59"/>
      <c r="AL63" s="59"/>
      <c r="AM63" s="59"/>
      <c r="AN63" s="59"/>
      <c r="AO63" s="60"/>
    </row>
    <row r="64" spans="3:41" x14ac:dyDescent="0.35">
      <c r="C64" s="5"/>
      <c r="D64" s="58" t="s">
        <v>42</v>
      </c>
      <c r="E64" s="253" t="s">
        <v>91</v>
      </c>
      <c r="F64" s="254"/>
      <c r="G64" s="255"/>
      <c r="H64" s="59"/>
      <c r="I64" s="59"/>
      <c r="J64" s="59"/>
      <c r="K64" s="59"/>
      <c r="L64" s="59"/>
      <c r="M64" s="59"/>
      <c r="N64" s="59"/>
      <c r="O64" s="60"/>
      <c r="P64" s="5"/>
      <c r="Q64" s="58" t="s">
        <v>42</v>
      </c>
      <c r="R64" s="253" t="str">
        <f>E64</f>
        <v>RPP</v>
      </c>
      <c r="S64" s="254"/>
      <c r="T64" s="255"/>
      <c r="U64" s="59"/>
      <c r="V64" s="59"/>
      <c r="W64" s="59"/>
      <c r="X64" s="59"/>
      <c r="Y64" s="59"/>
      <c r="Z64" s="59"/>
      <c r="AA64" s="59"/>
      <c r="AB64" s="60"/>
      <c r="AC64" s="5"/>
      <c r="AD64" s="58" t="s">
        <v>42</v>
      </c>
      <c r="AE64" s="253" t="str">
        <f>R64</f>
        <v>RPP</v>
      </c>
      <c r="AF64" s="254"/>
      <c r="AG64" s="255"/>
      <c r="AH64" s="59"/>
      <c r="AI64" s="59"/>
      <c r="AJ64" s="59"/>
      <c r="AK64" s="59"/>
      <c r="AL64" s="59"/>
      <c r="AM64" s="59"/>
      <c r="AN64" s="59"/>
      <c r="AO64" s="60"/>
    </row>
    <row r="65" spans="3:41" x14ac:dyDescent="0.35">
      <c r="C65" s="5"/>
      <c r="D65" s="58" t="s">
        <v>43</v>
      </c>
      <c r="E65" s="61">
        <v>750</v>
      </c>
      <c r="F65" s="62" t="s">
        <v>33</v>
      </c>
      <c r="G65" s="59"/>
      <c r="H65" s="59"/>
      <c r="I65" s="59"/>
      <c r="J65" s="59"/>
      <c r="K65" s="59"/>
      <c r="L65" s="59"/>
      <c r="M65" s="59"/>
      <c r="N65" s="59"/>
      <c r="O65" s="60"/>
      <c r="P65" s="5"/>
      <c r="Q65" s="58" t="s">
        <v>43</v>
      </c>
      <c r="R65" s="61">
        <f>E65</f>
        <v>750</v>
      </c>
      <c r="S65" s="62" t="s">
        <v>33</v>
      </c>
      <c r="T65" s="59"/>
      <c r="U65" s="59"/>
      <c r="V65" s="59"/>
      <c r="W65" s="59"/>
      <c r="X65" s="59"/>
      <c r="Y65" s="59"/>
      <c r="Z65" s="59"/>
      <c r="AA65" s="59"/>
      <c r="AB65" s="60"/>
      <c r="AC65" s="5"/>
      <c r="AD65" s="58" t="s">
        <v>43</v>
      </c>
      <c r="AE65" s="61">
        <f>R65</f>
        <v>750</v>
      </c>
      <c r="AF65" s="62" t="s">
        <v>33</v>
      </c>
      <c r="AG65" s="59"/>
      <c r="AH65" s="59"/>
      <c r="AI65" s="59"/>
      <c r="AJ65" s="59"/>
      <c r="AK65" s="59"/>
      <c r="AL65" s="59"/>
      <c r="AM65" s="59"/>
      <c r="AN65" s="59"/>
      <c r="AO65" s="60"/>
    </row>
    <row r="66" spans="3:41" x14ac:dyDescent="0.35">
      <c r="C66" s="5"/>
      <c r="D66" s="58" t="s">
        <v>44</v>
      </c>
      <c r="E66" s="61">
        <v>0</v>
      </c>
      <c r="F66" s="63" t="s">
        <v>36</v>
      </c>
      <c r="G66" s="59"/>
      <c r="H66" s="59"/>
      <c r="I66" s="59"/>
      <c r="J66" s="59"/>
      <c r="K66" s="59"/>
      <c r="L66" s="59"/>
      <c r="M66" s="59"/>
      <c r="N66" s="59"/>
      <c r="O66" s="60"/>
      <c r="P66" s="5"/>
      <c r="Q66" s="58" t="s">
        <v>44</v>
      </c>
      <c r="R66" s="61">
        <f t="shared" ref="R66:R68" si="3">E66</f>
        <v>0</v>
      </c>
      <c r="S66" s="63" t="s">
        <v>36</v>
      </c>
      <c r="T66" s="59"/>
      <c r="U66" s="59"/>
      <c r="V66" s="59"/>
      <c r="W66" s="59"/>
      <c r="X66" s="59"/>
      <c r="Y66" s="59"/>
      <c r="Z66" s="59"/>
      <c r="AA66" s="59"/>
      <c r="AB66" s="60"/>
      <c r="AC66" s="5"/>
      <c r="AD66" s="58" t="s">
        <v>44</v>
      </c>
      <c r="AE66" s="61">
        <f t="shared" ref="AE66" si="4">R66</f>
        <v>0</v>
      </c>
      <c r="AF66" s="63" t="s">
        <v>36</v>
      </c>
      <c r="AG66" s="59"/>
      <c r="AH66" s="59"/>
      <c r="AI66" s="59"/>
      <c r="AJ66" s="59"/>
      <c r="AK66" s="59"/>
      <c r="AL66" s="59"/>
      <c r="AM66" s="59"/>
      <c r="AN66" s="59"/>
      <c r="AO66" s="60"/>
    </row>
    <row r="67" spans="3:41" x14ac:dyDescent="0.35">
      <c r="C67" s="5"/>
      <c r="D67" s="58" t="s">
        <v>45</v>
      </c>
      <c r="E67" s="61">
        <v>1.0693999999999999</v>
      </c>
      <c r="F67" s="64"/>
      <c r="G67" s="59"/>
      <c r="H67" s="59"/>
      <c r="I67" s="59"/>
      <c r="J67" s="59"/>
      <c r="K67" s="59"/>
      <c r="L67" s="59"/>
      <c r="M67" s="59"/>
      <c r="N67" s="59"/>
      <c r="O67" s="60"/>
      <c r="P67" s="5"/>
      <c r="Q67" s="58" t="s">
        <v>45</v>
      </c>
      <c r="R67" s="61">
        <f>R68</f>
        <v>1.0563</v>
      </c>
      <c r="S67" s="64"/>
      <c r="T67" s="59"/>
      <c r="U67" s="59"/>
      <c r="V67" s="59"/>
      <c r="W67" s="59"/>
      <c r="X67" s="59"/>
      <c r="Y67" s="59"/>
      <c r="Z67" s="59"/>
      <c r="AA67" s="59"/>
      <c r="AB67" s="60"/>
      <c r="AC67" s="5"/>
      <c r="AD67" s="58" t="s">
        <v>45</v>
      </c>
      <c r="AE67" s="61">
        <f>AE68</f>
        <v>1.0563</v>
      </c>
      <c r="AF67" s="64"/>
      <c r="AG67" s="59"/>
      <c r="AH67" s="59"/>
      <c r="AI67" s="59"/>
      <c r="AJ67" s="59"/>
      <c r="AK67" s="59"/>
      <c r="AL67" s="59"/>
      <c r="AM67" s="59"/>
      <c r="AN67" s="59"/>
      <c r="AO67" s="60"/>
    </row>
    <row r="68" spans="3:41" x14ac:dyDescent="0.35">
      <c r="C68" s="5"/>
      <c r="D68" s="58" t="s">
        <v>46</v>
      </c>
      <c r="E68" s="61">
        <v>1.0563</v>
      </c>
      <c r="F68" s="64"/>
      <c r="G68" s="59"/>
      <c r="H68" s="59"/>
      <c r="I68" s="59"/>
      <c r="J68" s="59"/>
      <c r="K68" s="59"/>
      <c r="L68" s="59"/>
      <c r="M68" s="59"/>
      <c r="N68" s="59"/>
      <c r="O68" s="60"/>
      <c r="P68" s="5"/>
      <c r="Q68" s="58" t="s">
        <v>46</v>
      </c>
      <c r="R68" s="61">
        <f t="shared" si="3"/>
        <v>1.0563</v>
      </c>
      <c r="S68" s="64"/>
      <c r="T68" s="59"/>
      <c r="U68" s="59"/>
      <c r="V68" s="59"/>
      <c r="W68" s="59"/>
      <c r="X68" s="59"/>
      <c r="Y68" s="59"/>
      <c r="Z68" s="59"/>
      <c r="AA68" s="59"/>
      <c r="AB68" s="60"/>
      <c r="AC68" s="5"/>
      <c r="AD68" s="58" t="s">
        <v>46</v>
      </c>
      <c r="AE68" s="61">
        <f t="shared" ref="AE68" si="5">R68</f>
        <v>1.0563</v>
      </c>
      <c r="AF68" s="64"/>
      <c r="AG68" s="59"/>
      <c r="AH68" s="59"/>
      <c r="AI68" s="59"/>
      <c r="AJ68" s="59"/>
      <c r="AK68" s="59"/>
      <c r="AL68" s="59"/>
      <c r="AM68" s="59"/>
      <c r="AN68" s="59"/>
      <c r="AO68" s="60"/>
    </row>
    <row r="69" spans="3:41" x14ac:dyDescent="0.35">
      <c r="C69" s="5"/>
      <c r="F69" s="64"/>
      <c r="G69" s="59"/>
      <c r="H69" s="59"/>
      <c r="I69" s="59"/>
      <c r="J69" s="59"/>
      <c r="K69" s="59"/>
      <c r="L69" s="59"/>
      <c r="M69" s="59"/>
      <c r="N69" s="59"/>
      <c r="O69" s="60"/>
      <c r="P69" s="5"/>
      <c r="S69" s="64"/>
      <c r="T69" s="59"/>
      <c r="U69" s="59"/>
      <c r="V69" s="59"/>
      <c r="W69" s="59"/>
      <c r="X69" s="59"/>
      <c r="Y69" s="59"/>
      <c r="Z69" s="59"/>
      <c r="AA69" s="59"/>
      <c r="AB69" s="60"/>
      <c r="AC69" s="5"/>
      <c r="AF69" s="64"/>
      <c r="AG69" s="59"/>
      <c r="AH69" s="59"/>
      <c r="AI69" s="59"/>
      <c r="AJ69" s="59"/>
      <c r="AK69" s="59"/>
      <c r="AL69" s="59"/>
      <c r="AM69" s="59"/>
      <c r="AN69" s="59"/>
      <c r="AO69" s="60"/>
    </row>
    <row r="70" spans="3:41" x14ac:dyDescent="0.35">
      <c r="C70" s="5"/>
      <c r="F70" s="248" t="s">
        <v>47</v>
      </c>
      <c r="G70" s="256"/>
      <c r="H70" s="249"/>
      <c r="I70" s="248" t="s">
        <v>48</v>
      </c>
      <c r="J70" s="256"/>
      <c r="K70" s="249"/>
      <c r="L70" s="248" t="s">
        <v>49</v>
      </c>
      <c r="M70" s="249"/>
      <c r="N70" s="59"/>
      <c r="O70" s="60"/>
      <c r="P70" s="5"/>
      <c r="S70" s="248">
        <v>2025</v>
      </c>
      <c r="T70" s="256"/>
      <c r="U70" s="249"/>
      <c r="V70" s="248">
        <v>2026</v>
      </c>
      <c r="W70" s="256"/>
      <c r="X70" s="249"/>
      <c r="Y70" s="248" t="s">
        <v>49</v>
      </c>
      <c r="Z70" s="249"/>
      <c r="AA70" s="59"/>
      <c r="AB70" s="60"/>
      <c r="AC70" s="5"/>
      <c r="AF70" s="248">
        <v>2026</v>
      </c>
      <c r="AG70" s="256"/>
      <c r="AH70" s="249"/>
      <c r="AI70" s="248">
        <v>2027</v>
      </c>
      <c r="AJ70" s="256"/>
      <c r="AK70" s="249"/>
      <c r="AL70" s="248" t="s">
        <v>49</v>
      </c>
      <c r="AM70" s="249"/>
      <c r="AN70" s="59"/>
      <c r="AO70" s="60"/>
    </row>
    <row r="71" spans="3:41" ht="26.5" x14ac:dyDescent="0.35">
      <c r="C71" s="5"/>
      <c r="F71" s="65" t="s">
        <v>50</v>
      </c>
      <c r="G71" s="65" t="s">
        <v>51</v>
      </c>
      <c r="H71" s="66" t="s">
        <v>52</v>
      </c>
      <c r="I71" s="65" t="s">
        <v>50</v>
      </c>
      <c r="J71" s="67" t="s">
        <v>51</v>
      </c>
      <c r="K71" s="66" t="s">
        <v>52</v>
      </c>
      <c r="L71" s="68" t="s">
        <v>53</v>
      </c>
      <c r="M71" s="69" t="s">
        <v>54</v>
      </c>
      <c r="N71" s="59"/>
      <c r="O71" s="60"/>
      <c r="P71" s="5"/>
      <c r="S71" s="65" t="s">
        <v>50</v>
      </c>
      <c r="T71" s="65" t="s">
        <v>51</v>
      </c>
      <c r="U71" s="66" t="s">
        <v>52</v>
      </c>
      <c r="V71" s="65" t="s">
        <v>50</v>
      </c>
      <c r="W71" s="67" t="s">
        <v>51</v>
      </c>
      <c r="X71" s="66" t="s">
        <v>52</v>
      </c>
      <c r="Y71" s="68" t="s">
        <v>53</v>
      </c>
      <c r="Z71" s="69" t="s">
        <v>54</v>
      </c>
      <c r="AA71" s="59"/>
      <c r="AB71" s="60"/>
      <c r="AC71" s="5"/>
      <c r="AF71" s="65" t="s">
        <v>50</v>
      </c>
      <c r="AG71" s="65" t="s">
        <v>51</v>
      </c>
      <c r="AH71" s="66" t="s">
        <v>52</v>
      </c>
      <c r="AI71" s="65" t="s">
        <v>50</v>
      </c>
      <c r="AJ71" s="67" t="s">
        <v>51</v>
      </c>
      <c r="AK71" s="66" t="s">
        <v>52</v>
      </c>
      <c r="AL71" s="68" t="s">
        <v>53</v>
      </c>
      <c r="AM71" s="69" t="s">
        <v>54</v>
      </c>
      <c r="AN71" s="59"/>
      <c r="AO71" s="60"/>
    </row>
    <row r="72" spans="3:41" x14ac:dyDescent="0.35">
      <c r="C72" s="5"/>
      <c r="F72" s="70" t="s">
        <v>55</v>
      </c>
      <c r="G72" s="70"/>
      <c r="H72" s="71" t="s">
        <v>55</v>
      </c>
      <c r="I72" s="70" t="s">
        <v>55</v>
      </c>
      <c r="J72" s="71"/>
      <c r="K72" s="71" t="s">
        <v>55</v>
      </c>
      <c r="L72" s="72"/>
      <c r="M72" s="73"/>
      <c r="N72" s="59"/>
      <c r="O72" s="60"/>
      <c r="P72" s="5"/>
      <c r="S72" s="70" t="s">
        <v>55</v>
      </c>
      <c r="T72" s="70"/>
      <c r="U72" s="71" t="s">
        <v>55</v>
      </c>
      <c r="V72" s="70" t="s">
        <v>55</v>
      </c>
      <c r="W72" s="71"/>
      <c r="X72" s="71" t="s">
        <v>55</v>
      </c>
      <c r="Y72" s="72"/>
      <c r="Z72" s="73"/>
      <c r="AA72" s="59"/>
      <c r="AB72" s="60"/>
      <c r="AC72" s="5"/>
      <c r="AF72" s="70" t="s">
        <v>55</v>
      </c>
      <c r="AG72" s="70"/>
      <c r="AH72" s="71" t="s">
        <v>55</v>
      </c>
      <c r="AI72" s="70" t="s">
        <v>55</v>
      </c>
      <c r="AJ72" s="71"/>
      <c r="AK72" s="71" t="s">
        <v>55</v>
      </c>
      <c r="AL72" s="72"/>
      <c r="AM72" s="73"/>
      <c r="AN72" s="59"/>
      <c r="AO72" s="60"/>
    </row>
    <row r="73" spans="3:41" x14ac:dyDescent="0.35">
      <c r="C73" s="5"/>
      <c r="D73" s="74" t="s">
        <v>56</v>
      </c>
      <c r="E73" s="75"/>
      <c r="F73" s="76">
        <v>43.82</v>
      </c>
      <c r="G73" s="77">
        <v>1</v>
      </c>
      <c r="H73" s="78">
        <f>G73*F73</f>
        <v>43.82</v>
      </c>
      <c r="I73" s="79">
        <f>G41</f>
        <v>54.39</v>
      </c>
      <c r="J73" s="80">
        <f>G73</f>
        <v>1</v>
      </c>
      <c r="K73" s="81">
        <f>J73*I73</f>
        <v>54.39</v>
      </c>
      <c r="L73" s="82">
        <f t="shared" ref="L73:L94" si="6">K73-H73</f>
        <v>10.57</v>
      </c>
      <c r="M73" s="83">
        <f>IF(ISERROR(L73/H73), "", L73/H73)</f>
        <v>0.24121405750798722</v>
      </c>
      <c r="N73" s="59"/>
      <c r="O73" s="60"/>
      <c r="P73" s="5"/>
      <c r="Q73" s="74" t="s">
        <v>56</v>
      </c>
      <c r="R73" s="75"/>
      <c r="S73" s="76">
        <f>I73</f>
        <v>54.39</v>
      </c>
      <c r="T73" s="77">
        <v>1</v>
      </c>
      <c r="U73" s="78">
        <f>T73*S73</f>
        <v>54.39</v>
      </c>
      <c r="V73" s="79">
        <f>I41*(1+$K$16)</f>
        <v>56.021700000000003</v>
      </c>
      <c r="W73" s="80">
        <f>T73</f>
        <v>1</v>
      </c>
      <c r="X73" s="81">
        <f>W73*V73</f>
        <v>56.021700000000003</v>
      </c>
      <c r="Y73" s="82">
        <f t="shared" ref="Y73:Y74" si="7">X73-U73</f>
        <v>1.6317000000000021</v>
      </c>
      <c r="Z73" s="83">
        <f>IF(ISERROR(Y73/U73), "", Y73/U73)</f>
        <v>3.0000000000000041E-2</v>
      </c>
      <c r="AA73" s="59"/>
      <c r="AB73" s="60"/>
      <c r="AC73" s="5"/>
      <c r="AD73" s="74" t="s">
        <v>56</v>
      </c>
      <c r="AE73" s="75"/>
      <c r="AF73" s="76">
        <f>V73</f>
        <v>56.021700000000003</v>
      </c>
      <c r="AG73" s="77">
        <v>1</v>
      </c>
      <c r="AH73" s="78">
        <f>AG73*AF73</f>
        <v>56.021700000000003</v>
      </c>
      <c r="AI73" s="79">
        <f>K41*(1+$K$16)^2</f>
        <v>57.702351</v>
      </c>
      <c r="AJ73" s="80">
        <f>AG73</f>
        <v>1</v>
      </c>
      <c r="AK73" s="81">
        <f>AJ73*AI73</f>
        <v>57.702351</v>
      </c>
      <c r="AL73" s="82">
        <f t="shared" ref="AL73:AL74" si="8">AK73-AH73</f>
        <v>1.6806509999999975</v>
      </c>
      <c r="AM73" s="83">
        <f>IF(ISERROR(AL73/AH73), "", AL73/AH73)</f>
        <v>2.9999999999999954E-2</v>
      </c>
      <c r="AN73" s="59"/>
      <c r="AO73" s="60"/>
    </row>
    <row r="74" spans="3:41" x14ac:dyDescent="0.35">
      <c r="C74" s="5"/>
      <c r="D74" s="74" t="s">
        <v>57</v>
      </c>
      <c r="E74" s="75"/>
      <c r="F74" s="84">
        <v>0</v>
      </c>
      <c r="G74" s="77">
        <f>IF($E66&gt;0, $E66, $E65)</f>
        <v>750</v>
      </c>
      <c r="H74" s="78">
        <f t="shared" ref="H74:H86" si="9">G74*F74</f>
        <v>0</v>
      </c>
      <c r="I74" s="85"/>
      <c r="J74" s="80">
        <f>IF($E66&gt;0, $E66, $E65)</f>
        <v>750</v>
      </c>
      <c r="K74" s="81">
        <f>J74*I74</f>
        <v>0</v>
      </c>
      <c r="L74" s="82">
        <f t="shared" si="6"/>
        <v>0</v>
      </c>
      <c r="M74" s="83" t="str">
        <f t="shared" ref="M74:M84" si="10">IF(ISERROR(L74/H74), "", L74/H74)</f>
        <v/>
      </c>
      <c r="N74" s="59"/>
      <c r="O74" s="60"/>
      <c r="P74" s="5"/>
      <c r="Q74" s="74" t="s">
        <v>57</v>
      </c>
      <c r="R74" s="75"/>
      <c r="S74" s="209">
        <f>I74</f>
        <v>0</v>
      </c>
      <c r="T74" s="77">
        <f>IF($R66&gt;0, $R66, $R65)</f>
        <v>750</v>
      </c>
      <c r="U74" s="78">
        <f t="shared" ref="U74" si="11">T74*S74</f>
        <v>0</v>
      </c>
      <c r="V74" s="85"/>
      <c r="W74" s="80">
        <f>IF($R66&gt;0, $R66, $R65)</f>
        <v>750</v>
      </c>
      <c r="X74" s="81">
        <f>W74*V74</f>
        <v>0</v>
      </c>
      <c r="Y74" s="82">
        <f t="shared" si="7"/>
        <v>0</v>
      </c>
      <c r="Z74" s="83" t="str">
        <f t="shared" ref="Z74" si="12">IF(ISERROR(Y74/U74), "", Y74/U74)</f>
        <v/>
      </c>
      <c r="AA74" s="59"/>
      <c r="AB74" s="60"/>
      <c r="AC74" s="5"/>
      <c r="AD74" s="74" t="s">
        <v>57</v>
      </c>
      <c r="AE74" s="75"/>
      <c r="AF74" s="209">
        <f>V74</f>
        <v>0</v>
      </c>
      <c r="AG74" s="77">
        <f>IF($R66&gt;0, $R66, $R65)</f>
        <v>750</v>
      </c>
      <c r="AH74" s="78">
        <f t="shared" ref="AH74" si="13">AG74*AF74</f>
        <v>0</v>
      </c>
      <c r="AI74" s="85"/>
      <c r="AJ74" s="80">
        <f>IF($R66&gt;0, $R66, $R65)</f>
        <v>750</v>
      </c>
      <c r="AK74" s="81">
        <f>AJ74*AI74</f>
        <v>0</v>
      </c>
      <c r="AL74" s="82">
        <f t="shared" si="8"/>
        <v>0</v>
      </c>
      <c r="AM74" s="83" t="str">
        <f t="shared" ref="AM74" si="14">IF(ISERROR(AL74/AH74), "", AL74/AH74)</f>
        <v/>
      </c>
      <c r="AN74" s="59"/>
      <c r="AO74" s="60"/>
    </row>
    <row r="75" spans="3:41" hidden="1" x14ac:dyDescent="0.35">
      <c r="C75" s="5"/>
      <c r="D75" s="74" t="s">
        <v>58</v>
      </c>
      <c r="E75" s="75"/>
      <c r="F75" s="76"/>
      <c r="G75" s="77">
        <f>IF($E66&gt;0, $E66, $E65)</f>
        <v>750</v>
      </c>
      <c r="H75" s="78">
        <v>0</v>
      </c>
      <c r="I75" s="85"/>
      <c r="J75" s="80">
        <f>IF($E66&gt;0, $E66, $E65)</f>
        <v>750</v>
      </c>
      <c r="K75" s="81">
        <v>0</v>
      </c>
      <c r="L75" s="82"/>
      <c r="M75" s="83"/>
      <c r="N75" s="59"/>
      <c r="O75" s="60"/>
      <c r="P75" s="5"/>
      <c r="Q75" s="74" t="s">
        <v>58</v>
      </c>
      <c r="R75" s="75"/>
      <c r="S75" s="76"/>
      <c r="T75" s="77">
        <f>IF($R66&gt;0, $R66, $R65)</f>
        <v>750</v>
      </c>
      <c r="U75" s="78">
        <v>0</v>
      </c>
      <c r="V75" s="85"/>
      <c r="W75" s="80">
        <f>IF($R66&gt;0, $R66, $R65)</f>
        <v>750</v>
      </c>
      <c r="X75" s="81">
        <v>0</v>
      </c>
      <c r="Y75" s="82"/>
      <c r="Z75" s="83"/>
      <c r="AA75" s="59"/>
      <c r="AB75" s="60"/>
      <c r="AC75" s="5"/>
      <c r="AD75" s="74" t="s">
        <v>58</v>
      </c>
      <c r="AE75" s="75"/>
      <c r="AF75" s="76"/>
      <c r="AG75" s="77">
        <f>IF($R66&gt;0, $R66, $R65)</f>
        <v>750</v>
      </c>
      <c r="AH75" s="78">
        <v>0</v>
      </c>
      <c r="AI75" s="85"/>
      <c r="AJ75" s="80">
        <f>IF($R66&gt;0, $R66, $R65)</f>
        <v>750</v>
      </c>
      <c r="AK75" s="81">
        <v>0</v>
      </c>
      <c r="AL75" s="82"/>
      <c r="AM75" s="83"/>
      <c r="AN75" s="59"/>
      <c r="AO75" s="60"/>
    </row>
    <row r="76" spans="3:41" x14ac:dyDescent="0.35">
      <c r="C76" s="5"/>
      <c r="D76" s="74" t="s">
        <v>59</v>
      </c>
      <c r="E76" s="75"/>
      <c r="F76" s="76"/>
      <c r="G76" s="77">
        <f>IF($E66&gt;0, $E66, $E65)</f>
        <v>750</v>
      </c>
      <c r="H76" s="78">
        <v>-2.4299999999999997</v>
      </c>
      <c r="I76" s="85"/>
      <c r="J76" s="86">
        <f>IF($E66&gt;0, $E66, $E65)</f>
        <v>750</v>
      </c>
      <c r="K76" s="81">
        <f>H76+H73-K73</f>
        <v>-13</v>
      </c>
      <c r="L76" s="82">
        <f>K76-H76</f>
        <v>-10.57</v>
      </c>
      <c r="M76" s="83">
        <f>IF(ISERROR(L76/H76), "", L76/H76)</f>
        <v>4.3497942386831285</v>
      </c>
      <c r="N76" s="59"/>
      <c r="O76" s="60"/>
      <c r="P76" s="5"/>
      <c r="Q76" s="74" t="s">
        <v>59</v>
      </c>
      <c r="R76" s="75"/>
      <c r="S76" s="76"/>
      <c r="T76" s="77">
        <f>IF($R66&gt;0, $R66, $R65)</f>
        <v>750</v>
      </c>
      <c r="U76" s="78">
        <v>-13</v>
      </c>
      <c r="V76" s="85"/>
      <c r="W76" s="86">
        <f>IF($R66&gt;0, $R66, $R65)</f>
        <v>750</v>
      </c>
      <c r="X76" s="81">
        <f>U76+U73-X73</f>
        <v>-14.631700000000002</v>
      </c>
      <c r="Y76" s="82">
        <f>X76-U76</f>
        <v>-1.6317000000000021</v>
      </c>
      <c r="Z76" s="83">
        <f>IF(ISERROR(Y76/U76), "", Y76/U76)</f>
        <v>0.12551538461538478</v>
      </c>
      <c r="AA76" s="59"/>
      <c r="AB76" s="60"/>
      <c r="AC76" s="5"/>
      <c r="AD76" s="74" t="s">
        <v>59</v>
      </c>
      <c r="AE76" s="75"/>
      <c r="AF76" s="76"/>
      <c r="AG76" s="77">
        <f>IF($R66&gt;0, $R66, $R65)</f>
        <v>750</v>
      </c>
      <c r="AH76" s="78">
        <v>-14.631700000000002</v>
      </c>
      <c r="AI76" s="85"/>
      <c r="AJ76" s="86">
        <f>IF($R66&gt;0, $R66, $R65)</f>
        <v>750</v>
      </c>
      <c r="AK76" s="81">
        <f>AH76+AH73-AK73</f>
        <v>-16.312351</v>
      </c>
      <c r="AL76" s="82">
        <f>AK76-AH76</f>
        <v>-1.6806509999999975</v>
      </c>
      <c r="AM76" s="83">
        <f>IF(ISERROR(AL76/AH76), "", AL76/AH76)</f>
        <v>0.11486368637957292</v>
      </c>
      <c r="AN76" s="59"/>
      <c r="AO76" s="60"/>
    </row>
    <row r="77" spans="3:41" x14ac:dyDescent="0.35">
      <c r="C77" s="5"/>
      <c r="D77" s="74" t="s">
        <v>60</v>
      </c>
      <c r="E77" s="75"/>
      <c r="F77" s="76">
        <v>0</v>
      </c>
      <c r="G77" s="77">
        <v>1</v>
      </c>
      <c r="H77" s="78">
        <f t="shared" si="9"/>
        <v>0</v>
      </c>
      <c r="I77" s="79">
        <f>'Without Escalation'!I77</f>
        <v>-4.0599999999999996</v>
      </c>
      <c r="J77" s="80">
        <f>G77</f>
        <v>1</v>
      </c>
      <c r="K77" s="81">
        <f t="shared" ref="K77:K84" si="15">J77*I77</f>
        <v>-4.0599999999999996</v>
      </c>
      <c r="L77" s="82">
        <f t="shared" si="6"/>
        <v>-4.0599999999999996</v>
      </c>
      <c r="M77" s="83" t="str">
        <f t="shared" si="10"/>
        <v/>
      </c>
      <c r="N77" s="59"/>
      <c r="O77" s="60"/>
      <c r="P77" s="5"/>
      <c r="Q77" s="74" t="s">
        <v>60</v>
      </c>
      <c r="R77" s="75"/>
      <c r="S77" s="76">
        <f>I77</f>
        <v>-4.0599999999999996</v>
      </c>
      <c r="T77" s="77">
        <v>1</v>
      </c>
      <c r="U77" s="78">
        <f t="shared" ref="U77:U78" si="16">T77*S77</f>
        <v>-4.0599999999999996</v>
      </c>
      <c r="V77" s="79"/>
      <c r="W77" s="80">
        <f>T77</f>
        <v>1</v>
      </c>
      <c r="X77" s="81">
        <f t="shared" ref="X77:X78" si="17">W77*V77</f>
        <v>0</v>
      </c>
      <c r="Y77" s="82">
        <f t="shared" ref="Y77:Y79" si="18">X77-U77</f>
        <v>4.0599999999999996</v>
      </c>
      <c r="Z77" s="83">
        <f t="shared" ref="Z77:Z78" si="19">IF(ISERROR(Y77/U77), "", Y77/U77)</f>
        <v>-1</v>
      </c>
      <c r="AA77" s="59"/>
      <c r="AB77" s="60"/>
      <c r="AC77" s="5"/>
      <c r="AD77" s="74" t="s">
        <v>60</v>
      </c>
      <c r="AE77" s="75"/>
      <c r="AF77" s="76">
        <f>V77</f>
        <v>0</v>
      </c>
      <c r="AG77" s="77">
        <v>1</v>
      </c>
      <c r="AH77" s="78">
        <f t="shared" ref="AH77:AH78" si="20">AG77*AF77</f>
        <v>0</v>
      </c>
      <c r="AI77" s="79"/>
      <c r="AJ77" s="80">
        <f>AG77</f>
        <v>1</v>
      </c>
      <c r="AK77" s="81">
        <f t="shared" ref="AK77:AK78" si="21">AJ77*AI77</f>
        <v>0</v>
      </c>
      <c r="AL77" s="82">
        <f t="shared" ref="AL77:AL79" si="22">AK77-AH77</f>
        <v>0</v>
      </c>
      <c r="AM77" s="83" t="str">
        <f t="shared" ref="AM77:AM78" si="23">IF(ISERROR(AL77/AH77), "", AL77/AH77)</f>
        <v/>
      </c>
      <c r="AN77" s="59"/>
      <c r="AO77" s="60"/>
    </row>
    <row r="78" spans="3:41" x14ac:dyDescent="0.35">
      <c r="C78" s="5"/>
      <c r="D78" s="74" t="s">
        <v>61</v>
      </c>
      <c r="E78" s="75"/>
      <c r="F78" s="84">
        <v>0</v>
      </c>
      <c r="G78" s="77">
        <f>IF($E66&gt;0, $E66, $E65)</f>
        <v>750</v>
      </c>
      <c r="H78" s="78">
        <f t="shared" si="9"/>
        <v>0</v>
      </c>
      <c r="I78" s="239">
        <f>'Without Escalation'!I78</f>
        <v>6.9999999999999999E-4</v>
      </c>
      <c r="J78" s="80">
        <f>IF($E66&gt;0, $E66, $E65)</f>
        <v>750</v>
      </c>
      <c r="K78" s="81">
        <f t="shared" si="15"/>
        <v>0.52500000000000002</v>
      </c>
      <c r="L78" s="82">
        <f t="shared" si="6"/>
        <v>0.52500000000000002</v>
      </c>
      <c r="M78" s="83" t="str">
        <f t="shared" si="10"/>
        <v/>
      </c>
      <c r="N78" s="59"/>
      <c r="O78" s="60"/>
      <c r="P78" s="5"/>
      <c r="Q78" s="74" t="s">
        <v>61</v>
      </c>
      <c r="R78" s="75"/>
      <c r="S78" s="209">
        <f>I78</f>
        <v>6.9999999999999999E-4</v>
      </c>
      <c r="T78" s="77">
        <f>IF($R66&gt;0, $R66, $R65)</f>
        <v>750</v>
      </c>
      <c r="U78" s="78">
        <f t="shared" si="16"/>
        <v>0.52500000000000002</v>
      </c>
      <c r="V78" s="85"/>
      <c r="W78" s="80">
        <f>IF($R66&gt;0, $R66, $R65)</f>
        <v>750</v>
      </c>
      <c r="X78" s="81">
        <f t="shared" si="17"/>
        <v>0</v>
      </c>
      <c r="Y78" s="82">
        <f t="shared" si="18"/>
        <v>-0.52500000000000002</v>
      </c>
      <c r="Z78" s="83">
        <f t="shared" si="19"/>
        <v>-1</v>
      </c>
      <c r="AA78" s="59"/>
      <c r="AB78" s="60"/>
      <c r="AC78" s="5"/>
      <c r="AD78" s="74" t="s">
        <v>61</v>
      </c>
      <c r="AE78" s="75"/>
      <c r="AF78" s="209">
        <f>V78</f>
        <v>0</v>
      </c>
      <c r="AG78" s="77">
        <f>IF($R66&gt;0, $R66, $R65)</f>
        <v>750</v>
      </c>
      <c r="AH78" s="78">
        <f t="shared" si="20"/>
        <v>0</v>
      </c>
      <c r="AI78" s="85"/>
      <c r="AJ78" s="80">
        <f>IF($R66&gt;0, $R66, $R65)</f>
        <v>750</v>
      </c>
      <c r="AK78" s="81">
        <f t="shared" si="21"/>
        <v>0</v>
      </c>
      <c r="AL78" s="82">
        <f t="shared" si="22"/>
        <v>0</v>
      </c>
      <c r="AM78" s="83" t="str">
        <f t="shared" si="23"/>
        <v/>
      </c>
      <c r="AN78" s="59"/>
      <c r="AO78" s="60"/>
    </row>
    <row r="79" spans="3:41" x14ac:dyDescent="0.35">
      <c r="C79" s="5"/>
      <c r="D79" s="87" t="s">
        <v>62</v>
      </c>
      <c r="E79" s="88"/>
      <c r="F79" s="89"/>
      <c r="G79" s="90"/>
      <c r="H79" s="91">
        <f>SUM(H73:H78)</f>
        <v>41.39</v>
      </c>
      <c r="I79" s="92"/>
      <c r="J79" s="93"/>
      <c r="K79" s="94">
        <f>SUM(K73:K78)</f>
        <v>37.854999999999997</v>
      </c>
      <c r="L79" s="95">
        <f t="shared" si="6"/>
        <v>-3.5350000000000037</v>
      </c>
      <c r="M79" s="96">
        <f>IF((H79)=0,"",(L79/H79))</f>
        <v>-8.5407103165015791E-2</v>
      </c>
      <c r="N79" s="59"/>
      <c r="O79" s="60"/>
      <c r="P79" s="5"/>
      <c r="Q79" s="87" t="s">
        <v>62</v>
      </c>
      <c r="R79" s="88"/>
      <c r="S79" s="89"/>
      <c r="T79" s="90"/>
      <c r="U79" s="91">
        <f>SUM(U73:U78)</f>
        <v>37.854999999999997</v>
      </c>
      <c r="V79" s="92"/>
      <c r="W79" s="93"/>
      <c r="X79" s="94">
        <f>SUM(X73:X78)</f>
        <v>41.39</v>
      </c>
      <c r="Y79" s="95">
        <f t="shared" si="18"/>
        <v>3.5350000000000037</v>
      </c>
      <c r="Z79" s="96">
        <f>IF((U79)=0,"",(Y79/U79))</f>
        <v>9.338264430062089E-2</v>
      </c>
      <c r="AA79" s="59"/>
      <c r="AB79" s="60"/>
      <c r="AC79" s="5"/>
      <c r="AD79" s="87" t="s">
        <v>62</v>
      </c>
      <c r="AE79" s="88"/>
      <c r="AF79" s="89"/>
      <c r="AG79" s="90"/>
      <c r="AH79" s="91">
        <f>SUM(AH73:AH78)</f>
        <v>41.39</v>
      </c>
      <c r="AI79" s="92"/>
      <c r="AJ79" s="93"/>
      <c r="AK79" s="94">
        <f>SUM(AK73:AK78)</f>
        <v>41.39</v>
      </c>
      <c r="AL79" s="95">
        <f t="shared" si="22"/>
        <v>0</v>
      </c>
      <c r="AM79" s="96">
        <f>IF((AH79)=0,"",(AL79/AH79))</f>
        <v>0</v>
      </c>
      <c r="AN79" s="59"/>
      <c r="AO79" s="60"/>
    </row>
    <row r="80" spans="3:41" x14ac:dyDescent="0.35">
      <c r="C80" s="5"/>
      <c r="D80" s="74" t="s">
        <v>63</v>
      </c>
      <c r="E80" s="75"/>
      <c r="F80" s="97">
        <v>9.9039999999999989E-2</v>
      </c>
      <c r="G80" s="98">
        <f>IF(F80=0, 0, $E65*E67-E65)</f>
        <v>52.049999999999955</v>
      </c>
      <c r="H80" s="78">
        <f>G80*F80</f>
        <v>5.155031999999995</v>
      </c>
      <c r="I80" s="85">
        <v>9.9039999999999989E-2</v>
      </c>
      <c r="J80" s="99">
        <f>IF(I80=0, 0, E65*E68-E65)</f>
        <v>42.225000000000023</v>
      </c>
      <c r="K80" s="81">
        <f>J80*I80</f>
        <v>4.1819640000000016</v>
      </c>
      <c r="L80" s="82">
        <f>K80-H80</f>
        <v>-0.97306799999999338</v>
      </c>
      <c r="M80" s="83">
        <f>IF(ISERROR(L80/H80), "", L80/H80)</f>
        <v>-0.18876080691642541</v>
      </c>
      <c r="N80" s="59"/>
      <c r="O80" s="60"/>
      <c r="P80" s="5"/>
      <c r="Q80" s="74" t="s">
        <v>63</v>
      </c>
      <c r="R80" s="75"/>
      <c r="S80" s="97">
        <v>0.1020112</v>
      </c>
      <c r="T80" s="98">
        <f>IF(S80=0, 0, $R65*R67-R65)</f>
        <v>42.225000000000023</v>
      </c>
      <c r="U80" s="78">
        <f>T80*S80</f>
        <v>4.3074229200000023</v>
      </c>
      <c r="V80" s="85">
        <v>0.10507153599999999</v>
      </c>
      <c r="W80" s="99">
        <f>IF(V80=0, 0, R65*R68-R65)</f>
        <v>42.225000000000023</v>
      </c>
      <c r="X80" s="81">
        <f>W80*V80</f>
        <v>4.4366456076000018</v>
      </c>
      <c r="Y80" s="82">
        <f>X80-U80</f>
        <v>0.12922268759999955</v>
      </c>
      <c r="Z80" s="83">
        <f>IF(ISERROR(Y80/U80), "", Y80/U80)</f>
        <v>2.9999999999999881E-2</v>
      </c>
      <c r="AA80" s="59"/>
      <c r="AB80" s="60"/>
      <c r="AC80" s="5"/>
      <c r="AD80" s="74" t="s">
        <v>63</v>
      </c>
      <c r="AE80" s="75"/>
      <c r="AF80" s="97">
        <f>V80</f>
        <v>0.10507153599999999</v>
      </c>
      <c r="AG80" s="98">
        <f>IF(AF80=0, 0, $R65*AE67-AE65)</f>
        <v>42.225000000000023</v>
      </c>
      <c r="AH80" s="78">
        <f>AG80*AF80</f>
        <v>4.4366456076000018</v>
      </c>
      <c r="AI80" s="85">
        <v>0.11147039254239999</v>
      </c>
      <c r="AJ80" s="99">
        <f>IF(AI80=0, 0, AE65*AE68-AE65)</f>
        <v>42.225000000000023</v>
      </c>
      <c r="AK80" s="81">
        <f>AJ80*AI80</f>
        <v>4.7068373251028417</v>
      </c>
      <c r="AL80" s="82">
        <f>AK80-AH80</f>
        <v>0.27019171750283988</v>
      </c>
      <c r="AM80" s="83">
        <f>IF(ISERROR(AL80/AH80), "", AL80/AH80)</f>
        <v>6.0899999999999947E-2</v>
      </c>
      <c r="AN80" s="59"/>
      <c r="AO80" s="60"/>
    </row>
    <row r="81" spans="3:41" x14ac:dyDescent="0.35">
      <c r="C81" s="5"/>
      <c r="D81" s="74" t="s">
        <v>64</v>
      </c>
      <c r="E81" s="75"/>
      <c r="F81" s="97">
        <v>2.8999999999999998E-3</v>
      </c>
      <c r="G81" s="100">
        <f>IF($E66&gt;0, $E66, $E65)</f>
        <v>750</v>
      </c>
      <c r="H81" s="78">
        <f t="shared" si="9"/>
        <v>2.1749999999999998</v>
      </c>
      <c r="I81" s="239">
        <f>'Without Escalation'!I81</f>
        <v>2.5999999999999999E-3</v>
      </c>
      <c r="J81" s="101">
        <f>IF($E66&gt;0, $E66, $E65)</f>
        <v>750</v>
      </c>
      <c r="K81" s="81">
        <f t="shared" si="15"/>
        <v>1.95</v>
      </c>
      <c r="L81" s="82">
        <f t="shared" si="6"/>
        <v>-0.22499999999999987</v>
      </c>
      <c r="M81" s="83">
        <f t="shared" si="10"/>
        <v>-0.10344827586206891</v>
      </c>
      <c r="N81" s="59"/>
      <c r="O81" s="60"/>
      <c r="P81" s="5"/>
      <c r="Q81" s="74" t="s">
        <v>64</v>
      </c>
      <c r="R81" s="75"/>
      <c r="S81" s="97">
        <f>I81</f>
        <v>2.5999999999999999E-3</v>
      </c>
      <c r="T81" s="100">
        <f>IF($R66&gt;0, $R66, $R65)</f>
        <v>750</v>
      </c>
      <c r="U81" s="78">
        <f t="shared" ref="U81" si="24">T81*S81</f>
        <v>1.95</v>
      </c>
      <c r="V81" s="85"/>
      <c r="W81" s="101">
        <f>IF($R66&gt;0, $R66, $R65)</f>
        <v>750</v>
      </c>
      <c r="X81" s="81">
        <f t="shared" ref="X81" si="25">W81*V81</f>
        <v>0</v>
      </c>
      <c r="Y81" s="82">
        <f t="shared" ref="Y81:Y85" si="26">X81-U81</f>
        <v>-1.95</v>
      </c>
      <c r="Z81" s="83">
        <f t="shared" ref="Z81:Z84" si="27">IF(ISERROR(Y81/U81), "", Y81/U81)</f>
        <v>-1</v>
      </c>
      <c r="AA81" s="59"/>
      <c r="AB81" s="60"/>
      <c r="AC81" s="5"/>
      <c r="AD81" s="74" t="s">
        <v>64</v>
      </c>
      <c r="AE81" s="75"/>
      <c r="AF81" s="97">
        <f>V81</f>
        <v>0</v>
      </c>
      <c r="AG81" s="100">
        <f>IF($R66&gt;0, $R66, $R65)</f>
        <v>750</v>
      </c>
      <c r="AH81" s="78">
        <f t="shared" ref="AH81" si="28">AG81*AF81</f>
        <v>0</v>
      </c>
      <c r="AI81" s="85"/>
      <c r="AJ81" s="101">
        <f>IF($R66&gt;0, $R66, $R65)</f>
        <v>750</v>
      </c>
      <c r="AK81" s="81">
        <f t="shared" ref="AK81" si="29">AJ81*AI81</f>
        <v>0</v>
      </c>
      <c r="AL81" s="82">
        <f t="shared" ref="AL81:AL85" si="30">AK81-AH81</f>
        <v>0</v>
      </c>
      <c r="AM81" s="83" t="str">
        <f t="shared" ref="AM81:AM84" si="31">IF(ISERROR(AL81/AH81), "", AL81/AH81)</f>
        <v/>
      </c>
      <c r="AN81" s="59"/>
      <c r="AO81" s="60"/>
    </row>
    <row r="82" spans="3:41" x14ac:dyDescent="0.35">
      <c r="C82" s="5"/>
      <c r="D82" s="74" t="s">
        <v>65</v>
      </c>
      <c r="E82" s="75"/>
      <c r="F82" s="97">
        <v>-2.0000000000000001E-4</v>
      </c>
      <c r="G82" s="100">
        <f>IF($E66&gt;0, $E66, $E65)</f>
        <v>750</v>
      </c>
      <c r="H82" s="78">
        <f>G82*F82</f>
        <v>-0.15</v>
      </c>
      <c r="I82" s="239">
        <f>'Without Escalation'!I82</f>
        <v>0</v>
      </c>
      <c r="J82" s="101">
        <f>IF($E66&gt;0, $E66, $E65)</f>
        <v>750</v>
      </c>
      <c r="K82" s="81">
        <f>J82*I82</f>
        <v>0</v>
      </c>
      <c r="L82" s="82">
        <f t="shared" si="6"/>
        <v>0.15</v>
      </c>
      <c r="M82" s="83">
        <f t="shared" si="10"/>
        <v>-1</v>
      </c>
      <c r="N82" s="59"/>
      <c r="O82" s="60"/>
      <c r="P82" s="5"/>
      <c r="Q82" s="74" t="s">
        <v>65</v>
      </c>
      <c r="R82" s="75"/>
      <c r="S82" s="97">
        <f>I82</f>
        <v>0</v>
      </c>
      <c r="T82" s="100">
        <f>IF($R66&gt;0, $R66, $R65)</f>
        <v>750</v>
      </c>
      <c r="U82" s="78">
        <f>T82*S82</f>
        <v>0</v>
      </c>
      <c r="V82" s="85">
        <v>0</v>
      </c>
      <c r="W82" s="101">
        <f>IF($R66&gt;0, $R66, $R65)</f>
        <v>750</v>
      </c>
      <c r="X82" s="81">
        <f>W82*V82</f>
        <v>0</v>
      </c>
      <c r="Y82" s="82">
        <f t="shared" si="26"/>
        <v>0</v>
      </c>
      <c r="Z82" s="83" t="str">
        <f t="shared" si="27"/>
        <v/>
      </c>
      <c r="AA82" s="59"/>
      <c r="AB82" s="60"/>
      <c r="AC82" s="5"/>
      <c r="AD82" s="74" t="s">
        <v>65</v>
      </c>
      <c r="AE82" s="75"/>
      <c r="AF82" s="97">
        <f>V82</f>
        <v>0</v>
      </c>
      <c r="AG82" s="100">
        <f>IF($R66&gt;0, $R66, $R65)</f>
        <v>750</v>
      </c>
      <c r="AH82" s="78">
        <f>AG82*AF82</f>
        <v>0</v>
      </c>
      <c r="AI82" s="85">
        <v>0</v>
      </c>
      <c r="AJ82" s="101">
        <f>IF($R66&gt;0, $R66, $R65)</f>
        <v>750</v>
      </c>
      <c r="AK82" s="81">
        <f>AJ82*AI82</f>
        <v>0</v>
      </c>
      <c r="AL82" s="82">
        <f t="shared" si="30"/>
        <v>0</v>
      </c>
      <c r="AM82" s="83" t="str">
        <f t="shared" si="31"/>
        <v/>
      </c>
      <c r="AN82" s="59"/>
      <c r="AO82" s="60"/>
    </row>
    <row r="83" spans="3:41" x14ac:dyDescent="0.35">
      <c r="C83" s="5"/>
      <c r="D83" s="74" t="s">
        <v>66</v>
      </c>
      <c r="E83" s="75"/>
      <c r="F83" s="97">
        <v>0</v>
      </c>
      <c r="G83" s="100">
        <f>E65</f>
        <v>750</v>
      </c>
      <c r="H83" s="78">
        <f>G83*F83</f>
        <v>0</v>
      </c>
      <c r="I83" s="239">
        <f>'Without Escalation'!I83</f>
        <v>0</v>
      </c>
      <c r="J83" s="101">
        <f>E65</f>
        <v>750</v>
      </c>
      <c r="K83" s="81">
        <f t="shared" si="15"/>
        <v>0</v>
      </c>
      <c r="L83" s="82">
        <f t="shared" si="6"/>
        <v>0</v>
      </c>
      <c r="M83" s="83" t="str">
        <f t="shared" si="10"/>
        <v/>
      </c>
      <c r="N83" s="59"/>
      <c r="O83" s="60"/>
      <c r="P83" s="5"/>
      <c r="Q83" s="74" t="s">
        <v>66</v>
      </c>
      <c r="R83" s="75"/>
      <c r="S83" s="97">
        <f>I83</f>
        <v>0</v>
      </c>
      <c r="T83" s="100">
        <f>R65</f>
        <v>750</v>
      </c>
      <c r="U83" s="78">
        <f>T83*S83</f>
        <v>0</v>
      </c>
      <c r="V83" s="85">
        <v>0</v>
      </c>
      <c r="W83" s="101">
        <f>R65</f>
        <v>750</v>
      </c>
      <c r="X83" s="81">
        <f t="shared" ref="X83:X84" si="32">W83*V83</f>
        <v>0</v>
      </c>
      <c r="Y83" s="82">
        <f t="shared" si="26"/>
        <v>0</v>
      </c>
      <c r="Z83" s="83" t="str">
        <f t="shared" si="27"/>
        <v/>
      </c>
      <c r="AA83" s="59"/>
      <c r="AB83" s="60"/>
      <c r="AC83" s="5"/>
      <c r="AD83" s="74" t="s">
        <v>66</v>
      </c>
      <c r="AE83" s="75"/>
      <c r="AF83" s="97">
        <f>V83</f>
        <v>0</v>
      </c>
      <c r="AG83" s="100">
        <f>AE65</f>
        <v>750</v>
      </c>
      <c r="AH83" s="78">
        <f>AG83*AF83</f>
        <v>0</v>
      </c>
      <c r="AI83" s="85">
        <v>0</v>
      </c>
      <c r="AJ83" s="101">
        <f>AE65</f>
        <v>750</v>
      </c>
      <c r="AK83" s="81">
        <f t="shared" ref="AK83:AK84" si="33">AJ83*AI83</f>
        <v>0</v>
      </c>
      <c r="AL83" s="82">
        <f t="shared" si="30"/>
        <v>0</v>
      </c>
      <c r="AM83" s="83" t="str">
        <f t="shared" si="31"/>
        <v/>
      </c>
      <c r="AN83" s="59"/>
      <c r="AO83" s="60"/>
    </row>
    <row r="84" spans="3:41" x14ac:dyDescent="0.35">
      <c r="C84" s="5"/>
      <c r="D84" s="74" t="s">
        <v>67</v>
      </c>
      <c r="E84" s="75"/>
      <c r="F84" s="97">
        <v>1.6999999999999999E-3</v>
      </c>
      <c r="G84" s="100">
        <f>IF($E66&gt;0, $E66, $E65)</f>
        <v>750</v>
      </c>
      <c r="H84" s="78">
        <f t="shared" si="9"/>
        <v>1.2749999999999999</v>
      </c>
      <c r="I84" s="239">
        <f>'Without Escalation'!I84</f>
        <v>2.0999999999999999E-3</v>
      </c>
      <c r="J84" s="101">
        <f>IF($E66&gt;0, $E66, $E65)</f>
        <v>750</v>
      </c>
      <c r="K84" s="81">
        <f t="shared" si="15"/>
        <v>1.575</v>
      </c>
      <c r="L84" s="82">
        <f t="shared" si="6"/>
        <v>0.30000000000000004</v>
      </c>
      <c r="M84" s="83">
        <f t="shared" si="10"/>
        <v>0.23529411764705888</v>
      </c>
      <c r="N84" s="59"/>
      <c r="O84" s="60"/>
      <c r="P84" s="5"/>
      <c r="Q84" s="74" t="s">
        <v>67</v>
      </c>
      <c r="R84" s="75"/>
      <c r="S84" s="97">
        <f t="shared" ref="S84:S87" si="34">I84</f>
        <v>2.0999999999999999E-3</v>
      </c>
      <c r="T84" s="100">
        <f>IF($R66&gt;0, $R66, $R65)</f>
        <v>750</v>
      </c>
      <c r="U84" s="78">
        <f t="shared" ref="U84" si="35">T84*S84</f>
        <v>1.575</v>
      </c>
      <c r="V84" s="102">
        <f>S84*(1+$K$16)</f>
        <v>2.163E-3</v>
      </c>
      <c r="W84" s="101">
        <f>IF($R66&gt;0, $R66, $R65)</f>
        <v>750</v>
      </c>
      <c r="X84" s="81">
        <f t="shared" si="32"/>
        <v>1.62225</v>
      </c>
      <c r="Y84" s="82">
        <f t="shared" si="26"/>
        <v>4.7250000000000014E-2</v>
      </c>
      <c r="Z84" s="83">
        <f t="shared" si="27"/>
        <v>3.0000000000000009E-2</v>
      </c>
      <c r="AA84" s="59"/>
      <c r="AB84" s="60"/>
      <c r="AC84" s="5"/>
      <c r="AD84" s="74" t="s">
        <v>67</v>
      </c>
      <c r="AE84" s="75"/>
      <c r="AF84" s="97">
        <f t="shared" ref="AF84:AF87" si="36">V84</f>
        <v>2.163E-3</v>
      </c>
      <c r="AG84" s="100">
        <f>IF($R66&gt;0, $R66, $R65)</f>
        <v>750</v>
      </c>
      <c r="AH84" s="78">
        <f t="shared" ref="AH84" si="37">AG84*AF84</f>
        <v>1.62225</v>
      </c>
      <c r="AI84" s="102">
        <f>AF84*(1+$K$16)</f>
        <v>2.2278900000000002E-3</v>
      </c>
      <c r="AJ84" s="101">
        <f>IF($R66&gt;0, $R66, $R65)</f>
        <v>750</v>
      </c>
      <c r="AK84" s="81">
        <f t="shared" si="33"/>
        <v>1.6709175000000001</v>
      </c>
      <c r="AL84" s="82">
        <f t="shared" si="30"/>
        <v>4.8667500000000086E-2</v>
      </c>
      <c r="AM84" s="83">
        <f t="shared" si="31"/>
        <v>3.0000000000000054E-2</v>
      </c>
      <c r="AN84" s="59"/>
      <c r="AO84" s="60"/>
    </row>
    <row r="85" spans="3:41" x14ac:dyDescent="0.35">
      <c r="C85" s="5"/>
      <c r="D85" s="74" t="s">
        <v>68</v>
      </c>
      <c r="E85" s="75"/>
      <c r="F85" s="76">
        <v>0.42</v>
      </c>
      <c r="G85" s="77">
        <v>1</v>
      </c>
      <c r="H85" s="78">
        <f>G85*F85</f>
        <v>0.42</v>
      </c>
      <c r="I85" s="79">
        <f>'Without Escalation'!I85</f>
        <v>0.42</v>
      </c>
      <c r="J85" s="86">
        <v>1</v>
      </c>
      <c r="K85" s="81">
        <f>J85*I85</f>
        <v>0.42</v>
      </c>
      <c r="L85" s="82">
        <f t="shared" si="6"/>
        <v>0</v>
      </c>
      <c r="M85" s="83">
        <f>IF(ISERROR(L85/H85), "", L85/H85)</f>
        <v>0</v>
      </c>
      <c r="N85" s="59"/>
      <c r="O85" s="60"/>
      <c r="P85" s="5"/>
      <c r="Q85" s="74" t="s">
        <v>68</v>
      </c>
      <c r="R85" s="75"/>
      <c r="S85" s="76">
        <f t="shared" si="34"/>
        <v>0.42</v>
      </c>
      <c r="T85" s="77">
        <v>1</v>
      </c>
      <c r="U85" s="78">
        <f>T85*S85</f>
        <v>0.42</v>
      </c>
      <c r="V85" s="79">
        <v>0.42</v>
      </c>
      <c r="W85" s="86">
        <v>1</v>
      </c>
      <c r="X85" s="81">
        <f>W85*V85</f>
        <v>0.42</v>
      </c>
      <c r="Y85" s="82">
        <f t="shared" si="26"/>
        <v>0</v>
      </c>
      <c r="Z85" s="83">
        <f>IF(ISERROR(Y85/U85), "", Y85/U85)</f>
        <v>0</v>
      </c>
      <c r="AA85" s="59"/>
      <c r="AB85" s="60"/>
      <c r="AC85" s="5"/>
      <c r="AD85" s="74" t="s">
        <v>68</v>
      </c>
      <c r="AE85" s="75"/>
      <c r="AF85" s="76">
        <f t="shared" si="36"/>
        <v>0.42</v>
      </c>
      <c r="AG85" s="77">
        <v>1</v>
      </c>
      <c r="AH85" s="78">
        <f>AG85*AF85</f>
        <v>0.42</v>
      </c>
      <c r="AI85" s="79">
        <v>0.42</v>
      </c>
      <c r="AJ85" s="86">
        <v>1</v>
      </c>
      <c r="AK85" s="81">
        <f>AJ85*AI85</f>
        <v>0.42</v>
      </c>
      <c r="AL85" s="82">
        <f t="shared" si="30"/>
        <v>0</v>
      </c>
      <c r="AM85" s="83">
        <f>IF(ISERROR(AL85/AH85), "", AL85/AH85)</f>
        <v>0</v>
      </c>
      <c r="AN85" s="59"/>
      <c r="AO85" s="60"/>
    </row>
    <row r="86" spans="3:41" x14ac:dyDescent="0.35">
      <c r="C86" s="5"/>
      <c r="D86" s="74" t="s">
        <v>69</v>
      </c>
      <c r="E86" s="75"/>
      <c r="F86" s="76">
        <v>0</v>
      </c>
      <c r="G86" s="77">
        <v>1</v>
      </c>
      <c r="H86" s="78">
        <f t="shared" si="9"/>
        <v>0</v>
      </c>
      <c r="I86" s="239">
        <f>'Without Escalation'!I86</f>
        <v>0</v>
      </c>
      <c r="J86" s="86">
        <v>1</v>
      </c>
      <c r="K86" s="81">
        <f>J86*I86</f>
        <v>0</v>
      </c>
      <c r="L86" s="82">
        <f>K86-H86</f>
        <v>0</v>
      </c>
      <c r="M86" s="83" t="str">
        <f>IF(ISERROR(L86/H86), "", L86/H86)</f>
        <v/>
      </c>
      <c r="N86" s="59"/>
      <c r="O86" s="60"/>
      <c r="P86" s="5"/>
      <c r="Q86" s="74" t="s">
        <v>69</v>
      </c>
      <c r="R86" s="75"/>
      <c r="S86" s="76">
        <f t="shared" si="34"/>
        <v>0</v>
      </c>
      <c r="T86" s="77">
        <v>1</v>
      </c>
      <c r="U86" s="78">
        <f t="shared" ref="U86" si="38">T86*S86</f>
        <v>0</v>
      </c>
      <c r="V86" s="79">
        <v>0</v>
      </c>
      <c r="W86" s="86">
        <v>1</v>
      </c>
      <c r="X86" s="81">
        <f>W86*V86</f>
        <v>0</v>
      </c>
      <c r="Y86" s="82">
        <f>X86-U86</f>
        <v>0</v>
      </c>
      <c r="Z86" s="83" t="str">
        <f>IF(ISERROR(Y86/U86), "", Y86/U86)</f>
        <v/>
      </c>
      <c r="AA86" s="59"/>
      <c r="AB86" s="60"/>
      <c r="AC86" s="5"/>
      <c r="AD86" s="74" t="s">
        <v>69</v>
      </c>
      <c r="AE86" s="75"/>
      <c r="AF86" s="76">
        <f t="shared" si="36"/>
        <v>0</v>
      </c>
      <c r="AG86" s="77">
        <v>1</v>
      </c>
      <c r="AH86" s="78">
        <f t="shared" ref="AH86" si="39">AG86*AF86</f>
        <v>0</v>
      </c>
      <c r="AI86" s="79">
        <v>0</v>
      </c>
      <c r="AJ86" s="86">
        <v>1</v>
      </c>
      <c r="AK86" s="81">
        <f>AJ86*AI86</f>
        <v>0</v>
      </c>
      <c r="AL86" s="82">
        <f>AK86-AH86</f>
        <v>0</v>
      </c>
      <c r="AM86" s="83" t="str">
        <f>IF(ISERROR(AL86/AH86), "", AL86/AH86)</f>
        <v/>
      </c>
      <c r="AN86" s="59"/>
      <c r="AO86" s="60"/>
    </row>
    <row r="87" spans="3:41" x14ac:dyDescent="0.35">
      <c r="C87" s="5"/>
      <c r="D87" s="74" t="s">
        <v>70</v>
      </c>
      <c r="E87" s="75"/>
      <c r="F87" s="97"/>
      <c r="G87" s="100">
        <f>IF($E66&gt;0, $E66, $E65)</f>
        <v>750</v>
      </c>
      <c r="H87" s="78">
        <f>G87*F87</f>
        <v>0</v>
      </c>
      <c r="I87" s="239">
        <f>'Without Escalation'!I87</f>
        <v>1E-4</v>
      </c>
      <c r="J87" s="101">
        <f>IF($E66&gt;0, $E66, $E65)</f>
        <v>750</v>
      </c>
      <c r="K87" s="81">
        <f>J87*I87</f>
        <v>7.4999999999999997E-2</v>
      </c>
      <c r="L87" s="82">
        <f t="shared" si="6"/>
        <v>7.4999999999999997E-2</v>
      </c>
      <c r="M87" s="83" t="str">
        <f>IF(ISERROR(L87/H87), "", L87/H87)</f>
        <v/>
      </c>
      <c r="N87" s="59"/>
      <c r="O87" s="60"/>
      <c r="P87" s="5"/>
      <c r="Q87" s="74" t="s">
        <v>70</v>
      </c>
      <c r="R87" s="75"/>
      <c r="S87" s="97">
        <f t="shared" si="34"/>
        <v>1E-4</v>
      </c>
      <c r="T87" s="100">
        <f>IF($R66&gt;0, $R66, $R65)</f>
        <v>750</v>
      </c>
      <c r="U87" s="78">
        <f>T87*S87</f>
        <v>7.4999999999999997E-2</v>
      </c>
      <c r="V87" s="85"/>
      <c r="W87" s="101">
        <f>IF($R66&gt;0, $R66, $R65)</f>
        <v>750</v>
      </c>
      <c r="X87" s="81">
        <f>W87*V87</f>
        <v>0</v>
      </c>
      <c r="Y87" s="82">
        <f t="shared" ref="Y87:Y94" si="40">X87-U87</f>
        <v>-7.4999999999999997E-2</v>
      </c>
      <c r="Z87" s="83">
        <f>IF(ISERROR(Y87/U87), "", Y87/U87)</f>
        <v>-1</v>
      </c>
      <c r="AA87" s="59"/>
      <c r="AB87" s="60"/>
      <c r="AC87" s="5"/>
      <c r="AD87" s="74" t="s">
        <v>70</v>
      </c>
      <c r="AE87" s="75"/>
      <c r="AF87" s="97">
        <f t="shared" si="36"/>
        <v>0</v>
      </c>
      <c r="AG87" s="100">
        <f>IF($R66&gt;0, $R66, $R65)</f>
        <v>750</v>
      </c>
      <c r="AH87" s="78">
        <f>AG87*AF87</f>
        <v>0</v>
      </c>
      <c r="AI87" s="85"/>
      <c r="AJ87" s="101">
        <f>IF($R66&gt;0, $R66, $R65)</f>
        <v>750</v>
      </c>
      <c r="AK87" s="81">
        <f>AJ87*AI87</f>
        <v>0</v>
      </c>
      <c r="AL87" s="82">
        <f t="shared" ref="AL87:AL94" si="41">AK87-AH87</f>
        <v>0</v>
      </c>
      <c r="AM87" s="83" t="str">
        <f>IF(ISERROR(AL87/AH87), "", AL87/AH87)</f>
        <v/>
      </c>
      <c r="AN87" s="59"/>
      <c r="AO87" s="60"/>
    </row>
    <row r="88" spans="3:41" x14ac:dyDescent="0.35">
      <c r="C88" s="5"/>
      <c r="D88" s="87" t="s">
        <v>71</v>
      </c>
      <c r="E88" s="103"/>
      <c r="F88" s="104"/>
      <c r="G88" s="105"/>
      <c r="H88" s="106">
        <f>SUM(H79:H87)</f>
        <v>50.265031999999991</v>
      </c>
      <c r="I88" s="107"/>
      <c r="J88" s="93"/>
      <c r="K88" s="108">
        <f>SUM(K79:K87)</f>
        <v>46.056964000000008</v>
      </c>
      <c r="L88" s="95">
        <f t="shared" si="6"/>
        <v>-4.208067999999983</v>
      </c>
      <c r="M88" s="96">
        <f>IF((H88)=0,"",(L88/H88))</f>
        <v>-8.3717603124175546E-2</v>
      </c>
      <c r="N88" s="59"/>
      <c r="O88" s="60"/>
      <c r="P88" s="5"/>
      <c r="Q88" s="87" t="s">
        <v>71</v>
      </c>
      <c r="R88" s="103"/>
      <c r="S88" s="104"/>
      <c r="T88" s="105"/>
      <c r="U88" s="106">
        <f>SUM(U79:U87)</f>
        <v>46.182422920000008</v>
      </c>
      <c r="V88" s="107"/>
      <c r="W88" s="93"/>
      <c r="X88" s="108">
        <f>SUM(X79:X87)</f>
        <v>47.868895607600003</v>
      </c>
      <c r="Y88" s="95">
        <f t="shared" si="40"/>
        <v>1.6864726875999949</v>
      </c>
      <c r="Z88" s="96">
        <f>IF((U88)=0,"",(Y88/U88))</f>
        <v>3.6517631188848737E-2</v>
      </c>
      <c r="AA88" s="59"/>
      <c r="AB88" s="60"/>
      <c r="AC88" s="5"/>
      <c r="AD88" s="87" t="s">
        <v>71</v>
      </c>
      <c r="AE88" s="103"/>
      <c r="AF88" s="104"/>
      <c r="AG88" s="105"/>
      <c r="AH88" s="106">
        <f>SUM(AH79:AH87)</f>
        <v>47.868895607600003</v>
      </c>
      <c r="AI88" s="107"/>
      <c r="AJ88" s="93"/>
      <c r="AK88" s="108">
        <f>SUM(AK79:AK87)</f>
        <v>48.187754825102843</v>
      </c>
      <c r="AL88" s="95">
        <f t="shared" si="41"/>
        <v>0.31885921750284041</v>
      </c>
      <c r="AM88" s="96">
        <f>IF((AH88)=0,"",(AL88/AH88))</f>
        <v>6.6610940874143772E-3</v>
      </c>
      <c r="AN88" s="59"/>
      <c r="AO88" s="60"/>
    </row>
    <row r="89" spans="3:41" x14ac:dyDescent="0.35">
      <c r="C89" s="5"/>
      <c r="D89" s="109" t="s">
        <v>72</v>
      </c>
      <c r="E89" s="75"/>
      <c r="F89" s="110">
        <v>1.0200000000000001E-2</v>
      </c>
      <c r="G89" s="98">
        <f>IF($E66&gt;0, $E66, $E65*$E67)</f>
        <v>802.05</v>
      </c>
      <c r="H89" s="78">
        <f>G89*F89</f>
        <v>8.1809100000000008</v>
      </c>
      <c r="I89" s="239">
        <f>'Without Escalation'!I89</f>
        <v>1.35E-2</v>
      </c>
      <c r="J89" s="99">
        <f>IF($E66&gt;0, $E66, $E65*$E68)</f>
        <v>792.22500000000002</v>
      </c>
      <c r="K89" s="81">
        <f>J89*I89</f>
        <v>10.6950375</v>
      </c>
      <c r="L89" s="82">
        <f t="shared" si="6"/>
        <v>2.514127499999999</v>
      </c>
      <c r="M89" s="83">
        <f>IF(ISERROR(L89/H89), "", L89/H89)</f>
        <v>0.30731636211619473</v>
      </c>
      <c r="N89" s="59"/>
      <c r="O89" s="60"/>
      <c r="P89" s="5"/>
      <c r="Q89" s="109" t="s">
        <v>72</v>
      </c>
      <c r="R89" s="75"/>
      <c r="S89" s="97">
        <f>I89</f>
        <v>1.35E-2</v>
      </c>
      <c r="T89" s="98">
        <f>IF($R66&gt;0, $R66, $R65*$R67)</f>
        <v>792.22500000000002</v>
      </c>
      <c r="U89" s="78">
        <f>T89*S89</f>
        <v>10.6950375</v>
      </c>
      <c r="V89" s="102">
        <f>S89*(1+$K$16)</f>
        <v>1.3905000000000001E-2</v>
      </c>
      <c r="W89" s="99">
        <f>IF($R66&gt;0, $R66, $R65*$R68)</f>
        <v>792.22500000000002</v>
      </c>
      <c r="X89" s="81">
        <f>W89*V89</f>
        <v>11.015888625000001</v>
      </c>
      <c r="Y89" s="82">
        <f t="shared" si="40"/>
        <v>0.32085112500000079</v>
      </c>
      <c r="Z89" s="83">
        <f>IF(ISERROR(Y89/U89), "", Y89/U89)</f>
        <v>3.0000000000000075E-2</v>
      </c>
      <c r="AA89" s="59"/>
      <c r="AB89" s="60"/>
      <c r="AC89" s="5"/>
      <c r="AD89" s="109" t="s">
        <v>72</v>
      </c>
      <c r="AE89" s="75"/>
      <c r="AF89" s="97">
        <f>V89</f>
        <v>1.3905000000000001E-2</v>
      </c>
      <c r="AG89" s="98">
        <f>IF($R66&gt;0, $R66, $R65*$R67)</f>
        <v>792.22500000000002</v>
      </c>
      <c r="AH89" s="78">
        <f>AG89*AF89</f>
        <v>11.015888625000001</v>
      </c>
      <c r="AI89" s="102">
        <f>AF89*(1+$K$16)</f>
        <v>1.4322150000000001E-2</v>
      </c>
      <c r="AJ89" s="99">
        <f>IF($R66&gt;0, $R66, $R65*$R68)</f>
        <v>792.22500000000002</v>
      </c>
      <c r="AK89" s="81">
        <f>AJ89*AI89</f>
        <v>11.34636528375</v>
      </c>
      <c r="AL89" s="82">
        <f t="shared" si="41"/>
        <v>0.33047665874999943</v>
      </c>
      <c r="AM89" s="83">
        <f>IF(ISERROR(AL89/AH89), "", AL89/AH89)</f>
        <v>2.9999999999999947E-2</v>
      </c>
      <c r="AN89" s="59"/>
      <c r="AO89" s="60"/>
    </row>
    <row r="90" spans="3:41" x14ac:dyDescent="0.35">
      <c r="C90" s="5"/>
      <c r="D90" s="111" t="s">
        <v>73</v>
      </c>
      <c r="E90" s="75"/>
      <c r="F90" s="110">
        <v>3.7000000000000002E-3</v>
      </c>
      <c r="G90" s="98">
        <f>IF($E66&gt;0, $E66, $E65*$E67)</f>
        <v>802.05</v>
      </c>
      <c r="H90" s="78">
        <f>G90*F90</f>
        <v>2.9675850000000001</v>
      </c>
      <c r="I90" s="239">
        <f>'Without Escalation'!I90</f>
        <v>5.1000000000000004E-3</v>
      </c>
      <c r="J90" s="99">
        <f>IF($E66&gt;0, $E66, $E65*$E68)</f>
        <v>792.22500000000002</v>
      </c>
      <c r="K90" s="81">
        <f>J90*I90</f>
        <v>4.0403475000000002</v>
      </c>
      <c r="L90" s="82">
        <f t="shared" si="6"/>
        <v>1.0727625000000001</v>
      </c>
      <c r="M90" s="83">
        <f>IF(ISERROR(L90/H90), "", L90/H90)</f>
        <v>0.36149343658227145</v>
      </c>
      <c r="N90" s="59"/>
      <c r="O90" s="60"/>
      <c r="P90" s="5"/>
      <c r="Q90" s="111" t="s">
        <v>73</v>
      </c>
      <c r="R90" s="75"/>
      <c r="S90" s="97">
        <f>I90</f>
        <v>5.1000000000000004E-3</v>
      </c>
      <c r="T90" s="98">
        <f>IF($R66&gt;0, $R66, $R65*$R67)</f>
        <v>792.22500000000002</v>
      </c>
      <c r="U90" s="78">
        <f>T90*S90</f>
        <v>4.0403475000000002</v>
      </c>
      <c r="V90" s="102">
        <f>S90*(1+$K$16)</f>
        <v>5.2530000000000007E-3</v>
      </c>
      <c r="W90" s="99">
        <f>IF($R66&gt;0, $R66, $R65*$R68)</f>
        <v>792.22500000000002</v>
      </c>
      <c r="X90" s="81">
        <f>W90*V90</f>
        <v>4.1615579250000003</v>
      </c>
      <c r="Y90" s="82">
        <f t="shared" si="40"/>
        <v>0.12121042500000012</v>
      </c>
      <c r="Z90" s="83">
        <f>IF(ISERROR(Y90/U90), "", Y90/U90)</f>
        <v>3.000000000000003E-2</v>
      </c>
      <c r="AA90" s="59"/>
      <c r="AB90" s="60"/>
      <c r="AC90" s="5"/>
      <c r="AD90" s="111" t="s">
        <v>73</v>
      </c>
      <c r="AE90" s="75"/>
      <c r="AF90" s="97">
        <f>V90</f>
        <v>5.2530000000000007E-3</v>
      </c>
      <c r="AG90" s="98">
        <f>IF($R66&gt;0, $R66, $R65*$R67)</f>
        <v>792.22500000000002</v>
      </c>
      <c r="AH90" s="78">
        <f>AG90*AF90</f>
        <v>4.1615579250000003</v>
      </c>
      <c r="AI90" s="102">
        <f>AF90*(1+$K$16)</f>
        <v>5.4105900000000007E-3</v>
      </c>
      <c r="AJ90" s="99">
        <f>IF($R66&gt;0, $R66, $R65*$R68)</f>
        <v>792.22500000000002</v>
      </c>
      <c r="AK90" s="81">
        <f>AJ90*AI90</f>
        <v>4.2864046627500008</v>
      </c>
      <c r="AL90" s="82">
        <f t="shared" si="41"/>
        <v>0.12484673775000044</v>
      </c>
      <c r="AM90" s="83">
        <f>IF(ISERROR(AL90/AH90), "", AL90/AH90)</f>
        <v>3.0000000000000103E-2</v>
      </c>
      <c r="AN90" s="59"/>
      <c r="AO90" s="60"/>
    </row>
    <row r="91" spans="3:41" x14ac:dyDescent="0.35">
      <c r="C91" s="5"/>
      <c r="D91" s="87" t="s">
        <v>74</v>
      </c>
      <c r="E91" s="88"/>
      <c r="F91" s="104"/>
      <c r="G91" s="105"/>
      <c r="H91" s="106">
        <f>SUM(H88:H90)</f>
        <v>61.413526999999988</v>
      </c>
      <c r="I91" s="107"/>
      <c r="J91" s="93"/>
      <c r="K91" s="108">
        <f>SUM(K88:K90)</f>
        <v>60.792349000000009</v>
      </c>
      <c r="L91" s="95">
        <f t="shared" si="6"/>
        <v>-0.62117799999997914</v>
      </c>
      <c r="M91" s="96">
        <f>IF((H91)=0,"",(L91/H91))</f>
        <v>-1.0114677178530705E-2</v>
      </c>
      <c r="N91" s="59"/>
      <c r="O91" s="60"/>
      <c r="P91" s="5"/>
      <c r="Q91" s="87" t="s">
        <v>74</v>
      </c>
      <c r="R91" s="88"/>
      <c r="S91" s="104"/>
      <c r="T91" s="105"/>
      <c r="U91" s="106">
        <f>SUM(U88:U90)</f>
        <v>60.917807920000008</v>
      </c>
      <c r="V91" s="107"/>
      <c r="W91" s="93"/>
      <c r="X91" s="108">
        <f>SUM(X88:X90)</f>
        <v>63.046342157600009</v>
      </c>
      <c r="Y91" s="95">
        <f t="shared" si="40"/>
        <v>2.1285342376000003</v>
      </c>
      <c r="Z91" s="96">
        <f>IF((U91)=0,"",(Y91/U91))</f>
        <v>3.4941083901037388E-2</v>
      </c>
      <c r="AA91" s="59"/>
      <c r="AB91" s="60"/>
      <c r="AC91" s="5"/>
      <c r="AD91" s="87" t="s">
        <v>74</v>
      </c>
      <c r="AE91" s="88"/>
      <c r="AF91" s="104"/>
      <c r="AG91" s="105"/>
      <c r="AH91" s="106">
        <f>SUM(AH88:AH90)</f>
        <v>63.046342157600009</v>
      </c>
      <c r="AI91" s="107"/>
      <c r="AJ91" s="93"/>
      <c r="AK91" s="108">
        <f>SUM(AK88:AK90)</f>
        <v>63.820524771602848</v>
      </c>
      <c r="AL91" s="95">
        <f t="shared" si="41"/>
        <v>0.77418261400283939</v>
      </c>
      <c r="AM91" s="96">
        <f>IF((AH91)=0,"",(AL91/AH91))</f>
        <v>1.2279580186707382E-2</v>
      </c>
      <c r="AN91" s="59"/>
      <c r="AO91" s="60"/>
    </row>
    <row r="92" spans="3:41" x14ac:dyDescent="0.35">
      <c r="C92" s="5"/>
      <c r="D92" s="74" t="s">
        <v>75</v>
      </c>
      <c r="E92" s="75"/>
      <c r="F92" s="112">
        <v>4.4999999999999997E-3</v>
      </c>
      <c r="G92" s="98">
        <f>E65*E67</f>
        <v>802.05</v>
      </c>
      <c r="H92" s="113">
        <f t="shared" ref="H92:H98" si="42">G92*F92</f>
        <v>3.6092249999999995</v>
      </c>
      <c r="I92" s="85">
        <v>4.5000000000000005E-3</v>
      </c>
      <c r="J92" s="99">
        <f>E65*E68</f>
        <v>792.22500000000002</v>
      </c>
      <c r="K92" s="81">
        <f t="shared" ref="K92:K98" si="43">J92*I92</f>
        <v>3.5650125000000004</v>
      </c>
      <c r="L92" s="82">
        <f t="shared" si="6"/>
        <v>-4.42124999999991E-2</v>
      </c>
      <c r="M92" s="83">
        <f t="shared" ref="M92:M100" si="44">IF(ISERROR(L92/H92), "", L92/H92)</f>
        <v>-1.2249859734430274E-2</v>
      </c>
      <c r="N92" s="59"/>
      <c r="O92" s="60"/>
      <c r="P92" s="5"/>
      <c r="Q92" s="74" t="s">
        <v>75</v>
      </c>
      <c r="R92" s="75"/>
      <c r="S92" s="112">
        <f>F92</f>
        <v>4.4999999999999997E-3</v>
      </c>
      <c r="T92" s="98">
        <f>R65*R67</f>
        <v>792.22500000000002</v>
      </c>
      <c r="U92" s="113">
        <f t="shared" ref="U92:U94" si="45">T92*S92</f>
        <v>3.5650124999999999</v>
      </c>
      <c r="V92" s="85">
        <v>4.5000000000000005E-3</v>
      </c>
      <c r="W92" s="99">
        <f>R65*R68</f>
        <v>792.22500000000002</v>
      </c>
      <c r="X92" s="81">
        <f t="shared" ref="X92:X94" si="46">W92*V92</f>
        <v>3.5650125000000004</v>
      </c>
      <c r="Y92" s="82">
        <f t="shared" si="40"/>
        <v>0</v>
      </c>
      <c r="Z92" s="83">
        <f t="shared" ref="Z92:Z94" si="47">IF(ISERROR(Y92/U92), "", Y92/U92)</f>
        <v>0</v>
      </c>
      <c r="AA92" s="59"/>
      <c r="AB92" s="60"/>
      <c r="AC92" s="5"/>
      <c r="AD92" s="74" t="s">
        <v>75</v>
      </c>
      <c r="AE92" s="75"/>
      <c r="AF92" s="112">
        <f>S92</f>
        <v>4.4999999999999997E-3</v>
      </c>
      <c r="AG92" s="98">
        <f>AE65*AE67</f>
        <v>792.22500000000002</v>
      </c>
      <c r="AH92" s="113">
        <f t="shared" ref="AH92:AH94" si="48">AG92*AF92</f>
        <v>3.5650124999999999</v>
      </c>
      <c r="AI92" s="85">
        <v>4.5000000000000005E-3</v>
      </c>
      <c r="AJ92" s="99">
        <f>AE65*AE68</f>
        <v>792.22500000000002</v>
      </c>
      <c r="AK92" s="81">
        <f t="shared" ref="AK92:AK94" si="49">AJ92*AI92</f>
        <v>3.5650125000000004</v>
      </c>
      <c r="AL92" s="82">
        <f t="shared" si="41"/>
        <v>0</v>
      </c>
      <c r="AM92" s="83">
        <f t="shared" ref="AM92:AM94" si="50">IF(ISERROR(AL92/AH92), "", AL92/AH92)</f>
        <v>0</v>
      </c>
      <c r="AN92" s="59"/>
      <c r="AO92" s="60"/>
    </row>
    <row r="93" spans="3:41" x14ac:dyDescent="0.35">
      <c r="C93" s="5"/>
      <c r="D93" s="74" t="s">
        <v>76</v>
      </c>
      <c r="E93" s="75"/>
      <c r="F93" s="112">
        <v>1.4E-3</v>
      </c>
      <c r="G93" s="98">
        <f>E65*E67</f>
        <v>802.05</v>
      </c>
      <c r="H93" s="113">
        <f t="shared" si="42"/>
        <v>1.12287</v>
      </c>
      <c r="I93" s="85">
        <v>1.4E-3</v>
      </c>
      <c r="J93" s="99">
        <f>E65*E68</f>
        <v>792.22500000000002</v>
      </c>
      <c r="K93" s="81">
        <f t="shared" si="43"/>
        <v>1.1091150000000001</v>
      </c>
      <c r="L93" s="82">
        <f t="shared" si="6"/>
        <v>-1.3754999999999962E-2</v>
      </c>
      <c r="M93" s="83">
        <f t="shared" si="44"/>
        <v>-1.2249859734430487E-2</v>
      </c>
      <c r="N93" s="59"/>
      <c r="O93" s="60"/>
      <c r="P93" s="5"/>
      <c r="Q93" s="74" t="s">
        <v>76</v>
      </c>
      <c r="R93" s="75"/>
      <c r="S93" s="112">
        <f>F93</f>
        <v>1.4E-3</v>
      </c>
      <c r="T93" s="98">
        <f>R65*R67</f>
        <v>792.22500000000002</v>
      </c>
      <c r="U93" s="113">
        <f t="shared" si="45"/>
        <v>1.1091150000000001</v>
      </c>
      <c r="V93" s="85">
        <v>1.4E-3</v>
      </c>
      <c r="W93" s="99">
        <f>R65*R68</f>
        <v>792.22500000000002</v>
      </c>
      <c r="X93" s="81">
        <f t="shared" si="46"/>
        <v>1.1091150000000001</v>
      </c>
      <c r="Y93" s="82">
        <f t="shared" si="40"/>
        <v>0</v>
      </c>
      <c r="Z93" s="83">
        <f t="shared" si="47"/>
        <v>0</v>
      </c>
      <c r="AA93" s="59"/>
      <c r="AB93" s="60"/>
      <c r="AC93" s="5"/>
      <c r="AD93" s="74" t="s">
        <v>76</v>
      </c>
      <c r="AE93" s="75"/>
      <c r="AF93" s="112">
        <f>S93</f>
        <v>1.4E-3</v>
      </c>
      <c r="AG93" s="98">
        <f>AE65*AE67</f>
        <v>792.22500000000002</v>
      </c>
      <c r="AH93" s="113">
        <f t="shared" si="48"/>
        <v>1.1091150000000001</v>
      </c>
      <c r="AI93" s="85">
        <v>1.4E-3</v>
      </c>
      <c r="AJ93" s="99">
        <f>AE65*AE68</f>
        <v>792.22500000000002</v>
      </c>
      <c r="AK93" s="81">
        <f t="shared" si="49"/>
        <v>1.1091150000000001</v>
      </c>
      <c r="AL93" s="82">
        <f t="shared" si="41"/>
        <v>0</v>
      </c>
      <c r="AM93" s="83">
        <f t="shared" si="50"/>
        <v>0</v>
      </c>
      <c r="AN93" s="59"/>
      <c r="AO93" s="60"/>
    </row>
    <row r="94" spans="3:41" x14ac:dyDescent="0.35">
      <c r="C94" s="5"/>
      <c r="D94" s="74" t="s">
        <v>77</v>
      </c>
      <c r="E94" s="75"/>
      <c r="F94" s="114">
        <v>0.25</v>
      </c>
      <c r="G94" s="77">
        <v>1</v>
      </c>
      <c r="H94" s="113">
        <f t="shared" si="42"/>
        <v>0.25</v>
      </c>
      <c r="I94" s="79">
        <v>0.25</v>
      </c>
      <c r="J94" s="80">
        <v>1</v>
      </c>
      <c r="K94" s="81">
        <f t="shared" si="43"/>
        <v>0.25</v>
      </c>
      <c r="L94" s="82">
        <f t="shared" si="6"/>
        <v>0</v>
      </c>
      <c r="M94" s="83">
        <f t="shared" si="44"/>
        <v>0</v>
      </c>
      <c r="N94" s="59"/>
      <c r="O94" s="60"/>
      <c r="P94" s="5"/>
      <c r="Q94" s="74" t="s">
        <v>77</v>
      </c>
      <c r="R94" s="75"/>
      <c r="S94" s="114">
        <v>0.25</v>
      </c>
      <c r="T94" s="77">
        <v>1</v>
      </c>
      <c r="U94" s="113">
        <f t="shared" si="45"/>
        <v>0.25</v>
      </c>
      <c r="V94" s="79">
        <v>0.25</v>
      </c>
      <c r="W94" s="80">
        <v>1</v>
      </c>
      <c r="X94" s="81">
        <f t="shared" si="46"/>
        <v>0.25</v>
      </c>
      <c r="Y94" s="82">
        <f t="shared" si="40"/>
        <v>0</v>
      </c>
      <c r="Z94" s="83">
        <f t="shared" si="47"/>
        <v>0</v>
      </c>
      <c r="AA94" s="59"/>
      <c r="AB94" s="60"/>
      <c r="AC94" s="5"/>
      <c r="AD94" s="74" t="s">
        <v>77</v>
      </c>
      <c r="AE94" s="75"/>
      <c r="AF94" s="114">
        <v>0.25</v>
      </c>
      <c r="AG94" s="77">
        <v>1</v>
      </c>
      <c r="AH94" s="113">
        <f t="shared" si="48"/>
        <v>0.25</v>
      </c>
      <c r="AI94" s="79">
        <v>0.25</v>
      </c>
      <c r="AJ94" s="80">
        <v>1</v>
      </c>
      <c r="AK94" s="81">
        <f t="shared" si="49"/>
        <v>0.25</v>
      </c>
      <c r="AL94" s="82">
        <f t="shared" si="41"/>
        <v>0</v>
      </c>
      <c r="AM94" s="83">
        <f t="shared" si="50"/>
        <v>0</v>
      </c>
      <c r="AN94" s="59"/>
      <c r="AO94" s="60"/>
    </row>
    <row r="95" spans="3:41" hidden="1" x14ac:dyDescent="0.35">
      <c r="C95" s="5"/>
      <c r="D95" s="74" t="s">
        <v>78</v>
      </c>
      <c r="E95" s="75"/>
      <c r="F95" s="110"/>
      <c r="G95" s="98"/>
      <c r="H95" s="113"/>
      <c r="I95" s="102"/>
      <c r="J95" s="99"/>
      <c r="K95" s="81"/>
      <c r="L95" s="82"/>
      <c r="M95" s="83"/>
      <c r="N95" s="59"/>
      <c r="O95" s="60"/>
      <c r="P95" s="5"/>
      <c r="Q95" s="74" t="s">
        <v>78</v>
      </c>
      <c r="R95" s="75"/>
      <c r="S95" s="110"/>
      <c r="T95" s="98"/>
      <c r="U95" s="113"/>
      <c r="V95" s="102"/>
      <c r="W95" s="99"/>
      <c r="X95" s="81"/>
      <c r="Y95" s="82"/>
      <c r="Z95" s="83"/>
      <c r="AA95" s="59"/>
      <c r="AB95" s="60"/>
      <c r="AC95" s="5"/>
      <c r="AD95" s="74" t="s">
        <v>78</v>
      </c>
      <c r="AE95" s="75"/>
      <c r="AF95" s="110"/>
      <c r="AG95" s="98"/>
      <c r="AH95" s="113"/>
      <c r="AI95" s="102"/>
      <c r="AJ95" s="99"/>
      <c r="AK95" s="81"/>
      <c r="AL95" s="82"/>
      <c r="AM95" s="83"/>
      <c r="AN95" s="59"/>
      <c r="AO95" s="60"/>
    </row>
    <row r="96" spans="3:41" x14ac:dyDescent="0.35">
      <c r="C96" s="5"/>
      <c r="D96" s="74" t="s">
        <v>79</v>
      </c>
      <c r="E96" s="75"/>
      <c r="F96" s="112">
        <v>7.5999999999999998E-2</v>
      </c>
      <c r="G96" s="115">
        <v>480</v>
      </c>
      <c r="H96" s="113">
        <f t="shared" si="42"/>
        <v>36.479999999999997</v>
      </c>
      <c r="I96" s="116">
        <v>7.5999999999999998E-2</v>
      </c>
      <c r="J96" s="117">
        <v>480</v>
      </c>
      <c r="K96" s="81">
        <f t="shared" si="43"/>
        <v>36.479999999999997</v>
      </c>
      <c r="L96" s="82">
        <f>K96-H96</f>
        <v>0</v>
      </c>
      <c r="M96" s="83">
        <f t="shared" si="44"/>
        <v>0</v>
      </c>
      <c r="N96" s="59"/>
      <c r="O96" s="60"/>
      <c r="P96" s="5"/>
      <c r="Q96" s="74" t="s">
        <v>79</v>
      </c>
      <c r="R96" s="75"/>
      <c r="S96" s="112">
        <v>7.8280000000000002E-2</v>
      </c>
      <c r="T96" s="115">
        <v>480</v>
      </c>
      <c r="U96" s="113">
        <f t="shared" ref="U96:U98" si="51">T96*S96</f>
        <v>37.574400000000004</v>
      </c>
      <c r="V96" s="116">
        <v>7.8280000000000002E-2</v>
      </c>
      <c r="W96" s="117">
        <v>480</v>
      </c>
      <c r="X96" s="81">
        <f t="shared" ref="X96:X98" si="52">W96*V96</f>
        <v>37.574400000000004</v>
      </c>
      <c r="Y96" s="82">
        <f>X96-U96</f>
        <v>0</v>
      </c>
      <c r="Z96" s="83">
        <f t="shared" ref="Z96:Z100" si="53">IF(ISERROR(Y96/U96), "", Y96/U96)</f>
        <v>0</v>
      </c>
      <c r="AA96" s="59"/>
      <c r="AB96" s="60"/>
      <c r="AC96" s="5"/>
      <c r="AD96" s="74" t="s">
        <v>79</v>
      </c>
      <c r="AE96" s="75"/>
      <c r="AF96" s="112">
        <v>8.0628399999999989E-2</v>
      </c>
      <c r="AG96" s="115">
        <v>480</v>
      </c>
      <c r="AH96" s="113">
        <f t="shared" ref="AH96:AH98" si="54">AG96*AF96</f>
        <v>38.701631999999996</v>
      </c>
      <c r="AI96" s="116">
        <v>8.0628399999999989E-2</v>
      </c>
      <c r="AJ96" s="117">
        <v>480</v>
      </c>
      <c r="AK96" s="81">
        <f t="shared" ref="AK96:AK98" si="55">AJ96*AI96</f>
        <v>38.701631999999996</v>
      </c>
      <c r="AL96" s="82">
        <f>AK96-AH96</f>
        <v>0</v>
      </c>
      <c r="AM96" s="83">
        <f t="shared" ref="AM96:AM100" si="56">IF(ISERROR(AL96/AH96), "", AL96/AH96)</f>
        <v>0</v>
      </c>
      <c r="AN96" s="59"/>
      <c r="AO96" s="60"/>
    </row>
    <row r="97" spans="3:41" x14ac:dyDescent="0.35">
      <c r="C97" s="5"/>
      <c r="D97" s="74" t="s">
        <v>80</v>
      </c>
      <c r="E97" s="75"/>
      <c r="F97" s="112">
        <v>0.122</v>
      </c>
      <c r="G97" s="115">
        <v>135</v>
      </c>
      <c r="H97" s="113">
        <f t="shared" si="42"/>
        <v>16.47</v>
      </c>
      <c r="I97" s="116">
        <v>0.122</v>
      </c>
      <c r="J97" s="117">
        <v>135</v>
      </c>
      <c r="K97" s="81">
        <f t="shared" si="43"/>
        <v>16.47</v>
      </c>
      <c r="L97" s="82">
        <f>K97-H97</f>
        <v>0</v>
      </c>
      <c r="M97" s="83">
        <f t="shared" si="44"/>
        <v>0</v>
      </c>
      <c r="N97" s="59"/>
      <c r="O97" s="60"/>
      <c r="P97" s="5"/>
      <c r="Q97" s="74" t="s">
        <v>80</v>
      </c>
      <c r="R97" s="75"/>
      <c r="S97" s="112">
        <v>0.12565999999999999</v>
      </c>
      <c r="T97" s="115">
        <v>135</v>
      </c>
      <c r="U97" s="113">
        <f t="shared" si="51"/>
        <v>16.964099999999998</v>
      </c>
      <c r="V97" s="116">
        <v>0.12565999999999999</v>
      </c>
      <c r="W97" s="117">
        <v>135</v>
      </c>
      <c r="X97" s="81">
        <f t="shared" si="52"/>
        <v>16.964099999999998</v>
      </c>
      <c r="Y97" s="82">
        <f>X97-U97</f>
        <v>0</v>
      </c>
      <c r="Z97" s="83">
        <f t="shared" si="53"/>
        <v>0</v>
      </c>
      <c r="AA97" s="59"/>
      <c r="AB97" s="60"/>
      <c r="AC97" s="5"/>
      <c r="AD97" s="74" t="s">
        <v>80</v>
      </c>
      <c r="AE97" s="75"/>
      <c r="AF97" s="112">
        <v>0.12942979999999998</v>
      </c>
      <c r="AG97" s="115">
        <v>135</v>
      </c>
      <c r="AH97" s="113">
        <f t="shared" si="54"/>
        <v>17.473022999999998</v>
      </c>
      <c r="AI97" s="116">
        <v>0.12942979999999998</v>
      </c>
      <c r="AJ97" s="117">
        <v>135</v>
      </c>
      <c r="AK97" s="81">
        <f t="shared" si="55"/>
        <v>17.473022999999998</v>
      </c>
      <c r="AL97" s="82">
        <f>AK97-AH97</f>
        <v>0</v>
      </c>
      <c r="AM97" s="83">
        <f t="shared" si="56"/>
        <v>0</v>
      </c>
      <c r="AN97" s="59"/>
      <c r="AO97" s="60"/>
    </row>
    <row r="98" spans="3:41" ht="15" thickBot="1" x14ac:dyDescent="0.4">
      <c r="C98" s="5"/>
      <c r="D98" s="118" t="s">
        <v>81</v>
      </c>
      <c r="E98" s="75"/>
      <c r="F98" s="112">
        <v>0.158</v>
      </c>
      <c r="G98" s="115">
        <v>135</v>
      </c>
      <c r="H98" s="113">
        <f t="shared" si="42"/>
        <v>21.330000000000002</v>
      </c>
      <c r="I98" s="116">
        <v>0.158</v>
      </c>
      <c r="J98" s="117">
        <v>135</v>
      </c>
      <c r="K98" s="81">
        <f t="shared" si="43"/>
        <v>21.330000000000002</v>
      </c>
      <c r="L98" s="82">
        <f>K98-H98</f>
        <v>0</v>
      </c>
      <c r="M98" s="83">
        <f t="shared" si="44"/>
        <v>0</v>
      </c>
      <c r="N98" s="59"/>
      <c r="O98" s="60"/>
      <c r="P98" s="5"/>
      <c r="Q98" s="118" t="s">
        <v>81</v>
      </c>
      <c r="R98" s="75"/>
      <c r="S98" s="112">
        <v>0.16274</v>
      </c>
      <c r="T98" s="115">
        <v>135</v>
      </c>
      <c r="U98" s="113">
        <f t="shared" si="51"/>
        <v>21.969899999999999</v>
      </c>
      <c r="V98" s="116">
        <v>0.16274</v>
      </c>
      <c r="W98" s="117">
        <v>135</v>
      </c>
      <c r="X98" s="81">
        <f t="shared" si="52"/>
        <v>21.969899999999999</v>
      </c>
      <c r="Y98" s="82">
        <f>X98-U98</f>
        <v>0</v>
      </c>
      <c r="Z98" s="83">
        <f t="shared" si="53"/>
        <v>0</v>
      </c>
      <c r="AA98" s="59"/>
      <c r="AB98" s="60"/>
      <c r="AC98" s="5"/>
      <c r="AD98" s="118" t="s">
        <v>81</v>
      </c>
      <c r="AE98" s="75"/>
      <c r="AF98" s="112">
        <v>0.1676222</v>
      </c>
      <c r="AG98" s="115">
        <v>135</v>
      </c>
      <c r="AH98" s="113">
        <f t="shared" si="54"/>
        <v>22.628996999999998</v>
      </c>
      <c r="AI98" s="116">
        <v>0.1676222</v>
      </c>
      <c r="AJ98" s="117">
        <v>135</v>
      </c>
      <c r="AK98" s="81">
        <f t="shared" si="55"/>
        <v>22.628996999999998</v>
      </c>
      <c r="AL98" s="82">
        <f>AK98-AH98</f>
        <v>0</v>
      </c>
      <c r="AM98" s="83">
        <f t="shared" si="56"/>
        <v>0</v>
      </c>
      <c r="AN98" s="59"/>
      <c r="AO98" s="60"/>
    </row>
    <row r="99" spans="3:41" ht="15" hidden="1" thickBot="1" x14ac:dyDescent="0.4">
      <c r="C99" s="5"/>
      <c r="D99" s="74" t="s">
        <v>82</v>
      </c>
      <c r="E99" s="75"/>
      <c r="F99" s="119">
        <v>8.9169999999999999E-2</v>
      </c>
      <c r="G99" s="115">
        <f>IF(AND(E65*12&gt;=150000),E65*E67,E65)</f>
        <v>750</v>
      </c>
      <c r="H99" s="113">
        <f>G99*F99</f>
        <v>66.877499999999998</v>
      </c>
      <c r="I99" s="120">
        <f>F99</f>
        <v>8.9169999999999999E-2</v>
      </c>
      <c r="J99" s="117">
        <f>IF(AND(E65*12&gt;=150000),E65*E68,E65)</f>
        <v>750</v>
      </c>
      <c r="K99" s="81">
        <f>J99*I99</f>
        <v>66.877499999999998</v>
      </c>
      <c r="L99" s="82">
        <f>K99-H99</f>
        <v>0</v>
      </c>
      <c r="M99" s="83">
        <f t="shared" si="44"/>
        <v>0</v>
      </c>
      <c r="N99" s="59"/>
      <c r="O99" s="60"/>
      <c r="P99" s="5"/>
      <c r="Q99" s="74" t="s">
        <v>82</v>
      </c>
      <c r="R99" s="75"/>
      <c r="S99" s="119">
        <v>8.9169999999999999E-2</v>
      </c>
      <c r="T99" s="115">
        <f>IF(AND(R65*12&gt;=150000),R65*R67,R65)</f>
        <v>750</v>
      </c>
      <c r="U99" s="113">
        <f>T99*S99</f>
        <v>66.877499999999998</v>
      </c>
      <c r="V99" s="120">
        <f>S99</f>
        <v>8.9169999999999999E-2</v>
      </c>
      <c r="W99" s="117">
        <f>IF(AND(R65*12&gt;=150000),R65*R68,R65)</f>
        <v>750</v>
      </c>
      <c r="X99" s="81">
        <f>W99*V99</f>
        <v>66.877499999999998</v>
      </c>
      <c r="Y99" s="82">
        <f>X99-U99</f>
        <v>0</v>
      </c>
      <c r="Z99" s="83">
        <f t="shared" si="53"/>
        <v>0</v>
      </c>
      <c r="AA99" s="59"/>
      <c r="AB99" s="60"/>
      <c r="AC99" s="5"/>
      <c r="AD99" s="74" t="s">
        <v>82</v>
      </c>
      <c r="AE99" s="75"/>
      <c r="AF99" s="119">
        <v>8.9169999999999999E-2</v>
      </c>
      <c r="AG99" s="115">
        <f>IF(AND(AE65*12&gt;=150000),AE65*AE67,AE65)</f>
        <v>750</v>
      </c>
      <c r="AH99" s="113">
        <f>AG99*AF99</f>
        <v>66.877499999999998</v>
      </c>
      <c r="AI99" s="120">
        <f>AF99</f>
        <v>8.9169999999999999E-2</v>
      </c>
      <c r="AJ99" s="117">
        <f>IF(AND(AE65*12&gt;=150000),AE65*AE68,AE65)</f>
        <v>750</v>
      </c>
      <c r="AK99" s="81">
        <f>AJ99*AI99</f>
        <v>66.877499999999998</v>
      </c>
      <c r="AL99" s="82">
        <f>AK99-AH99</f>
        <v>0</v>
      </c>
      <c r="AM99" s="83">
        <f t="shared" si="56"/>
        <v>0</v>
      </c>
      <c r="AN99" s="59"/>
      <c r="AO99" s="60"/>
    </row>
    <row r="100" spans="3:41" ht="15" hidden="1" thickBot="1" x14ac:dyDescent="0.4">
      <c r="C100" s="5"/>
      <c r="D100" s="74" t="s">
        <v>83</v>
      </c>
      <c r="E100" s="75"/>
      <c r="F100" s="119">
        <v>8.9169999999999999E-2</v>
      </c>
      <c r="G100" s="115">
        <f>IF(AND(E65*12&gt;=150000),E65*E67,E65)</f>
        <v>750</v>
      </c>
      <c r="H100" s="113">
        <f>G100*F100</f>
        <v>66.877499999999998</v>
      </c>
      <c r="I100" s="120">
        <f>F100</f>
        <v>8.9169999999999999E-2</v>
      </c>
      <c r="J100" s="117">
        <f>IF(AND(E65*12&gt;=150000),E65*E68,E65)</f>
        <v>750</v>
      </c>
      <c r="K100" s="81">
        <f>J100*I100</f>
        <v>66.877499999999998</v>
      </c>
      <c r="L100" s="82">
        <f>K100-H100</f>
        <v>0</v>
      </c>
      <c r="M100" s="83">
        <f t="shared" si="44"/>
        <v>0</v>
      </c>
      <c r="N100" s="59"/>
      <c r="O100" s="60"/>
      <c r="P100" s="5"/>
      <c r="Q100" s="74" t="s">
        <v>83</v>
      </c>
      <c r="R100" s="75"/>
      <c r="S100" s="119">
        <v>8.9169999999999999E-2</v>
      </c>
      <c r="T100" s="115">
        <f>IF(AND(R65*12&gt;=150000),R65*R67,R65)</f>
        <v>750</v>
      </c>
      <c r="U100" s="113">
        <f>T100*S100</f>
        <v>66.877499999999998</v>
      </c>
      <c r="V100" s="120">
        <f>S100</f>
        <v>8.9169999999999999E-2</v>
      </c>
      <c r="W100" s="117">
        <f>IF(AND(R65*12&gt;=150000),R65*R68,R65)</f>
        <v>750</v>
      </c>
      <c r="X100" s="81">
        <f>W100*V100</f>
        <v>66.877499999999998</v>
      </c>
      <c r="Y100" s="82">
        <f>X100-U100</f>
        <v>0</v>
      </c>
      <c r="Z100" s="83">
        <f t="shared" si="53"/>
        <v>0</v>
      </c>
      <c r="AA100" s="59"/>
      <c r="AB100" s="60"/>
      <c r="AC100" s="5"/>
      <c r="AD100" s="74" t="s">
        <v>83</v>
      </c>
      <c r="AE100" s="75"/>
      <c r="AF100" s="119">
        <v>8.9169999999999999E-2</v>
      </c>
      <c r="AG100" s="115">
        <f>IF(AND(AE65*12&gt;=150000),AE65*AE67,AE65)</f>
        <v>750</v>
      </c>
      <c r="AH100" s="113">
        <f>AG100*AF100</f>
        <v>66.877499999999998</v>
      </c>
      <c r="AI100" s="120">
        <f>AF100</f>
        <v>8.9169999999999999E-2</v>
      </c>
      <c r="AJ100" s="117">
        <f>IF(AND(AE65*12&gt;=150000),AE65*AE68,AE65)</f>
        <v>750</v>
      </c>
      <c r="AK100" s="81">
        <f>AJ100*AI100</f>
        <v>66.877499999999998</v>
      </c>
      <c r="AL100" s="82">
        <f>AK100-AH100</f>
        <v>0</v>
      </c>
      <c r="AM100" s="83">
        <f t="shared" si="56"/>
        <v>0</v>
      </c>
      <c r="AN100" s="59"/>
      <c r="AO100" s="60"/>
    </row>
    <row r="101" spans="3:41" ht="15" thickBot="1" x14ac:dyDescent="0.4">
      <c r="C101" s="5"/>
      <c r="D101" s="121"/>
      <c r="E101" s="122"/>
      <c r="F101" s="123"/>
      <c r="G101" s="124"/>
      <c r="H101" s="125"/>
      <c r="I101" s="123"/>
      <c r="J101" s="126"/>
      <c r="K101" s="125"/>
      <c r="L101" s="127"/>
      <c r="M101" s="128"/>
      <c r="N101" s="59"/>
      <c r="O101" s="60"/>
      <c r="P101" s="5"/>
      <c r="Q101" s="121"/>
      <c r="R101" s="122"/>
      <c r="S101" s="123"/>
      <c r="T101" s="124"/>
      <c r="U101" s="125"/>
      <c r="V101" s="123"/>
      <c r="W101" s="126"/>
      <c r="X101" s="125"/>
      <c r="Y101" s="127"/>
      <c r="Z101" s="128"/>
      <c r="AA101" s="59"/>
      <c r="AB101" s="60"/>
      <c r="AC101" s="5"/>
      <c r="AD101" s="121"/>
      <c r="AE101" s="122"/>
      <c r="AF101" s="123"/>
      <c r="AG101" s="124"/>
      <c r="AH101" s="125"/>
      <c r="AI101" s="123"/>
      <c r="AJ101" s="126"/>
      <c r="AK101" s="125"/>
      <c r="AL101" s="127"/>
      <c r="AM101" s="128"/>
      <c r="AN101" s="59"/>
      <c r="AO101" s="60"/>
    </row>
    <row r="102" spans="3:41" x14ac:dyDescent="0.35">
      <c r="C102" s="5"/>
      <c r="D102" s="129" t="s">
        <v>84</v>
      </c>
      <c r="E102" s="74"/>
      <c r="F102" s="130"/>
      <c r="G102" s="131"/>
      <c r="H102" s="132">
        <f>SUM(H92:H98,H91)</f>
        <v>140.67562199999998</v>
      </c>
      <c r="I102" s="133"/>
      <c r="J102" s="133"/>
      <c r="K102" s="132">
        <f>SUM(K92:K98,K91)</f>
        <v>139.9964765</v>
      </c>
      <c r="L102" s="134">
        <f>K102-H102</f>
        <v>-0.67914549999997575</v>
      </c>
      <c r="M102" s="135">
        <f>IF((H102)=0,"",(L102/H102))</f>
        <v>-4.8277412272609383E-3</v>
      </c>
      <c r="N102" s="59"/>
      <c r="O102" s="60"/>
      <c r="P102" s="5"/>
      <c r="Q102" s="129" t="s">
        <v>84</v>
      </c>
      <c r="R102" s="74"/>
      <c r="S102" s="130"/>
      <c r="T102" s="131"/>
      <c r="U102" s="132">
        <f>SUM(U92:U98,U91)</f>
        <v>142.35033541999999</v>
      </c>
      <c r="V102" s="133"/>
      <c r="W102" s="133"/>
      <c r="X102" s="132">
        <f>SUM(X92:X98,X91)</f>
        <v>144.4788696576</v>
      </c>
      <c r="Y102" s="134">
        <f>X102-U102</f>
        <v>2.1285342376000074</v>
      </c>
      <c r="Z102" s="135">
        <f>IF((U102)=0,"",(Y102/U102))</f>
        <v>1.495278694862107E-2</v>
      </c>
      <c r="AA102" s="59"/>
      <c r="AB102" s="60"/>
      <c r="AC102" s="5"/>
      <c r="AD102" s="129" t="s">
        <v>84</v>
      </c>
      <c r="AE102" s="74"/>
      <c r="AF102" s="130"/>
      <c r="AG102" s="131"/>
      <c r="AH102" s="132">
        <f>SUM(AH92:AH98,AH91)</f>
        <v>146.77412165760001</v>
      </c>
      <c r="AI102" s="133"/>
      <c r="AJ102" s="133"/>
      <c r="AK102" s="132">
        <f>SUM(AK92:AK98,AK91)</f>
        <v>147.54830427160283</v>
      </c>
      <c r="AL102" s="134">
        <f>AK102-AH102</f>
        <v>0.77418261400282518</v>
      </c>
      <c r="AM102" s="135">
        <f>IF((AH102)=0,"",(AL102/AH102))</f>
        <v>5.2746533602760466E-3</v>
      </c>
      <c r="AN102" s="59"/>
      <c r="AO102" s="60"/>
    </row>
    <row r="103" spans="3:41" x14ac:dyDescent="0.35">
      <c r="C103" s="5"/>
      <c r="D103" s="136" t="s">
        <v>85</v>
      </c>
      <c r="E103" s="74"/>
      <c r="F103" s="130">
        <v>0.13</v>
      </c>
      <c r="G103" s="109"/>
      <c r="H103" s="137">
        <f>H102*F103</f>
        <v>18.287830859999996</v>
      </c>
      <c r="I103" s="138">
        <v>0.13</v>
      </c>
      <c r="J103" s="77"/>
      <c r="K103" s="137">
        <f>K102*I103</f>
        <v>18.199541945</v>
      </c>
      <c r="L103" s="82">
        <f>K103-H103</f>
        <v>-8.8288914999996138E-2</v>
      </c>
      <c r="M103" s="139">
        <f>IF((H103)=0,"",(L103/H103))</f>
        <v>-4.8277412272609002E-3</v>
      </c>
      <c r="N103" s="59"/>
      <c r="O103" s="60"/>
      <c r="P103" s="5"/>
      <c r="Q103" s="136" t="s">
        <v>85</v>
      </c>
      <c r="R103" s="74"/>
      <c r="S103" s="130">
        <v>0.13</v>
      </c>
      <c r="T103" s="109"/>
      <c r="U103" s="137">
        <f>U102*S103</f>
        <v>18.5055436046</v>
      </c>
      <c r="V103" s="138">
        <v>0.13</v>
      </c>
      <c r="W103" s="77"/>
      <c r="X103" s="137">
        <f>X102*V103</f>
        <v>18.782253055488003</v>
      </c>
      <c r="Y103" s="82">
        <f>X103-U103</f>
        <v>0.27670945088800281</v>
      </c>
      <c r="Z103" s="139">
        <f>IF((U103)=0,"",(Y103/U103))</f>
        <v>1.4952786948621169E-2</v>
      </c>
      <c r="AA103" s="59"/>
      <c r="AB103" s="60"/>
      <c r="AC103" s="5"/>
      <c r="AD103" s="136" t="s">
        <v>85</v>
      </c>
      <c r="AE103" s="74"/>
      <c r="AF103" s="130">
        <v>0.13</v>
      </c>
      <c r="AG103" s="109"/>
      <c r="AH103" s="137">
        <f>AH102*AF103</f>
        <v>19.080635815488002</v>
      </c>
      <c r="AI103" s="138">
        <v>0.13</v>
      </c>
      <c r="AJ103" s="77"/>
      <c r="AK103" s="137">
        <f>AK102*AI103</f>
        <v>19.181279555308368</v>
      </c>
      <c r="AL103" s="82">
        <f>AK103-AH103</f>
        <v>0.10064373982036656</v>
      </c>
      <c r="AM103" s="139">
        <f>IF((AH103)=0,"",(AL103/AH103))</f>
        <v>5.2746533602760094E-3</v>
      </c>
      <c r="AN103" s="59"/>
      <c r="AO103" s="60"/>
    </row>
    <row r="104" spans="3:41" x14ac:dyDescent="0.35">
      <c r="C104" s="5"/>
      <c r="D104" s="136" t="s">
        <v>86</v>
      </c>
      <c r="E104" s="74"/>
      <c r="F104" s="140">
        <f>OER</f>
        <v>0.13100000000000001</v>
      </c>
      <c r="G104" s="109"/>
      <c r="H104" s="137">
        <f>IF(OR(ISNUMBER(SEARCH("[DGEN]", E63))=TRUE, ISNUMBER(SEARCH("STREET LIGHT", E63))=TRUE), 0, IF(AND(E65=0, E66=0),0, IF(AND(E66=0, E65*12&gt;250000), 0, IF(AND(E65=0, E66&gt;=50), 0, IF(E65*12&lt;=250000, F104*H102*-1, IF(E66&lt;50, F104*H102*-1, 0))))))</f>
        <v>-18.428506481999996</v>
      </c>
      <c r="I104" s="140">
        <f>OER</f>
        <v>0.13100000000000001</v>
      </c>
      <c r="J104" s="77"/>
      <c r="K104" s="137">
        <f>IF(OR(ISNUMBER(SEARCH("[DGEN]", E63))=TRUE, ISNUMBER(SEARCH("STREET LIGHT", E63))=TRUE), 0, IF(AND(E65=0, E66=0),0, IF(AND(E66=0, E65*12&gt;250000), 0, IF(AND(E65=0, E66&gt;=50), 0, IF(E65*12&lt;=250000, I104*K102*-1, IF(E66&lt;50, I104*K102*-1, 0))))))</f>
        <v>-18.339538421500002</v>
      </c>
      <c r="L104" s="82">
        <f>K104-H104</f>
        <v>8.896806049999384E-2</v>
      </c>
      <c r="M104" s="139"/>
      <c r="N104" s="59"/>
      <c r="O104" s="60"/>
      <c r="P104" s="5"/>
      <c r="Q104" s="136" t="s">
        <v>86</v>
      </c>
      <c r="R104" s="74"/>
      <c r="S104" s="140">
        <f>OER</f>
        <v>0.13100000000000001</v>
      </c>
      <c r="T104" s="109"/>
      <c r="U104" s="137">
        <f>IF(OR(ISNUMBER(SEARCH("[DGEN]", R63))=TRUE, ISNUMBER(SEARCH("STREET LIGHT", R63))=TRUE), 0, IF(AND(R65=0, R66=0),0, IF(AND(R66=0, R65*12&gt;250000), 0, IF(AND(R65=0, R66&gt;=50), 0, IF(R65*12&lt;=250000, S104*U102*-1, IF(R66&lt;50, S104*U102*-1, 0))))))</f>
        <v>-18.647893940020001</v>
      </c>
      <c r="V104" s="140">
        <f>OER</f>
        <v>0.13100000000000001</v>
      </c>
      <c r="W104" s="77"/>
      <c r="X104" s="137">
        <f>IF(OR(ISNUMBER(SEARCH("[DGEN]", R63))=TRUE, ISNUMBER(SEARCH("STREET LIGHT", R63))=TRUE), 0, IF(AND(R65=0, R66=0),0, IF(AND(R66=0, R65*12&gt;250000), 0, IF(AND(R65=0, R66&gt;=50), 0, IF(R65*12&lt;=250000, V104*X102*-1, IF(R66&lt;50, V104*X102*-1, 0))))))</f>
        <v>-18.926731925145599</v>
      </c>
      <c r="Y104" s="82">
        <f>X104-U104</f>
        <v>-0.27883798512559821</v>
      </c>
      <c r="Z104" s="139"/>
      <c r="AA104" s="59"/>
      <c r="AB104" s="60"/>
      <c r="AC104" s="5"/>
      <c r="AD104" s="136" t="s">
        <v>86</v>
      </c>
      <c r="AE104" s="74"/>
      <c r="AF104" s="140">
        <f>OER</f>
        <v>0.13100000000000001</v>
      </c>
      <c r="AG104" s="109"/>
      <c r="AH104" s="137">
        <f>IF(OR(ISNUMBER(SEARCH("[DGEN]", AE63))=TRUE, ISNUMBER(SEARCH("STREET LIGHT", AE63))=TRUE), 0, IF(AND(AE65=0, AE66=0),0, IF(AND(AE66=0, AE65*12&gt;250000), 0, IF(AND(AE65=0, AE66&gt;=50), 0, IF(AE65*12&lt;=250000, AF104*AH102*-1, IF(AE66&lt;50, AF104*AH102*-1, 0))))))</f>
        <v>-19.227409937145602</v>
      </c>
      <c r="AI104" s="140">
        <f>OER</f>
        <v>0.13100000000000001</v>
      </c>
      <c r="AJ104" s="77"/>
      <c r="AK104" s="137">
        <f>IF(OR(ISNUMBER(SEARCH("[DGEN]", AE63))=TRUE, ISNUMBER(SEARCH("STREET LIGHT", AE63))=TRUE), 0, IF(AND(AE65=0, AE66=0),0, IF(AND(AE66=0, AE65*12&gt;250000), 0, IF(AND(AE65=0, AE66&gt;=50), 0, IF(AE65*12&lt;=250000, AI104*AK102*-1, IF(AE66&lt;50, AI104*AK102*-1, 0))))))</f>
        <v>-19.32882785957997</v>
      </c>
      <c r="AL104" s="82">
        <f>AK104-AH104</f>
        <v>-0.10141792243436853</v>
      </c>
      <c r="AM104" s="139"/>
      <c r="AN104" s="59"/>
      <c r="AO104" s="60"/>
    </row>
    <row r="105" spans="3:41" ht="15" thickBot="1" x14ac:dyDescent="0.4">
      <c r="C105" s="5"/>
      <c r="D105" s="141" t="s">
        <v>87</v>
      </c>
      <c r="E105" s="142"/>
      <c r="F105" s="143"/>
      <c r="G105" s="144"/>
      <c r="H105" s="145">
        <f>H102+H103+H104</f>
        <v>140.53494637799997</v>
      </c>
      <c r="I105" s="146"/>
      <c r="J105" s="146"/>
      <c r="K105" s="147">
        <f>K102+K103+K104</f>
        <v>139.85648002349998</v>
      </c>
      <c r="L105" s="148">
        <f>K105-H105</f>
        <v>-0.67846635449998871</v>
      </c>
      <c r="M105" s="149">
        <f>IF((H105)=0,"",(L105/H105))</f>
        <v>-4.8277412272610303E-3</v>
      </c>
      <c r="N105" s="59"/>
      <c r="O105" s="60"/>
      <c r="P105" s="5"/>
      <c r="Q105" s="141" t="s">
        <v>87</v>
      </c>
      <c r="R105" s="142"/>
      <c r="S105" s="143"/>
      <c r="T105" s="144"/>
      <c r="U105" s="145">
        <f>U102+U103+U104</f>
        <v>142.20798508458</v>
      </c>
      <c r="V105" s="146"/>
      <c r="W105" s="146"/>
      <c r="X105" s="147">
        <f>X102+X103+X104</f>
        <v>144.33439078794243</v>
      </c>
      <c r="Y105" s="148">
        <f>X105-U105</f>
        <v>2.1264057033624226</v>
      </c>
      <c r="Z105" s="149">
        <f>IF((U105)=0,"",(Y105/U105))</f>
        <v>1.4952786948621176E-2</v>
      </c>
      <c r="AA105" s="59"/>
      <c r="AB105" s="60"/>
      <c r="AC105" s="5"/>
      <c r="AD105" s="141" t="s">
        <v>87</v>
      </c>
      <c r="AE105" s="142"/>
      <c r="AF105" s="143"/>
      <c r="AG105" s="144"/>
      <c r="AH105" s="145">
        <f>AH102+AH103+AH104</f>
        <v>146.62734753594239</v>
      </c>
      <c r="AI105" s="146"/>
      <c r="AJ105" s="146"/>
      <c r="AK105" s="147">
        <f>AK102+AK103+AK104</f>
        <v>147.40075596733124</v>
      </c>
      <c r="AL105" s="148">
        <f>AK105-AH105</f>
        <v>0.77340843138884452</v>
      </c>
      <c r="AM105" s="149">
        <f>IF((AH105)=0,"",(AL105/AH105))</f>
        <v>5.2746533602761984E-3</v>
      </c>
      <c r="AN105" s="59"/>
      <c r="AO105" s="60"/>
    </row>
    <row r="106" spans="3:41" ht="15" thickBot="1" x14ac:dyDescent="0.4">
      <c r="C106" s="5"/>
      <c r="D106" s="121"/>
      <c r="E106" s="122"/>
      <c r="F106" s="123"/>
      <c r="G106" s="124"/>
      <c r="H106" s="125"/>
      <c r="I106" s="123"/>
      <c r="J106" s="126"/>
      <c r="K106" s="125"/>
      <c r="L106" s="127"/>
      <c r="M106" s="128"/>
      <c r="N106" s="59"/>
      <c r="O106" s="60"/>
      <c r="P106" s="5"/>
      <c r="Q106" s="121"/>
      <c r="R106" s="122"/>
      <c r="S106" s="123"/>
      <c r="T106" s="124"/>
      <c r="U106" s="125"/>
      <c r="V106" s="123"/>
      <c r="W106" s="126"/>
      <c r="X106" s="125"/>
      <c r="Y106" s="127"/>
      <c r="Z106" s="128"/>
      <c r="AA106" s="59"/>
      <c r="AB106" s="60"/>
      <c r="AC106" s="5"/>
      <c r="AD106" s="121"/>
      <c r="AE106" s="122"/>
      <c r="AF106" s="123"/>
      <c r="AG106" s="124"/>
      <c r="AH106" s="125"/>
      <c r="AI106" s="123"/>
      <c r="AJ106" s="126"/>
      <c r="AK106" s="125"/>
      <c r="AL106" s="127"/>
      <c r="AM106" s="128"/>
      <c r="AN106" s="59"/>
      <c r="AO106" s="60"/>
    </row>
    <row r="107" spans="3:41" hidden="1" x14ac:dyDescent="0.35">
      <c r="C107" s="5"/>
      <c r="D107" s="129" t="s">
        <v>88</v>
      </c>
      <c r="E107" s="74"/>
      <c r="F107" s="130"/>
      <c r="G107" s="131"/>
      <c r="H107" s="132">
        <f>SUM(H99,H92:H95,H91)</f>
        <v>133.273122</v>
      </c>
      <c r="I107" s="133"/>
      <c r="J107" s="133"/>
      <c r="K107" s="132">
        <f>SUM(K99,K92:K95,K91)</f>
        <v>132.5939765</v>
      </c>
      <c r="L107" s="134">
        <f>K107-H107</f>
        <v>-0.67914550000000418</v>
      </c>
      <c r="M107" s="135">
        <f>IF((H107)=0,"",(L107/H107))</f>
        <v>-5.0958924786049823E-3</v>
      </c>
      <c r="N107" s="59"/>
      <c r="O107" s="60"/>
      <c r="P107" s="5"/>
      <c r="Q107" s="129" t="s">
        <v>88</v>
      </c>
      <c r="R107" s="74"/>
      <c r="S107" s="130"/>
      <c r="T107" s="131"/>
      <c r="U107" s="132">
        <f>SUM(U99,U92:U95,U91)</f>
        <v>132.71943542</v>
      </c>
      <c r="V107" s="133"/>
      <c r="W107" s="133"/>
      <c r="X107" s="132">
        <f>SUM(X99,X92:X95,X91)</f>
        <v>134.8479696576</v>
      </c>
      <c r="Y107" s="134">
        <f>X107-U107</f>
        <v>2.1285342376000074</v>
      </c>
      <c r="Z107" s="135">
        <f>IF((U107)=0,"",(Y107/U107))</f>
        <v>1.6037848796328216E-2</v>
      </c>
      <c r="AA107" s="59"/>
      <c r="AB107" s="60"/>
      <c r="AC107" s="5"/>
      <c r="AD107" s="129" t="s">
        <v>88</v>
      </c>
      <c r="AE107" s="74"/>
      <c r="AF107" s="130"/>
      <c r="AG107" s="131"/>
      <c r="AH107" s="132">
        <f>SUM(AH99,AH92:AH95,AH91)</f>
        <v>134.8479696576</v>
      </c>
      <c r="AI107" s="133"/>
      <c r="AJ107" s="133"/>
      <c r="AK107" s="132">
        <f>SUM(AK99,AK92:AK95,AK91)</f>
        <v>135.62215227160283</v>
      </c>
      <c r="AL107" s="134">
        <f>AK107-AH107</f>
        <v>0.77418261400282518</v>
      </c>
      <c r="AM107" s="135">
        <f>IF((AH107)=0,"",(AL107/AH107))</f>
        <v>5.7411514312643739E-3</v>
      </c>
      <c r="AN107" s="59"/>
      <c r="AO107" s="60"/>
    </row>
    <row r="108" spans="3:41" hidden="1" x14ac:dyDescent="0.35">
      <c r="C108" s="5"/>
      <c r="D108" s="136" t="s">
        <v>85</v>
      </c>
      <c r="E108" s="74"/>
      <c r="F108" s="130">
        <v>0.13</v>
      </c>
      <c r="G108" s="131"/>
      <c r="H108" s="137">
        <f>H107*F108</f>
        <v>17.32550586</v>
      </c>
      <c r="I108" s="130">
        <v>0.13</v>
      </c>
      <c r="J108" s="138"/>
      <c r="K108" s="137">
        <f>K107*I108</f>
        <v>17.237216945</v>
      </c>
      <c r="L108" s="82">
        <f>K108-H108</f>
        <v>-8.828891499999969E-2</v>
      </c>
      <c r="M108" s="139">
        <f>IF((H108)=0,"",(L108/H108))</f>
        <v>-5.0958924786049329E-3</v>
      </c>
      <c r="N108" s="59"/>
      <c r="O108" s="60"/>
      <c r="P108" s="5"/>
      <c r="Q108" s="136" t="s">
        <v>85</v>
      </c>
      <c r="R108" s="74"/>
      <c r="S108" s="130">
        <v>0.13</v>
      </c>
      <c r="T108" s="131"/>
      <c r="U108" s="137">
        <f>U107*S108</f>
        <v>17.253526604600001</v>
      </c>
      <c r="V108" s="130">
        <v>0.13</v>
      </c>
      <c r="W108" s="138"/>
      <c r="X108" s="137">
        <f>X107*V108</f>
        <v>17.530236055488</v>
      </c>
      <c r="Y108" s="82">
        <f>X108-U108</f>
        <v>0.27670945088799925</v>
      </c>
      <c r="Z108" s="139">
        <f>IF((U108)=0,"",(Y108/U108))</f>
        <v>1.6037848796328115E-2</v>
      </c>
      <c r="AA108" s="59"/>
      <c r="AB108" s="60"/>
      <c r="AC108" s="5"/>
      <c r="AD108" s="136" t="s">
        <v>85</v>
      </c>
      <c r="AE108" s="74"/>
      <c r="AF108" s="130">
        <v>0.13</v>
      </c>
      <c r="AG108" s="131"/>
      <c r="AH108" s="137">
        <f>AH107*AF108</f>
        <v>17.530236055488</v>
      </c>
      <c r="AI108" s="130">
        <v>0.13</v>
      </c>
      <c r="AJ108" s="138"/>
      <c r="AK108" s="137">
        <f>AK107*AI108</f>
        <v>17.630879795308367</v>
      </c>
      <c r="AL108" s="82">
        <f>AK108-AH108</f>
        <v>0.10064373982036656</v>
      </c>
      <c r="AM108" s="139">
        <f>IF((AH108)=0,"",(AL108/AH108))</f>
        <v>5.741151431264334E-3</v>
      </c>
      <c r="AN108" s="59"/>
      <c r="AO108" s="60"/>
    </row>
    <row r="109" spans="3:41" hidden="1" x14ac:dyDescent="0.35">
      <c r="C109" s="5"/>
      <c r="D109" s="136" t="s">
        <v>86</v>
      </c>
      <c r="E109" s="74"/>
      <c r="F109" s="140">
        <f>OER</f>
        <v>0.13100000000000001</v>
      </c>
      <c r="G109" s="131"/>
      <c r="H109" s="137">
        <f>IF(OR(ISNUMBER(SEARCH("[DGEN]", E63))=TRUE, ISNUMBER(SEARCH("STREET LIGHT", E63))=TRUE), 0, IF(AND(E65=0, E66=0),0, IF(AND(E66=0, E65*12&gt;250000), 0, IF(AND(E65=0, E66&gt;=50), 0, IF(E65*12&lt;=250000, F109*H107*-1, IF(E66&lt;50, F109*H107*-1, 0))))))</f>
        <v>-17.458778982000002</v>
      </c>
      <c r="I109" s="140">
        <f>OER</f>
        <v>0.13100000000000001</v>
      </c>
      <c r="J109" s="138"/>
      <c r="K109" s="137">
        <f>IF(OR(ISNUMBER(SEARCH("[DGEN]", E63))=TRUE, ISNUMBER(SEARCH("STREET LIGHT", E63))=TRUE), 0, IF(AND(E65=0, E66=0),0, IF(AND(E66=0, E65*12&gt;250000), 0, IF(AND(E65=0, E66&gt;=50), 0, IF(E65*12&lt;=250000, I109*K107*-1, IF(E66&lt;50, I109*K107*-1, 0))))))</f>
        <v>-17.369810921500001</v>
      </c>
      <c r="L109" s="82"/>
      <c r="M109" s="139"/>
      <c r="N109" s="59"/>
      <c r="O109" s="60"/>
      <c r="P109" s="5"/>
      <c r="Q109" s="136" t="s">
        <v>86</v>
      </c>
      <c r="R109" s="74"/>
      <c r="S109" s="140">
        <f>OER</f>
        <v>0.13100000000000001</v>
      </c>
      <c r="T109" s="131"/>
      <c r="U109" s="137">
        <f>IF(OR(ISNUMBER(SEARCH("[DGEN]", R63))=TRUE, ISNUMBER(SEARCH("STREET LIGHT", R63))=TRUE), 0, IF(AND(R65=0, R66=0),0, IF(AND(R66=0, R65*12&gt;250000), 0, IF(AND(R65=0, R66&gt;=50), 0, IF(R65*12&lt;=250000, S109*U107*-1, IF(R66&lt;50, S109*U107*-1, 0))))))</f>
        <v>-17.386246040020001</v>
      </c>
      <c r="V109" s="140">
        <f>OER</f>
        <v>0.13100000000000001</v>
      </c>
      <c r="W109" s="138"/>
      <c r="X109" s="137">
        <f>IF(OR(ISNUMBER(SEARCH("[DGEN]", R63))=TRUE, ISNUMBER(SEARCH("STREET LIGHT", R63))=TRUE), 0, IF(AND(R65=0, R66=0),0, IF(AND(R66=0, R65*12&gt;250000), 0, IF(AND(R65=0, R66&gt;=50), 0, IF(R65*12&lt;=250000, V109*X107*-1, IF(R66&lt;50, V109*X107*-1, 0))))))</f>
        <v>-17.6650840251456</v>
      </c>
      <c r="Y109" s="82"/>
      <c r="Z109" s="139"/>
      <c r="AA109" s="59"/>
      <c r="AB109" s="60"/>
      <c r="AC109" s="5"/>
      <c r="AD109" s="136" t="s">
        <v>86</v>
      </c>
      <c r="AE109" s="74"/>
      <c r="AF109" s="140">
        <f>OER</f>
        <v>0.13100000000000001</v>
      </c>
      <c r="AG109" s="131"/>
      <c r="AH109" s="137">
        <f>IF(OR(ISNUMBER(SEARCH("[DGEN]", AE63))=TRUE, ISNUMBER(SEARCH("STREET LIGHT", AE63))=TRUE), 0, IF(AND(AE65=0, AE66=0),0, IF(AND(AE66=0, AE65*12&gt;250000), 0, IF(AND(AE65=0, AE66&gt;=50), 0, IF(AE65*12&lt;=250000, AF109*AH107*-1, IF(AE66&lt;50, AF109*AH107*-1, 0))))))</f>
        <v>-17.6650840251456</v>
      </c>
      <c r="AI109" s="140">
        <f>OER</f>
        <v>0.13100000000000001</v>
      </c>
      <c r="AJ109" s="138"/>
      <c r="AK109" s="137">
        <f>IF(OR(ISNUMBER(SEARCH("[DGEN]", AE63))=TRUE, ISNUMBER(SEARCH("STREET LIGHT", AE63))=TRUE), 0, IF(AND(AE65=0, AE66=0),0, IF(AND(AE66=0, AE65*12&gt;250000), 0, IF(AND(AE65=0, AE66&gt;=50), 0, IF(AE65*12&lt;=250000, AI109*AK107*-1, IF(AE66&lt;50, AI109*AK107*-1, 0))))))</f>
        <v>-17.766501947579972</v>
      </c>
      <c r="AL109" s="82"/>
      <c r="AM109" s="139"/>
      <c r="AN109" s="59"/>
      <c r="AO109" s="60"/>
    </row>
    <row r="110" spans="3:41" hidden="1" x14ac:dyDescent="0.35">
      <c r="C110" s="5"/>
      <c r="D110" s="141" t="s">
        <v>88</v>
      </c>
      <c r="E110" s="142"/>
      <c r="F110" s="150"/>
      <c r="G110" s="151"/>
      <c r="H110" s="145">
        <f>H107+H108+H109</f>
        <v>133.13984887799998</v>
      </c>
      <c r="I110" s="146"/>
      <c r="J110" s="146"/>
      <c r="K110" s="147">
        <f>K107+K108+K109</f>
        <v>132.46138252349999</v>
      </c>
      <c r="L110" s="152">
        <f>K110-H110</f>
        <v>-0.67846635449998871</v>
      </c>
      <c r="M110" s="153">
        <f>IF((H110)=0,"",(L110/H110))</f>
        <v>-5.095892478604867E-3</v>
      </c>
      <c r="N110" s="59"/>
      <c r="O110" s="60"/>
      <c r="P110" s="5"/>
      <c r="Q110" s="141" t="s">
        <v>88</v>
      </c>
      <c r="R110" s="142"/>
      <c r="S110" s="150"/>
      <c r="T110" s="151"/>
      <c r="U110" s="145">
        <f>U107+U108+U109</f>
        <v>132.58671598458</v>
      </c>
      <c r="V110" s="146"/>
      <c r="W110" s="146"/>
      <c r="X110" s="147">
        <f>X107+X108+X109</f>
        <v>134.71312168794239</v>
      </c>
      <c r="Y110" s="152">
        <f>X110-U110</f>
        <v>2.1264057033623942</v>
      </c>
      <c r="Z110" s="153">
        <f>IF((U110)=0,"",(Y110/U110))</f>
        <v>1.6037848796328118E-2</v>
      </c>
      <c r="AA110" s="59"/>
      <c r="AB110" s="60"/>
      <c r="AC110" s="5"/>
      <c r="AD110" s="141" t="s">
        <v>88</v>
      </c>
      <c r="AE110" s="142"/>
      <c r="AF110" s="150"/>
      <c r="AG110" s="151"/>
      <c r="AH110" s="145">
        <f>AH107+AH108+AH109</f>
        <v>134.71312168794239</v>
      </c>
      <c r="AI110" s="146"/>
      <c r="AJ110" s="146"/>
      <c r="AK110" s="147">
        <f>AK107+AK108+AK109</f>
        <v>135.48653011933123</v>
      </c>
      <c r="AL110" s="152">
        <f>AK110-AH110</f>
        <v>0.77340843138884452</v>
      </c>
      <c r="AM110" s="153">
        <f>IF((AH110)=0,"",(AL110/AH110))</f>
        <v>5.7411514312645396E-3</v>
      </c>
      <c r="AN110" s="59"/>
      <c r="AO110" s="60"/>
    </row>
    <row r="111" spans="3:41" ht="15" hidden="1" thickBot="1" x14ac:dyDescent="0.4">
      <c r="C111" s="5"/>
      <c r="D111" s="121"/>
      <c r="E111" s="122"/>
      <c r="F111" s="154"/>
      <c r="G111" s="155"/>
      <c r="H111" s="156"/>
      <c r="I111" s="154"/>
      <c r="J111" s="124"/>
      <c r="K111" s="156"/>
      <c r="L111" s="157"/>
      <c r="M111" s="128"/>
      <c r="N111" s="59"/>
      <c r="O111" s="60"/>
      <c r="P111" s="5"/>
      <c r="Q111" s="121"/>
      <c r="R111" s="122"/>
      <c r="S111" s="154"/>
      <c r="T111" s="155"/>
      <c r="U111" s="156"/>
      <c r="V111" s="154"/>
      <c r="W111" s="124"/>
      <c r="X111" s="156"/>
      <c r="Y111" s="157"/>
      <c r="Z111" s="128"/>
      <c r="AA111" s="59"/>
      <c r="AB111" s="60"/>
      <c r="AC111" s="5"/>
      <c r="AD111" s="121"/>
      <c r="AE111" s="122"/>
      <c r="AF111" s="154"/>
      <c r="AG111" s="155"/>
      <c r="AH111" s="156"/>
      <c r="AI111" s="154"/>
      <c r="AJ111" s="124"/>
      <c r="AK111" s="156"/>
      <c r="AL111" s="157"/>
      <c r="AM111" s="128"/>
      <c r="AN111" s="59"/>
      <c r="AO111" s="60"/>
    </row>
    <row r="112" spans="3:41" hidden="1" x14ac:dyDescent="0.35">
      <c r="C112" s="5"/>
      <c r="D112" s="129" t="s">
        <v>89</v>
      </c>
      <c r="E112" s="74"/>
      <c r="F112" s="130"/>
      <c r="G112" s="131"/>
      <c r="H112" s="132">
        <f>SUM(H100,H92:H95,H91)</f>
        <v>133.273122</v>
      </c>
      <c r="I112" s="133"/>
      <c r="J112" s="133"/>
      <c r="K112" s="132">
        <f>SUM(K100,K92:K95,K91)</f>
        <v>132.5939765</v>
      </c>
      <c r="L112" s="134">
        <f>K112-H112</f>
        <v>-0.67914550000000418</v>
      </c>
      <c r="M112" s="135">
        <f>IF((H112)=0,"",(L112/H112))</f>
        <v>-5.0958924786049823E-3</v>
      </c>
      <c r="N112" s="59"/>
      <c r="O112" s="60"/>
      <c r="P112" s="5"/>
      <c r="Q112" s="129" t="s">
        <v>89</v>
      </c>
      <c r="R112" s="74"/>
      <c r="S112" s="130"/>
      <c r="T112" s="131"/>
      <c r="U112" s="132">
        <f>SUM(U100,U92:U95,U91)</f>
        <v>132.71943542</v>
      </c>
      <c r="V112" s="133"/>
      <c r="W112" s="133"/>
      <c r="X112" s="132">
        <f>SUM(X100,X92:X95,X91)</f>
        <v>134.8479696576</v>
      </c>
      <c r="Y112" s="134">
        <f>X112-U112</f>
        <v>2.1285342376000074</v>
      </c>
      <c r="Z112" s="135">
        <f>IF((U112)=0,"",(Y112/U112))</f>
        <v>1.6037848796328216E-2</v>
      </c>
      <c r="AA112" s="59"/>
      <c r="AB112" s="60"/>
      <c r="AC112" s="5"/>
      <c r="AD112" s="129" t="s">
        <v>89</v>
      </c>
      <c r="AE112" s="74"/>
      <c r="AF112" s="130"/>
      <c r="AG112" s="131"/>
      <c r="AH112" s="132">
        <f>SUM(AH100,AH92:AH95,AH91)</f>
        <v>134.8479696576</v>
      </c>
      <c r="AI112" s="133"/>
      <c r="AJ112" s="133"/>
      <c r="AK112" s="132">
        <f>SUM(AK100,AK92:AK95,AK91)</f>
        <v>135.62215227160283</v>
      </c>
      <c r="AL112" s="134">
        <f>AK112-AH112</f>
        <v>0.77418261400282518</v>
      </c>
      <c r="AM112" s="135">
        <f>IF((AH112)=0,"",(AL112/AH112))</f>
        <v>5.7411514312643739E-3</v>
      </c>
      <c r="AN112" s="59"/>
      <c r="AO112" s="60"/>
    </row>
    <row r="113" spans="3:41" hidden="1" x14ac:dyDescent="0.35">
      <c r="C113" s="5"/>
      <c r="D113" s="136" t="s">
        <v>85</v>
      </c>
      <c r="E113" s="74"/>
      <c r="F113" s="130">
        <v>0.13</v>
      </c>
      <c r="G113" s="131"/>
      <c r="H113" s="137">
        <f>H112*F113</f>
        <v>17.32550586</v>
      </c>
      <c r="I113" s="130">
        <v>0.13</v>
      </c>
      <c r="J113" s="138"/>
      <c r="K113" s="137">
        <f>K112*I113</f>
        <v>17.237216945</v>
      </c>
      <c r="L113" s="82">
        <f>K113-H113</f>
        <v>-8.828891499999969E-2</v>
      </c>
      <c r="M113" s="139">
        <f>IF((H113)=0,"",(L113/H113))</f>
        <v>-5.0958924786049329E-3</v>
      </c>
      <c r="N113" s="59"/>
      <c r="O113" s="60"/>
      <c r="P113" s="5"/>
      <c r="Q113" s="136" t="s">
        <v>85</v>
      </c>
      <c r="R113" s="74"/>
      <c r="S113" s="130">
        <v>0.13</v>
      </c>
      <c r="T113" s="131"/>
      <c r="U113" s="137">
        <f>U112*S113</f>
        <v>17.253526604600001</v>
      </c>
      <c r="V113" s="130">
        <v>0.13</v>
      </c>
      <c r="W113" s="138"/>
      <c r="X113" s="137">
        <f>X112*V113</f>
        <v>17.530236055488</v>
      </c>
      <c r="Y113" s="82">
        <f>X113-U113</f>
        <v>0.27670945088799925</v>
      </c>
      <c r="Z113" s="139">
        <f>IF((U113)=0,"",(Y113/U113))</f>
        <v>1.6037848796328115E-2</v>
      </c>
      <c r="AA113" s="59"/>
      <c r="AB113" s="60"/>
      <c r="AC113" s="5"/>
      <c r="AD113" s="136" t="s">
        <v>85</v>
      </c>
      <c r="AE113" s="74"/>
      <c r="AF113" s="130">
        <v>0.13</v>
      </c>
      <c r="AG113" s="131"/>
      <c r="AH113" s="137">
        <f>AH112*AF113</f>
        <v>17.530236055488</v>
      </c>
      <c r="AI113" s="130">
        <v>0.13</v>
      </c>
      <c r="AJ113" s="138"/>
      <c r="AK113" s="137">
        <f>AK112*AI113</f>
        <v>17.630879795308367</v>
      </c>
      <c r="AL113" s="82">
        <f>AK113-AH113</f>
        <v>0.10064373982036656</v>
      </c>
      <c r="AM113" s="139">
        <f>IF((AH113)=0,"",(AL113/AH113))</f>
        <v>5.741151431264334E-3</v>
      </c>
      <c r="AN113" s="59"/>
      <c r="AO113" s="60"/>
    </row>
    <row r="114" spans="3:41" hidden="1" x14ac:dyDescent="0.35">
      <c r="C114" s="5"/>
      <c r="D114" s="136" t="s">
        <v>86</v>
      </c>
      <c r="E114" s="74"/>
      <c r="F114" s="140">
        <f>OER</f>
        <v>0.13100000000000001</v>
      </c>
      <c r="G114" s="131"/>
      <c r="H114" s="137">
        <f>IF(OR(ISNUMBER(SEARCH("[DGEN]", E63))=TRUE, ISNUMBER(SEARCH("STREET LIGHT", E63))=TRUE), 0, IF(AND(E65=0, E66=0),0, IF(AND(E66=0, E65*12&gt;250000), 0, IF(AND(E65=0, E66&gt;=50), 0, IF(E65*12&lt;=250000, F114*H112*-1, IF(E66&lt;50, F114*H112*-1, 0))))))</f>
        <v>-17.458778982000002</v>
      </c>
      <c r="I114" s="140">
        <f>OER</f>
        <v>0.13100000000000001</v>
      </c>
      <c r="J114" s="138"/>
      <c r="K114" s="137">
        <f>IF(OR(ISNUMBER(SEARCH("[DGEN]", E63))=TRUE, ISNUMBER(SEARCH("STREET LIGHT", E63))=TRUE), 0, IF(AND(E65=0, E66=0),0, IF(AND(E66=0, E65*12&gt;250000), 0, IF(AND(E65=0, E66&gt;=50), 0, IF(E65*12&lt;=250000, I114*K112*-1, IF(E66&lt;50, I114*K112*-1, 0))))))</f>
        <v>-17.369810921500001</v>
      </c>
      <c r="L114" s="82"/>
      <c r="M114" s="139"/>
      <c r="N114" s="59"/>
      <c r="O114" s="60"/>
      <c r="P114" s="5"/>
      <c r="Q114" s="136" t="s">
        <v>86</v>
      </c>
      <c r="R114" s="74"/>
      <c r="S114" s="140">
        <f>OER</f>
        <v>0.13100000000000001</v>
      </c>
      <c r="T114" s="131"/>
      <c r="U114" s="137">
        <f>IF(OR(ISNUMBER(SEARCH("[DGEN]", R63))=TRUE, ISNUMBER(SEARCH("STREET LIGHT", R63))=TRUE), 0, IF(AND(R65=0, R66=0),0, IF(AND(R66=0, R65*12&gt;250000), 0, IF(AND(R65=0, R66&gt;=50), 0, IF(R65*12&lt;=250000, S114*U112*-1, IF(R66&lt;50, S114*U112*-1, 0))))))</f>
        <v>-17.386246040020001</v>
      </c>
      <c r="V114" s="140">
        <f>OER</f>
        <v>0.13100000000000001</v>
      </c>
      <c r="W114" s="138"/>
      <c r="X114" s="137">
        <f>IF(OR(ISNUMBER(SEARCH("[DGEN]", R63))=TRUE, ISNUMBER(SEARCH("STREET LIGHT", R63))=TRUE), 0, IF(AND(R65=0, R66=0),0, IF(AND(R66=0, R65*12&gt;250000), 0, IF(AND(R65=0, R66&gt;=50), 0, IF(R65*12&lt;=250000, V114*X112*-1, IF(R66&lt;50, V114*X112*-1, 0))))))</f>
        <v>-17.6650840251456</v>
      </c>
      <c r="Y114" s="82"/>
      <c r="Z114" s="139"/>
      <c r="AA114" s="59"/>
      <c r="AB114" s="60"/>
      <c r="AC114" s="5"/>
      <c r="AD114" s="136" t="s">
        <v>86</v>
      </c>
      <c r="AE114" s="74"/>
      <c r="AF114" s="140">
        <f>OER</f>
        <v>0.13100000000000001</v>
      </c>
      <c r="AG114" s="131"/>
      <c r="AH114" s="137">
        <f>IF(OR(ISNUMBER(SEARCH("[DGEN]", AE63))=TRUE, ISNUMBER(SEARCH("STREET LIGHT", AE63))=TRUE), 0, IF(AND(AE65=0, AE66=0),0, IF(AND(AE66=0, AE65*12&gt;250000), 0, IF(AND(AE65=0, AE66&gt;=50), 0, IF(AE65*12&lt;=250000, AF114*AH112*-1, IF(AE66&lt;50, AF114*AH112*-1, 0))))))</f>
        <v>-17.6650840251456</v>
      </c>
      <c r="AI114" s="140">
        <f>OER</f>
        <v>0.13100000000000001</v>
      </c>
      <c r="AJ114" s="138"/>
      <c r="AK114" s="137">
        <f>IF(OR(ISNUMBER(SEARCH("[DGEN]", AE63))=TRUE, ISNUMBER(SEARCH("STREET LIGHT", AE63))=TRUE), 0, IF(AND(AE65=0, AE66=0),0, IF(AND(AE66=0, AE65*12&gt;250000), 0, IF(AND(AE65=0, AE66&gt;=50), 0, IF(AE65*12&lt;=250000, AI114*AK112*-1, IF(AE66&lt;50, AI114*AK112*-1, 0))))))</f>
        <v>-17.766501947579972</v>
      </c>
      <c r="AL114" s="82"/>
      <c r="AM114" s="139"/>
      <c r="AN114" s="59"/>
      <c r="AO114" s="60"/>
    </row>
    <row r="115" spans="3:41" hidden="1" x14ac:dyDescent="0.35">
      <c r="C115" s="5"/>
      <c r="D115" s="141" t="s">
        <v>89</v>
      </c>
      <c r="E115" s="142"/>
      <c r="F115" s="150"/>
      <c r="G115" s="151"/>
      <c r="H115" s="145">
        <f>H112+H113+H114</f>
        <v>133.13984887799998</v>
      </c>
      <c r="I115" s="146"/>
      <c r="J115" s="146"/>
      <c r="K115" s="147">
        <f>K112+K113+K114</f>
        <v>132.46138252349999</v>
      </c>
      <c r="L115" s="152">
        <f>K115-H115</f>
        <v>-0.67846635449998871</v>
      </c>
      <c r="M115" s="153">
        <f>IF((H115)=0,"",(L115/H115))</f>
        <v>-5.095892478604867E-3</v>
      </c>
      <c r="N115" s="59"/>
      <c r="O115" s="60"/>
      <c r="P115" s="5"/>
      <c r="Q115" s="141" t="s">
        <v>89</v>
      </c>
      <c r="R115" s="142"/>
      <c r="S115" s="150"/>
      <c r="T115" s="151"/>
      <c r="U115" s="145">
        <f>U112+U113+U114</f>
        <v>132.58671598458</v>
      </c>
      <c r="V115" s="146"/>
      <c r="W115" s="146"/>
      <c r="X115" s="147">
        <f>X112+X113+X114</f>
        <v>134.71312168794239</v>
      </c>
      <c r="Y115" s="152">
        <f>X115-U115</f>
        <v>2.1264057033623942</v>
      </c>
      <c r="Z115" s="153">
        <f>IF((U115)=0,"",(Y115/U115))</f>
        <v>1.6037848796328118E-2</v>
      </c>
      <c r="AA115" s="59"/>
      <c r="AB115" s="60"/>
      <c r="AC115" s="5"/>
      <c r="AD115" s="141" t="s">
        <v>89</v>
      </c>
      <c r="AE115" s="142"/>
      <c r="AF115" s="150"/>
      <c r="AG115" s="151"/>
      <c r="AH115" s="145">
        <f>AH112+AH113+AH114</f>
        <v>134.71312168794239</v>
      </c>
      <c r="AI115" s="146"/>
      <c r="AJ115" s="146"/>
      <c r="AK115" s="147">
        <f>AK112+AK113+AK114</f>
        <v>135.48653011933123</v>
      </c>
      <c r="AL115" s="152">
        <f>AK115-AH115</f>
        <v>0.77340843138884452</v>
      </c>
      <c r="AM115" s="153">
        <f>IF((AH115)=0,"",(AL115/AH115))</f>
        <v>5.7411514312645396E-3</v>
      </c>
      <c r="AN115" s="59"/>
      <c r="AO115" s="60"/>
    </row>
    <row r="116" spans="3:41" ht="15" hidden="1" thickBot="1" x14ac:dyDescent="0.4">
      <c r="C116" s="5"/>
      <c r="D116" s="121"/>
      <c r="E116" s="122"/>
      <c r="F116" s="158"/>
      <c r="G116" s="155"/>
      <c r="H116" s="159"/>
      <c r="I116" s="158"/>
      <c r="J116" s="124"/>
      <c r="K116" s="159"/>
      <c r="L116" s="157"/>
      <c r="M116" s="160"/>
      <c r="N116" s="59"/>
      <c r="O116" s="60"/>
      <c r="P116" s="5"/>
      <c r="Q116" s="121"/>
      <c r="R116" s="122"/>
      <c r="S116" s="158"/>
      <c r="T116" s="155"/>
      <c r="U116" s="159"/>
      <c r="V116" s="158"/>
      <c r="W116" s="124"/>
      <c r="X116" s="159"/>
      <c r="Y116" s="157"/>
      <c r="Z116" s="160"/>
      <c r="AA116" s="59"/>
      <c r="AB116" s="60"/>
      <c r="AC116" s="5"/>
      <c r="AD116" s="121"/>
      <c r="AE116" s="122"/>
      <c r="AF116" s="158"/>
      <c r="AG116" s="155"/>
      <c r="AH116" s="159"/>
      <c r="AI116" s="158"/>
      <c r="AJ116" s="124"/>
      <c r="AK116" s="159"/>
      <c r="AL116" s="157"/>
      <c r="AM116" s="160"/>
      <c r="AN116" s="59"/>
      <c r="AO116" s="60"/>
    </row>
    <row r="117" spans="3:41" x14ac:dyDescent="0.35">
      <c r="C117" s="5"/>
      <c r="D117" s="64"/>
      <c r="E117" s="64"/>
      <c r="F117" s="64"/>
      <c r="G117" s="64"/>
      <c r="H117" s="64"/>
      <c r="I117" s="64"/>
      <c r="J117" s="64"/>
      <c r="K117" s="64"/>
      <c r="L117" s="64"/>
      <c r="M117" s="64"/>
      <c r="N117" s="59"/>
      <c r="O117" s="60"/>
      <c r="P117" s="5"/>
      <c r="Q117" s="64"/>
      <c r="R117" s="64"/>
      <c r="S117" s="64"/>
      <c r="T117" s="64"/>
      <c r="U117" s="64"/>
      <c r="V117" s="64"/>
      <c r="W117" s="64"/>
      <c r="X117" s="64"/>
      <c r="Y117" s="64"/>
      <c r="Z117" s="64"/>
      <c r="AA117" s="59"/>
      <c r="AB117" s="60"/>
      <c r="AC117" s="5"/>
      <c r="AD117" s="64"/>
      <c r="AE117" s="64"/>
      <c r="AF117" s="64"/>
      <c r="AG117" s="64"/>
      <c r="AH117" s="64"/>
      <c r="AI117" s="64"/>
      <c r="AJ117" s="64"/>
      <c r="AK117" s="64"/>
      <c r="AL117" s="64"/>
      <c r="AM117" s="64"/>
      <c r="AN117" s="59"/>
      <c r="AO117" s="60"/>
    </row>
    <row r="118" spans="3:41" x14ac:dyDescent="0.35">
      <c r="C118" s="5"/>
      <c r="D118" s="64"/>
      <c r="E118" s="64"/>
      <c r="F118" s="64"/>
      <c r="G118" s="64"/>
      <c r="H118" s="64"/>
      <c r="I118" s="64"/>
      <c r="J118" s="64"/>
      <c r="K118" s="64"/>
      <c r="L118" s="64"/>
      <c r="M118" s="64"/>
      <c r="N118" s="59"/>
      <c r="O118" s="60"/>
      <c r="P118" s="5"/>
      <c r="Q118" s="64"/>
      <c r="R118" s="64"/>
      <c r="S118" s="64"/>
      <c r="T118" s="64"/>
      <c r="U118" s="64"/>
      <c r="V118" s="64"/>
      <c r="W118" s="64"/>
      <c r="X118" s="64"/>
      <c r="Y118" s="64"/>
      <c r="Z118" s="64"/>
      <c r="AA118" s="59"/>
      <c r="AB118" s="60"/>
      <c r="AC118" s="5"/>
      <c r="AD118" s="64"/>
      <c r="AE118" s="64"/>
      <c r="AF118" s="64"/>
      <c r="AG118" s="64"/>
      <c r="AH118" s="64"/>
      <c r="AI118" s="64"/>
      <c r="AJ118" s="64"/>
      <c r="AK118" s="64"/>
      <c r="AL118" s="64"/>
      <c r="AM118" s="64"/>
      <c r="AN118" s="59"/>
      <c r="AO118" s="60"/>
    </row>
    <row r="119" spans="3:41" x14ac:dyDescent="0.35">
      <c r="C119" s="5"/>
      <c r="D119" s="58" t="s">
        <v>41</v>
      </c>
      <c r="E119" s="250" t="str">
        <f>D55</f>
        <v>GENERAL SERVICE LESS THAN 50 KW SERVICE CLASSIFICATION - RPP</v>
      </c>
      <c r="F119" s="251"/>
      <c r="G119" s="251"/>
      <c r="H119" s="251"/>
      <c r="I119" s="251"/>
      <c r="J119" s="252"/>
      <c r="K119" s="59"/>
      <c r="L119" s="59"/>
      <c r="M119" s="59"/>
      <c r="N119" s="59"/>
      <c r="O119" s="60"/>
      <c r="P119" s="5"/>
      <c r="Q119" s="58" t="s">
        <v>41</v>
      </c>
      <c r="R119" s="250" t="str">
        <f>Q55</f>
        <v>GENERAL SERVICE LESS THAN 50 KW SERVICE CLASSIFICATION - RPP</v>
      </c>
      <c r="S119" s="251"/>
      <c r="T119" s="251"/>
      <c r="U119" s="251"/>
      <c r="V119" s="251"/>
      <c r="W119" s="252"/>
      <c r="X119" s="59"/>
      <c r="Y119" s="59"/>
      <c r="Z119" s="59"/>
      <c r="AA119" s="59"/>
      <c r="AB119" s="60"/>
      <c r="AC119" s="5"/>
      <c r="AD119" s="58" t="s">
        <v>41</v>
      </c>
      <c r="AE119" s="250" t="str">
        <f>AD55</f>
        <v>GENERAL SERVICE LESS THAN 50 KW SERVICE CLASSIFICATION - RPP</v>
      </c>
      <c r="AF119" s="251"/>
      <c r="AG119" s="251"/>
      <c r="AH119" s="251"/>
      <c r="AI119" s="251"/>
      <c r="AJ119" s="252"/>
      <c r="AK119" s="59"/>
      <c r="AL119" s="59"/>
      <c r="AM119" s="59"/>
      <c r="AN119" s="59"/>
      <c r="AO119" s="60"/>
    </row>
    <row r="120" spans="3:41" x14ac:dyDescent="0.35">
      <c r="C120" s="5"/>
      <c r="D120" s="58" t="s">
        <v>42</v>
      </c>
      <c r="E120" s="253" t="s">
        <v>91</v>
      </c>
      <c r="F120" s="254"/>
      <c r="G120" s="255"/>
      <c r="H120" s="59"/>
      <c r="I120" s="59"/>
      <c r="J120" s="59"/>
      <c r="K120" s="59"/>
      <c r="L120" s="59"/>
      <c r="M120" s="59"/>
      <c r="N120" s="59"/>
      <c r="O120" s="60"/>
      <c r="P120" s="5"/>
      <c r="Q120" s="58" t="s">
        <v>42</v>
      </c>
      <c r="R120" s="253" t="str">
        <f>E120</f>
        <v>RPP</v>
      </c>
      <c r="S120" s="254"/>
      <c r="T120" s="255"/>
      <c r="U120" s="59"/>
      <c r="V120" s="59"/>
      <c r="W120" s="59"/>
      <c r="X120" s="59"/>
      <c r="Y120" s="59"/>
      <c r="Z120" s="59"/>
      <c r="AA120" s="59"/>
      <c r="AB120" s="60"/>
      <c r="AC120" s="5"/>
      <c r="AD120" s="58" t="s">
        <v>42</v>
      </c>
      <c r="AE120" s="253" t="str">
        <f>R120</f>
        <v>RPP</v>
      </c>
      <c r="AF120" s="254"/>
      <c r="AG120" s="255"/>
      <c r="AH120" s="59"/>
      <c r="AI120" s="59"/>
      <c r="AJ120" s="59"/>
      <c r="AK120" s="59"/>
      <c r="AL120" s="59"/>
      <c r="AM120" s="59"/>
      <c r="AN120" s="59"/>
      <c r="AO120" s="60"/>
    </row>
    <row r="121" spans="3:41" x14ac:dyDescent="0.35">
      <c r="C121" s="5"/>
      <c r="D121" s="58" t="s">
        <v>43</v>
      </c>
      <c r="E121" s="61">
        <v>2000</v>
      </c>
      <c r="F121" s="62" t="s">
        <v>33</v>
      </c>
      <c r="G121" s="59"/>
      <c r="H121" s="59"/>
      <c r="I121" s="59"/>
      <c r="J121" s="59"/>
      <c r="K121" s="59"/>
      <c r="L121" s="59"/>
      <c r="M121" s="59"/>
      <c r="N121" s="59"/>
      <c r="O121" s="60"/>
      <c r="P121" s="5"/>
      <c r="Q121" s="58" t="s">
        <v>43</v>
      </c>
      <c r="R121" s="61">
        <f>E121</f>
        <v>2000</v>
      </c>
      <c r="S121" s="62" t="s">
        <v>33</v>
      </c>
      <c r="T121" s="59"/>
      <c r="U121" s="59"/>
      <c r="V121" s="59"/>
      <c r="W121" s="59"/>
      <c r="X121" s="59"/>
      <c r="Y121" s="59"/>
      <c r="Z121" s="59"/>
      <c r="AA121" s="59"/>
      <c r="AB121" s="60"/>
      <c r="AC121" s="5"/>
      <c r="AD121" s="58" t="s">
        <v>43</v>
      </c>
      <c r="AE121" s="61">
        <f>R121</f>
        <v>2000</v>
      </c>
      <c r="AF121" s="62" t="s">
        <v>33</v>
      </c>
      <c r="AG121" s="59"/>
      <c r="AH121" s="59"/>
      <c r="AI121" s="59"/>
      <c r="AJ121" s="59"/>
      <c r="AK121" s="59"/>
      <c r="AL121" s="59"/>
      <c r="AM121" s="59"/>
      <c r="AN121" s="59"/>
      <c r="AO121" s="60"/>
    </row>
    <row r="122" spans="3:41" x14ac:dyDescent="0.35">
      <c r="C122" s="5"/>
      <c r="D122" s="58" t="s">
        <v>44</v>
      </c>
      <c r="E122" s="61">
        <v>0</v>
      </c>
      <c r="F122" s="63" t="s">
        <v>36</v>
      </c>
      <c r="G122" s="59"/>
      <c r="H122" s="59"/>
      <c r="I122" s="59"/>
      <c r="J122" s="59"/>
      <c r="K122" s="59"/>
      <c r="L122" s="59"/>
      <c r="M122" s="59"/>
      <c r="N122" s="59"/>
      <c r="O122" s="60"/>
      <c r="P122" s="5"/>
      <c r="Q122" s="58" t="s">
        <v>44</v>
      </c>
      <c r="R122" s="61">
        <f t="shared" ref="R122:R124" si="57">E122</f>
        <v>0</v>
      </c>
      <c r="S122" s="63" t="s">
        <v>36</v>
      </c>
      <c r="T122" s="59"/>
      <c r="U122" s="59"/>
      <c r="V122" s="59"/>
      <c r="W122" s="59"/>
      <c r="X122" s="59"/>
      <c r="Y122" s="59"/>
      <c r="Z122" s="59"/>
      <c r="AA122" s="59"/>
      <c r="AB122" s="60"/>
      <c r="AC122" s="5"/>
      <c r="AD122" s="58" t="s">
        <v>44</v>
      </c>
      <c r="AE122" s="61">
        <f t="shared" ref="AE122" si="58">R122</f>
        <v>0</v>
      </c>
      <c r="AF122" s="63" t="s">
        <v>36</v>
      </c>
      <c r="AG122" s="59"/>
      <c r="AH122" s="59"/>
      <c r="AI122" s="59"/>
      <c r="AJ122" s="59"/>
      <c r="AK122" s="59"/>
      <c r="AL122" s="59"/>
      <c r="AM122" s="59"/>
      <c r="AN122" s="59"/>
      <c r="AO122" s="60"/>
    </row>
    <row r="123" spans="3:41" x14ac:dyDescent="0.35">
      <c r="C123" s="5"/>
      <c r="D123" s="58" t="s">
        <v>45</v>
      </c>
      <c r="E123" s="61">
        <v>1.0693999999999999</v>
      </c>
      <c r="F123" s="64"/>
      <c r="G123" s="59"/>
      <c r="H123" s="59"/>
      <c r="I123" s="59"/>
      <c r="J123" s="59"/>
      <c r="K123" s="59"/>
      <c r="L123" s="59"/>
      <c r="M123" s="59"/>
      <c r="N123" s="59"/>
      <c r="O123" s="60"/>
      <c r="P123" s="5"/>
      <c r="Q123" s="58" t="s">
        <v>45</v>
      </c>
      <c r="R123" s="61">
        <f>R124</f>
        <v>1.0563</v>
      </c>
      <c r="S123" s="64"/>
      <c r="T123" s="59"/>
      <c r="U123" s="59"/>
      <c r="V123" s="59"/>
      <c r="W123" s="59"/>
      <c r="X123" s="59"/>
      <c r="Y123" s="59"/>
      <c r="Z123" s="59"/>
      <c r="AA123" s="59"/>
      <c r="AB123" s="60"/>
      <c r="AC123" s="5"/>
      <c r="AD123" s="58" t="s">
        <v>45</v>
      </c>
      <c r="AE123" s="61">
        <f>AE124</f>
        <v>1.0563</v>
      </c>
      <c r="AF123" s="64"/>
      <c r="AG123" s="59"/>
      <c r="AH123" s="59"/>
      <c r="AI123" s="59"/>
      <c r="AJ123" s="59"/>
      <c r="AK123" s="59"/>
      <c r="AL123" s="59"/>
      <c r="AM123" s="59"/>
      <c r="AN123" s="59"/>
      <c r="AO123" s="60"/>
    </row>
    <row r="124" spans="3:41" x14ac:dyDescent="0.35">
      <c r="C124" s="5"/>
      <c r="D124" s="58" t="s">
        <v>46</v>
      </c>
      <c r="E124" s="61">
        <v>1.0563</v>
      </c>
      <c r="F124" s="64"/>
      <c r="G124" s="59"/>
      <c r="H124" s="59"/>
      <c r="I124" s="59"/>
      <c r="J124" s="59"/>
      <c r="K124" s="59"/>
      <c r="L124" s="59"/>
      <c r="M124" s="59"/>
      <c r="N124" s="59"/>
      <c r="O124" s="60"/>
      <c r="P124" s="5"/>
      <c r="Q124" s="58" t="s">
        <v>46</v>
      </c>
      <c r="R124" s="61">
        <f t="shared" si="57"/>
        <v>1.0563</v>
      </c>
      <c r="S124" s="64"/>
      <c r="T124" s="59"/>
      <c r="U124" s="59"/>
      <c r="V124" s="59"/>
      <c r="W124" s="59"/>
      <c r="X124" s="59"/>
      <c r="Y124" s="59"/>
      <c r="Z124" s="59"/>
      <c r="AA124" s="59"/>
      <c r="AB124" s="60"/>
      <c r="AC124" s="5"/>
      <c r="AD124" s="58" t="s">
        <v>46</v>
      </c>
      <c r="AE124" s="61">
        <f t="shared" ref="AE124" si="59">R124</f>
        <v>1.0563</v>
      </c>
      <c r="AF124" s="64"/>
      <c r="AG124" s="59"/>
      <c r="AH124" s="59"/>
      <c r="AI124" s="59"/>
      <c r="AJ124" s="59"/>
      <c r="AK124" s="59"/>
      <c r="AL124" s="59"/>
      <c r="AM124" s="59"/>
      <c r="AN124" s="59"/>
      <c r="AO124" s="60"/>
    </row>
    <row r="125" spans="3:41" x14ac:dyDescent="0.35">
      <c r="C125" s="5"/>
      <c r="F125" s="64"/>
      <c r="G125" s="59"/>
      <c r="H125" s="59"/>
      <c r="I125" s="59"/>
      <c r="J125" s="59"/>
      <c r="K125" s="59"/>
      <c r="L125" s="59"/>
      <c r="M125" s="59"/>
      <c r="N125" s="59"/>
      <c r="O125" s="60"/>
      <c r="P125" s="5"/>
      <c r="S125" s="64"/>
      <c r="T125" s="59"/>
      <c r="U125" s="59"/>
      <c r="V125" s="59"/>
      <c r="W125" s="59"/>
      <c r="X125" s="59"/>
      <c r="Y125" s="59"/>
      <c r="Z125" s="59"/>
      <c r="AA125" s="59"/>
      <c r="AB125" s="60"/>
      <c r="AC125" s="5"/>
      <c r="AF125" s="64"/>
      <c r="AG125" s="59"/>
      <c r="AH125" s="59"/>
      <c r="AI125" s="59"/>
      <c r="AJ125" s="59"/>
      <c r="AK125" s="59"/>
      <c r="AL125" s="59"/>
      <c r="AM125" s="59"/>
      <c r="AN125" s="59"/>
      <c r="AO125" s="60"/>
    </row>
    <row r="126" spans="3:41" x14ac:dyDescent="0.35">
      <c r="C126" s="5"/>
      <c r="F126" s="248" t="s">
        <v>47</v>
      </c>
      <c r="G126" s="256"/>
      <c r="H126" s="249"/>
      <c r="I126" s="248" t="s">
        <v>48</v>
      </c>
      <c r="J126" s="256"/>
      <c r="K126" s="249"/>
      <c r="L126" s="248" t="s">
        <v>49</v>
      </c>
      <c r="M126" s="249"/>
      <c r="N126" s="59"/>
      <c r="O126" s="60"/>
      <c r="P126" s="5"/>
      <c r="S126" s="248">
        <v>2025</v>
      </c>
      <c r="T126" s="256"/>
      <c r="U126" s="249"/>
      <c r="V126" s="248">
        <v>2026</v>
      </c>
      <c r="W126" s="256"/>
      <c r="X126" s="249"/>
      <c r="Y126" s="248" t="s">
        <v>49</v>
      </c>
      <c r="Z126" s="249"/>
      <c r="AA126" s="59"/>
      <c r="AB126" s="60"/>
      <c r="AC126" s="5"/>
      <c r="AF126" s="248">
        <v>2026</v>
      </c>
      <c r="AG126" s="256"/>
      <c r="AH126" s="249"/>
      <c r="AI126" s="248">
        <v>2027</v>
      </c>
      <c r="AJ126" s="256"/>
      <c r="AK126" s="249"/>
      <c r="AL126" s="248" t="s">
        <v>49</v>
      </c>
      <c r="AM126" s="249"/>
      <c r="AN126" s="59"/>
      <c r="AO126" s="60"/>
    </row>
    <row r="127" spans="3:41" ht="26.5" x14ac:dyDescent="0.35">
      <c r="C127" s="5"/>
      <c r="F127" s="65" t="s">
        <v>50</v>
      </c>
      <c r="G127" s="65" t="s">
        <v>51</v>
      </c>
      <c r="H127" s="66" t="s">
        <v>52</v>
      </c>
      <c r="I127" s="65" t="s">
        <v>50</v>
      </c>
      <c r="J127" s="67" t="s">
        <v>51</v>
      </c>
      <c r="K127" s="66" t="s">
        <v>52</v>
      </c>
      <c r="L127" s="68" t="s">
        <v>53</v>
      </c>
      <c r="M127" s="69" t="s">
        <v>54</v>
      </c>
      <c r="N127" s="59"/>
      <c r="O127" s="60"/>
      <c r="P127" s="5"/>
      <c r="S127" s="65" t="s">
        <v>50</v>
      </c>
      <c r="T127" s="65" t="s">
        <v>51</v>
      </c>
      <c r="U127" s="66" t="s">
        <v>52</v>
      </c>
      <c r="V127" s="65" t="s">
        <v>50</v>
      </c>
      <c r="W127" s="67" t="s">
        <v>51</v>
      </c>
      <c r="X127" s="66" t="s">
        <v>52</v>
      </c>
      <c r="Y127" s="68" t="s">
        <v>53</v>
      </c>
      <c r="Z127" s="69" t="s">
        <v>54</v>
      </c>
      <c r="AA127" s="59"/>
      <c r="AB127" s="60"/>
      <c r="AC127" s="5"/>
      <c r="AF127" s="65" t="s">
        <v>50</v>
      </c>
      <c r="AG127" s="65" t="s">
        <v>51</v>
      </c>
      <c r="AH127" s="66" t="s">
        <v>52</v>
      </c>
      <c r="AI127" s="65" t="s">
        <v>50</v>
      </c>
      <c r="AJ127" s="67" t="s">
        <v>51</v>
      </c>
      <c r="AK127" s="66" t="s">
        <v>52</v>
      </c>
      <c r="AL127" s="68" t="s">
        <v>53</v>
      </c>
      <c r="AM127" s="69" t="s">
        <v>54</v>
      </c>
      <c r="AN127" s="59"/>
      <c r="AO127" s="60"/>
    </row>
    <row r="128" spans="3:41" x14ac:dyDescent="0.35">
      <c r="C128" s="5"/>
      <c r="F128" s="70" t="s">
        <v>55</v>
      </c>
      <c r="G128" s="70"/>
      <c r="H128" s="71" t="s">
        <v>55</v>
      </c>
      <c r="I128" s="70" t="s">
        <v>55</v>
      </c>
      <c r="J128" s="71"/>
      <c r="K128" s="71" t="s">
        <v>55</v>
      </c>
      <c r="L128" s="72"/>
      <c r="M128" s="73"/>
      <c r="N128" s="59"/>
      <c r="O128" s="60"/>
      <c r="P128" s="5"/>
      <c r="S128" s="70" t="s">
        <v>55</v>
      </c>
      <c r="T128" s="70"/>
      <c r="U128" s="71" t="s">
        <v>55</v>
      </c>
      <c r="V128" s="70" t="s">
        <v>55</v>
      </c>
      <c r="W128" s="71"/>
      <c r="X128" s="71" t="s">
        <v>55</v>
      </c>
      <c r="Y128" s="72"/>
      <c r="Z128" s="73"/>
      <c r="AA128" s="59"/>
      <c r="AB128" s="60"/>
      <c r="AC128" s="5"/>
      <c r="AF128" s="70" t="s">
        <v>55</v>
      </c>
      <c r="AG128" s="70"/>
      <c r="AH128" s="71" t="s">
        <v>55</v>
      </c>
      <c r="AI128" s="70" t="s">
        <v>55</v>
      </c>
      <c r="AJ128" s="71"/>
      <c r="AK128" s="71" t="s">
        <v>55</v>
      </c>
      <c r="AL128" s="72"/>
      <c r="AM128" s="73"/>
      <c r="AN128" s="59"/>
      <c r="AO128" s="60"/>
    </row>
    <row r="129" spans="3:41" x14ac:dyDescent="0.35">
      <c r="C129" s="5"/>
      <c r="D129" s="74" t="s">
        <v>56</v>
      </c>
      <c r="E129" s="75"/>
      <c r="F129" s="76">
        <v>38.17</v>
      </c>
      <c r="G129" s="77">
        <v>1</v>
      </c>
      <c r="H129" s="78">
        <f>G129*F129</f>
        <v>38.17</v>
      </c>
      <c r="I129" s="79">
        <f>G42</f>
        <v>41.39</v>
      </c>
      <c r="J129" s="80">
        <f>G129</f>
        <v>1</v>
      </c>
      <c r="K129" s="81">
        <f>J129*I129</f>
        <v>41.39</v>
      </c>
      <c r="L129" s="82">
        <f t="shared" ref="L129:L150" si="60">K129-H129</f>
        <v>3.2199999999999989</v>
      </c>
      <c r="M129" s="83">
        <f>IF(ISERROR(L129/H129), "", L129/H129)</f>
        <v>8.4359444589992102E-2</v>
      </c>
      <c r="N129" s="59"/>
      <c r="O129" s="60"/>
      <c r="P129" s="5"/>
      <c r="Q129" s="74" t="s">
        <v>56</v>
      </c>
      <c r="R129" s="75"/>
      <c r="S129" s="76">
        <f>I129</f>
        <v>41.39</v>
      </c>
      <c r="T129" s="77">
        <v>1</v>
      </c>
      <c r="U129" s="78">
        <f>T129*S129</f>
        <v>41.39</v>
      </c>
      <c r="V129" s="79">
        <f>I42*(1+$K$16)</f>
        <v>42.631700000000002</v>
      </c>
      <c r="W129" s="80">
        <f>T129</f>
        <v>1</v>
      </c>
      <c r="X129" s="81">
        <f>W129*V129</f>
        <v>42.631700000000002</v>
      </c>
      <c r="Y129" s="82">
        <f t="shared" ref="Y129:Y130" si="61">X129-U129</f>
        <v>1.2417000000000016</v>
      </c>
      <c r="Z129" s="83">
        <f>IF(ISERROR(Y129/U129), "", Y129/U129)</f>
        <v>3.0000000000000037E-2</v>
      </c>
      <c r="AA129" s="59"/>
      <c r="AB129" s="60"/>
      <c r="AC129" s="5"/>
      <c r="AD129" s="74" t="s">
        <v>56</v>
      </c>
      <c r="AE129" s="75"/>
      <c r="AF129" s="76">
        <f>V129</f>
        <v>42.631700000000002</v>
      </c>
      <c r="AG129" s="77">
        <v>1</v>
      </c>
      <c r="AH129" s="78">
        <f>AG129*AF129</f>
        <v>42.631700000000002</v>
      </c>
      <c r="AI129" s="79">
        <f>K42*(1+$K$16)^2</f>
        <v>43.910651000000001</v>
      </c>
      <c r="AJ129" s="80">
        <f>AG129</f>
        <v>1</v>
      </c>
      <c r="AK129" s="81">
        <f>AJ129*AI129</f>
        <v>43.910651000000001</v>
      </c>
      <c r="AL129" s="82">
        <f t="shared" ref="AL129:AL130" si="62">AK129-AH129</f>
        <v>1.2789509999999993</v>
      </c>
      <c r="AM129" s="83">
        <f>IF(ISERROR(AL129/AH129), "", AL129/AH129)</f>
        <v>2.9999999999999982E-2</v>
      </c>
      <c r="AN129" s="59"/>
      <c r="AO129" s="60"/>
    </row>
    <row r="130" spans="3:41" x14ac:dyDescent="0.35">
      <c r="C130" s="5"/>
      <c r="D130" s="74" t="s">
        <v>57</v>
      </c>
      <c r="E130" s="75"/>
      <c r="F130" s="84">
        <v>2.1299999999999999E-2</v>
      </c>
      <c r="G130" s="77">
        <f>IF($E122&gt;0, $E122, $E121)</f>
        <v>2000</v>
      </c>
      <c r="H130" s="78">
        <f t="shared" ref="H130:H142" si="63">G130*F130</f>
        <v>42.6</v>
      </c>
      <c r="I130" s="85">
        <f>H42</f>
        <v>2.3099999999999999E-2</v>
      </c>
      <c r="J130" s="80">
        <f>IF($E122&gt;0, $E122, $E121)</f>
        <v>2000</v>
      </c>
      <c r="K130" s="81">
        <f>J130*I130</f>
        <v>46.199999999999996</v>
      </c>
      <c r="L130" s="82">
        <f t="shared" si="60"/>
        <v>3.5999999999999943</v>
      </c>
      <c r="M130" s="83">
        <f t="shared" ref="M130:M140" si="64">IF(ISERROR(L130/H130), "", L130/H130)</f>
        <v>8.4507042253520986E-2</v>
      </c>
      <c r="N130" s="59"/>
      <c r="O130" s="60"/>
      <c r="P130" s="5"/>
      <c r="Q130" s="74" t="s">
        <v>57</v>
      </c>
      <c r="R130" s="75"/>
      <c r="S130" s="209">
        <f>I130</f>
        <v>2.3099999999999999E-2</v>
      </c>
      <c r="T130" s="77">
        <f>IF($R122&gt;0, $R122, $R121)</f>
        <v>2000</v>
      </c>
      <c r="U130" s="78">
        <f t="shared" ref="U130" si="65">T130*S130</f>
        <v>46.199999999999996</v>
      </c>
      <c r="V130" s="85">
        <f>J42*(1+$K$16)</f>
        <v>2.3792999999999998E-2</v>
      </c>
      <c r="W130" s="80">
        <f>IF($R122&gt;0, $R122, $R121)</f>
        <v>2000</v>
      </c>
      <c r="X130" s="81">
        <f>W130*V130</f>
        <v>47.585999999999999</v>
      </c>
      <c r="Y130" s="82">
        <f t="shared" si="61"/>
        <v>1.3860000000000028</v>
      </c>
      <c r="Z130" s="83">
        <f t="shared" ref="Z130" si="66">IF(ISERROR(Y130/U130), "", Y130/U130)</f>
        <v>3.0000000000000061E-2</v>
      </c>
      <c r="AA130" s="59"/>
      <c r="AB130" s="60"/>
      <c r="AC130" s="5"/>
      <c r="AD130" s="74" t="s">
        <v>57</v>
      </c>
      <c r="AE130" s="75"/>
      <c r="AF130" s="209">
        <f>V130</f>
        <v>2.3792999999999998E-2</v>
      </c>
      <c r="AG130" s="77">
        <f>IF($R122&gt;0, $R122, $R121)</f>
        <v>2000</v>
      </c>
      <c r="AH130" s="78">
        <f t="shared" ref="AH130" si="67">AG130*AF130</f>
        <v>47.585999999999999</v>
      </c>
      <c r="AI130" s="85">
        <f>L42*(1+$K$16)^2</f>
        <v>2.4506789999999997E-2</v>
      </c>
      <c r="AJ130" s="80">
        <f>IF($R122&gt;0, $R122, $R121)</f>
        <v>2000</v>
      </c>
      <c r="AK130" s="81">
        <f>AJ130*AI130</f>
        <v>49.013579999999997</v>
      </c>
      <c r="AL130" s="82">
        <f t="shared" si="62"/>
        <v>1.427579999999999</v>
      </c>
      <c r="AM130" s="83">
        <f t="shared" ref="AM130" si="68">IF(ISERROR(AL130/AH130), "", AL130/AH130)</f>
        <v>2.9999999999999978E-2</v>
      </c>
      <c r="AN130" s="59"/>
      <c r="AO130" s="60"/>
    </row>
    <row r="131" spans="3:41" hidden="1" x14ac:dyDescent="0.35">
      <c r="C131" s="5"/>
      <c r="D131" s="74" t="s">
        <v>58</v>
      </c>
      <c r="E131" s="75"/>
      <c r="F131" s="76"/>
      <c r="G131" s="77">
        <f>IF($E122&gt;0, $E122, $E121)</f>
        <v>2000</v>
      </c>
      <c r="H131" s="78">
        <v>0</v>
      </c>
      <c r="I131" s="85"/>
      <c r="J131" s="80">
        <f>IF($E122&gt;0, $E122, $E121)</f>
        <v>2000</v>
      </c>
      <c r="K131" s="81">
        <v>0</v>
      </c>
      <c r="L131" s="82"/>
      <c r="M131" s="83"/>
      <c r="N131" s="59"/>
      <c r="O131" s="60"/>
      <c r="P131" s="5"/>
      <c r="Q131" s="74" t="s">
        <v>58</v>
      </c>
      <c r="R131" s="75"/>
      <c r="S131" s="76"/>
      <c r="T131" s="77">
        <f>IF($R122&gt;0, $R122, $R121)</f>
        <v>2000</v>
      </c>
      <c r="U131" s="78">
        <v>0</v>
      </c>
      <c r="V131" s="85"/>
      <c r="W131" s="80">
        <f>IF($R122&gt;0, $R122, $R121)</f>
        <v>2000</v>
      </c>
      <c r="X131" s="81">
        <v>0</v>
      </c>
      <c r="Y131" s="82"/>
      <c r="Z131" s="83"/>
      <c r="AA131" s="59"/>
      <c r="AB131" s="60"/>
      <c r="AC131" s="5"/>
      <c r="AD131" s="74" t="s">
        <v>58</v>
      </c>
      <c r="AE131" s="75"/>
      <c r="AF131" s="76"/>
      <c r="AG131" s="77">
        <f>IF($R122&gt;0, $R122, $R121)</f>
        <v>2000</v>
      </c>
      <c r="AH131" s="78">
        <v>0</v>
      </c>
      <c r="AI131" s="85"/>
      <c r="AJ131" s="80">
        <f>IF($R122&gt;0, $R122, $R121)</f>
        <v>2000</v>
      </c>
      <c r="AK131" s="81">
        <v>0</v>
      </c>
      <c r="AL131" s="82"/>
      <c r="AM131" s="83"/>
      <c r="AN131" s="59"/>
      <c r="AO131" s="60"/>
    </row>
    <row r="132" spans="3:41" hidden="1" x14ac:dyDescent="0.35">
      <c r="C132" s="5"/>
      <c r="D132" s="74" t="s">
        <v>59</v>
      </c>
      <c r="E132" s="75"/>
      <c r="F132" s="76"/>
      <c r="G132" s="77">
        <f>IF($E122&gt;0, $E122, $E121)</f>
        <v>2000</v>
      </c>
      <c r="H132" s="78">
        <v>0</v>
      </c>
      <c r="I132" s="85"/>
      <c r="J132" s="86">
        <f>IF($E122&gt;0, $E122, $E121)</f>
        <v>2000</v>
      </c>
      <c r="K132" s="81">
        <v>0</v>
      </c>
      <c r="L132" s="82">
        <f>K132-H132</f>
        <v>0</v>
      </c>
      <c r="M132" s="83" t="str">
        <f>IF(ISERROR(L132/H132), "", L132/H132)</f>
        <v/>
      </c>
      <c r="N132" s="59"/>
      <c r="O132" s="60"/>
      <c r="P132" s="5"/>
      <c r="Q132" s="74" t="s">
        <v>59</v>
      </c>
      <c r="R132" s="75"/>
      <c r="S132" s="76"/>
      <c r="T132" s="77">
        <f>IF($R122&gt;0, $R122, $R121)</f>
        <v>2000</v>
      </c>
      <c r="U132" s="78">
        <v>0</v>
      </c>
      <c r="V132" s="85"/>
      <c r="W132" s="86">
        <f>IF($R122&gt;0, $R122, $R121)</f>
        <v>2000</v>
      </c>
      <c r="X132" s="81">
        <v>0</v>
      </c>
      <c r="Y132" s="82">
        <f>X132-U132</f>
        <v>0</v>
      </c>
      <c r="Z132" s="83" t="str">
        <f>IF(ISERROR(Y132/U132), "", Y132/U132)</f>
        <v/>
      </c>
      <c r="AA132" s="59"/>
      <c r="AB132" s="60"/>
      <c r="AC132" s="5"/>
      <c r="AD132" s="74" t="s">
        <v>59</v>
      </c>
      <c r="AE132" s="75"/>
      <c r="AF132" s="76"/>
      <c r="AG132" s="77">
        <f>IF($R122&gt;0, $R122, $R121)</f>
        <v>2000</v>
      </c>
      <c r="AH132" s="78">
        <v>0</v>
      </c>
      <c r="AI132" s="85"/>
      <c r="AJ132" s="86">
        <f>IF($R122&gt;0, $R122, $R121)</f>
        <v>2000</v>
      </c>
      <c r="AK132" s="81">
        <v>0</v>
      </c>
      <c r="AL132" s="82">
        <f>AK132-AH132</f>
        <v>0</v>
      </c>
      <c r="AM132" s="83" t="str">
        <f>IF(ISERROR(AL132/AH132), "", AL132/AH132)</f>
        <v/>
      </c>
      <c r="AN132" s="59"/>
      <c r="AO132" s="60"/>
    </row>
    <row r="133" spans="3:41" x14ac:dyDescent="0.35">
      <c r="C133" s="5"/>
      <c r="D133" s="74" t="s">
        <v>60</v>
      </c>
      <c r="E133" s="75"/>
      <c r="F133" s="76">
        <v>0</v>
      </c>
      <c r="G133" s="77">
        <v>1</v>
      </c>
      <c r="H133" s="78">
        <f t="shared" si="63"/>
        <v>0</v>
      </c>
      <c r="I133" s="79">
        <v>0</v>
      </c>
      <c r="J133" s="80">
        <f>G133</f>
        <v>1</v>
      </c>
      <c r="K133" s="81">
        <f t="shared" ref="K133:K140" si="69">J133*I133</f>
        <v>0</v>
      </c>
      <c r="L133" s="82">
        <f t="shared" si="60"/>
        <v>0</v>
      </c>
      <c r="M133" s="83" t="str">
        <f t="shared" si="64"/>
        <v/>
      </c>
      <c r="N133" s="59"/>
      <c r="O133" s="60"/>
      <c r="P133" s="5"/>
      <c r="Q133" s="74" t="s">
        <v>60</v>
      </c>
      <c r="R133" s="75"/>
      <c r="S133" s="97">
        <f>I133</f>
        <v>0</v>
      </c>
      <c r="T133" s="77">
        <v>1</v>
      </c>
      <c r="U133" s="78">
        <f t="shared" ref="U133:U134" si="70">T133*S133</f>
        <v>0</v>
      </c>
      <c r="V133" s="79">
        <v>0</v>
      </c>
      <c r="W133" s="80">
        <f>T133</f>
        <v>1</v>
      </c>
      <c r="X133" s="81">
        <f t="shared" ref="X133:X134" si="71">W133*V133</f>
        <v>0</v>
      </c>
      <c r="Y133" s="82">
        <f t="shared" ref="Y133:Y135" si="72">X133-U133</f>
        <v>0</v>
      </c>
      <c r="Z133" s="83" t="str">
        <f t="shared" ref="Z133:Z134" si="73">IF(ISERROR(Y133/U133), "", Y133/U133)</f>
        <v/>
      </c>
      <c r="AA133" s="59"/>
      <c r="AB133" s="60"/>
      <c r="AC133" s="5"/>
      <c r="AD133" s="74" t="s">
        <v>60</v>
      </c>
      <c r="AE133" s="75"/>
      <c r="AF133" s="97">
        <f>V133</f>
        <v>0</v>
      </c>
      <c r="AG133" s="77">
        <v>1</v>
      </c>
      <c r="AH133" s="78">
        <f t="shared" ref="AH133:AH134" si="74">AG133*AF133</f>
        <v>0</v>
      </c>
      <c r="AI133" s="79">
        <v>0</v>
      </c>
      <c r="AJ133" s="80">
        <f>AG133</f>
        <v>1</v>
      </c>
      <c r="AK133" s="81">
        <f t="shared" ref="AK133:AK134" si="75">AJ133*AI133</f>
        <v>0</v>
      </c>
      <c r="AL133" s="82">
        <f t="shared" ref="AL133:AL135" si="76">AK133-AH133</f>
        <v>0</v>
      </c>
      <c r="AM133" s="83" t="str">
        <f t="shared" ref="AM133:AM134" si="77">IF(ISERROR(AL133/AH133), "", AL133/AH133)</f>
        <v/>
      </c>
      <c r="AN133" s="59"/>
      <c r="AO133" s="60"/>
    </row>
    <row r="134" spans="3:41" x14ac:dyDescent="0.35">
      <c r="C134" s="5"/>
      <c r="D134" s="74" t="s">
        <v>61</v>
      </c>
      <c r="E134" s="75"/>
      <c r="F134" s="84">
        <v>0</v>
      </c>
      <c r="G134" s="77">
        <f>IF($E122&gt;0, $E122, $E121)</f>
        <v>2000</v>
      </c>
      <c r="H134" s="78">
        <f t="shared" si="63"/>
        <v>0</v>
      </c>
      <c r="I134" s="239">
        <f>'Without Escalation'!I134</f>
        <v>4.1000000000000003E-3</v>
      </c>
      <c r="J134" s="80">
        <f>IF($E122&gt;0, $E122, $E121)</f>
        <v>2000</v>
      </c>
      <c r="K134" s="81">
        <f t="shared" si="69"/>
        <v>8.2000000000000011</v>
      </c>
      <c r="L134" s="82">
        <f t="shared" si="60"/>
        <v>8.2000000000000011</v>
      </c>
      <c r="M134" s="83" t="str">
        <f t="shared" si="64"/>
        <v/>
      </c>
      <c r="N134" s="59"/>
      <c r="O134" s="60"/>
      <c r="P134" s="5"/>
      <c r="Q134" s="74" t="s">
        <v>61</v>
      </c>
      <c r="R134" s="75"/>
      <c r="S134" s="97">
        <f>I134</f>
        <v>4.1000000000000003E-3</v>
      </c>
      <c r="T134" s="77">
        <f>IF($R122&gt;0, $R122, $R121)</f>
        <v>2000</v>
      </c>
      <c r="U134" s="78">
        <f t="shared" si="70"/>
        <v>8.2000000000000011</v>
      </c>
      <c r="V134" s="85"/>
      <c r="W134" s="80">
        <f>IF($R122&gt;0, $R122, $R121)</f>
        <v>2000</v>
      </c>
      <c r="X134" s="81">
        <f t="shared" si="71"/>
        <v>0</v>
      </c>
      <c r="Y134" s="82">
        <f t="shared" si="72"/>
        <v>-8.2000000000000011</v>
      </c>
      <c r="Z134" s="83">
        <f t="shared" si="73"/>
        <v>-1</v>
      </c>
      <c r="AA134" s="59"/>
      <c r="AB134" s="60"/>
      <c r="AC134" s="5"/>
      <c r="AD134" s="74" t="s">
        <v>61</v>
      </c>
      <c r="AE134" s="75"/>
      <c r="AF134" s="97">
        <f>V134</f>
        <v>0</v>
      </c>
      <c r="AG134" s="77">
        <f>IF($R122&gt;0, $R122, $R121)</f>
        <v>2000</v>
      </c>
      <c r="AH134" s="78">
        <f t="shared" si="74"/>
        <v>0</v>
      </c>
      <c r="AI134" s="85"/>
      <c r="AJ134" s="80">
        <f>IF($R122&gt;0, $R122, $R121)</f>
        <v>2000</v>
      </c>
      <c r="AK134" s="81">
        <f t="shared" si="75"/>
        <v>0</v>
      </c>
      <c r="AL134" s="82">
        <f t="shared" si="76"/>
        <v>0</v>
      </c>
      <c r="AM134" s="83" t="str">
        <f t="shared" si="77"/>
        <v/>
      </c>
      <c r="AN134" s="59"/>
      <c r="AO134" s="60"/>
    </row>
    <row r="135" spans="3:41" x14ac:dyDescent="0.35">
      <c r="C135" s="5"/>
      <c r="D135" s="87" t="s">
        <v>62</v>
      </c>
      <c r="E135" s="88"/>
      <c r="F135" s="89"/>
      <c r="G135" s="90"/>
      <c r="H135" s="91">
        <f>SUM(H129:H134)</f>
        <v>80.77000000000001</v>
      </c>
      <c r="I135" s="92"/>
      <c r="J135" s="93"/>
      <c r="K135" s="94">
        <f>SUM(K129:K134)</f>
        <v>95.79</v>
      </c>
      <c r="L135" s="95">
        <f t="shared" si="60"/>
        <v>15.019999999999996</v>
      </c>
      <c r="M135" s="96">
        <f>IF((H135)=0,"",(L135/H135))</f>
        <v>0.18596013371301218</v>
      </c>
      <c r="N135" s="59"/>
      <c r="O135" s="60"/>
      <c r="P135" s="5"/>
      <c r="Q135" s="87" t="s">
        <v>62</v>
      </c>
      <c r="R135" s="88"/>
      <c r="S135" s="89"/>
      <c r="T135" s="90"/>
      <c r="U135" s="91">
        <f>SUM(U129:U134)</f>
        <v>95.79</v>
      </c>
      <c r="V135" s="92"/>
      <c r="W135" s="93"/>
      <c r="X135" s="94">
        <f>SUM(X129:X134)</f>
        <v>90.217700000000008</v>
      </c>
      <c r="Y135" s="95">
        <f t="shared" si="72"/>
        <v>-5.5722999999999985</v>
      </c>
      <c r="Z135" s="96">
        <f>IF((U135)=0,"",(Y135/U135))</f>
        <v>-5.8172043010752669E-2</v>
      </c>
      <c r="AA135" s="59"/>
      <c r="AB135" s="60"/>
      <c r="AC135" s="5"/>
      <c r="AD135" s="87" t="s">
        <v>62</v>
      </c>
      <c r="AE135" s="88"/>
      <c r="AF135" s="89"/>
      <c r="AG135" s="90"/>
      <c r="AH135" s="91">
        <f>SUM(AH129:AH134)</f>
        <v>90.217700000000008</v>
      </c>
      <c r="AI135" s="92"/>
      <c r="AJ135" s="93"/>
      <c r="AK135" s="94">
        <f>SUM(AK129:AK134)</f>
        <v>92.924230999999992</v>
      </c>
      <c r="AL135" s="95">
        <f t="shared" si="76"/>
        <v>2.706530999999984</v>
      </c>
      <c r="AM135" s="96">
        <f>IF((AH135)=0,"",(AL135/AH135))</f>
        <v>2.9999999999999822E-2</v>
      </c>
      <c r="AN135" s="59"/>
      <c r="AO135" s="60"/>
    </row>
    <row r="136" spans="3:41" x14ac:dyDescent="0.35">
      <c r="C136" s="5"/>
      <c r="D136" s="74" t="s">
        <v>63</v>
      </c>
      <c r="E136" s="75"/>
      <c r="F136" s="97">
        <v>9.9039999999999989E-2</v>
      </c>
      <c r="G136" s="98">
        <f>IF(F136=0, 0, $E121*E123-E121)</f>
        <v>138.79999999999973</v>
      </c>
      <c r="H136" s="78">
        <f>G136*F136</f>
        <v>13.746751999999972</v>
      </c>
      <c r="I136" s="85">
        <v>9.9039999999999989E-2</v>
      </c>
      <c r="J136" s="99">
        <f>IF(I136=0, 0, E121*E124-E121)</f>
        <v>112.59999999999991</v>
      </c>
      <c r="K136" s="81">
        <f>J136*I136</f>
        <v>11.151903999999989</v>
      </c>
      <c r="L136" s="82">
        <f>K136-H136</f>
        <v>-2.5948479999999829</v>
      </c>
      <c r="M136" s="83">
        <f>IF(ISERROR(L136/H136), "", L136/H136)</f>
        <v>-0.18876080691642566</v>
      </c>
      <c r="N136" s="59"/>
      <c r="O136" s="60"/>
      <c r="P136" s="5"/>
      <c r="Q136" s="74" t="s">
        <v>63</v>
      </c>
      <c r="R136" s="75"/>
      <c r="S136" s="97">
        <v>0.1020112</v>
      </c>
      <c r="T136" s="98">
        <f>IF(S136=0, 0, $R121*R123-R121)</f>
        <v>112.59999999999991</v>
      </c>
      <c r="U136" s="78">
        <f>T136*S136</f>
        <v>11.486461119999991</v>
      </c>
      <c r="V136" s="85">
        <v>0.10507153599999999</v>
      </c>
      <c r="W136" s="99">
        <f>IF(V136=0, 0, R121*R124-R121)</f>
        <v>112.59999999999991</v>
      </c>
      <c r="X136" s="81">
        <f>W136*V136</f>
        <v>11.83105495359999</v>
      </c>
      <c r="Y136" s="82">
        <f>X136-U136</f>
        <v>0.3445938335999994</v>
      </c>
      <c r="Z136" s="83">
        <f>IF(ISERROR(Y136/U136), "", Y136/U136)</f>
        <v>2.9999999999999971E-2</v>
      </c>
      <c r="AA136" s="59"/>
      <c r="AB136" s="60"/>
      <c r="AC136" s="5"/>
      <c r="AD136" s="74" t="s">
        <v>63</v>
      </c>
      <c r="AE136" s="75"/>
      <c r="AF136" s="97">
        <f>V136</f>
        <v>0.10507153599999999</v>
      </c>
      <c r="AG136" s="98">
        <f>IF(AF136=0, 0, $R121*AE123-AE121)</f>
        <v>112.59999999999991</v>
      </c>
      <c r="AH136" s="78">
        <f>AG136*AF136</f>
        <v>11.83105495359999</v>
      </c>
      <c r="AI136" s="85">
        <v>0.11147039254239999</v>
      </c>
      <c r="AJ136" s="99">
        <f>IF(AI136=0, 0, AE121*AE124-AE121)</f>
        <v>112.59999999999991</v>
      </c>
      <c r="AK136" s="81">
        <f>AJ136*AI136</f>
        <v>12.551566200274229</v>
      </c>
      <c r="AL136" s="82">
        <f>AK136-AH136</f>
        <v>0.72051124667423849</v>
      </c>
      <c r="AM136" s="83">
        <f>IF(ISERROR(AL136/AH136), "", AL136/AH136)</f>
        <v>6.0899999999999926E-2</v>
      </c>
      <c r="AN136" s="59"/>
      <c r="AO136" s="60"/>
    </row>
    <row r="137" spans="3:41" x14ac:dyDescent="0.35">
      <c r="C137" s="5"/>
      <c r="D137" s="74" t="s">
        <v>64</v>
      </c>
      <c r="E137" s="75"/>
      <c r="F137" s="97">
        <v>3.0999999999999999E-3</v>
      </c>
      <c r="G137" s="100">
        <f>IF($E122&gt;0, $E122, $E121)</f>
        <v>2000</v>
      </c>
      <c r="H137" s="78">
        <f t="shared" si="63"/>
        <v>6.2</v>
      </c>
      <c r="I137" s="239">
        <f>'Without Escalation'!I137</f>
        <v>2.8E-3</v>
      </c>
      <c r="J137" s="101">
        <f>IF($E122&gt;0, $E122, $E121)</f>
        <v>2000</v>
      </c>
      <c r="K137" s="81">
        <f t="shared" si="69"/>
        <v>5.6</v>
      </c>
      <c r="L137" s="82">
        <f t="shared" si="60"/>
        <v>-0.60000000000000053</v>
      </c>
      <c r="M137" s="83">
        <f t="shared" si="64"/>
        <v>-9.6774193548387177E-2</v>
      </c>
      <c r="N137" s="59"/>
      <c r="O137" s="60"/>
      <c r="P137" s="5"/>
      <c r="Q137" s="74" t="s">
        <v>64</v>
      </c>
      <c r="R137" s="75"/>
      <c r="S137" s="97">
        <f>I137</f>
        <v>2.8E-3</v>
      </c>
      <c r="T137" s="100">
        <f>IF($R122&gt;0, $R122, $R121)</f>
        <v>2000</v>
      </c>
      <c r="U137" s="78">
        <f t="shared" ref="U137" si="78">T137*S137</f>
        <v>5.6</v>
      </c>
      <c r="V137" s="85"/>
      <c r="W137" s="101">
        <f>IF($R122&gt;0, $R122, $R121)</f>
        <v>2000</v>
      </c>
      <c r="X137" s="81">
        <f t="shared" ref="X137" si="79">W137*V137</f>
        <v>0</v>
      </c>
      <c r="Y137" s="82">
        <f t="shared" ref="Y137:Y141" si="80">X137-U137</f>
        <v>-5.6</v>
      </c>
      <c r="Z137" s="83">
        <f t="shared" ref="Z137:Z140" si="81">IF(ISERROR(Y137/U137), "", Y137/U137)</f>
        <v>-1</v>
      </c>
      <c r="AA137" s="59"/>
      <c r="AB137" s="60"/>
      <c r="AC137" s="5"/>
      <c r="AD137" s="74" t="s">
        <v>64</v>
      </c>
      <c r="AE137" s="75"/>
      <c r="AF137" s="97">
        <f>V137</f>
        <v>0</v>
      </c>
      <c r="AG137" s="100">
        <f>IF($R122&gt;0, $R122, $R121)</f>
        <v>2000</v>
      </c>
      <c r="AH137" s="78">
        <f t="shared" ref="AH137" si="82">AG137*AF137</f>
        <v>0</v>
      </c>
      <c r="AI137" s="85"/>
      <c r="AJ137" s="101">
        <f>IF($R122&gt;0, $R122, $R121)</f>
        <v>2000</v>
      </c>
      <c r="AK137" s="81">
        <f t="shared" ref="AK137" si="83">AJ137*AI137</f>
        <v>0</v>
      </c>
      <c r="AL137" s="82">
        <f t="shared" ref="AL137:AL141" si="84">AK137-AH137</f>
        <v>0</v>
      </c>
      <c r="AM137" s="83" t="str">
        <f t="shared" ref="AM137:AM140" si="85">IF(ISERROR(AL137/AH137), "", AL137/AH137)</f>
        <v/>
      </c>
      <c r="AN137" s="59"/>
      <c r="AO137" s="60"/>
    </row>
    <row r="138" spans="3:41" x14ac:dyDescent="0.35">
      <c r="C138" s="5"/>
      <c r="D138" s="74" t="s">
        <v>65</v>
      </c>
      <c r="E138" s="75"/>
      <c r="F138" s="97">
        <v>-2.0000000000000001E-4</v>
      </c>
      <c r="G138" s="100">
        <f>IF($E122&gt;0, $E122, $E121)</f>
        <v>2000</v>
      </c>
      <c r="H138" s="78">
        <f>G138*F138</f>
        <v>-0.4</v>
      </c>
      <c r="I138" s="239">
        <f>'Without Escalation'!I138</f>
        <v>0</v>
      </c>
      <c r="J138" s="101">
        <f>IF($E122&gt;0, $E122, $E121)</f>
        <v>2000</v>
      </c>
      <c r="K138" s="81">
        <f>J138*I138</f>
        <v>0</v>
      </c>
      <c r="L138" s="82">
        <f t="shared" si="60"/>
        <v>0.4</v>
      </c>
      <c r="M138" s="83">
        <f t="shared" si="64"/>
        <v>-1</v>
      </c>
      <c r="N138" s="59"/>
      <c r="O138" s="60"/>
      <c r="P138" s="5"/>
      <c r="Q138" s="74" t="s">
        <v>65</v>
      </c>
      <c r="R138" s="75"/>
      <c r="S138" s="97">
        <f>I138</f>
        <v>0</v>
      </c>
      <c r="T138" s="100">
        <f>IF($R122&gt;0, $R122, $R121)</f>
        <v>2000</v>
      </c>
      <c r="U138" s="78">
        <f>T138*S138</f>
        <v>0</v>
      </c>
      <c r="V138" s="85">
        <v>0</v>
      </c>
      <c r="W138" s="101">
        <f>IF($R122&gt;0, $R122, $R121)</f>
        <v>2000</v>
      </c>
      <c r="X138" s="81">
        <f>W138*V138</f>
        <v>0</v>
      </c>
      <c r="Y138" s="82">
        <f t="shared" si="80"/>
        <v>0</v>
      </c>
      <c r="Z138" s="83" t="str">
        <f t="shared" si="81"/>
        <v/>
      </c>
      <c r="AA138" s="59"/>
      <c r="AB138" s="60"/>
      <c r="AC138" s="5"/>
      <c r="AD138" s="74" t="s">
        <v>65</v>
      </c>
      <c r="AE138" s="75"/>
      <c r="AF138" s="97">
        <f>V138</f>
        <v>0</v>
      </c>
      <c r="AG138" s="100">
        <f>IF($R122&gt;0, $R122, $R121)</f>
        <v>2000</v>
      </c>
      <c r="AH138" s="78">
        <f>AG138*AF138</f>
        <v>0</v>
      </c>
      <c r="AI138" s="85">
        <v>0</v>
      </c>
      <c r="AJ138" s="101">
        <f>IF($R122&gt;0, $R122, $R121)</f>
        <v>2000</v>
      </c>
      <c r="AK138" s="81">
        <f>AJ138*AI138</f>
        <v>0</v>
      </c>
      <c r="AL138" s="82">
        <f t="shared" si="84"/>
        <v>0</v>
      </c>
      <c r="AM138" s="83" t="str">
        <f t="shared" si="85"/>
        <v/>
      </c>
      <c r="AN138" s="59"/>
      <c r="AO138" s="60"/>
    </row>
    <row r="139" spans="3:41" x14ac:dyDescent="0.35">
      <c r="C139" s="5"/>
      <c r="D139" s="74" t="s">
        <v>66</v>
      </c>
      <c r="E139" s="75"/>
      <c r="F139" s="97">
        <v>0</v>
      </c>
      <c r="G139" s="100">
        <f>E121</f>
        <v>2000</v>
      </c>
      <c r="H139" s="78">
        <f>G139*F139</f>
        <v>0</v>
      </c>
      <c r="I139" s="239">
        <f>'Without Escalation'!I139</f>
        <v>0</v>
      </c>
      <c r="J139" s="101">
        <f>E121</f>
        <v>2000</v>
      </c>
      <c r="K139" s="81">
        <f t="shared" si="69"/>
        <v>0</v>
      </c>
      <c r="L139" s="82">
        <f t="shared" si="60"/>
        <v>0</v>
      </c>
      <c r="M139" s="83" t="str">
        <f t="shared" si="64"/>
        <v/>
      </c>
      <c r="N139" s="59"/>
      <c r="O139" s="60"/>
      <c r="P139" s="5"/>
      <c r="Q139" s="74" t="s">
        <v>66</v>
      </c>
      <c r="R139" s="75"/>
      <c r="S139" s="97">
        <f t="shared" ref="S139:S146" si="86">I139</f>
        <v>0</v>
      </c>
      <c r="T139" s="100">
        <f>R121</f>
        <v>2000</v>
      </c>
      <c r="U139" s="78">
        <f>T139*S139</f>
        <v>0</v>
      </c>
      <c r="V139" s="85">
        <v>0</v>
      </c>
      <c r="W139" s="101">
        <f>R121</f>
        <v>2000</v>
      </c>
      <c r="X139" s="81">
        <f t="shared" ref="X139:X140" si="87">W139*V139</f>
        <v>0</v>
      </c>
      <c r="Y139" s="82">
        <f t="shared" si="80"/>
        <v>0</v>
      </c>
      <c r="Z139" s="83" t="str">
        <f t="shared" si="81"/>
        <v/>
      </c>
      <c r="AA139" s="59"/>
      <c r="AB139" s="60"/>
      <c r="AC139" s="5"/>
      <c r="AD139" s="74" t="s">
        <v>66</v>
      </c>
      <c r="AE139" s="75"/>
      <c r="AF139" s="97">
        <f t="shared" ref="AF139:AF143" si="88">V139</f>
        <v>0</v>
      </c>
      <c r="AG139" s="100">
        <f>AE121</f>
        <v>2000</v>
      </c>
      <c r="AH139" s="78">
        <f>AG139*AF139</f>
        <v>0</v>
      </c>
      <c r="AI139" s="85">
        <v>0</v>
      </c>
      <c r="AJ139" s="101">
        <f>AE121</f>
        <v>2000</v>
      </c>
      <c r="AK139" s="81">
        <f t="shared" ref="AK139:AK140" si="89">AJ139*AI139</f>
        <v>0</v>
      </c>
      <c r="AL139" s="82">
        <f t="shared" si="84"/>
        <v>0</v>
      </c>
      <c r="AM139" s="83" t="str">
        <f t="shared" si="85"/>
        <v/>
      </c>
      <c r="AN139" s="59"/>
      <c r="AO139" s="60"/>
    </row>
    <row r="140" spans="3:41" x14ac:dyDescent="0.35">
      <c r="C140" s="5"/>
      <c r="D140" s="74" t="s">
        <v>67</v>
      </c>
      <c r="E140" s="75"/>
      <c r="F140" s="97">
        <v>1.6000000000000001E-3</v>
      </c>
      <c r="G140" s="100">
        <f>IF($E122&gt;0, $E122, $E121)</f>
        <v>2000</v>
      </c>
      <c r="H140" s="78">
        <f t="shared" si="63"/>
        <v>3.2</v>
      </c>
      <c r="I140" s="239">
        <f>'Without Escalation'!I140</f>
        <v>2E-3</v>
      </c>
      <c r="J140" s="101">
        <f>IF($E122&gt;0, $E122, $E121)</f>
        <v>2000</v>
      </c>
      <c r="K140" s="81">
        <f t="shared" si="69"/>
        <v>4</v>
      </c>
      <c r="L140" s="82">
        <f t="shared" si="60"/>
        <v>0.79999999999999982</v>
      </c>
      <c r="M140" s="83">
        <f t="shared" si="64"/>
        <v>0.24999999999999994</v>
      </c>
      <c r="N140" s="59"/>
      <c r="O140" s="60"/>
      <c r="P140" s="5"/>
      <c r="Q140" s="74" t="s">
        <v>67</v>
      </c>
      <c r="R140" s="75"/>
      <c r="S140" s="97">
        <f t="shared" si="86"/>
        <v>2E-3</v>
      </c>
      <c r="T140" s="100">
        <f>IF($R122&gt;0, $R122, $R121)</f>
        <v>2000</v>
      </c>
      <c r="U140" s="78">
        <f t="shared" ref="U140" si="90">T140*S140</f>
        <v>4</v>
      </c>
      <c r="V140" s="102">
        <f>S140*(1+$K$16)</f>
        <v>2.0600000000000002E-3</v>
      </c>
      <c r="W140" s="101">
        <f>IF($R122&gt;0, $R122, $R121)</f>
        <v>2000</v>
      </c>
      <c r="X140" s="81">
        <f t="shared" si="87"/>
        <v>4.12</v>
      </c>
      <c r="Y140" s="82">
        <f t="shared" si="80"/>
        <v>0.12000000000000011</v>
      </c>
      <c r="Z140" s="83">
        <f t="shared" si="81"/>
        <v>3.0000000000000027E-2</v>
      </c>
      <c r="AA140" s="59"/>
      <c r="AB140" s="60"/>
      <c r="AC140" s="5"/>
      <c r="AD140" s="74" t="s">
        <v>67</v>
      </c>
      <c r="AE140" s="75"/>
      <c r="AF140" s="97">
        <f t="shared" si="88"/>
        <v>2.0600000000000002E-3</v>
      </c>
      <c r="AG140" s="100">
        <f>IF($R122&gt;0, $R122, $R121)</f>
        <v>2000</v>
      </c>
      <c r="AH140" s="78">
        <f t="shared" ref="AH140" si="91">AG140*AF140</f>
        <v>4.12</v>
      </c>
      <c r="AI140" s="102">
        <f>AF140*(1+$K$16)</f>
        <v>2.1218000000000001E-3</v>
      </c>
      <c r="AJ140" s="101">
        <f>IF($R122&gt;0, $R122, $R121)</f>
        <v>2000</v>
      </c>
      <c r="AK140" s="81">
        <f t="shared" si="89"/>
        <v>4.2435999999999998</v>
      </c>
      <c r="AL140" s="82">
        <f t="shared" si="84"/>
        <v>0.12359999999999971</v>
      </c>
      <c r="AM140" s="83">
        <f t="shared" si="85"/>
        <v>2.999999999999993E-2</v>
      </c>
      <c r="AN140" s="59"/>
      <c r="AO140" s="60"/>
    </row>
    <row r="141" spans="3:41" x14ac:dyDescent="0.35">
      <c r="C141" s="5"/>
      <c r="D141" s="74" t="s">
        <v>68</v>
      </c>
      <c r="E141" s="75"/>
      <c r="F141" s="76">
        <v>0.42</v>
      </c>
      <c r="G141" s="77">
        <v>1</v>
      </c>
      <c r="H141" s="78">
        <f>G141*F141</f>
        <v>0.42</v>
      </c>
      <c r="I141" s="79">
        <f>'Without Escalation'!I141</f>
        <v>0.42</v>
      </c>
      <c r="J141" s="86">
        <v>1</v>
      </c>
      <c r="K141" s="81">
        <f>J141*I141</f>
        <v>0.42</v>
      </c>
      <c r="L141" s="82">
        <f t="shared" si="60"/>
        <v>0</v>
      </c>
      <c r="M141" s="83">
        <f>IF(ISERROR(L141/H141), "", L141/H141)</f>
        <v>0</v>
      </c>
      <c r="N141" s="59"/>
      <c r="O141" s="60"/>
      <c r="P141" s="5"/>
      <c r="Q141" s="74" t="s">
        <v>68</v>
      </c>
      <c r="R141" s="75"/>
      <c r="S141" s="210">
        <f t="shared" si="86"/>
        <v>0.42</v>
      </c>
      <c r="T141" s="77">
        <v>1</v>
      </c>
      <c r="U141" s="78">
        <f>T141*S141</f>
        <v>0.42</v>
      </c>
      <c r="V141" s="79">
        <v>0.42</v>
      </c>
      <c r="W141" s="86">
        <v>1</v>
      </c>
      <c r="X141" s="81">
        <f>W141*V141</f>
        <v>0.42</v>
      </c>
      <c r="Y141" s="82">
        <f t="shared" si="80"/>
        <v>0</v>
      </c>
      <c r="Z141" s="83">
        <f>IF(ISERROR(Y141/U141), "", Y141/U141)</f>
        <v>0</v>
      </c>
      <c r="AA141" s="59"/>
      <c r="AB141" s="60"/>
      <c r="AC141" s="5"/>
      <c r="AD141" s="74" t="s">
        <v>68</v>
      </c>
      <c r="AE141" s="75"/>
      <c r="AF141" s="97">
        <f t="shared" si="88"/>
        <v>0.42</v>
      </c>
      <c r="AG141" s="77">
        <v>1</v>
      </c>
      <c r="AH141" s="78">
        <f>AG141*AF141</f>
        <v>0.42</v>
      </c>
      <c r="AI141" s="79">
        <v>0.42</v>
      </c>
      <c r="AJ141" s="86">
        <v>1</v>
      </c>
      <c r="AK141" s="81">
        <f>AJ141*AI141</f>
        <v>0.42</v>
      </c>
      <c r="AL141" s="82">
        <f t="shared" si="84"/>
        <v>0</v>
      </c>
      <c r="AM141" s="83">
        <f>IF(ISERROR(AL141/AH141), "", AL141/AH141)</f>
        <v>0</v>
      </c>
      <c r="AN141" s="59"/>
      <c r="AO141" s="60"/>
    </row>
    <row r="142" spans="3:41" x14ac:dyDescent="0.35">
      <c r="C142" s="5"/>
      <c r="D142" s="74" t="s">
        <v>69</v>
      </c>
      <c r="E142" s="75"/>
      <c r="F142" s="76">
        <v>0</v>
      </c>
      <c r="G142" s="77">
        <v>1</v>
      </c>
      <c r="H142" s="78">
        <f t="shared" si="63"/>
        <v>0</v>
      </c>
      <c r="I142" s="239">
        <f>'Without Escalation'!I142</f>
        <v>0</v>
      </c>
      <c r="J142" s="86">
        <v>1</v>
      </c>
      <c r="K142" s="81">
        <f>J142*I142</f>
        <v>0</v>
      </c>
      <c r="L142" s="82">
        <f>K142-H142</f>
        <v>0</v>
      </c>
      <c r="M142" s="83" t="str">
        <f>IF(ISERROR(L142/H142), "", L142/H142)</f>
        <v/>
      </c>
      <c r="N142" s="59"/>
      <c r="O142" s="60"/>
      <c r="P142" s="5"/>
      <c r="Q142" s="74" t="s">
        <v>69</v>
      </c>
      <c r="R142" s="75"/>
      <c r="S142" s="97">
        <f t="shared" si="86"/>
        <v>0</v>
      </c>
      <c r="T142" s="77">
        <v>1</v>
      </c>
      <c r="U142" s="78">
        <f t="shared" ref="U142" si="92">T142*S142</f>
        <v>0</v>
      </c>
      <c r="V142" s="79">
        <v>0</v>
      </c>
      <c r="W142" s="86">
        <v>1</v>
      </c>
      <c r="X142" s="81">
        <f>W142*V142</f>
        <v>0</v>
      </c>
      <c r="Y142" s="82">
        <f>X142-U142</f>
        <v>0</v>
      </c>
      <c r="Z142" s="83" t="str">
        <f>IF(ISERROR(Y142/U142), "", Y142/U142)</f>
        <v/>
      </c>
      <c r="AA142" s="59"/>
      <c r="AB142" s="60"/>
      <c r="AC142" s="5"/>
      <c r="AD142" s="74" t="s">
        <v>69</v>
      </c>
      <c r="AE142" s="75"/>
      <c r="AF142" s="97">
        <f t="shared" si="88"/>
        <v>0</v>
      </c>
      <c r="AG142" s="77">
        <v>1</v>
      </c>
      <c r="AH142" s="78">
        <f t="shared" ref="AH142" si="93">AG142*AF142</f>
        <v>0</v>
      </c>
      <c r="AI142" s="79">
        <v>0</v>
      </c>
      <c r="AJ142" s="86">
        <v>1</v>
      </c>
      <c r="AK142" s="81">
        <f>AJ142*AI142</f>
        <v>0</v>
      </c>
      <c r="AL142" s="82">
        <f>AK142-AH142</f>
        <v>0</v>
      </c>
      <c r="AM142" s="83" t="str">
        <f>IF(ISERROR(AL142/AH142), "", AL142/AH142)</f>
        <v/>
      </c>
      <c r="AN142" s="59"/>
      <c r="AO142" s="60"/>
    </row>
    <row r="143" spans="3:41" x14ac:dyDescent="0.35">
      <c r="C143" s="5"/>
      <c r="D143" s="74" t="s">
        <v>70</v>
      </c>
      <c r="E143" s="75"/>
      <c r="F143" s="97"/>
      <c r="G143" s="100">
        <f>IF($E122&gt;0, $E122, $E121)</f>
        <v>2000</v>
      </c>
      <c r="H143" s="78">
        <f>G143*F143</f>
        <v>0</v>
      </c>
      <c r="I143" s="239">
        <f>'Without Escalation'!I143</f>
        <v>1E-4</v>
      </c>
      <c r="J143" s="101">
        <f>IF($E122&gt;0, $E122, $E121)</f>
        <v>2000</v>
      </c>
      <c r="K143" s="81">
        <f>J143*I143</f>
        <v>0.2</v>
      </c>
      <c r="L143" s="82">
        <f t="shared" si="60"/>
        <v>0.2</v>
      </c>
      <c r="M143" s="83" t="str">
        <f>IF(ISERROR(L143/H143), "", L143/H143)</f>
        <v/>
      </c>
      <c r="N143" s="59"/>
      <c r="O143" s="60"/>
      <c r="P143" s="5"/>
      <c r="Q143" s="74" t="s">
        <v>70</v>
      </c>
      <c r="R143" s="75"/>
      <c r="S143" s="97">
        <f t="shared" si="86"/>
        <v>1E-4</v>
      </c>
      <c r="T143" s="100">
        <f>IF($R122&gt;0, $R122, $R121)</f>
        <v>2000</v>
      </c>
      <c r="U143" s="78">
        <f>T143*S143</f>
        <v>0.2</v>
      </c>
      <c r="V143" s="85"/>
      <c r="W143" s="101">
        <f>IF($R122&gt;0, $R122, $R121)</f>
        <v>2000</v>
      </c>
      <c r="X143" s="81">
        <f>W143*V143</f>
        <v>0</v>
      </c>
      <c r="Y143" s="82">
        <f t="shared" ref="Y143:Y150" si="94">X143-U143</f>
        <v>-0.2</v>
      </c>
      <c r="Z143" s="83">
        <f>IF(ISERROR(Y143/U143), "", Y143/U143)</f>
        <v>-1</v>
      </c>
      <c r="AA143" s="59"/>
      <c r="AB143" s="60"/>
      <c r="AC143" s="5"/>
      <c r="AD143" s="74" t="s">
        <v>70</v>
      </c>
      <c r="AE143" s="75"/>
      <c r="AF143" s="97">
        <f t="shared" si="88"/>
        <v>0</v>
      </c>
      <c r="AG143" s="100">
        <f>IF($R122&gt;0, $R122, $R121)</f>
        <v>2000</v>
      </c>
      <c r="AH143" s="78">
        <f>AG143*AF143</f>
        <v>0</v>
      </c>
      <c r="AI143" s="85"/>
      <c r="AJ143" s="101">
        <f>IF($R122&gt;0, $R122, $R121)</f>
        <v>2000</v>
      </c>
      <c r="AK143" s="81">
        <f>AJ143*AI143</f>
        <v>0</v>
      </c>
      <c r="AL143" s="82">
        <f t="shared" ref="AL143:AL150" si="95">AK143-AH143</f>
        <v>0</v>
      </c>
      <c r="AM143" s="83" t="str">
        <f>IF(ISERROR(AL143/AH143), "", AL143/AH143)</f>
        <v/>
      </c>
      <c r="AN143" s="59"/>
      <c r="AO143" s="60"/>
    </row>
    <row r="144" spans="3:41" x14ac:dyDescent="0.35">
      <c r="C144" s="5"/>
      <c r="D144" s="87" t="s">
        <v>71</v>
      </c>
      <c r="E144" s="103"/>
      <c r="F144" s="104"/>
      <c r="G144" s="105"/>
      <c r="H144" s="106">
        <f>SUM(H135:H143)</f>
        <v>103.93675199999998</v>
      </c>
      <c r="I144" s="107"/>
      <c r="J144" s="93"/>
      <c r="K144" s="108">
        <f>SUM(K135:K143)</f>
        <v>117.16190399999999</v>
      </c>
      <c r="L144" s="95">
        <f t="shared" si="60"/>
        <v>13.225152000000008</v>
      </c>
      <c r="M144" s="96">
        <f>IF((H144)=0,"",(L144/H144))</f>
        <v>0.12724230597469519</v>
      </c>
      <c r="N144" s="59"/>
      <c r="O144" s="60"/>
      <c r="P144" s="5"/>
      <c r="Q144" s="87" t="s">
        <v>71</v>
      </c>
      <c r="R144" s="103"/>
      <c r="S144" s="104"/>
      <c r="T144" s="105"/>
      <c r="U144" s="106">
        <f>SUM(U135:U143)</f>
        <v>117.49646111999999</v>
      </c>
      <c r="V144" s="107"/>
      <c r="W144" s="93"/>
      <c r="X144" s="108">
        <f>SUM(X135:X143)</f>
        <v>106.5887549536</v>
      </c>
      <c r="Y144" s="95">
        <f t="shared" si="94"/>
        <v>-10.90770616639999</v>
      </c>
      <c r="Z144" s="96">
        <f>IF((U144)=0,"",(Y144/U144))</f>
        <v>-9.2834337838140255E-2</v>
      </c>
      <c r="AA144" s="59"/>
      <c r="AB144" s="60"/>
      <c r="AC144" s="5"/>
      <c r="AD144" s="87" t="s">
        <v>71</v>
      </c>
      <c r="AE144" s="103"/>
      <c r="AF144" s="104"/>
      <c r="AG144" s="105"/>
      <c r="AH144" s="106">
        <f>SUM(AH135:AH143)</f>
        <v>106.5887549536</v>
      </c>
      <c r="AI144" s="107"/>
      <c r="AJ144" s="93"/>
      <c r="AK144" s="108">
        <f>SUM(AK135:AK143)</f>
        <v>110.13939720027422</v>
      </c>
      <c r="AL144" s="95">
        <f t="shared" si="95"/>
        <v>3.5506422466742151</v>
      </c>
      <c r="AM144" s="96">
        <f>IF((AH144)=0,"",(AL144/AH144))</f>
        <v>3.3311602600291874E-2</v>
      </c>
      <c r="AN144" s="59"/>
      <c r="AO144" s="60"/>
    </row>
    <row r="145" spans="3:41" x14ac:dyDescent="0.35">
      <c r="C145" s="5"/>
      <c r="D145" s="109" t="s">
        <v>72</v>
      </c>
      <c r="E145" s="75"/>
      <c r="F145" s="110">
        <v>9.7000000000000003E-3</v>
      </c>
      <c r="G145" s="98">
        <f>IF($E122&gt;0, $E122, $E121*$E123)</f>
        <v>2138.7999999999997</v>
      </c>
      <c r="H145" s="78">
        <f>G145*F145</f>
        <v>20.746359999999999</v>
      </c>
      <c r="I145" s="239">
        <f>'Without Escalation'!I145</f>
        <v>1.2800000000000001E-2</v>
      </c>
      <c r="J145" s="99">
        <f>IF($E122&gt;0, $E122, $E121*$E124)</f>
        <v>2112.6</v>
      </c>
      <c r="K145" s="81">
        <f>J145*I145</f>
        <v>27.04128</v>
      </c>
      <c r="L145" s="82">
        <f t="shared" si="60"/>
        <v>6.2949200000000012</v>
      </c>
      <c r="M145" s="83">
        <f>IF(ISERROR(L145/H145), "", L145/H145)</f>
        <v>0.30342286550508146</v>
      </c>
      <c r="N145" s="59"/>
      <c r="O145" s="60"/>
      <c r="P145" s="5"/>
      <c r="Q145" s="109" t="s">
        <v>72</v>
      </c>
      <c r="R145" s="75"/>
      <c r="S145" s="97">
        <f t="shared" si="86"/>
        <v>1.2800000000000001E-2</v>
      </c>
      <c r="T145" s="98">
        <f>IF($R122&gt;0, $R122, $R121*$R123)</f>
        <v>2112.6</v>
      </c>
      <c r="U145" s="78">
        <f>T145*S145</f>
        <v>27.04128</v>
      </c>
      <c r="V145" s="102">
        <f>S145*(1+$K$16)</f>
        <v>1.3184000000000001E-2</v>
      </c>
      <c r="W145" s="99">
        <f>IF($R122&gt;0, $R122, $R121*$R124)</f>
        <v>2112.6</v>
      </c>
      <c r="X145" s="81">
        <f>W145*V145</f>
        <v>27.852518400000001</v>
      </c>
      <c r="Y145" s="82">
        <f t="shared" si="94"/>
        <v>0.81123840000000058</v>
      </c>
      <c r="Z145" s="83">
        <f>IF(ISERROR(Y145/U145), "", Y145/U145)</f>
        <v>3.000000000000002E-2</v>
      </c>
      <c r="AA145" s="59"/>
      <c r="AB145" s="60"/>
      <c r="AC145" s="5"/>
      <c r="AD145" s="109" t="s">
        <v>72</v>
      </c>
      <c r="AE145" s="75"/>
      <c r="AF145" s="97">
        <f t="shared" ref="AF145:AF146" si="96">V145</f>
        <v>1.3184000000000001E-2</v>
      </c>
      <c r="AG145" s="98">
        <f>IF($R122&gt;0, $R122, $R121*$R123)</f>
        <v>2112.6</v>
      </c>
      <c r="AH145" s="78">
        <f>AG145*AF145</f>
        <v>27.852518400000001</v>
      </c>
      <c r="AI145" s="102">
        <f>AF145*(1+$K$16)</f>
        <v>1.3579520000000001E-2</v>
      </c>
      <c r="AJ145" s="99">
        <f>IF($R122&gt;0, $R122, $R121*$R124)</f>
        <v>2112.6</v>
      </c>
      <c r="AK145" s="81">
        <f>AJ145*AI145</f>
        <v>28.688093952000003</v>
      </c>
      <c r="AL145" s="82">
        <f t="shared" si="95"/>
        <v>0.83557555200000166</v>
      </c>
      <c r="AM145" s="83">
        <f>IF(ISERROR(AL145/AH145), "", AL145/AH145)</f>
        <v>3.0000000000000058E-2</v>
      </c>
      <c r="AN145" s="59"/>
      <c r="AO145" s="60"/>
    </row>
    <row r="146" spans="3:41" x14ac:dyDescent="0.35">
      <c r="C146" s="5"/>
      <c r="D146" s="111" t="s">
        <v>73</v>
      </c>
      <c r="E146" s="75"/>
      <c r="F146" s="110">
        <v>3.5000000000000001E-3</v>
      </c>
      <c r="G146" s="98">
        <f>IF($E122&gt;0, $E122, $E121*$E123)</f>
        <v>2138.7999999999997</v>
      </c>
      <c r="H146" s="78">
        <f>G146*F146</f>
        <v>7.4857999999999993</v>
      </c>
      <c r="I146" s="239">
        <f>'Without Escalation'!I146</f>
        <v>4.7999999999999996E-3</v>
      </c>
      <c r="J146" s="99">
        <f>IF($E122&gt;0, $E122, $E121*$E124)</f>
        <v>2112.6</v>
      </c>
      <c r="K146" s="81">
        <f>J146*I146</f>
        <v>10.140479999999998</v>
      </c>
      <c r="L146" s="82">
        <f t="shared" si="60"/>
        <v>2.654679999999999</v>
      </c>
      <c r="M146" s="83">
        <f>IF(ISERROR(L146/H146), "", L146/H146)</f>
        <v>0.35462876379278091</v>
      </c>
      <c r="N146" s="59"/>
      <c r="O146" s="60"/>
      <c r="P146" s="5"/>
      <c r="Q146" s="111" t="s">
        <v>73</v>
      </c>
      <c r="R146" s="75"/>
      <c r="S146" s="97">
        <f t="shared" si="86"/>
        <v>4.7999999999999996E-3</v>
      </c>
      <c r="T146" s="98">
        <f>IF($R122&gt;0, $R122, $R121*$R123)</f>
        <v>2112.6</v>
      </c>
      <c r="U146" s="78">
        <f>T146*S146</f>
        <v>10.140479999999998</v>
      </c>
      <c r="V146" s="102">
        <f>S146*(1+$K$16)</f>
        <v>4.9439999999999996E-3</v>
      </c>
      <c r="W146" s="99">
        <f>IF($R122&gt;0, $R122, $R121*$R124)</f>
        <v>2112.6</v>
      </c>
      <c r="X146" s="81">
        <f>W146*V146</f>
        <v>10.444694399999999</v>
      </c>
      <c r="Y146" s="82">
        <f t="shared" si="94"/>
        <v>0.30421440000000111</v>
      </c>
      <c r="Z146" s="83">
        <f>IF(ISERROR(Y146/U146), "", Y146/U146)</f>
        <v>3.0000000000000113E-2</v>
      </c>
      <c r="AA146" s="59"/>
      <c r="AB146" s="60"/>
      <c r="AC146" s="5"/>
      <c r="AD146" s="111" t="s">
        <v>73</v>
      </c>
      <c r="AE146" s="75"/>
      <c r="AF146" s="97">
        <f t="shared" si="96"/>
        <v>4.9439999999999996E-3</v>
      </c>
      <c r="AG146" s="98">
        <f>IF($R122&gt;0, $R122, $R121*$R123)</f>
        <v>2112.6</v>
      </c>
      <c r="AH146" s="78">
        <f>AG146*AF146</f>
        <v>10.444694399999999</v>
      </c>
      <c r="AI146" s="102">
        <f>AF146*(1+$K$16)</f>
        <v>5.09232E-3</v>
      </c>
      <c r="AJ146" s="99">
        <f>IF($R122&gt;0, $R122, $R121*$R124)</f>
        <v>2112.6</v>
      </c>
      <c r="AK146" s="81">
        <f>AJ146*AI146</f>
        <v>10.758035231999999</v>
      </c>
      <c r="AL146" s="82">
        <f t="shared" si="95"/>
        <v>0.31334083199999974</v>
      </c>
      <c r="AM146" s="83">
        <f>IF(ISERROR(AL146/AH146), "", AL146/AH146)</f>
        <v>2.9999999999999975E-2</v>
      </c>
      <c r="AN146" s="59"/>
      <c r="AO146" s="60"/>
    </row>
    <row r="147" spans="3:41" x14ac:dyDescent="0.35">
      <c r="C147" s="5"/>
      <c r="D147" s="87" t="s">
        <v>74</v>
      </c>
      <c r="E147" s="88"/>
      <c r="F147" s="104"/>
      <c r="G147" s="105"/>
      <c r="H147" s="106">
        <f>SUM(H144:H146)</f>
        <v>132.16891199999998</v>
      </c>
      <c r="I147" s="107"/>
      <c r="J147" s="93"/>
      <c r="K147" s="108">
        <f>SUM(K144:K146)</f>
        <v>154.34366399999999</v>
      </c>
      <c r="L147" s="95">
        <f t="shared" si="60"/>
        <v>22.174752000000012</v>
      </c>
      <c r="M147" s="96">
        <f>IF((H147)=0,"",(L147/H147))</f>
        <v>0.16777585337163112</v>
      </c>
      <c r="N147" s="59"/>
      <c r="O147" s="60"/>
      <c r="P147" s="5"/>
      <c r="Q147" s="87" t="s">
        <v>74</v>
      </c>
      <c r="R147" s="88"/>
      <c r="S147" s="104"/>
      <c r="T147" s="105"/>
      <c r="U147" s="106">
        <f>SUM(U144:U146)</f>
        <v>154.67822111999999</v>
      </c>
      <c r="V147" s="107"/>
      <c r="W147" s="93"/>
      <c r="X147" s="108">
        <f>SUM(X144:X146)</f>
        <v>144.8859677536</v>
      </c>
      <c r="Y147" s="95">
        <f t="shared" si="94"/>
        <v>-9.79225336639999</v>
      </c>
      <c r="Z147" s="96">
        <f>IF((U147)=0,"",(Y147/U147))</f>
        <v>-6.3307253571290564E-2</v>
      </c>
      <c r="AA147" s="59"/>
      <c r="AB147" s="60"/>
      <c r="AC147" s="5"/>
      <c r="AD147" s="87" t="s">
        <v>74</v>
      </c>
      <c r="AE147" s="88"/>
      <c r="AF147" s="104"/>
      <c r="AG147" s="105"/>
      <c r="AH147" s="106">
        <f>SUM(AH144:AH146)</f>
        <v>144.8859677536</v>
      </c>
      <c r="AI147" s="107"/>
      <c r="AJ147" s="93"/>
      <c r="AK147" s="108">
        <f>SUM(AK144:AK146)</f>
        <v>149.5855263842742</v>
      </c>
      <c r="AL147" s="95">
        <f t="shared" si="95"/>
        <v>4.6995586306742041</v>
      </c>
      <c r="AM147" s="96">
        <f>IF((AH147)=0,"",(AL147/AH147))</f>
        <v>3.2436258000267483E-2</v>
      </c>
      <c r="AN147" s="59"/>
      <c r="AO147" s="60"/>
    </row>
    <row r="148" spans="3:41" x14ac:dyDescent="0.35">
      <c r="C148" s="5"/>
      <c r="D148" s="74" t="s">
        <v>75</v>
      </c>
      <c r="E148" s="75"/>
      <c r="F148" s="112">
        <f>I148</f>
        <v>4.5000000000000005E-3</v>
      </c>
      <c r="G148" s="98">
        <f>E121*E123</f>
        <v>2138.7999999999997</v>
      </c>
      <c r="H148" s="113">
        <f t="shared" ref="H148:H154" si="97">G148*F148</f>
        <v>9.6245999999999992</v>
      </c>
      <c r="I148" s="85">
        <v>4.5000000000000005E-3</v>
      </c>
      <c r="J148" s="99">
        <f>E121*E124</f>
        <v>2112.6</v>
      </c>
      <c r="K148" s="81">
        <f t="shared" ref="K148:K154" si="98">J148*I148</f>
        <v>9.5067000000000004</v>
      </c>
      <c r="L148" s="82">
        <f t="shared" si="60"/>
        <v>-0.11789999999999878</v>
      </c>
      <c r="M148" s="83">
        <f t="shared" ref="M148:M156" si="99">IF(ISERROR(L148/H148), "", L148/H148)</f>
        <v>-1.2249859734430397E-2</v>
      </c>
      <c r="N148" s="59"/>
      <c r="O148" s="60"/>
      <c r="P148" s="5"/>
      <c r="Q148" s="74" t="s">
        <v>75</v>
      </c>
      <c r="R148" s="75"/>
      <c r="S148" s="112">
        <f>V148</f>
        <v>4.5000000000000005E-3</v>
      </c>
      <c r="T148" s="98">
        <f>R121*R123</f>
        <v>2112.6</v>
      </c>
      <c r="U148" s="113">
        <f t="shared" ref="U148:U150" si="100">T148*S148</f>
        <v>9.5067000000000004</v>
      </c>
      <c r="V148" s="85">
        <v>4.5000000000000005E-3</v>
      </c>
      <c r="W148" s="99">
        <f>R121*R124</f>
        <v>2112.6</v>
      </c>
      <c r="X148" s="81">
        <f t="shared" ref="X148:X150" si="101">W148*V148</f>
        <v>9.5067000000000004</v>
      </c>
      <c r="Y148" s="82">
        <f t="shared" si="94"/>
        <v>0</v>
      </c>
      <c r="Z148" s="83">
        <f t="shared" ref="Z148:Z150" si="102">IF(ISERROR(Y148/U148), "", Y148/U148)</f>
        <v>0</v>
      </c>
      <c r="AA148" s="59"/>
      <c r="AB148" s="60"/>
      <c r="AC148" s="5"/>
      <c r="AD148" s="74" t="s">
        <v>75</v>
      </c>
      <c r="AE148" s="75"/>
      <c r="AF148" s="112">
        <f>AI148</f>
        <v>4.5000000000000005E-3</v>
      </c>
      <c r="AG148" s="98">
        <f>AE121*AE123</f>
        <v>2112.6</v>
      </c>
      <c r="AH148" s="113">
        <f t="shared" ref="AH148:AH150" si="103">AG148*AF148</f>
        <v>9.5067000000000004</v>
      </c>
      <c r="AI148" s="85">
        <v>4.5000000000000005E-3</v>
      </c>
      <c r="AJ148" s="99">
        <f>AE121*AE124</f>
        <v>2112.6</v>
      </c>
      <c r="AK148" s="81">
        <f t="shared" ref="AK148:AK150" si="104">AJ148*AI148</f>
        <v>9.5067000000000004</v>
      </c>
      <c r="AL148" s="82">
        <f t="shared" si="95"/>
        <v>0</v>
      </c>
      <c r="AM148" s="83">
        <f t="shared" ref="AM148:AM150" si="105">IF(ISERROR(AL148/AH148), "", AL148/AH148)</f>
        <v>0</v>
      </c>
      <c r="AN148" s="59"/>
      <c r="AO148" s="60"/>
    </row>
    <row r="149" spans="3:41" x14ac:dyDescent="0.35">
      <c r="C149" s="5"/>
      <c r="D149" s="74" t="s">
        <v>76</v>
      </c>
      <c r="E149" s="75"/>
      <c r="F149" s="112">
        <f>I149</f>
        <v>1.4E-3</v>
      </c>
      <c r="G149" s="98">
        <f>E121*E123</f>
        <v>2138.7999999999997</v>
      </c>
      <c r="H149" s="113">
        <f t="shared" si="97"/>
        <v>2.9943199999999996</v>
      </c>
      <c r="I149" s="85">
        <v>1.4E-3</v>
      </c>
      <c r="J149" s="99">
        <f>E121*E124</f>
        <v>2112.6</v>
      </c>
      <c r="K149" s="81">
        <f t="shared" si="98"/>
        <v>2.95764</v>
      </c>
      <c r="L149" s="82">
        <f t="shared" si="60"/>
        <v>-3.6679999999999602E-2</v>
      </c>
      <c r="M149" s="83">
        <f t="shared" si="99"/>
        <v>-1.224985973443039E-2</v>
      </c>
      <c r="N149" s="59"/>
      <c r="O149" s="60"/>
      <c r="P149" s="5"/>
      <c r="Q149" s="74" t="s">
        <v>76</v>
      </c>
      <c r="R149" s="75"/>
      <c r="S149" s="112">
        <f>V149</f>
        <v>1.4E-3</v>
      </c>
      <c r="T149" s="98">
        <f>R121*R123</f>
        <v>2112.6</v>
      </c>
      <c r="U149" s="113">
        <f t="shared" si="100"/>
        <v>2.95764</v>
      </c>
      <c r="V149" s="85">
        <v>1.4E-3</v>
      </c>
      <c r="W149" s="99">
        <f>R121*R124</f>
        <v>2112.6</v>
      </c>
      <c r="X149" s="81">
        <f t="shared" si="101"/>
        <v>2.95764</v>
      </c>
      <c r="Y149" s="82">
        <f t="shared" si="94"/>
        <v>0</v>
      </c>
      <c r="Z149" s="83">
        <f t="shared" si="102"/>
        <v>0</v>
      </c>
      <c r="AA149" s="59"/>
      <c r="AB149" s="60"/>
      <c r="AC149" s="5"/>
      <c r="AD149" s="74" t="s">
        <v>76</v>
      </c>
      <c r="AE149" s="75"/>
      <c r="AF149" s="112">
        <f>AI149</f>
        <v>1.4E-3</v>
      </c>
      <c r="AG149" s="98">
        <f>AE121*AE123</f>
        <v>2112.6</v>
      </c>
      <c r="AH149" s="113">
        <f t="shared" si="103"/>
        <v>2.95764</v>
      </c>
      <c r="AI149" s="85">
        <v>1.4E-3</v>
      </c>
      <c r="AJ149" s="99">
        <f>AE121*AE124</f>
        <v>2112.6</v>
      </c>
      <c r="AK149" s="81">
        <f t="shared" si="104"/>
        <v>2.95764</v>
      </c>
      <c r="AL149" s="82">
        <f t="shared" si="95"/>
        <v>0</v>
      </c>
      <c r="AM149" s="83">
        <f t="shared" si="105"/>
        <v>0</v>
      </c>
      <c r="AN149" s="59"/>
      <c r="AO149" s="60"/>
    </row>
    <row r="150" spans="3:41" x14ac:dyDescent="0.35">
      <c r="C150" s="5"/>
      <c r="D150" s="74" t="s">
        <v>77</v>
      </c>
      <c r="E150" s="75"/>
      <c r="F150" s="114">
        <v>0.25</v>
      </c>
      <c r="G150" s="77">
        <v>1</v>
      </c>
      <c r="H150" s="113">
        <f t="shared" si="97"/>
        <v>0.25</v>
      </c>
      <c r="I150" s="79">
        <v>0.25</v>
      </c>
      <c r="J150" s="80">
        <v>1</v>
      </c>
      <c r="K150" s="81">
        <f t="shared" si="98"/>
        <v>0.25</v>
      </c>
      <c r="L150" s="82">
        <f t="shared" si="60"/>
        <v>0</v>
      </c>
      <c r="M150" s="83">
        <f t="shared" si="99"/>
        <v>0</v>
      </c>
      <c r="N150" s="59"/>
      <c r="O150" s="60"/>
      <c r="P150" s="5"/>
      <c r="Q150" s="74" t="s">
        <v>77</v>
      </c>
      <c r="R150" s="75"/>
      <c r="S150" s="114">
        <v>0.25</v>
      </c>
      <c r="T150" s="77">
        <v>1</v>
      </c>
      <c r="U150" s="113">
        <f t="shared" si="100"/>
        <v>0.25</v>
      </c>
      <c r="V150" s="79">
        <v>0.25</v>
      </c>
      <c r="W150" s="80">
        <v>1</v>
      </c>
      <c r="X150" s="81">
        <f t="shared" si="101"/>
        <v>0.25</v>
      </c>
      <c r="Y150" s="82">
        <f t="shared" si="94"/>
        <v>0</v>
      </c>
      <c r="Z150" s="83">
        <f t="shared" si="102"/>
        <v>0</v>
      </c>
      <c r="AA150" s="59"/>
      <c r="AB150" s="60"/>
      <c r="AC150" s="5"/>
      <c r="AD150" s="74" t="s">
        <v>77</v>
      </c>
      <c r="AE150" s="75"/>
      <c r="AF150" s="114">
        <v>0.25</v>
      </c>
      <c r="AG150" s="77">
        <v>1</v>
      </c>
      <c r="AH150" s="113">
        <f t="shared" si="103"/>
        <v>0.25</v>
      </c>
      <c r="AI150" s="79">
        <v>0.25</v>
      </c>
      <c r="AJ150" s="80">
        <v>1</v>
      </c>
      <c r="AK150" s="81">
        <f t="shared" si="104"/>
        <v>0.25</v>
      </c>
      <c r="AL150" s="82">
        <f t="shared" si="95"/>
        <v>0</v>
      </c>
      <c r="AM150" s="83">
        <f t="shared" si="105"/>
        <v>0</v>
      </c>
      <c r="AN150" s="59"/>
      <c r="AO150" s="60"/>
    </row>
    <row r="151" spans="3:41" hidden="1" x14ac:dyDescent="0.35">
      <c r="C151" s="5"/>
      <c r="D151" s="74" t="s">
        <v>78</v>
      </c>
      <c r="E151" s="75"/>
      <c r="F151" s="110"/>
      <c r="G151" s="98"/>
      <c r="H151" s="113"/>
      <c r="I151" s="102"/>
      <c r="J151" s="99"/>
      <c r="K151" s="81"/>
      <c r="L151" s="82"/>
      <c r="M151" s="83"/>
      <c r="N151" s="59"/>
      <c r="O151" s="60"/>
      <c r="P151" s="5"/>
      <c r="Q151" s="74" t="s">
        <v>78</v>
      </c>
      <c r="R151" s="75"/>
      <c r="S151" s="110"/>
      <c r="T151" s="98"/>
      <c r="U151" s="113"/>
      <c r="V151" s="102"/>
      <c r="W151" s="99"/>
      <c r="X151" s="81"/>
      <c r="Y151" s="82"/>
      <c r="Z151" s="83"/>
      <c r="AA151" s="59"/>
      <c r="AB151" s="60"/>
      <c r="AC151" s="5"/>
      <c r="AD151" s="74" t="s">
        <v>78</v>
      </c>
      <c r="AE151" s="75"/>
      <c r="AF151" s="110"/>
      <c r="AG151" s="98"/>
      <c r="AH151" s="113"/>
      <c r="AI151" s="102"/>
      <c r="AJ151" s="99"/>
      <c r="AK151" s="81"/>
      <c r="AL151" s="82"/>
      <c r="AM151" s="83"/>
      <c r="AN151" s="59"/>
      <c r="AO151" s="60"/>
    </row>
    <row r="152" spans="3:41" x14ac:dyDescent="0.35">
      <c r="C152" s="5"/>
      <c r="D152" s="74" t="s">
        <v>79</v>
      </c>
      <c r="E152" s="75"/>
      <c r="F152" s="112">
        <v>7.5999999999999998E-2</v>
      </c>
      <c r="G152" s="115">
        <v>1280</v>
      </c>
      <c r="H152" s="113">
        <f t="shared" si="97"/>
        <v>97.28</v>
      </c>
      <c r="I152" s="116">
        <v>7.5999999999999998E-2</v>
      </c>
      <c r="J152" s="117">
        <v>1280</v>
      </c>
      <c r="K152" s="81">
        <f t="shared" si="98"/>
        <v>97.28</v>
      </c>
      <c r="L152" s="82">
        <f>K152-H152</f>
        <v>0</v>
      </c>
      <c r="M152" s="83">
        <f t="shared" si="99"/>
        <v>0</v>
      </c>
      <c r="N152" s="59"/>
      <c r="O152" s="60"/>
      <c r="P152" s="5"/>
      <c r="Q152" s="74" t="s">
        <v>79</v>
      </c>
      <c r="R152" s="75"/>
      <c r="S152" s="112">
        <v>7.8280000000000002E-2</v>
      </c>
      <c r="T152" s="115">
        <v>1280</v>
      </c>
      <c r="U152" s="113">
        <f t="shared" ref="U152:U154" si="106">T152*S152</f>
        <v>100.19840000000001</v>
      </c>
      <c r="V152" s="116">
        <v>7.8280000000000002E-2</v>
      </c>
      <c r="W152" s="117">
        <v>1280</v>
      </c>
      <c r="X152" s="81">
        <f t="shared" ref="X152:X154" si="107">W152*V152</f>
        <v>100.19840000000001</v>
      </c>
      <c r="Y152" s="82">
        <f>X152-U152</f>
        <v>0</v>
      </c>
      <c r="Z152" s="83">
        <f t="shared" ref="Z152:Z156" si="108">IF(ISERROR(Y152/U152), "", Y152/U152)</f>
        <v>0</v>
      </c>
      <c r="AA152" s="59"/>
      <c r="AB152" s="60"/>
      <c r="AC152" s="5"/>
      <c r="AD152" s="74" t="s">
        <v>79</v>
      </c>
      <c r="AE152" s="75"/>
      <c r="AF152" s="112">
        <v>8.0628399999999989E-2</v>
      </c>
      <c r="AG152" s="115">
        <v>1280</v>
      </c>
      <c r="AH152" s="113">
        <f t="shared" ref="AH152:AH154" si="109">AG152*AF152</f>
        <v>103.20435199999999</v>
      </c>
      <c r="AI152" s="116">
        <v>8.0628399999999989E-2</v>
      </c>
      <c r="AJ152" s="117">
        <v>1280</v>
      </c>
      <c r="AK152" s="81">
        <f t="shared" ref="AK152:AK154" si="110">AJ152*AI152</f>
        <v>103.20435199999999</v>
      </c>
      <c r="AL152" s="82">
        <f>AK152-AH152</f>
        <v>0</v>
      </c>
      <c r="AM152" s="83">
        <f t="shared" ref="AM152:AM156" si="111">IF(ISERROR(AL152/AH152), "", AL152/AH152)</f>
        <v>0</v>
      </c>
      <c r="AN152" s="59"/>
      <c r="AO152" s="60"/>
    </row>
    <row r="153" spans="3:41" x14ac:dyDescent="0.35">
      <c r="C153" s="5"/>
      <c r="D153" s="74" t="s">
        <v>80</v>
      </c>
      <c r="E153" s="75"/>
      <c r="F153" s="112">
        <v>0.122</v>
      </c>
      <c r="G153" s="115">
        <v>360</v>
      </c>
      <c r="H153" s="113">
        <f t="shared" si="97"/>
        <v>43.92</v>
      </c>
      <c r="I153" s="116">
        <v>0.122</v>
      </c>
      <c r="J153" s="117">
        <v>360</v>
      </c>
      <c r="K153" s="81">
        <f t="shared" si="98"/>
        <v>43.92</v>
      </c>
      <c r="L153" s="82">
        <f>K153-H153</f>
        <v>0</v>
      </c>
      <c r="M153" s="83">
        <f t="shared" si="99"/>
        <v>0</v>
      </c>
      <c r="N153" s="59"/>
      <c r="O153" s="60"/>
      <c r="P153" s="5"/>
      <c r="Q153" s="74" t="s">
        <v>80</v>
      </c>
      <c r="R153" s="75"/>
      <c r="S153" s="112">
        <v>0.12565999999999999</v>
      </c>
      <c r="T153" s="115">
        <v>360</v>
      </c>
      <c r="U153" s="113">
        <f t="shared" si="106"/>
        <v>45.2376</v>
      </c>
      <c r="V153" s="116">
        <v>0.12565999999999999</v>
      </c>
      <c r="W153" s="117">
        <v>360</v>
      </c>
      <c r="X153" s="81">
        <f t="shared" si="107"/>
        <v>45.2376</v>
      </c>
      <c r="Y153" s="82">
        <f>X153-U153</f>
        <v>0</v>
      </c>
      <c r="Z153" s="83">
        <f t="shared" si="108"/>
        <v>0</v>
      </c>
      <c r="AA153" s="59"/>
      <c r="AB153" s="60"/>
      <c r="AC153" s="5"/>
      <c r="AD153" s="74" t="s">
        <v>80</v>
      </c>
      <c r="AE153" s="75"/>
      <c r="AF153" s="112">
        <v>0.12942979999999998</v>
      </c>
      <c r="AG153" s="115">
        <v>360</v>
      </c>
      <c r="AH153" s="113">
        <f t="shared" si="109"/>
        <v>46.594727999999996</v>
      </c>
      <c r="AI153" s="116">
        <v>0.12942979999999998</v>
      </c>
      <c r="AJ153" s="117">
        <v>360</v>
      </c>
      <c r="AK153" s="81">
        <f t="shared" si="110"/>
        <v>46.594727999999996</v>
      </c>
      <c r="AL153" s="82">
        <f>AK153-AH153</f>
        <v>0</v>
      </c>
      <c r="AM153" s="83">
        <f t="shared" si="111"/>
        <v>0</v>
      </c>
      <c r="AN153" s="59"/>
      <c r="AO153" s="60"/>
    </row>
    <row r="154" spans="3:41" ht="15" thickBot="1" x14ac:dyDescent="0.4">
      <c r="C154" s="5"/>
      <c r="D154" s="118" t="s">
        <v>81</v>
      </c>
      <c r="E154" s="75"/>
      <c r="F154" s="112">
        <v>0.158</v>
      </c>
      <c r="G154" s="115">
        <v>360</v>
      </c>
      <c r="H154" s="113">
        <f t="shared" si="97"/>
        <v>56.88</v>
      </c>
      <c r="I154" s="116">
        <v>0.158</v>
      </c>
      <c r="J154" s="117">
        <v>360</v>
      </c>
      <c r="K154" s="81">
        <f t="shared" si="98"/>
        <v>56.88</v>
      </c>
      <c r="L154" s="82">
        <f>K154-H154</f>
        <v>0</v>
      </c>
      <c r="M154" s="83">
        <f t="shared" si="99"/>
        <v>0</v>
      </c>
      <c r="N154" s="59"/>
      <c r="O154" s="60"/>
      <c r="P154" s="5"/>
      <c r="Q154" s="118" t="s">
        <v>81</v>
      </c>
      <c r="R154" s="75"/>
      <c r="S154" s="112">
        <v>0.16274</v>
      </c>
      <c r="T154" s="115">
        <v>360</v>
      </c>
      <c r="U154" s="113">
        <f t="shared" si="106"/>
        <v>58.586399999999998</v>
      </c>
      <c r="V154" s="116">
        <v>0.16274</v>
      </c>
      <c r="W154" s="117">
        <v>360</v>
      </c>
      <c r="X154" s="81">
        <f t="shared" si="107"/>
        <v>58.586399999999998</v>
      </c>
      <c r="Y154" s="82">
        <f>X154-U154</f>
        <v>0</v>
      </c>
      <c r="Z154" s="83">
        <f t="shared" si="108"/>
        <v>0</v>
      </c>
      <c r="AA154" s="59"/>
      <c r="AB154" s="60"/>
      <c r="AC154" s="5"/>
      <c r="AD154" s="118" t="s">
        <v>81</v>
      </c>
      <c r="AE154" s="75"/>
      <c r="AF154" s="112">
        <v>0.1676222</v>
      </c>
      <c r="AG154" s="115">
        <v>360</v>
      </c>
      <c r="AH154" s="113">
        <f t="shared" si="109"/>
        <v>60.343992</v>
      </c>
      <c r="AI154" s="116">
        <v>0.1676222</v>
      </c>
      <c r="AJ154" s="117">
        <v>360</v>
      </c>
      <c r="AK154" s="81">
        <f t="shared" si="110"/>
        <v>60.343992</v>
      </c>
      <c r="AL154" s="82">
        <f>AK154-AH154</f>
        <v>0</v>
      </c>
      <c r="AM154" s="83">
        <f t="shared" si="111"/>
        <v>0</v>
      </c>
      <c r="AN154" s="59"/>
      <c r="AO154" s="60"/>
    </row>
    <row r="155" spans="3:41" ht="15" hidden="1" thickBot="1" x14ac:dyDescent="0.4">
      <c r="C155" s="5"/>
      <c r="D155" s="74" t="s">
        <v>82</v>
      </c>
      <c r="E155" s="75"/>
      <c r="F155" s="119">
        <v>0.1076</v>
      </c>
      <c r="G155" s="115">
        <f>IF(AND(E121*12&gt;=150000),E121*E123,E121)</f>
        <v>2000</v>
      </c>
      <c r="H155" s="113">
        <f>G155*F155</f>
        <v>215.2</v>
      </c>
      <c r="I155" s="120">
        <f>F155</f>
        <v>0.1076</v>
      </c>
      <c r="J155" s="117">
        <f>IF(AND(E121*12&gt;=150000),E121*E124,E121)</f>
        <v>2000</v>
      </c>
      <c r="K155" s="81">
        <f>J155*I155</f>
        <v>215.2</v>
      </c>
      <c r="L155" s="82">
        <f>K155-H155</f>
        <v>0</v>
      </c>
      <c r="M155" s="83">
        <f t="shared" si="99"/>
        <v>0</v>
      </c>
      <c r="N155" s="59"/>
      <c r="O155" s="60"/>
      <c r="P155" s="5"/>
      <c r="Q155" s="74" t="s">
        <v>82</v>
      </c>
      <c r="R155" s="75"/>
      <c r="S155" s="119" t="e">
        <v>#REF!</v>
      </c>
      <c r="T155" s="115">
        <f>IF(AND(R121*12&gt;=150000),R121*R123,R121)</f>
        <v>2000</v>
      </c>
      <c r="U155" s="113" t="e">
        <f>T155*S155</f>
        <v>#REF!</v>
      </c>
      <c r="V155" s="120" t="e">
        <f>S155</f>
        <v>#REF!</v>
      </c>
      <c r="W155" s="117">
        <f>IF(AND(R121*12&gt;=150000),R121*R124,R121)</f>
        <v>2000</v>
      </c>
      <c r="X155" s="81" t="e">
        <f>W155*V155</f>
        <v>#REF!</v>
      </c>
      <c r="Y155" s="82" t="e">
        <f>X155-U155</f>
        <v>#REF!</v>
      </c>
      <c r="Z155" s="83" t="str">
        <f t="shared" si="108"/>
        <v/>
      </c>
      <c r="AA155" s="59"/>
      <c r="AB155" s="60"/>
      <c r="AC155" s="5"/>
      <c r="AD155" s="74" t="s">
        <v>82</v>
      </c>
      <c r="AE155" s="75"/>
      <c r="AF155" s="119">
        <v>0</v>
      </c>
      <c r="AG155" s="115">
        <f>IF(AND(AE121*12&gt;=150000),AE121*AE123,AE121)</f>
        <v>2000</v>
      </c>
      <c r="AH155" s="113">
        <f>AG155*AF155</f>
        <v>0</v>
      </c>
      <c r="AI155" s="120">
        <f>AF155</f>
        <v>0</v>
      </c>
      <c r="AJ155" s="117">
        <f>IF(AND(AE121*12&gt;=150000),AE121*AE124,AE121)</f>
        <v>2000</v>
      </c>
      <c r="AK155" s="81">
        <f>AJ155*AI155</f>
        <v>0</v>
      </c>
      <c r="AL155" s="82">
        <f>AK155-AH155</f>
        <v>0</v>
      </c>
      <c r="AM155" s="83" t="str">
        <f t="shared" si="111"/>
        <v/>
      </c>
      <c r="AN155" s="59"/>
      <c r="AO155" s="60"/>
    </row>
    <row r="156" spans="3:41" ht="15" hidden="1" thickBot="1" x14ac:dyDescent="0.4">
      <c r="C156" s="5"/>
      <c r="D156" s="74" t="s">
        <v>83</v>
      </c>
      <c r="E156" s="75"/>
      <c r="F156" s="119">
        <v>0.1076</v>
      </c>
      <c r="G156" s="115">
        <f>IF(AND(E121*12&gt;=150000),E121*E123,E121)</f>
        <v>2000</v>
      </c>
      <c r="H156" s="113">
        <f>G156*F156</f>
        <v>215.2</v>
      </c>
      <c r="I156" s="120">
        <f>F156</f>
        <v>0.1076</v>
      </c>
      <c r="J156" s="117">
        <f>IF(AND(E121*12&gt;=150000),E121*E124,E121)</f>
        <v>2000</v>
      </c>
      <c r="K156" s="81">
        <f>J156*I156</f>
        <v>215.2</v>
      </c>
      <c r="L156" s="82">
        <f>K156-H156</f>
        <v>0</v>
      </c>
      <c r="M156" s="83">
        <f t="shared" si="99"/>
        <v>0</v>
      </c>
      <c r="N156" s="59"/>
      <c r="O156" s="60"/>
      <c r="P156" s="5"/>
      <c r="Q156" s="74" t="s">
        <v>83</v>
      </c>
      <c r="R156" s="75"/>
      <c r="S156" s="119" t="e">
        <v>#REF!</v>
      </c>
      <c r="T156" s="115">
        <f>IF(AND(R121*12&gt;=150000),R121*R123,R121)</f>
        <v>2000</v>
      </c>
      <c r="U156" s="113" t="e">
        <f>T156*S156</f>
        <v>#REF!</v>
      </c>
      <c r="V156" s="120" t="e">
        <f>S156</f>
        <v>#REF!</v>
      </c>
      <c r="W156" s="117">
        <f>IF(AND(R121*12&gt;=150000),R121*R124,R121)</f>
        <v>2000</v>
      </c>
      <c r="X156" s="81" t="e">
        <f>W156*V156</f>
        <v>#REF!</v>
      </c>
      <c r="Y156" s="82" t="e">
        <f>X156-U156</f>
        <v>#REF!</v>
      </c>
      <c r="Z156" s="83" t="str">
        <f t="shared" si="108"/>
        <v/>
      </c>
      <c r="AA156" s="59"/>
      <c r="AB156" s="60"/>
      <c r="AC156" s="5"/>
      <c r="AD156" s="74" t="s">
        <v>83</v>
      </c>
      <c r="AE156" s="75"/>
      <c r="AF156" s="119">
        <v>0</v>
      </c>
      <c r="AG156" s="115">
        <f>IF(AND(AE121*12&gt;=150000),AE121*AE123,AE121)</f>
        <v>2000</v>
      </c>
      <c r="AH156" s="113">
        <f>AG156*AF156</f>
        <v>0</v>
      </c>
      <c r="AI156" s="120">
        <f>AF156</f>
        <v>0</v>
      </c>
      <c r="AJ156" s="117">
        <f>IF(AND(AE121*12&gt;=150000),AE121*AE124,AE121)</f>
        <v>2000</v>
      </c>
      <c r="AK156" s="81">
        <f>AJ156*AI156</f>
        <v>0</v>
      </c>
      <c r="AL156" s="82">
        <f>AK156-AH156</f>
        <v>0</v>
      </c>
      <c r="AM156" s="83" t="str">
        <f t="shared" si="111"/>
        <v/>
      </c>
      <c r="AN156" s="59"/>
      <c r="AO156" s="60"/>
    </row>
    <row r="157" spans="3:41" ht="15" thickBot="1" x14ac:dyDescent="0.4">
      <c r="C157" s="5"/>
      <c r="D157" s="121"/>
      <c r="E157" s="122"/>
      <c r="F157" s="123"/>
      <c r="G157" s="124"/>
      <c r="H157" s="125"/>
      <c r="I157" s="123"/>
      <c r="J157" s="126"/>
      <c r="K157" s="125"/>
      <c r="L157" s="127"/>
      <c r="M157" s="128"/>
      <c r="N157" s="59"/>
      <c r="O157" s="60"/>
      <c r="P157" s="5"/>
      <c r="Q157" s="121"/>
      <c r="R157" s="122"/>
      <c r="S157" s="123"/>
      <c r="T157" s="124"/>
      <c r="U157" s="125"/>
      <c r="V157" s="123"/>
      <c r="W157" s="126"/>
      <c r="X157" s="125"/>
      <c r="Y157" s="127"/>
      <c r="Z157" s="128"/>
      <c r="AA157" s="59"/>
      <c r="AB157" s="60"/>
      <c r="AC157" s="5"/>
      <c r="AD157" s="121"/>
      <c r="AE157" s="122"/>
      <c r="AF157" s="123"/>
      <c r="AG157" s="124"/>
      <c r="AH157" s="125"/>
      <c r="AI157" s="123"/>
      <c r="AJ157" s="126"/>
      <c r="AK157" s="125"/>
      <c r="AL157" s="127"/>
      <c r="AM157" s="128"/>
      <c r="AN157" s="59"/>
      <c r="AO157" s="60"/>
    </row>
    <row r="158" spans="3:41" x14ac:dyDescent="0.35">
      <c r="C158" s="5"/>
      <c r="D158" s="129" t="s">
        <v>84</v>
      </c>
      <c r="E158" s="74"/>
      <c r="F158" s="130"/>
      <c r="G158" s="131"/>
      <c r="H158" s="132">
        <f>SUM(H148:H154,H147)</f>
        <v>343.11783199999996</v>
      </c>
      <c r="I158" s="133"/>
      <c r="J158" s="133"/>
      <c r="K158" s="132">
        <f>SUM(K148:K154,K147)</f>
        <v>365.13800399999997</v>
      </c>
      <c r="L158" s="134">
        <f>K158-H158</f>
        <v>22.020172000000002</v>
      </c>
      <c r="M158" s="135">
        <f>IF((H158)=0,"",(L158/H158))</f>
        <v>6.4176705336608686E-2</v>
      </c>
      <c r="N158" s="59"/>
      <c r="O158" s="60"/>
      <c r="P158" s="5"/>
      <c r="Q158" s="129" t="s">
        <v>84</v>
      </c>
      <c r="R158" s="74"/>
      <c r="S158" s="130"/>
      <c r="T158" s="131"/>
      <c r="U158" s="132">
        <f>SUM(U148:U154,U147)</f>
        <v>371.41496112000004</v>
      </c>
      <c r="V158" s="133"/>
      <c r="W158" s="133"/>
      <c r="X158" s="132">
        <f>SUM(X148:X154,X147)</f>
        <v>361.62270775360003</v>
      </c>
      <c r="Y158" s="134">
        <f>X158-U158</f>
        <v>-9.7922533664000184</v>
      </c>
      <c r="Z158" s="135">
        <f>IF((U158)=0,"",(Y158/U158))</f>
        <v>-2.6364725149658822E-2</v>
      </c>
      <c r="AA158" s="59"/>
      <c r="AB158" s="60"/>
      <c r="AC158" s="5"/>
      <c r="AD158" s="129" t="s">
        <v>84</v>
      </c>
      <c r="AE158" s="74"/>
      <c r="AF158" s="130"/>
      <c r="AG158" s="131"/>
      <c r="AH158" s="132">
        <f>SUM(AH148:AH154,AH147)</f>
        <v>367.74337975360004</v>
      </c>
      <c r="AI158" s="133"/>
      <c r="AJ158" s="133"/>
      <c r="AK158" s="132">
        <f>SUM(AK148:AK154,AK147)</f>
        <v>372.44293838427421</v>
      </c>
      <c r="AL158" s="134">
        <f>AK158-AH158</f>
        <v>4.6995586306741757</v>
      </c>
      <c r="AM158" s="135">
        <f>IF((AH158)=0,"",(AL158/AH158))</f>
        <v>1.2779451349533557E-2</v>
      </c>
      <c r="AN158" s="59"/>
      <c r="AO158" s="60"/>
    </row>
    <row r="159" spans="3:41" x14ac:dyDescent="0.35">
      <c r="C159" s="5"/>
      <c r="D159" s="136" t="s">
        <v>85</v>
      </c>
      <c r="E159" s="74"/>
      <c r="F159" s="130">
        <v>0.13</v>
      </c>
      <c r="G159" s="109"/>
      <c r="H159" s="137">
        <f>H158*F159</f>
        <v>44.605318159999996</v>
      </c>
      <c r="I159" s="138">
        <v>0.13</v>
      </c>
      <c r="J159" s="77"/>
      <c r="K159" s="137">
        <f>K158*I159</f>
        <v>47.467940519999999</v>
      </c>
      <c r="L159" s="82">
        <f>K159-H159</f>
        <v>2.8626223600000031</v>
      </c>
      <c r="M159" s="139">
        <f>IF((H159)=0,"",(L159/H159))</f>
        <v>6.4176705336608755E-2</v>
      </c>
      <c r="N159" s="59"/>
      <c r="O159" s="60"/>
      <c r="P159" s="5"/>
      <c r="Q159" s="136" t="s">
        <v>85</v>
      </c>
      <c r="R159" s="74"/>
      <c r="S159" s="130">
        <v>0.13</v>
      </c>
      <c r="T159" s="109"/>
      <c r="U159" s="137">
        <f>U158*S159</f>
        <v>48.283944945600005</v>
      </c>
      <c r="V159" s="138">
        <v>0.13</v>
      </c>
      <c r="W159" s="77"/>
      <c r="X159" s="137">
        <f>X158*V159</f>
        <v>47.010952007968008</v>
      </c>
      <c r="Y159" s="82">
        <f>X159-U159</f>
        <v>-1.2729929376319973</v>
      </c>
      <c r="Z159" s="139">
        <f>IF((U159)=0,"",(Y159/U159))</f>
        <v>-2.6364725149658715E-2</v>
      </c>
      <c r="AA159" s="59"/>
      <c r="AB159" s="60"/>
      <c r="AC159" s="5"/>
      <c r="AD159" s="136" t="s">
        <v>85</v>
      </c>
      <c r="AE159" s="74"/>
      <c r="AF159" s="130">
        <v>0.13</v>
      </c>
      <c r="AG159" s="109"/>
      <c r="AH159" s="137">
        <f>AH158*AF159</f>
        <v>47.806639367968003</v>
      </c>
      <c r="AI159" s="138">
        <v>0.13</v>
      </c>
      <c r="AJ159" s="77"/>
      <c r="AK159" s="137">
        <f>AK158*AI159</f>
        <v>48.41758198995565</v>
      </c>
      <c r="AL159" s="82">
        <f>AK159-AH159</f>
        <v>0.61094262198764682</v>
      </c>
      <c r="AM159" s="139">
        <f>IF((AH159)=0,"",(AL159/AH159))</f>
        <v>1.2779451349533642E-2</v>
      </c>
      <c r="AN159" s="59"/>
      <c r="AO159" s="60"/>
    </row>
    <row r="160" spans="3:41" x14ac:dyDescent="0.35">
      <c r="C160" s="5"/>
      <c r="D160" s="136" t="s">
        <v>86</v>
      </c>
      <c r="E160" s="74"/>
      <c r="F160" s="140">
        <f>OER</f>
        <v>0.13100000000000001</v>
      </c>
      <c r="G160" s="109"/>
      <c r="H160" s="137">
        <f>IF(OR(ISNUMBER(SEARCH("[DGEN]", E119))=TRUE, ISNUMBER(SEARCH("STREET LIGHT", E119))=TRUE), 0, IF(AND(E121=0, E122=0),0, IF(AND(E122=0, E121*12&gt;250000), 0, IF(AND(E121=0, E122&gt;=50), 0, IF(E121*12&lt;=250000, F160*H158*-1, IF(E122&lt;50, F160*H158*-1, 0))))))</f>
        <v>-44.948435992</v>
      </c>
      <c r="I160" s="140">
        <f>OER</f>
        <v>0.13100000000000001</v>
      </c>
      <c r="J160" s="77"/>
      <c r="K160" s="137">
        <f>IF(OR(ISNUMBER(SEARCH("[DGEN]", E119))=TRUE, ISNUMBER(SEARCH("STREET LIGHT", E119))=TRUE), 0, IF(AND(E121=0, E122=0),0, IF(AND(E122=0, E121*12&gt;250000), 0, IF(AND(E121=0, E122&gt;=50), 0, IF(E121*12&lt;=250000, I160*K158*-1, IF(E122&lt;50, I160*K158*-1, 0))))))</f>
        <v>-47.833078523999994</v>
      </c>
      <c r="L160" s="82">
        <f>K160-H160</f>
        <v>-2.8846425319999938</v>
      </c>
      <c r="M160" s="139"/>
      <c r="N160" s="59"/>
      <c r="O160" s="60"/>
      <c r="P160" s="5"/>
      <c r="Q160" s="136" t="s">
        <v>86</v>
      </c>
      <c r="R160" s="74"/>
      <c r="S160" s="140">
        <f>OER</f>
        <v>0.13100000000000001</v>
      </c>
      <c r="T160" s="109"/>
      <c r="U160" s="137">
        <f>IF(OR(ISNUMBER(SEARCH("[DGEN]", R119))=TRUE, ISNUMBER(SEARCH("STREET LIGHT", R119))=TRUE), 0, IF(AND(R121=0, R122=0),0, IF(AND(R122=0, R121*12&gt;250000), 0, IF(AND(R121=0, R122&gt;=50), 0, IF(R121*12&lt;=250000, S160*U158*-1, IF(R122&lt;50, S160*U158*-1, 0))))))</f>
        <v>-48.655359906720008</v>
      </c>
      <c r="V160" s="140">
        <f>OER</f>
        <v>0.13100000000000001</v>
      </c>
      <c r="W160" s="77"/>
      <c r="X160" s="137">
        <f>IF(OR(ISNUMBER(SEARCH("[DGEN]", R119))=TRUE, ISNUMBER(SEARCH("STREET LIGHT", R119))=TRUE), 0, IF(AND(R121=0, R122=0),0, IF(AND(R122=0, R121*12&gt;250000), 0, IF(AND(R121=0, R122&gt;=50), 0, IF(R121*12&lt;=250000, V160*X158*-1, IF(R122&lt;50, V160*X158*-1, 0))))))</f>
        <v>-47.372574715721605</v>
      </c>
      <c r="Y160" s="82">
        <f>X160-U160</f>
        <v>1.2827851909984034</v>
      </c>
      <c r="Z160" s="139"/>
      <c r="AA160" s="59"/>
      <c r="AB160" s="60"/>
      <c r="AC160" s="5"/>
      <c r="AD160" s="136" t="s">
        <v>86</v>
      </c>
      <c r="AE160" s="74"/>
      <c r="AF160" s="140">
        <f>OER</f>
        <v>0.13100000000000001</v>
      </c>
      <c r="AG160" s="109"/>
      <c r="AH160" s="137">
        <f>IF(OR(ISNUMBER(SEARCH("[DGEN]", AE119))=TRUE, ISNUMBER(SEARCH("STREET LIGHT", AE119))=TRUE), 0, IF(AND(AE121=0, AE122=0),0, IF(AND(AE122=0, AE121*12&gt;250000), 0, IF(AND(AE121=0, AE122&gt;=50), 0, IF(AE121*12&lt;=250000, AF160*AH158*-1, IF(AE122&lt;50, AF160*AH158*-1, 0))))))</f>
        <v>-48.174382747721609</v>
      </c>
      <c r="AI160" s="140">
        <f>OER</f>
        <v>0.13100000000000001</v>
      </c>
      <c r="AJ160" s="77"/>
      <c r="AK160" s="137">
        <f>IF(OR(ISNUMBER(SEARCH("[DGEN]", AE119))=TRUE, ISNUMBER(SEARCH("STREET LIGHT", AE119))=TRUE), 0, IF(AND(AE121=0, AE122=0),0, IF(AND(AE122=0, AE121*12&gt;250000), 0, IF(AND(AE121=0, AE122&gt;=50), 0, IF(AE121*12&lt;=250000, AI160*AK158*-1, IF(AE122&lt;50, AI160*AK158*-1, 0))))))</f>
        <v>-48.790024928339925</v>
      </c>
      <c r="AL160" s="82">
        <f>AK160-AH160</f>
        <v>-0.6156421806183161</v>
      </c>
      <c r="AM160" s="139"/>
      <c r="AN160" s="59"/>
      <c r="AO160" s="60"/>
    </row>
    <row r="161" spans="3:41" ht="15" thickBot="1" x14ac:dyDescent="0.4">
      <c r="C161" s="5"/>
      <c r="D161" s="141" t="s">
        <v>87</v>
      </c>
      <c r="E161" s="142"/>
      <c r="F161" s="143"/>
      <c r="G161" s="144"/>
      <c r="H161" s="145">
        <f>H158+H159+H160</f>
        <v>342.77471416799995</v>
      </c>
      <c r="I161" s="146"/>
      <c r="J161" s="146"/>
      <c r="K161" s="147">
        <f>K158+K159+K160</f>
        <v>364.77286599600001</v>
      </c>
      <c r="L161" s="148">
        <f>K161-H161</f>
        <v>21.998151828000061</v>
      </c>
      <c r="M161" s="149">
        <f>IF((H161)=0,"",(L161/H161))</f>
        <v>6.4176705336608866E-2</v>
      </c>
      <c r="N161" s="59"/>
      <c r="O161" s="60"/>
      <c r="P161" s="5"/>
      <c r="Q161" s="141" t="s">
        <v>87</v>
      </c>
      <c r="R161" s="142"/>
      <c r="S161" s="143"/>
      <c r="T161" s="144"/>
      <c r="U161" s="145">
        <f>U158+U159+U160</f>
        <v>371.04354615888008</v>
      </c>
      <c r="V161" s="146"/>
      <c r="W161" s="146"/>
      <c r="X161" s="147">
        <f>X158+X159+X160</f>
        <v>361.26108504584641</v>
      </c>
      <c r="Y161" s="148">
        <f>X161-U161</f>
        <v>-9.7824611130336621</v>
      </c>
      <c r="Z161" s="149">
        <f>IF((U161)=0,"",(Y161/U161))</f>
        <v>-2.6364725149658937E-2</v>
      </c>
      <c r="AA161" s="59"/>
      <c r="AB161" s="60"/>
      <c r="AC161" s="5"/>
      <c r="AD161" s="141" t="s">
        <v>87</v>
      </c>
      <c r="AE161" s="142"/>
      <c r="AF161" s="143"/>
      <c r="AG161" s="144"/>
      <c r="AH161" s="145">
        <f>AH158+AH159+AH160</f>
        <v>367.37563637384642</v>
      </c>
      <c r="AI161" s="146"/>
      <c r="AJ161" s="146"/>
      <c r="AK161" s="147">
        <f>AK158+AK159+AK160</f>
        <v>372.07049544588995</v>
      </c>
      <c r="AL161" s="148">
        <f>AK161-AH161</f>
        <v>4.6948590720435277</v>
      </c>
      <c r="AM161" s="149">
        <f>IF((AH161)=0,"",(AL161/AH161))</f>
        <v>1.277945134953363E-2</v>
      </c>
      <c r="AN161" s="59"/>
      <c r="AO161" s="60"/>
    </row>
    <row r="162" spans="3:41" ht="15" thickBot="1" x14ac:dyDescent="0.4">
      <c r="C162" s="5"/>
      <c r="D162" s="121"/>
      <c r="E162" s="122"/>
      <c r="F162" s="123"/>
      <c r="G162" s="124"/>
      <c r="H162" s="125"/>
      <c r="I162" s="123"/>
      <c r="J162" s="126"/>
      <c r="K162" s="125"/>
      <c r="L162" s="127"/>
      <c r="M162" s="128"/>
      <c r="N162" s="59"/>
      <c r="O162" s="60"/>
      <c r="P162" s="5"/>
      <c r="Q162" s="121"/>
      <c r="R162" s="122"/>
      <c r="S162" s="123"/>
      <c r="T162" s="124"/>
      <c r="U162" s="125"/>
      <c r="V162" s="123"/>
      <c r="W162" s="126"/>
      <c r="X162" s="125"/>
      <c r="Y162" s="127"/>
      <c r="Z162" s="128"/>
      <c r="AA162" s="59"/>
      <c r="AB162" s="60"/>
      <c r="AC162" s="5"/>
      <c r="AD162" s="121"/>
      <c r="AE162" s="122"/>
      <c r="AF162" s="123"/>
      <c r="AG162" s="124"/>
      <c r="AH162" s="125"/>
      <c r="AI162" s="123"/>
      <c r="AJ162" s="126"/>
      <c r="AK162" s="125"/>
      <c r="AL162" s="127"/>
      <c r="AM162" s="128"/>
      <c r="AN162" s="59"/>
      <c r="AO162" s="60"/>
    </row>
    <row r="163" spans="3:41" hidden="1" x14ac:dyDescent="0.35">
      <c r="C163" s="5"/>
      <c r="D163" s="129" t="s">
        <v>88</v>
      </c>
      <c r="E163" s="74"/>
      <c r="F163" s="130"/>
      <c r="G163" s="131"/>
      <c r="H163" s="132">
        <f>SUM(H155,H148:H151,H147)</f>
        <v>360.23783199999991</v>
      </c>
      <c r="I163" s="133"/>
      <c r="J163" s="133"/>
      <c r="K163" s="132">
        <f>SUM(K155,K148:K151,K147)</f>
        <v>382.25800399999997</v>
      </c>
      <c r="L163" s="134">
        <f>K163-H163</f>
        <v>22.020172000000059</v>
      </c>
      <c r="M163" s="135">
        <f>IF((H163)=0,"",(L163/H163))</f>
        <v>6.1126761389126018E-2</v>
      </c>
      <c r="N163" s="59"/>
      <c r="O163" s="60"/>
      <c r="P163" s="5"/>
      <c r="Q163" s="129" t="s">
        <v>88</v>
      </c>
      <c r="R163" s="74"/>
      <c r="S163" s="130"/>
      <c r="T163" s="131"/>
      <c r="U163" s="132" t="e">
        <f>SUM(U155,U148:U151,U147)</f>
        <v>#REF!</v>
      </c>
      <c r="V163" s="133"/>
      <c r="W163" s="133"/>
      <c r="X163" s="132" t="e">
        <f>SUM(X155,X148:X151,X147)</f>
        <v>#REF!</v>
      </c>
      <c r="Y163" s="134" t="e">
        <f>X163-U163</f>
        <v>#REF!</v>
      </c>
      <c r="Z163" s="135" t="e">
        <f>IF((U163)=0,"",(Y163/U163))</f>
        <v>#REF!</v>
      </c>
      <c r="AA163" s="59"/>
      <c r="AB163" s="60"/>
      <c r="AC163" s="5"/>
      <c r="AD163" s="129" t="s">
        <v>88</v>
      </c>
      <c r="AE163" s="74"/>
      <c r="AF163" s="130"/>
      <c r="AG163" s="131"/>
      <c r="AH163" s="132">
        <f>SUM(AH155,AH148:AH151,AH147)</f>
        <v>157.60030775359999</v>
      </c>
      <c r="AI163" s="133"/>
      <c r="AJ163" s="133"/>
      <c r="AK163" s="132">
        <f>SUM(AK155,AK148:AK151,AK147)</f>
        <v>162.2998663842742</v>
      </c>
      <c r="AL163" s="134">
        <f>AK163-AH163</f>
        <v>4.6995586306742041</v>
      </c>
      <c r="AM163" s="135">
        <f>IF((AH163)=0,"",(AL163/AH163))</f>
        <v>2.981947622857262E-2</v>
      </c>
      <c r="AN163" s="59"/>
      <c r="AO163" s="60"/>
    </row>
    <row r="164" spans="3:41" hidden="1" x14ac:dyDescent="0.35">
      <c r="C164" s="5"/>
      <c r="D164" s="136" t="s">
        <v>85</v>
      </c>
      <c r="E164" s="74"/>
      <c r="F164" s="130">
        <v>0.13</v>
      </c>
      <c r="G164" s="131"/>
      <c r="H164" s="137">
        <f>H163*F164</f>
        <v>46.830918159999989</v>
      </c>
      <c r="I164" s="130">
        <v>0.13</v>
      </c>
      <c r="J164" s="138"/>
      <c r="K164" s="137">
        <f>K163*I164</f>
        <v>49.693540519999999</v>
      </c>
      <c r="L164" s="82">
        <f>K164-H164</f>
        <v>2.8626223600000102</v>
      </c>
      <c r="M164" s="139">
        <f>IF((H164)=0,"",(L164/H164))</f>
        <v>6.1126761389126073E-2</v>
      </c>
      <c r="N164" s="59"/>
      <c r="O164" s="60"/>
      <c r="P164" s="5"/>
      <c r="Q164" s="136" t="s">
        <v>85</v>
      </c>
      <c r="R164" s="74"/>
      <c r="S164" s="130">
        <v>0.13</v>
      </c>
      <c r="T164" s="131"/>
      <c r="U164" s="137" t="e">
        <f>U163*S164</f>
        <v>#REF!</v>
      </c>
      <c r="V164" s="130">
        <v>0.13</v>
      </c>
      <c r="W164" s="138"/>
      <c r="X164" s="137" t="e">
        <f>X163*V164</f>
        <v>#REF!</v>
      </c>
      <c r="Y164" s="82" t="e">
        <f>X164-U164</f>
        <v>#REF!</v>
      </c>
      <c r="Z164" s="139" t="e">
        <f>IF((U164)=0,"",(Y164/U164))</f>
        <v>#REF!</v>
      </c>
      <c r="AA164" s="59"/>
      <c r="AB164" s="60"/>
      <c r="AC164" s="5"/>
      <c r="AD164" s="136" t="s">
        <v>85</v>
      </c>
      <c r="AE164" s="74"/>
      <c r="AF164" s="130">
        <v>0.13</v>
      </c>
      <c r="AG164" s="131"/>
      <c r="AH164" s="137">
        <f>AH163*AF164</f>
        <v>20.488040007967999</v>
      </c>
      <c r="AI164" s="130">
        <v>0.13</v>
      </c>
      <c r="AJ164" s="138"/>
      <c r="AK164" s="137">
        <f>AK163*AI164</f>
        <v>21.098982629955646</v>
      </c>
      <c r="AL164" s="82">
        <f>AK164-AH164</f>
        <v>0.61094262198764682</v>
      </c>
      <c r="AM164" s="139">
        <f>IF((AH164)=0,"",(AL164/AH164))</f>
        <v>2.9819476228572634E-2</v>
      </c>
      <c r="AN164" s="59"/>
      <c r="AO164" s="60"/>
    </row>
    <row r="165" spans="3:41" hidden="1" x14ac:dyDescent="0.35">
      <c r="C165" s="5"/>
      <c r="D165" s="136" t="s">
        <v>86</v>
      </c>
      <c r="E165" s="74"/>
      <c r="F165" s="140">
        <f>OER</f>
        <v>0.13100000000000001</v>
      </c>
      <c r="G165" s="131"/>
      <c r="H165" s="137">
        <f>IF(OR(ISNUMBER(SEARCH("[DGEN]", E119))=TRUE, ISNUMBER(SEARCH("STREET LIGHT", E119))=TRUE), 0, IF(AND(E121=0, E122=0),0, IF(AND(E122=0, E121*12&gt;250000), 0, IF(AND(E121=0, E122&gt;=50), 0, IF(E121*12&lt;=250000, F165*H163*-1, IF(E122&lt;50, F165*H163*-1, 0))))))</f>
        <v>-47.191155991999992</v>
      </c>
      <c r="I165" s="140">
        <f>OER</f>
        <v>0.13100000000000001</v>
      </c>
      <c r="J165" s="138"/>
      <c r="K165" s="137">
        <f>IF(OR(ISNUMBER(SEARCH("[DGEN]", E119))=TRUE, ISNUMBER(SEARCH("STREET LIGHT", E119))=TRUE), 0, IF(AND(E121=0, E122=0),0, IF(AND(E122=0, E121*12&gt;250000), 0, IF(AND(E121=0, E122&gt;=50), 0, IF(E121*12&lt;=250000, I165*K163*-1, IF(E122&lt;50, I165*K163*-1, 0))))))</f>
        <v>-50.075798524</v>
      </c>
      <c r="L165" s="82"/>
      <c r="M165" s="139"/>
      <c r="N165" s="59"/>
      <c r="O165" s="60"/>
      <c r="P165" s="5"/>
      <c r="Q165" s="136" t="s">
        <v>86</v>
      </c>
      <c r="R165" s="74"/>
      <c r="S165" s="140">
        <f>OER</f>
        <v>0.13100000000000001</v>
      </c>
      <c r="T165" s="131"/>
      <c r="U165" s="137" t="e">
        <f>IF(OR(ISNUMBER(SEARCH("[DGEN]", R119))=TRUE, ISNUMBER(SEARCH("STREET LIGHT", R119))=TRUE), 0, IF(AND(R121=0, R122=0),0, IF(AND(R122=0, R121*12&gt;250000), 0, IF(AND(R121=0, R122&gt;=50), 0, IF(R121*12&lt;=250000, S165*U163*-1, IF(R122&lt;50, S165*U163*-1, 0))))))</f>
        <v>#REF!</v>
      </c>
      <c r="V165" s="140">
        <f>OER</f>
        <v>0.13100000000000001</v>
      </c>
      <c r="W165" s="138"/>
      <c r="X165" s="137" t="e">
        <f>IF(OR(ISNUMBER(SEARCH("[DGEN]", R119))=TRUE, ISNUMBER(SEARCH("STREET LIGHT", R119))=TRUE), 0, IF(AND(R121=0, R122=0),0, IF(AND(R122=0, R121*12&gt;250000), 0, IF(AND(R121=0, R122&gt;=50), 0, IF(R121*12&lt;=250000, V165*X163*-1, IF(R122&lt;50, V165*X163*-1, 0))))))</f>
        <v>#REF!</v>
      </c>
      <c r="Y165" s="82"/>
      <c r="Z165" s="139"/>
      <c r="AA165" s="59"/>
      <c r="AB165" s="60"/>
      <c r="AC165" s="5"/>
      <c r="AD165" s="136" t="s">
        <v>86</v>
      </c>
      <c r="AE165" s="74"/>
      <c r="AF165" s="140">
        <f>OER</f>
        <v>0.13100000000000001</v>
      </c>
      <c r="AG165" s="131"/>
      <c r="AH165" s="137">
        <f>IF(OR(ISNUMBER(SEARCH("[DGEN]", AE119))=TRUE, ISNUMBER(SEARCH("STREET LIGHT", AE119))=TRUE), 0, IF(AND(AE121=0, AE122=0),0, IF(AND(AE122=0, AE121*12&gt;250000), 0, IF(AND(AE121=0, AE122&gt;=50), 0, IF(AE121*12&lt;=250000, AF165*AH163*-1, IF(AE122&lt;50, AF165*AH163*-1, 0))))))</f>
        <v>-20.6456403157216</v>
      </c>
      <c r="AI165" s="140">
        <f>OER</f>
        <v>0.13100000000000001</v>
      </c>
      <c r="AJ165" s="138"/>
      <c r="AK165" s="137">
        <f>IF(OR(ISNUMBER(SEARCH("[DGEN]", AE119))=TRUE, ISNUMBER(SEARCH("STREET LIGHT", AE119))=TRUE), 0, IF(AND(AE121=0, AE122=0),0, IF(AND(AE122=0, AE121*12&gt;250000), 0, IF(AND(AE121=0, AE122&gt;=50), 0, IF(AE121*12&lt;=250000, AI165*AK163*-1, IF(AE122&lt;50, AI165*AK163*-1, 0))))))</f>
        <v>-21.26128249633992</v>
      </c>
      <c r="AL165" s="82"/>
      <c r="AM165" s="139"/>
      <c r="AN165" s="59"/>
      <c r="AO165" s="60"/>
    </row>
    <row r="166" spans="3:41" hidden="1" x14ac:dyDescent="0.35">
      <c r="C166" s="5"/>
      <c r="D166" s="141" t="s">
        <v>88</v>
      </c>
      <c r="E166" s="142"/>
      <c r="F166" s="150"/>
      <c r="G166" s="151"/>
      <c r="H166" s="145">
        <f>H163+H164+H165</f>
        <v>359.87759416799992</v>
      </c>
      <c r="I166" s="146"/>
      <c r="J166" s="146"/>
      <c r="K166" s="147">
        <f>K163+K164+K165</f>
        <v>381.87574599599998</v>
      </c>
      <c r="L166" s="152">
        <f>K166-H166</f>
        <v>21.998151828000061</v>
      </c>
      <c r="M166" s="153">
        <f>IF((H166)=0,"",(L166/H166))</f>
        <v>6.1126761389126025E-2</v>
      </c>
      <c r="N166" s="59"/>
      <c r="O166" s="60"/>
      <c r="P166" s="5"/>
      <c r="Q166" s="141" t="s">
        <v>88</v>
      </c>
      <c r="R166" s="142"/>
      <c r="S166" s="150"/>
      <c r="T166" s="151"/>
      <c r="U166" s="145" t="e">
        <f>U163+U164+U165</f>
        <v>#REF!</v>
      </c>
      <c r="V166" s="146"/>
      <c r="W166" s="146"/>
      <c r="X166" s="147" t="e">
        <f>X163+X164+X165</f>
        <v>#REF!</v>
      </c>
      <c r="Y166" s="152" t="e">
        <f>X166-U166</f>
        <v>#REF!</v>
      </c>
      <c r="Z166" s="153" t="e">
        <f>IF((U166)=0,"",(Y166/U166))</f>
        <v>#REF!</v>
      </c>
      <c r="AA166" s="59"/>
      <c r="AB166" s="60"/>
      <c r="AC166" s="5"/>
      <c r="AD166" s="141" t="s">
        <v>88</v>
      </c>
      <c r="AE166" s="142"/>
      <c r="AF166" s="150"/>
      <c r="AG166" s="151"/>
      <c r="AH166" s="145">
        <f>AH163+AH164+AH165</f>
        <v>157.44270744584639</v>
      </c>
      <c r="AI166" s="146"/>
      <c r="AJ166" s="146"/>
      <c r="AK166" s="147">
        <f>AK163+AK164+AK165</f>
        <v>162.13756651788992</v>
      </c>
      <c r="AL166" s="152">
        <f>AK166-AH166</f>
        <v>4.6948590720435277</v>
      </c>
      <c r="AM166" s="153">
        <f>IF((AH166)=0,"",(AL166/AH166))</f>
        <v>2.9819476228572606E-2</v>
      </c>
      <c r="AN166" s="59"/>
      <c r="AO166" s="60"/>
    </row>
    <row r="167" spans="3:41" ht="15" hidden="1" thickBot="1" x14ac:dyDescent="0.4">
      <c r="C167" s="5"/>
      <c r="D167" s="121"/>
      <c r="E167" s="122"/>
      <c r="F167" s="154"/>
      <c r="G167" s="155"/>
      <c r="H167" s="156"/>
      <c r="I167" s="154"/>
      <c r="J167" s="124"/>
      <c r="K167" s="156"/>
      <c r="L167" s="157"/>
      <c r="M167" s="128"/>
      <c r="N167" s="59"/>
      <c r="O167" s="60"/>
      <c r="P167" s="5"/>
      <c r="Q167" s="121"/>
      <c r="R167" s="122"/>
      <c r="S167" s="154"/>
      <c r="T167" s="155"/>
      <c r="U167" s="156"/>
      <c r="V167" s="154"/>
      <c r="W167" s="124"/>
      <c r="X167" s="156"/>
      <c r="Y167" s="157"/>
      <c r="Z167" s="128"/>
      <c r="AA167" s="59"/>
      <c r="AB167" s="60"/>
      <c r="AC167" s="5"/>
      <c r="AD167" s="121"/>
      <c r="AE167" s="122"/>
      <c r="AF167" s="154"/>
      <c r="AG167" s="155"/>
      <c r="AH167" s="156"/>
      <c r="AI167" s="154"/>
      <c r="AJ167" s="124"/>
      <c r="AK167" s="156"/>
      <c r="AL167" s="157"/>
      <c r="AM167" s="128"/>
      <c r="AN167" s="59"/>
      <c r="AO167" s="60"/>
    </row>
    <row r="168" spans="3:41" hidden="1" x14ac:dyDescent="0.35">
      <c r="C168" s="5"/>
      <c r="D168" s="129" t="s">
        <v>89</v>
      </c>
      <c r="E168" s="74"/>
      <c r="F168" s="130"/>
      <c r="G168" s="131"/>
      <c r="H168" s="132">
        <f>SUM(H156,H148:H151,H147)</f>
        <v>360.23783199999991</v>
      </c>
      <c r="I168" s="133"/>
      <c r="J168" s="133"/>
      <c r="K168" s="132">
        <f>SUM(K156,K148:K151,K147)</f>
        <v>382.25800399999997</v>
      </c>
      <c r="L168" s="134">
        <f>K168-H168</f>
        <v>22.020172000000059</v>
      </c>
      <c r="M168" s="135">
        <f>IF((H168)=0,"",(L168/H168))</f>
        <v>6.1126761389126018E-2</v>
      </c>
      <c r="N168" s="59"/>
      <c r="O168" s="60"/>
      <c r="P168" s="5"/>
      <c r="Q168" s="129" t="s">
        <v>89</v>
      </c>
      <c r="R168" s="74"/>
      <c r="S168" s="130"/>
      <c r="T168" s="131"/>
      <c r="U168" s="132" t="e">
        <f>SUM(U156,U148:U151,U147)</f>
        <v>#REF!</v>
      </c>
      <c r="V168" s="133"/>
      <c r="W168" s="133"/>
      <c r="X168" s="132" t="e">
        <f>SUM(X156,X148:X151,X147)</f>
        <v>#REF!</v>
      </c>
      <c r="Y168" s="134" t="e">
        <f>X168-U168</f>
        <v>#REF!</v>
      </c>
      <c r="Z168" s="135" t="e">
        <f>IF((U168)=0,"",(Y168/U168))</f>
        <v>#REF!</v>
      </c>
      <c r="AA168" s="59"/>
      <c r="AB168" s="60"/>
      <c r="AC168" s="5"/>
      <c r="AD168" s="129" t="s">
        <v>89</v>
      </c>
      <c r="AE168" s="74"/>
      <c r="AF168" s="130"/>
      <c r="AG168" s="131"/>
      <c r="AH168" s="132">
        <f>SUM(AH156,AH148:AH151,AH147)</f>
        <v>157.60030775359999</v>
      </c>
      <c r="AI168" s="133"/>
      <c r="AJ168" s="133"/>
      <c r="AK168" s="132">
        <f>SUM(AK156,AK148:AK151,AK147)</f>
        <v>162.2998663842742</v>
      </c>
      <c r="AL168" s="134">
        <f>AK168-AH168</f>
        <v>4.6995586306742041</v>
      </c>
      <c r="AM168" s="135">
        <f>IF((AH168)=0,"",(AL168/AH168))</f>
        <v>2.981947622857262E-2</v>
      </c>
      <c r="AN168" s="59"/>
      <c r="AO168" s="60"/>
    </row>
    <row r="169" spans="3:41" hidden="1" x14ac:dyDescent="0.35">
      <c r="C169" s="5"/>
      <c r="D169" s="136" t="s">
        <v>85</v>
      </c>
      <c r="E169" s="74"/>
      <c r="F169" s="130">
        <v>0.13</v>
      </c>
      <c r="G169" s="131"/>
      <c r="H169" s="137">
        <f>H168*F169</f>
        <v>46.830918159999989</v>
      </c>
      <c r="I169" s="130">
        <v>0.13</v>
      </c>
      <c r="J169" s="138"/>
      <c r="K169" s="137">
        <f>K168*I169</f>
        <v>49.693540519999999</v>
      </c>
      <c r="L169" s="82">
        <f>K169-H169</f>
        <v>2.8626223600000102</v>
      </c>
      <c r="M169" s="139">
        <f>IF((H169)=0,"",(L169/H169))</f>
        <v>6.1126761389126073E-2</v>
      </c>
      <c r="N169" s="59"/>
      <c r="O169" s="60"/>
      <c r="P169" s="5"/>
      <c r="Q169" s="136" t="s">
        <v>85</v>
      </c>
      <c r="R169" s="74"/>
      <c r="S169" s="130">
        <v>0.13</v>
      </c>
      <c r="T169" s="131"/>
      <c r="U169" s="137" t="e">
        <f>U168*S169</f>
        <v>#REF!</v>
      </c>
      <c r="V169" s="130">
        <v>0.13</v>
      </c>
      <c r="W169" s="138"/>
      <c r="X169" s="137" t="e">
        <f>X168*V169</f>
        <v>#REF!</v>
      </c>
      <c r="Y169" s="82" t="e">
        <f>X169-U169</f>
        <v>#REF!</v>
      </c>
      <c r="Z169" s="139" t="e">
        <f>IF((U169)=0,"",(Y169/U169))</f>
        <v>#REF!</v>
      </c>
      <c r="AA169" s="59"/>
      <c r="AB169" s="60"/>
      <c r="AC169" s="5"/>
      <c r="AD169" s="136" t="s">
        <v>85</v>
      </c>
      <c r="AE169" s="74"/>
      <c r="AF169" s="130">
        <v>0.13</v>
      </c>
      <c r="AG169" s="131"/>
      <c r="AH169" s="137">
        <f>AH168*AF169</f>
        <v>20.488040007967999</v>
      </c>
      <c r="AI169" s="130">
        <v>0.13</v>
      </c>
      <c r="AJ169" s="138"/>
      <c r="AK169" s="137">
        <f>AK168*AI169</f>
        <v>21.098982629955646</v>
      </c>
      <c r="AL169" s="82">
        <f>AK169-AH169</f>
        <v>0.61094262198764682</v>
      </c>
      <c r="AM169" s="139">
        <f>IF((AH169)=0,"",(AL169/AH169))</f>
        <v>2.9819476228572634E-2</v>
      </c>
      <c r="AN169" s="59"/>
      <c r="AO169" s="60"/>
    </row>
    <row r="170" spans="3:41" hidden="1" x14ac:dyDescent="0.35">
      <c r="C170" s="5"/>
      <c r="D170" s="136" t="s">
        <v>86</v>
      </c>
      <c r="E170" s="74"/>
      <c r="F170" s="140">
        <f>OER</f>
        <v>0.13100000000000001</v>
      </c>
      <c r="G170" s="131"/>
      <c r="H170" s="137">
        <f>IF(OR(ISNUMBER(SEARCH("[DGEN]", E119))=TRUE, ISNUMBER(SEARCH("STREET LIGHT", E119))=TRUE), 0, IF(AND(E121=0, E122=0),0, IF(AND(E122=0, E121*12&gt;250000), 0, IF(AND(E121=0, E122&gt;=50), 0, IF(E121*12&lt;=250000, F170*H168*-1, IF(E122&lt;50, F170*H168*-1, 0))))))</f>
        <v>-47.191155991999992</v>
      </c>
      <c r="I170" s="140">
        <f>OER</f>
        <v>0.13100000000000001</v>
      </c>
      <c r="J170" s="138"/>
      <c r="K170" s="137">
        <f>IF(OR(ISNUMBER(SEARCH("[DGEN]", E119))=TRUE, ISNUMBER(SEARCH("STREET LIGHT", E119))=TRUE), 0, IF(AND(E121=0, E122=0),0, IF(AND(E122=0, E121*12&gt;250000), 0, IF(AND(E121=0, E122&gt;=50), 0, IF(E121*12&lt;=250000, I170*K168*-1, IF(E122&lt;50, I170*K168*-1, 0))))))</f>
        <v>-50.075798524</v>
      </c>
      <c r="L170" s="82"/>
      <c r="M170" s="139"/>
      <c r="N170" s="59"/>
      <c r="O170" s="60"/>
      <c r="P170" s="5"/>
      <c r="Q170" s="136" t="s">
        <v>86</v>
      </c>
      <c r="R170" s="74"/>
      <c r="S170" s="140">
        <f>OER</f>
        <v>0.13100000000000001</v>
      </c>
      <c r="T170" s="131"/>
      <c r="U170" s="137" t="e">
        <f>IF(OR(ISNUMBER(SEARCH("[DGEN]", R119))=TRUE, ISNUMBER(SEARCH("STREET LIGHT", R119))=TRUE), 0, IF(AND(R121=0, R122=0),0, IF(AND(R122=0, R121*12&gt;250000), 0, IF(AND(R121=0, R122&gt;=50), 0, IF(R121*12&lt;=250000, S170*U168*-1, IF(R122&lt;50, S170*U168*-1, 0))))))</f>
        <v>#REF!</v>
      </c>
      <c r="V170" s="140">
        <f>OER</f>
        <v>0.13100000000000001</v>
      </c>
      <c r="W170" s="138"/>
      <c r="X170" s="137" t="e">
        <f>IF(OR(ISNUMBER(SEARCH("[DGEN]", R119))=TRUE, ISNUMBER(SEARCH("STREET LIGHT", R119))=TRUE), 0, IF(AND(R121=0, R122=0),0, IF(AND(R122=0, R121*12&gt;250000), 0, IF(AND(R121=0, R122&gt;=50), 0, IF(R121*12&lt;=250000, V170*X168*-1, IF(R122&lt;50, V170*X168*-1, 0))))))</f>
        <v>#REF!</v>
      </c>
      <c r="Y170" s="82"/>
      <c r="Z170" s="139"/>
      <c r="AA170" s="59"/>
      <c r="AB170" s="60"/>
      <c r="AC170" s="5"/>
      <c r="AD170" s="136" t="s">
        <v>86</v>
      </c>
      <c r="AE170" s="74"/>
      <c r="AF170" s="140">
        <f>OER</f>
        <v>0.13100000000000001</v>
      </c>
      <c r="AG170" s="131"/>
      <c r="AH170" s="137">
        <f>IF(OR(ISNUMBER(SEARCH("[DGEN]", AE119))=TRUE, ISNUMBER(SEARCH("STREET LIGHT", AE119))=TRUE), 0, IF(AND(AE121=0, AE122=0),0, IF(AND(AE122=0, AE121*12&gt;250000), 0, IF(AND(AE121=0, AE122&gt;=50), 0, IF(AE121*12&lt;=250000, AF170*AH168*-1, IF(AE122&lt;50, AF170*AH168*-1, 0))))))</f>
        <v>-20.6456403157216</v>
      </c>
      <c r="AI170" s="140">
        <f>OER</f>
        <v>0.13100000000000001</v>
      </c>
      <c r="AJ170" s="138"/>
      <c r="AK170" s="137">
        <f>IF(OR(ISNUMBER(SEARCH("[DGEN]", AE119))=TRUE, ISNUMBER(SEARCH("STREET LIGHT", AE119))=TRUE), 0, IF(AND(AE121=0, AE122=0),0, IF(AND(AE122=0, AE121*12&gt;250000), 0, IF(AND(AE121=0, AE122&gt;=50), 0, IF(AE121*12&lt;=250000, AI170*AK168*-1, IF(AE122&lt;50, AI170*AK168*-1, 0))))))</f>
        <v>-21.26128249633992</v>
      </c>
      <c r="AL170" s="82"/>
      <c r="AM170" s="139"/>
      <c r="AN170" s="59"/>
      <c r="AO170" s="60"/>
    </row>
    <row r="171" spans="3:41" hidden="1" x14ac:dyDescent="0.35">
      <c r="C171" s="5"/>
      <c r="D171" s="141" t="s">
        <v>89</v>
      </c>
      <c r="E171" s="142"/>
      <c r="F171" s="150"/>
      <c r="G171" s="151"/>
      <c r="H171" s="145">
        <f>H168+H169+H170</f>
        <v>359.87759416799992</v>
      </c>
      <c r="I171" s="146"/>
      <c r="J171" s="146"/>
      <c r="K171" s="147">
        <f>K168+K169+K170</f>
        <v>381.87574599599998</v>
      </c>
      <c r="L171" s="152">
        <f>K171-H171</f>
        <v>21.998151828000061</v>
      </c>
      <c r="M171" s="153">
        <f>IF((H171)=0,"",(L171/H171))</f>
        <v>6.1126761389126025E-2</v>
      </c>
      <c r="N171" s="59"/>
      <c r="O171" s="60"/>
      <c r="P171" s="5"/>
      <c r="Q171" s="141" t="s">
        <v>89</v>
      </c>
      <c r="R171" s="142"/>
      <c r="S171" s="150"/>
      <c r="T171" s="151"/>
      <c r="U171" s="145" t="e">
        <f>U168+U169+U170</f>
        <v>#REF!</v>
      </c>
      <c r="V171" s="146"/>
      <c r="W171" s="146"/>
      <c r="X171" s="147" t="e">
        <f>X168+X169+X170</f>
        <v>#REF!</v>
      </c>
      <c r="Y171" s="152" t="e">
        <f>X171-U171</f>
        <v>#REF!</v>
      </c>
      <c r="Z171" s="153" t="e">
        <f>IF((U171)=0,"",(Y171/U171))</f>
        <v>#REF!</v>
      </c>
      <c r="AA171" s="59"/>
      <c r="AB171" s="60"/>
      <c r="AC171" s="5"/>
      <c r="AD171" s="141" t="s">
        <v>89</v>
      </c>
      <c r="AE171" s="142"/>
      <c r="AF171" s="150"/>
      <c r="AG171" s="151"/>
      <c r="AH171" s="145">
        <f>AH168+AH169+AH170</f>
        <v>157.44270744584639</v>
      </c>
      <c r="AI171" s="146"/>
      <c r="AJ171" s="146"/>
      <c r="AK171" s="147">
        <f>AK168+AK169+AK170</f>
        <v>162.13756651788992</v>
      </c>
      <c r="AL171" s="152">
        <f>AK171-AH171</f>
        <v>4.6948590720435277</v>
      </c>
      <c r="AM171" s="153">
        <f>IF((AH171)=0,"",(AL171/AH171))</f>
        <v>2.9819476228572606E-2</v>
      </c>
      <c r="AN171" s="59"/>
      <c r="AO171" s="60"/>
    </row>
    <row r="172" spans="3:41" ht="15" hidden="1" thickBot="1" x14ac:dyDescent="0.4">
      <c r="C172" s="5"/>
      <c r="D172" s="121"/>
      <c r="E172" s="122"/>
      <c r="F172" s="158"/>
      <c r="G172" s="155"/>
      <c r="H172" s="159"/>
      <c r="I172" s="158"/>
      <c r="J172" s="124"/>
      <c r="K172" s="159"/>
      <c r="L172" s="157"/>
      <c r="M172" s="160"/>
      <c r="N172" s="59"/>
      <c r="O172" s="60"/>
      <c r="P172" s="5"/>
      <c r="Q172" s="121"/>
      <c r="R172" s="122"/>
      <c r="S172" s="158"/>
      <c r="T172" s="155"/>
      <c r="U172" s="159"/>
      <c r="V172" s="158"/>
      <c r="W172" s="124"/>
      <c r="X172" s="159"/>
      <c r="Y172" s="157"/>
      <c r="Z172" s="160"/>
      <c r="AA172" s="59"/>
      <c r="AB172" s="60"/>
      <c r="AC172" s="5"/>
      <c r="AD172" s="121"/>
      <c r="AE172" s="122"/>
      <c r="AF172" s="158"/>
      <c r="AG172" s="155"/>
      <c r="AH172" s="159"/>
      <c r="AI172" s="158"/>
      <c r="AJ172" s="124"/>
      <c r="AK172" s="159"/>
      <c r="AL172" s="157"/>
      <c r="AM172" s="160"/>
      <c r="AN172" s="59"/>
      <c r="AO172" s="60"/>
    </row>
    <row r="173" spans="3:41" x14ac:dyDescent="0.35">
      <c r="C173" s="5"/>
      <c r="D173" s="64"/>
      <c r="E173" s="64"/>
      <c r="F173" s="64"/>
      <c r="G173" s="64"/>
      <c r="H173" s="64"/>
      <c r="I173" s="64"/>
      <c r="J173" s="64"/>
      <c r="K173" s="64"/>
      <c r="L173" s="64"/>
      <c r="M173" s="64"/>
      <c r="N173" s="59"/>
      <c r="O173" s="60"/>
      <c r="P173" s="5"/>
      <c r="Q173" s="64"/>
      <c r="R173" s="64"/>
      <c r="S173" s="64"/>
      <c r="T173" s="64"/>
      <c r="U173" s="64"/>
      <c r="V173" s="64"/>
      <c r="W173" s="64"/>
      <c r="X173" s="64"/>
      <c r="Y173" s="64"/>
      <c r="Z173" s="64"/>
      <c r="AA173" s="59"/>
      <c r="AB173" s="60"/>
      <c r="AC173" s="5"/>
      <c r="AD173" s="64"/>
      <c r="AE173" s="64"/>
      <c r="AF173" s="64"/>
      <c r="AG173" s="64"/>
      <c r="AH173" s="64"/>
      <c r="AI173" s="64"/>
      <c r="AJ173" s="64"/>
      <c r="AK173" s="64"/>
      <c r="AL173" s="64"/>
      <c r="AM173" s="64"/>
      <c r="AN173" s="59"/>
      <c r="AO173" s="60"/>
    </row>
    <row r="174" spans="3:41" x14ac:dyDescent="0.35">
      <c r="C174" s="5"/>
      <c r="D174" s="64"/>
      <c r="E174" s="64"/>
      <c r="F174" s="64"/>
      <c r="G174" s="64"/>
      <c r="H174" s="64"/>
      <c r="I174" s="64"/>
      <c r="J174" s="64"/>
      <c r="K174" s="64"/>
      <c r="L174" s="64"/>
      <c r="M174" s="64"/>
      <c r="N174" s="59"/>
      <c r="O174" s="60"/>
      <c r="P174" s="5"/>
      <c r="Q174" s="64"/>
      <c r="R174" s="64"/>
      <c r="S174" s="64"/>
      <c r="T174" s="64"/>
      <c r="U174" s="64"/>
      <c r="V174" s="64"/>
      <c r="W174" s="64"/>
      <c r="X174" s="64"/>
      <c r="Y174" s="64"/>
      <c r="Z174" s="64"/>
      <c r="AA174" s="59"/>
      <c r="AB174" s="60"/>
      <c r="AC174" s="5"/>
      <c r="AD174" s="64"/>
      <c r="AE174" s="64"/>
      <c r="AF174" s="64"/>
      <c r="AG174" s="64"/>
      <c r="AH174" s="64"/>
      <c r="AI174" s="64"/>
      <c r="AJ174" s="64"/>
      <c r="AK174" s="64"/>
      <c r="AL174" s="64"/>
      <c r="AM174" s="64"/>
      <c r="AN174" s="59"/>
      <c r="AO174" s="60"/>
    </row>
    <row r="175" spans="3:41" x14ac:dyDescent="0.35">
      <c r="C175" s="5"/>
      <c r="D175" s="58" t="s">
        <v>41</v>
      </c>
      <c r="E175" s="250" t="str">
        <f>D56</f>
        <v>GENERAL SERVICE 50 to 4,999 kW SERVICE CLASSIFICATION - Non-RPP (Other)</v>
      </c>
      <c r="F175" s="251"/>
      <c r="G175" s="251"/>
      <c r="H175" s="251"/>
      <c r="I175" s="251"/>
      <c r="J175" s="252"/>
      <c r="K175" s="59"/>
      <c r="L175" s="59"/>
      <c r="M175" s="59"/>
      <c r="N175" s="59"/>
      <c r="O175" s="7"/>
      <c r="P175" s="5"/>
      <c r="Q175" s="58" t="s">
        <v>41</v>
      </c>
      <c r="R175" s="250" t="str">
        <f>Q56</f>
        <v>GENERAL SERVICE 50 to 4,999 kW SERVICE CLASSIFICATION - Non-RPP (Other)</v>
      </c>
      <c r="S175" s="251"/>
      <c r="T175" s="251"/>
      <c r="U175" s="251"/>
      <c r="V175" s="251"/>
      <c r="W175" s="252"/>
      <c r="X175" s="59"/>
      <c r="Y175" s="59"/>
      <c r="Z175" s="59"/>
      <c r="AA175" s="59"/>
      <c r="AB175" s="7"/>
      <c r="AC175" s="5"/>
      <c r="AD175" s="58" t="s">
        <v>41</v>
      </c>
      <c r="AE175" s="250" t="str">
        <f>AD56</f>
        <v>GENERAL SERVICE 50 to 4,999 kW SERVICE CLASSIFICATION - Non-RPP (Other)</v>
      </c>
      <c r="AF175" s="251"/>
      <c r="AG175" s="251"/>
      <c r="AH175" s="251"/>
      <c r="AI175" s="251"/>
      <c r="AJ175" s="252"/>
      <c r="AK175" s="59"/>
      <c r="AL175" s="59"/>
      <c r="AM175" s="59"/>
      <c r="AN175" s="59"/>
      <c r="AO175" s="7"/>
    </row>
    <row r="176" spans="3:41" x14ac:dyDescent="0.35">
      <c r="C176" s="5"/>
      <c r="D176" s="58" t="s">
        <v>42</v>
      </c>
      <c r="E176" s="253" t="s">
        <v>124</v>
      </c>
      <c r="F176" s="254"/>
      <c r="G176" s="255"/>
      <c r="H176" s="59"/>
      <c r="I176" s="59"/>
      <c r="J176" s="59"/>
      <c r="K176" s="59"/>
      <c r="L176" s="59"/>
      <c r="M176" s="59"/>
      <c r="N176" s="59"/>
      <c r="O176" s="7"/>
      <c r="P176" s="5"/>
      <c r="Q176" s="58" t="s">
        <v>42</v>
      </c>
      <c r="R176" s="253" t="str">
        <f>E176</f>
        <v>Non-RPP (Other)</v>
      </c>
      <c r="S176" s="254"/>
      <c r="T176" s="255"/>
      <c r="U176" s="59"/>
      <c r="V176" s="59"/>
      <c r="W176" s="59"/>
      <c r="X176" s="59"/>
      <c r="Y176" s="59"/>
      <c r="Z176" s="59"/>
      <c r="AA176" s="59"/>
      <c r="AB176" s="7"/>
      <c r="AC176" s="5"/>
      <c r="AD176" s="58" t="s">
        <v>42</v>
      </c>
      <c r="AE176" s="253" t="str">
        <f>R176</f>
        <v>Non-RPP (Other)</v>
      </c>
      <c r="AF176" s="254"/>
      <c r="AG176" s="255"/>
      <c r="AH176" s="59"/>
      <c r="AI176" s="59"/>
      <c r="AJ176" s="59"/>
      <c r="AK176" s="59"/>
      <c r="AL176" s="59"/>
      <c r="AM176" s="59"/>
      <c r="AN176" s="59"/>
      <c r="AO176" s="7"/>
    </row>
    <row r="177" spans="3:41" x14ac:dyDescent="0.35">
      <c r="C177" s="5"/>
      <c r="D177" s="58" t="s">
        <v>43</v>
      </c>
      <c r="E177" s="61">
        <v>70000</v>
      </c>
      <c r="F177" s="62" t="s">
        <v>33</v>
      </c>
      <c r="G177" s="59"/>
      <c r="H177" s="59"/>
      <c r="I177" s="59"/>
      <c r="J177" s="59"/>
      <c r="K177" s="59"/>
      <c r="L177" s="59"/>
      <c r="M177" s="59"/>
      <c r="N177" s="59"/>
      <c r="O177" s="7"/>
      <c r="P177" s="5"/>
      <c r="Q177" s="58" t="s">
        <v>43</v>
      </c>
      <c r="R177" s="61">
        <f>E177</f>
        <v>70000</v>
      </c>
      <c r="S177" s="62" t="s">
        <v>33</v>
      </c>
      <c r="T177" s="59"/>
      <c r="U177" s="59"/>
      <c r="V177" s="59"/>
      <c r="W177" s="59"/>
      <c r="X177" s="59"/>
      <c r="Y177" s="59"/>
      <c r="Z177" s="59"/>
      <c r="AA177" s="59"/>
      <c r="AB177" s="7"/>
      <c r="AC177" s="5"/>
      <c r="AD177" s="58" t="s">
        <v>43</v>
      </c>
      <c r="AE177" s="61">
        <f>R177</f>
        <v>70000</v>
      </c>
      <c r="AF177" s="62" t="s">
        <v>33</v>
      </c>
      <c r="AG177" s="59"/>
      <c r="AH177" s="59"/>
      <c r="AI177" s="59"/>
      <c r="AJ177" s="59"/>
      <c r="AK177" s="59"/>
      <c r="AL177" s="59"/>
      <c r="AM177" s="59"/>
      <c r="AN177" s="59"/>
      <c r="AO177" s="7"/>
    </row>
    <row r="178" spans="3:41" x14ac:dyDescent="0.35">
      <c r="C178" s="5"/>
      <c r="D178" s="58" t="s">
        <v>44</v>
      </c>
      <c r="E178" s="61">
        <v>200</v>
      </c>
      <c r="F178" s="63" t="s">
        <v>36</v>
      </c>
      <c r="G178" s="59"/>
      <c r="H178" s="59"/>
      <c r="I178" s="59"/>
      <c r="J178" s="59"/>
      <c r="K178" s="59"/>
      <c r="L178" s="59"/>
      <c r="M178" s="59"/>
      <c r="N178" s="59"/>
      <c r="O178" s="7"/>
      <c r="P178" s="5"/>
      <c r="Q178" s="58" t="s">
        <v>44</v>
      </c>
      <c r="R178" s="61">
        <f t="shared" ref="R178:R180" si="112">E178</f>
        <v>200</v>
      </c>
      <c r="S178" s="63" t="s">
        <v>36</v>
      </c>
      <c r="T178" s="59"/>
      <c r="U178" s="59"/>
      <c r="V178" s="59"/>
      <c r="W178" s="59"/>
      <c r="X178" s="59"/>
      <c r="Y178" s="59"/>
      <c r="Z178" s="59"/>
      <c r="AA178" s="59"/>
      <c r="AB178" s="7"/>
      <c r="AC178" s="5"/>
      <c r="AD178" s="58" t="s">
        <v>44</v>
      </c>
      <c r="AE178" s="61">
        <f t="shared" ref="AE178" si="113">R178</f>
        <v>200</v>
      </c>
      <c r="AF178" s="63" t="s">
        <v>36</v>
      </c>
      <c r="AG178" s="59"/>
      <c r="AH178" s="59"/>
      <c r="AI178" s="59"/>
      <c r="AJ178" s="59"/>
      <c r="AK178" s="59"/>
      <c r="AL178" s="59"/>
      <c r="AM178" s="59"/>
      <c r="AN178" s="59"/>
      <c r="AO178" s="7"/>
    </row>
    <row r="179" spans="3:41" x14ac:dyDescent="0.35">
      <c r="C179" s="5"/>
      <c r="D179" s="58" t="s">
        <v>45</v>
      </c>
      <c r="E179" s="61">
        <v>1.0693999999999999</v>
      </c>
      <c r="F179" s="64"/>
      <c r="G179" s="59"/>
      <c r="H179" s="59"/>
      <c r="I179" s="59"/>
      <c r="J179" s="59"/>
      <c r="K179" s="59"/>
      <c r="L179" s="59"/>
      <c r="M179" s="59"/>
      <c r="N179" s="59"/>
      <c r="O179" s="7"/>
      <c r="P179" s="5"/>
      <c r="Q179" s="58" t="s">
        <v>45</v>
      </c>
      <c r="R179" s="61">
        <f>R180</f>
        <v>1.0563</v>
      </c>
      <c r="S179" s="64"/>
      <c r="T179" s="59"/>
      <c r="U179" s="59"/>
      <c r="V179" s="59"/>
      <c r="W179" s="59"/>
      <c r="X179" s="59"/>
      <c r="Y179" s="59"/>
      <c r="Z179" s="59"/>
      <c r="AA179" s="59"/>
      <c r="AB179" s="7"/>
      <c r="AC179" s="5"/>
      <c r="AD179" s="58" t="s">
        <v>45</v>
      </c>
      <c r="AE179" s="61">
        <f>AE180</f>
        <v>1.0563</v>
      </c>
      <c r="AF179" s="64"/>
      <c r="AG179" s="59"/>
      <c r="AH179" s="59"/>
      <c r="AI179" s="59"/>
      <c r="AJ179" s="59"/>
      <c r="AK179" s="59"/>
      <c r="AL179" s="59"/>
      <c r="AM179" s="59"/>
      <c r="AN179" s="59"/>
      <c r="AO179" s="7"/>
    </row>
    <row r="180" spans="3:41" x14ac:dyDescent="0.35">
      <c r="C180" s="5"/>
      <c r="D180" s="58" t="s">
        <v>46</v>
      </c>
      <c r="E180" s="61">
        <v>1.0563</v>
      </c>
      <c r="F180" s="64"/>
      <c r="G180" s="59"/>
      <c r="H180" s="59"/>
      <c r="I180" s="59"/>
      <c r="J180" s="59"/>
      <c r="K180" s="59"/>
      <c r="L180" s="59"/>
      <c r="M180" s="59"/>
      <c r="N180" s="59"/>
      <c r="O180" s="7"/>
      <c r="P180" s="5"/>
      <c r="Q180" s="58" t="s">
        <v>46</v>
      </c>
      <c r="R180" s="61">
        <f t="shared" si="112"/>
        <v>1.0563</v>
      </c>
      <c r="S180" s="64"/>
      <c r="T180" s="59"/>
      <c r="U180" s="59"/>
      <c r="V180" s="59"/>
      <c r="W180" s="59"/>
      <c r="X180" s="59"/>
      <c r="Y180" s="59"/>
      <c r="Z180" s="59"/>
      <c r="AA180" s="59"/>
      <c r="AB180" s="7"/>
      <c r="AC180" s="5"/>
      <c r="AD180" s="58" t="s">
        <v>46</v>
      </c>
      <c r="AE180" s="61">
        <f t="shared" ref="AE180" si="114">R180</f>
        <v>1.0563</v>
      </c>
      <c r="AF180" s="64"/>
      <c r="AG180" s="59"/>
      <c r="AH180" s="59"/>
      <c r="AI180" s="59"/>
      <c r="AJ180" s="59"/>
      <c r="AK180" s="59"/>
      <c r="AL180" s="59"/>
      <c r="AM180" s="59"/>
      <c r="AN180" s="59"/>
      <c r="AO180" s="7"/>
    </row>
    <row r="181" spans="3:41" x14ac:dyDescent="0.35">
      <c r="C181" s="5"/>
      <c r="F181" s="64"/>
      <c r="G181" s="59"/>
      <c r="H181" s="59"/>
      <c r="I181" s="59"/>
      <c r="J181" s="59"/>
      <c r="K181" s="59"/>
      <c r="L181" s="59"/>
      <c r="M181" s="59"/>
      <c r="N181" s="59"/>
      <c r="O181" s="7"/>
      <c r="P181" s="5"/>
      <c r="S181" s="64"/>
      <c r="T181" s="59"/>
      <c r="U181" s="59"/>
      <c r="V181" s="59"/>
      <c r="W181" s="59"/>
      <c r="X181" s="59"/>
      <c r="Y181" s="59"/>
      <c r="Z181" s="59"/>
      <c r="AA181" s="59"/>
      <c r="AB181" s="7"/>
      <c r="AC181" s="5"/>
      <c r="AF181" s="64"/>
      <c r="AG181" s="59"/>
      <c r="AH181" s="59"/>
      <c r="AI181" s="59"/>
      <c r="AJ181" s="59"/>
      <c r="AK181" s="59"/>
      <c r="AL181" s="59"/>
      <c r="AM181" s="59"/>
      <c r="AN181" s="59"/>
      <c r="AO181" s="7"/>
    </row>
    <row r="182" spans="3:41" x14ac:dyDescent="0.35">
      <c r="C182" s="5"/>
      <c r="F182" s="248" t="s">
        <v>47</v>
      </c>
      <c r="G182" s="256"/>
      <c r="H182" s="249"/>
      <c r="I182" s="248" t="s">
        <v>48</v>
      </c>
      <c r="J182" s="256"/>
      <c r="K182" s="249"/>
      <c r="L182" s="248" t="s">
        <v>49</v>
      </c>
      <c r="M182" s="249"/>
      <c r="N182" s="59"/>
      <c r="O182" s="7"/>
      <c r="P182" s="5"/>
      <c r="S182" s="248">
        <v>2025</v>
      </c>
      <c r="T182" s="256"/>
      <c r="U182" s="249"/>
      <c r="V182" s="248">
        <v>2026</v>
      </c>
      <c r="W182" s="256"/>
      <c r="X182" s="249"/>
      <c r="Y182" s="248" t="s">
        <v>49</v>
      </c>
      <c r="Z182" s="249"/>
      <c r="AA182" s="59"/>
      <c r="AB182" s="60"/>
      <c r="AC182" s="5"/>
      <c r="AF182" s="248">
        <v>2026</v>
      </c>
      <c r="AG182" s="256"/>
      <c r="AH182" s="249"/>
      <c r="AI182" s="248">
        <v>2027</v>
      </c>
      <c r="AJ182" s="256"/>
      <c r="AK182" s="249"/>
      <c r="AL182" s="248" t="s">
        <v>49</v>
      </c>
      <c r="AM182" s="249"/>
      <c r="AN182" s="59"/>
      <c r="AO182" s="7"/>
    </row>
    <row r="183" spans="3:41" ht="26.5" x14ac:dyDescent="0.35">
      <c r="C183" s="5"/>
      <c r="F183" s="65" t="s">
        <v>50</v>
      </c>
      <c r="G183" s="65" t="s">
        <v>51</v>
      </c>
      <c r="H183" s="66" t="s">
        <v>52</v>
      </c>
      <c r="I183" s="65" t="s">
        <v>50</v>
      </c>
      <c r="J183" s="67" t="s">
        <v>51</v>
      </c>
      <c r="K183" s="66" t="s">
        <v>52</v>
      </c>
      <c r="L183" s="68" t="s">
        <v>53</v>
      </c>
      <c r="M183" s="69" t="s">
        <v>54</v>
      </c>
      <c r="N183" s="59"/>
      <c r="O183" s="7"/>
      <c r="P183" s="5"/>
      <c r="S183" s="65" t="s">
        <v>50</v>
      </c>
      <c r="T183" s="65" t="s">
        <v>51</v>
      </c>
      <c r="U183" s="66" t="s">
        <v>52</v>
      </c>
      <c r="V183" s="65" t="s">
        <v>50</v>
      </c>
      <c r="W183" s="67" t="s">
        <v>51</v>
      </c>
      <c r="X183" s="66" t="s">
        <v>52</v>
      </c>
      <c r="Y183" s="68" t="s">
        <v>53</v>
      </c>
      <c r="Z183" s="69" t="s">
        <v>54</v>
      </c>
      <c r="AA183" s="59"/>
      <c r="AB183" s="7"/>
      <c r="AC183" s="5"/>
      <c r="AF183" s="65" t="s">
        <v>50</v>
      </c>
      <c r="AG183" s="65" t="s">
        <v>51</v>
      </c>
      <c r="AH183" s="66" t="s">
        <v>52</v>
      </c>
      <c r="AI183" s="65" t="s">
        <v>50</v>
      </c>
      <c r="AJ183" s="67" t="s">
        <v>51</v>
      </c>
      <c r="AK183" s="66" t="s">
        <v>52</v>
      </c>
      <c r="AL183" s="68" t="s">
        <v>53</v>
      </c>
      <c r="AM183" s="69" t="s">
        <v>54</v>
      </c>
      <c r="AN183" s="59"/>
      <c r="AO183" s="7"/>
    </row>
    <row r="184" spans="3:41" x14ac:dyDescent="0.35">
      <c r="C184" s="5"/>
      <c r="F184" s="70" t="s">
        <v>55</v>
      </c>
      <c r="G184" s="70"/>
      <c r="H184" s="71" t="s">
        <v>55</v>
      </c>
      <c r="I184" s="70" t="s">
        <v>55</v>
      </c>
      <c r="J184" s="71"/>
      <c r="K184" s="71" t="s">
        <v>55</v>
      </c>
      <c r="L184" s="72"/>
      <c r="M184" s="73"/>
      <c r="N184" s="59"/>
      <c r="O184" s="7"/>
      <c r="P184" s="5"/>
      <c r="S184" s="70" t="s">
        <v>55</v>
      </c>
      <c r="T184" s="70"/>
      <c r="U184" s="71" t="s">
        <v>55</v>
      </c>
      <c r="V184" s="70" t="s">
        <v>55</v>
      </c>
      <c r="W184" s="71"/>
      <c r="X184" s="71" t="s">
        <v>55</v>
      </c>
      <c r="Y184" s="72"/>
      <c r="Z184" s="73"/>
      <c r="AA184" s="59"/>
      <c r="AB184" s="7"/>
      <c r="AC184" s="5"/>
      <c r="AF184" s="70" t="s">
        <v>55</v>
      </c>
      <c r="AG184" s="70"/>
      <c r="AH184" s="71" t="s">
        <v>55</v>
      </c>
      <c r="AI184" s="70" t="s">
        <v>55</v>
      </c>
      <c r="AJ184" s="71"/>
      <c r="AK184" s="71" t="s">
        <v>55</v>
      </c>
      <c r="AL184" s="72"/>
      <c r="AM184" s="73"/>
      <c r="AN184" s="59"/>
      <c r="AO184" s="7"/>
    </row>
    <row r="185" spans="3:41" x14ac:dyDescent="0.35">
      <c r="C185" s="5"/>
      <c r="D185" s="74" t="s">
        <v>56</v>
      </c>
      <c r="E185" s="75"/>
      <c r="F185" s="76">
        <v>230.33</v>
      </c>
      <c r="G185" s="77">
        <v>1</v>
      </c>
      <c r="H185" s="78">
        <f>G185*F185</f>
        <v>230.33</v>
      </c>
      <c r="I185" s="79">
        <f>G43</f>
        <v>230.33</v>
      </c>
      <c r="J185" s="80">
        <f>G185</f>
        <v>1</v>
      </c>
      <c r="K185" s="81">
        <f>J185*I185</f>
        <v>230.33</v>
      </c>
      <c r="L185" s="82">
        <f t="shared" ref="L185:L208" si="115">K185-H185</f>
        <v>0</v>
      </c>
      <c r="M185" s="83">
        <f>IF(ISERROR(L185/H185), "", L185/H185)</f>
        <v>0</v>
      </c>
      <c r="N185" s="59"/>
      <c r="O185" s="7"/>
      <c r="P185" s="5"/>
      <c r="Q185" s="74" t="s">
        <v>56</v>
      </c>
      <c r="R185" s="75"/>
      <c r="S185" s="76">
        <f>I185</f>
        <v>230.33</v>
      </c>
      <c r="T185" s="77">
        <v>1</v>
      </c>
      <c r="U185" s="78">
        <f>T185*S185</f>
        <v>230.33</v>
      </c>
      <c r="V185" s="79">
        <f>I43*(1+$K$16)</f>
        <v>237.23990000000001</v>
      </c>
      <c r="W185" s="80">
        <f>T185</f>
        <v>1</v>
      </c>
      <c r="X185" s="81">
        <f>W185*V185</f>
        <v>237.23990000000001</v>
      </c>
      <c r="Y185" s="82">
        <f t="shared" ref="Y185:Y186" si="116">X185-U185</f>
        <v>6.9098999999999933</v>
      </c>
      <c r="Z185" s="83">
        <f>IF(ISERROR(Y185/U185), "", Y185/U185)</f>
        <v>2.9999999999999968E-2</v>
      </c>
      <c r="AA185" s="59"/>
      <c r="AB185" s="7"/>
      <c r="AC185" s="5"/>
      <c r="AD185" s="74" t="s">
        <v>56</v>
      </c>
      <c r="AE185" s="75"/>
      <c r="AF185" s="76">
        <f>V185</f>
        <v>237.23990000000001</v>
      </c>
      <c r="AG185" s="77">
        <v>1</v>
      </c>
      <c r="AH185" s="78">
        <f>AG185*AF185</f>
        <v>237.23990000000001</v>
      </c>
      <c r="AI185" s="79">
        <f>K43*(1+$K$16)^2</f>
        <v>244.35709700000001</v>
      </c>
      <c r="AJ185" s="80">
        <f>AG185</f>
        <v>1</v>
      </c>
      <c r="AK185" s="81">
        <f>AJ185*AI185</f>
        <v>244.35709700000001</v>
      </c>
      <c r="AL185" s="82">
        <f t="shared" ref="AL185:AL186" si="117">AK185-AH185</f>
        <v>7.1171970000000044</v>
      </c>
      <c r="AM185" s="83">
        <f>IF(ISERROR(AL185/AH185), "", AL185/AH185)</f>
        <v>3.0000000000000016E-2</v>
      </c>
      <c r="AN185" s="59"/>
      <c r="AO185" s="7"/>
    </row>
    <row r="186" spans="3:41" x14ac:dyDescent="0.35">
      <c r="C186" s="5"/>
      <c r="D186" s="74" t="s">
        <v>57</v>
      </c>
      <c r="E186" s="75"/>
      <c r="F186" s="84">
        <v>1.3275999999999999</v>
      </c>
      <c r="G186" s="77">
        <f>IF($E178&gt;0, $E178, $E177)</f>
        <v>200</v>
      </c>
      <c r="H186" s="78">
        <f t="shared" ref="H186:H200" si="118">G186*F186</f>
        <v>265.52</v>
      </c>
      <c r="I186" s="85">
        <f>H43</f>
        <v>2.5573000000000001</v>
      </c>
      <c r="J186" s="80">
        <f>IF($E178&gt;0, $E178, $E177)</f>
        <v>200</v>
      </c>
      <c r="K186" s="81">
        <f>J186*I186</f>
        <v>511.46000000000004</v>
      </c>
      <c r="L186" s="82">
        <f t="shared" si="115"/>
        <v>245.94000000000005</v>
      </c>
      <c r="M186" s="83">
        <f t="shared" ref="M186:M198" si="119">IF(ISERROR(L186/H186), "", L186/H186)</f>
        <v>0.92625790900873783</v>
      </c>
      <c r="N186" s="59"/>
      <c r="O186" s="7"/>
      <c r="P186" s="5"/>
      <c r="Q186" s="74" t="s">
        <v>57</v>
      </c>
      <c r="R186" s="75"/>
      <c r="S186" s="209">
        <f>I186</f>
        <v>2.5573000000000001</v>
      </c>
      <c r="T186" s="77">
        <f>IF($R178&gt;0, $R178, $R177)</f>
        <v>200</v>
      </c>
      <c r="U186" s="78">
        <f t="shared" ref="U186" si="120">T186*S186</f>
        <v>511.46000000000004</v>
      </c>
      <c r="V186" s="85">
        <f>J43*(1+$K$16)</f>
        <v>2.5983809999999998</v>
      </c>
      <c r="W186" s="80">
        <f>IF($R178&gt;0, $R178, $R177)</f>
        <v>200</v>
      </c>
      <c r="X186" s="81">
        <f>W186*V186</f>
        <v>519.67619999999999</v>
      </c>
      <c r="Y186" s="82">
        <f t="shared" si="116"/>
        <v>8.216199999999958</v>
      </c>
      <c r="Z186" s="83">
        <f t="shared" ref="Z186" si="121">IF(ISERROR(Y186/U186), "", Y186/U186)</f>
        <v>1.6064208344738509E-2</v>
      </c>
      <c r="AA186" s="59"/>
      <c r="AB186" s="7"/>
      <c r="AC186" s="5"/>
      <c r="AD186" s="74" t="s">
        <v>57</v>
      </c>
      <c r="AE186" s="75"/>
      <c r="AF186" s="209">
        <f>V186</f>
        <v>2.5983809999999998</v>
      </c>
      <c r="AG186" s="77">
        <f>IF($R178&gt;0, $R178, $R177)</f>
        <v>200</v>
      </c>
      <c r="AH186" s="78">
        <f t="shared" ref="AH186" si="122">AG186*AF186</f>
        <v>519.67619999999999</v>
      </c>
      <c r="AI186" s="85">
        <f>L43*(1+$K$16)^2</f>
        <v>2.6598884799999998</v>
      </c>
      <c r="AJ186" s="80">
        <f>IF($R178&gt;0, $R178, $R177)</f>
        <v>200</v>
      </c>
      <c r="AK186" s="81">
        <f>AJ186*AI186</f>
        <v>531.97769599999992</v>
      </c>
      <c r="AL186" s="82">
        <f t="shared" si="117"/>
        <v>12.301495999999929</v>
      </c>
      <c r="AM186" s="83">
        <f t="shared" ref="AM186" si="123">IF(ISERROR(AL186/AH186), "", AL186/AH186)</f>
        <v>2.367146311491642E-2</v>
      </c>
      <c r="AN186" s="59"/>
      <c r="AO186" s="7"/>
    </row>
    <row r="187" spans="3:41" hidden="1" x14ac:dyDescent="0.35">
      <c r="C187" s="5"/>
      <c r="D187" s="74" t="s">
        <v>58</v>
      </c>
      <c r="E187" s="75"/>
      <c r="F187" s="76"/>
      <c r="G187" s="77">
        <f>IF($E178&gt;0, $E178, $E177)</f>
        <v>200</v>
      </c>
      <c r="H187" s="78">
        <v>0</v>
      </c>
      <c r="I187" s="85"/>
      <c r="J187" s="80">
        <f>IF($E178&gt;0, $E178, $E177)</f>
        <v>200</v>
      </c>
      <c r="K187" s="81">
        <v>0</v>
      </c>
      <c r="L187" s="82"/>
      <c r="M187" s="83"/>
      <c r="N187" s="59"/>
      <c r="O187" s="7"/>
      <c r="P187" s="5"/>
      <c r="Q187" s="74" t="s">
        <v>58</v>
      </c>
      <c r="R187" s="75"/>
      <c r="S187" s="76"/>
      <c r="T187" s="77">
        <f>IF($R178&gt;0, $R178, $R177)</f>
        <v>200</v>
      </c>
      <c r="U187" s="78">
        <v>0</v>
      </c>
      <c r="V187" s="85"/>
      <c r="W187" s="80">
        <f>IF($R178&gt;0, $R178, $R177)</f>
        <v>200</v>
      </c>
      <c r="X187" s="81">
        <v>0</v>
      </c>
      <c r="Y187" s="82"/>
      <c r="Z187" s="83"/>
      <c r="AA187" s="59"/>
      <c r="AB187" s="7"/>
      <c r="AC187" s="5"/>
      <c r="AD187" s="74" t="s">
        <v>58</v>
      </c>
      <c r="AE187" s="75"/>
      <c r="AF187" s="76"/>
      <c r="AG187" s="77">
        <f>IF($R178&gt;0, $R178, $R177)</f>
        <v>200</v>
      </c>
      <c r="AH187" s="78">
        <v>0</v>
      </c>
      <c r="AI187" s="85"/>
      <c r="AJ187" s="80">
        <f>IF($R178&gt;0, $R178, $R177)</f>
        <v>200</v>
      </c>
      <c r="AK187" s="81">
        <v>0</v>
      </c>
      <c r="AL187" s="82"/>
      <c r="AM187" s="83"/>
      <c r="AN187" s="59"/>
      <c r="AO187" s="7"/>
    </row>
    <row r="188" spans="3:41" hidden="1" x14ac:dyDescent="0.35">
      <c r="C188" s="5"/>
      <c r="D188" s="74" t="s">
        <v>59</v>
      </c>
      <c r="E188" s="75"/>
      <c r="F188" s="76"/>
      <c r="G188" s="77">
        <f>IF($E178&gt;0, $E178, $E177)</f>
        <v>200</v>
      </c>
      <c r="H188" s="78">
        <v>0</v>
      </c>
      <c r="I188" s="85"/>
      <c r="J188" s="86">
        <f>IF($E178&gt;0, $E178, $E177)</f>
        <v>200</v>
      </c>
      <c r="K188" s="81">
        <v>0</v>
      </c>
      <c r="L188" s="82">
        <f>K188-H188</f>
        <v>0</v>
      </c>
      <c r="M188" s="83" t="str">
        <f>IF(ISERROR(L188/H188), "", L188/H188)</f>
        <v/>
      </c>
      <c r="N188" s="59"/>
      <c r="O188" s="7"/>
      <c r="P188" s="5"/>
      <c r="Q188" s="74" t="s">
        <v>59</v>
      </c>
      <c r="R188" s="75"/>
      <c r="S188" s="76"/>
      <c r="T188" s="77">
        <f>IF($R178&gt;0, $R178, $R177)</f>
        <v>200</v>
      </c>
      <c r="U188" s="78">
        <v>0</v>
      </c>
      <c r="V188" s="85"/>
      <c r="W188" s="86">
        <f>IF($R178&gt;0, $R178, $R177)</f>
        <v>200</v>
      </c>
      <c r="X188" s="81">
        <v>0</v>
      </c>
      <c r="Y188" s="82">
        <f>X188-U188</f>
        <v>0</v>
      </c>
      <c r="Z188" s="83" t="str">
        <f>IF(ISERROR(Y188/U188), "", Y188/U188)</f>
        <v/>
      </c>
      <c r="AA188" s="59"/>
      <c r="AB188" s="7"/>
      <c r="AC188" s="5"/>
      <c r="AD188" s="74" t="s">
        <v>59</v>
      </c>
      <c r="AE188" s="75"/>
      <c r="AF188" s="76"/>
      <c r="AG188" s="77">
        <f>IF($R178&gt;0, $R178, $R177)</f>
        <v>200</v>
      </c>
      <c r="AH188" s="78">
        <v>0</v>
      </c>
      <c r="AI188" s="85"/>
      <c r="AJ188" s="86">
        <f>IF($R178&gt;0, $R178, $R177)</f>
        <v>200</v>
      </c>
      <c r="AK188" s="81">
        <v>0</v>
      </c>
      <c r="AL188" s="82">
        <f>AK188-AH188</f>
        <v>0</v>
      </c>
      <c r="AM188" s="83" t="str">
        <f>IF(ISERROR(AL188/AH188), "", AL188/AH188)</f>
        <v/>
      </c>
      <c r="AN188" s="59"/>
      <c r="AO188" s="7"/>
    </row>
    <row r="189" spans="3:41" x14ac:dyDescent="0.35">
      <c r="C189" s="5"/>
      <c r="D189" s="74" t="s">
        <v>60</v>
      </c>
      <c r="E189" s="75"/>
      <c r="F189" s="76">
        <v>0</v>
      </c>
      <c r="G189" s="77">
        <v>1</v>
      </c>
      <c r="H189" s="78">
        <f t="shared" si="118"/>
        <v>0</v>
      </c>
      <c r="I189" s="79">
        <v>0</v>
      </c>
      <c r="J189" s="80">
        <f>G189</f>
        <v>1</v>
      </c>
      <c r="K189" s="81">
        <f t="shared" ref="K189:K198" si="124">J189*I189</f>
        <v>0</v>
      </c>
      <c r="L189" s="82">
        <f t="shared" si="115"/>
        <v>0</v>
      </c>
      <c r="M189" s="83" t="str">
        <f t="shared" si="119"/>
        <v/>
      </c>
      <c r="N189" s="59"/>
      <c r="O189" s="7"/>
      <c r="P189" s="5"/>
      <c r="Q189" s="74" t="s">
        <v>60</v>
      </c>
      <c r="R189" s="75"/>
      <c r="S189" s="97">
        <f t="shared" ref="S189" si="125">I189</f>
        <v>0</v>
      </c>
      <c r="T189" s="77">
        <v>1</v>
      </c>
      <c r="U189" s="78">
        <f t="shared" ref="U189:U191" si="126">T189*S189</f>
        <v>0</v>
      </c>
      <c r="V189" s="79">
        <v>0</v>
      </c>
      <c r="W189" s="80">
        <f>T189</f>
        <v>1</v>
      </c>
      <c r="X189" s="81">
        <f t="shared" ref="X189:X190" si="127">W189*V189</f>
        <v>0</v>
      </c>
      <c r="Y189" s="82">
        <f t="shared" ref="Y189:Y190" si="128">X189-U189</f>
        <v>0</v>
      </c>
      <c r="Z189" s="83" t="str">
        <f t="shared" ref="Z189" si="129">IF(ISERROR(Y189/U189), "", Y189/U189)</f>
        <v/>
      </c>
      <c r="AA189" s="59"/>
      <c r="AB189" s="7"/>
      <c r="AC189" s="5"/>
      <c r="AD189" s="74" t="s">
        <v>60</v>
      </c>
      <c r="AE189" s="75"/>
      <c r="AF189" s="97">
        <f t="shared" ref="AF189" si="130">V189</f>
        <v>0</v>
      </c>
      <c r="AG189" s="77">
        <v>1</v>
      </c>
      <c r="AH189" s="78">
        <f t="shared" ref="AH189:AH191" si="131">AG189*AF189</f>
        <v>0</v>
      </c>
      <c r="AI189" s="79">
        <v>0</v>
      </c>
      <c r="AJ189" s="80">
        <f>AG189</f>
        <v>1</v>
      </c>
      <c r="AK189" s="81">
        <f t="shared" ref="AK189:AK190" si="132">AJ189*AI189</f>
        <v>0</v>
      </c>
      <c r="AL189" s="82">
        <f t="shared" ref="AL189:AL190" si="133">AK189-AH189</f>
        <v>0</v>
      </c>
      <c r="AM189" s="83" t="str">
        <f t="shared" ref="AM189" si="134">IF(ISERROR(AL189/AH189), "", AL189/AH189)</f>
        <v/>
      </c>
      <c r="AN189" s="59"/>
      <c r="AO189" s="7"/>
    </row>
    <row r="190" spans="3:41" x14ac:dyDescent="0.35">
      <c r="C190" s="5"/>
      <c r="D190" s="161" t="s">
        <v>90</v>
      </c>
      <c r="E190" s="161"/>
      <c r="F190" s="162"/>
      <c r="G190" s="163"/>
      <c r="H190" s="164"/>
      <c r="I190" s="165">
        <f>E10</f>
        <v>-35.548032353113925</v>
      </c>
      <c r="J190" s="166">
        <v>1</v>
      </c>
      <c r="K190" s="167">
        <f t="shared" si="124"/>
        <v>-35.548032353113925</v>
      </c>
      <c r="L190" s="168">
        <f t="shared" si="115"/>
        <v>-35.548032353113925</v>
      </c>
      <c r="M190" s="169" t="str">
        <f>IF(ISERROR(L190/H190), "", L190/H190)</f>
        <v/>
      </c>
      <c r="N190" s="59"/>
      <c r="O190" s="7"/>
      <c r="P190" s="5"/>
      <c r="Q190" s="161" t="s">
        <v>90</v>
      </c>
      <c r="R190" s="161"/>
      <c r="S190" s="162">
        <f>I190</f>
        <v>-35.548032353113925</v>
      </c>
      <c r="T190" s="220">
        <f>J190</f>
        <v>1</v>
      </c>
      <c r="U190" s="164">
        <f t="shared" si="126"/>
        <v>-35.548032353113925</v>
      </c>
      <c r="V190" s="165">
        <f>F10</f>
        <v>-15.08098342253318</v>
      </c>
      <c r="W190" s="166">
        <v>1</v>
      </c>
      <c r="X190" s="167">
        <f t="shared" si="127"/>
        <v>-15.08098342253318</v>
      </c>
      <c r="Y190" s="168">
        <f t="shared" si="128"/>
        <v>20.467048930580745</v>
      </c>
      <c r="Z190" s="169">
        <f>IF(ISERROR(Y190/U190), "", Y190/U190)</f>
        <v>-0.5757575757575758</v>
      </c>
      <c r="AA190" s="59"/>
      <c r="AB190" s="7"/>
      <c r="AC190" s="5"/>
      <c r="AD190" s="161" t="s">
        <v>90</v>
      </c>
      <c r="AE190" s="161"/>
      <c r="AF190" s="162">
        <f>V190</f>
        <v>-15.08098342253318</v>
      </c>
      <c r="AG190" s="220">
        <f>W190</f>
        <v>1</v>
      </c>
      <c r="AH190" s="164">
        <f t="shared" si="131"/>
        <v>-15.08098342253318</v>
      </c>
      <c r="AI190" s="165">
        <f ca="1">G10</f>
        <v>-3.2316393048285383</v>
      </c>
      <c r="AJ190" s="166">
        <v>1</v>
      </c>
      <c r="AK190" s="167">
        <f t="shared" ca="1" si="132"/>
        <v>-3.2316393048285383</v>
      </c>
      <c r="AL190" s="168">
        <f t="shared" ca="1" si="133"/>
        <v>11.849344117704641</v>
      </c>
      <c r="AM190" s="169">
        <f ca="1">IF(ISERROR(AL190/AH190), "", AL190/AH190)</f>
        <v>-0.7857142857142857</v>
      </c>
      <c r="AN190" s="59"/>
      <c r="AO190" s="7"/>
    </row>
    <row r="191" spans="3:41" x14ac:dyDescent="0.35">
      <c r="C191" s="5"/>
      <c r="D191" s="161" t="s">
        <v>94</v>
      </c>
      <c r="E191" s="161"/>
      <c r="F191" s="162"/>
      <c r="G191" s="163"/>
      <c r="H191" s="164"/>
      <c r="I191" s="193">
        <f>E11</f>
        <v>-0.3339929432467092</v>
      </c>
      <c r="J191" s="166">
        <f>E178</f>
        <v>200</v>
      </c>
      <c r="K191" s="167">
        <f t="shared" ref="K191" si="135">J191*I191</f>
        <v>-66.798588649341838</v>
      </c>
      <c r="L191" s="168">
        <f t="shared" ref="L191" si="136">K191-H191</f>
        <v>-66.798588649341838</v>
      </c>
      <c r="M191" s="169" t="str">
        <f>IF(ISERROR(L191/H191), "", L191/H191)</f>
        <v/>
      </c>
      <c r="N191" s="59"/>
      <c r="O191" s="7"/>
      <c r="P191" s="5"/>
      <c r="Q191" s="161" t="s">
        <v>94</v>
      </c>
      <c r="R191" s="161"/>
      <c r="S191" s="162">
        <f>I191</f>
        <v>-0.3339929432467092</v>
      </c>
      <c r="T191" s="220">
        <f>R178</f>
        <v>200</v>
      </c>
      <c r="U191" s="164">
        <f t="shared" si="126"/>
        <v>-66.798588649341838</v>
      </c>
      <c r="V191" s="193">
        <f>F11</f>
        <v>-0.14169397592284633</v>
      </c>
      <c r="W191" s="166">
        <f>R178</f>
        <v>200</v>
      </c>
      <c r="X191" s="167">
        <f t="shared" ref="X191" si="137">W191*V191</f>
        <v>-28.338795184569264</v>
      </c>
      <c r="Y191" s="168">
        <f t="shared" ref="Y191" si="138">X191-U191</f>
        <v>38.459793464772574</v>
      </c>
      <c r="Z191" s="169">
        <f>IF(ISERROR(Y191/U191), "", Y191/U191)</f>
        <v>-0.5757575757575758</v>
      </c>
      <c r="AA191" s="59"/>
      <c r="AB191" s="7"/>
      <c r="AC191" s="5"/>
      <c r="AD191" s="161" t="s">
        <v>94</v>
      </c>
      <c r="AE191" s="161"/>
      <c r="AF191" s="162">
        <f>V191</f>
        <v>-0.14169397592284633</v>
      </c>
      <c r="AG191" s="220">
        <f>AE178</f>
        <v>200</v>
      </c>
      <c r="AH191" s="164">
        <f t="shared" si="131"/>
        <v>-28.338795184569264</v>
      </c>
      <c r="AI191" s="193">
        <f ca="1">G11</f>
        <v>-3.036299484060993E-2</v>
      </c>
      <c r="AJ191" s="166">
        <f>AE178</f>
        <v>200</v>
      </c>
      <c r="AK191" s="167">
        <f t="shared" ref="AK191" ca="1" si="139">AJ191*AI191</f>
        <v>-6.0725989681219863</v>
      </c>
      <c r="AL191" s="168">
        <f t="shared" ref="AL191" ca="1" si="140">AK191-AH191</f>
        <v>22.266196216447277</v>
      </c>
      <c r="AM191" s="169">
        <f ca="1">IF(ISERROR(AL191/AH191), "", AL191/AH191)</f>
        <v>-0.78571428571428559</v>
      </c>
      <c r="AN191" s="59"/>
      <c r="AO191" s="7"/>
    </row>
    <row r="192" spans="3:41" x14ac:dyDescent="0.35">
      <c r="C192" s="5"/>
      <c r="D192" s="74" t="s">
        <v>61</v>
      </c>
      <c r="E192" s="75"/>
      <c r="F192" s="84">
        <v>0</v>
      </c>
      <c r="G192" s="77">
        <f>IF($E178&gt;0, $E178, $E177)</f>
        <v>200</v>
      </c>
      <c r="H192" s="78">
        <f t="shared" si="118"/>
        <v>0</v>
      </c>
      <c r="I192" s="239">
        <f>'Without Escalation'!I192</f>
        <v>0.16849294324670916</v>
      </c>
      <c r="J192" s="80">
        <f>IF($E178&gt;0, $E178, $E177)</f>
        <v>200</v>
      </c>
      <c r="K192" s="81">
        <f t="shared" si="124"/>
        <v>33.698588649341829</v>
      </c>
      <c r="L192" s="82">
        <f t="shared" si="115"/>
        <v>33.698588649341829</v>
      </c>
      <c r="M192" s="83" t="str">
        <f t="shared" si="119"/>
        <v/>
      </c>
      <c r="N192" s="59"/>
      <c r="O192" s="7"/>
      <c r="P192" s="5"/>
      <c r="Q192" s="74" t="s">
        <v>61</v>
      </c>
      <c r="R192" s="75"/>
      <c r="S192" s="97">
        <f t="shared" ref="S192" si="141">I192</f>
        <v>0.16849294324670916</v>
      </c>
      <c r="T192" s="77">
        <f>IF($R178&gt;0, $R178, $R177)</f>
        <v>200</v>
      </c>
      <c r="U192" s="78">
        <f t="shared" ref="U192" si="142">T192*S192</f>
        <v>33.698588649341829</v>
      </c>
      <c r="V192" s="85"/>
      <c r="W192" s="80">
        <f>IF($R178&gt;0, $R178, $R177)</f>
        <v>200</v>
      </c>
      <c r="X192" s="81">
        <f t="shared" ref="X192" si="143">W192*V192</f>
        <v>0</v>
      </c>
      <c r="Y192" s="82">
        <f t="shared" ref="Y192:Y193" si="144">X192-U192</f>
        <v>-33.698588649341829</v>
      </c>
      <c r="Z192" s="83">
        <f t="shared" ref="Z192" si="145">IF(ISERROR(Y192/U192), "", Y192/U192)</f>
        <v>-1</v>
      </c>
      <c r="AA192" s="59"/>
      <c r="AB192" s="7"/>
      <c r="AC192" s="5"/>
      <c r="AD192" s="74" t="s">
        <v>61</v>
      </c>
      <c r="AE192" s="75"/>
      <c r="AF192" s="97">
        <f t="shared" ref="AF192" si="146">V192</f>
        <v>0</v>
      </c>
      <c r="AG192" s="77">
        <f>IF($R178&gt;0, $R178, $R177)</f>
        <v>200</v>
      </c>
      <c r="AH192" s="78">
        <f t="shared" ref="AH192" si="147">AG192*AF192</f>
        <v>0</v>
      </c>
      <c r="AI192" s="85"/>
      <c r="AJ192" s="80">
        <f>IF($R178&gt;0, $R178, $R177)</f>
        <v>200</v>
      </c>
      <c r="AK192" s="81">
        <f t="shared" ref="AK192" si="148">AJ192*AI192</f>
        <v>0</v>
      </c>
      <c r="AL192" s="82">
        <f t="shared" ref="AL192:AL193" si="149">AK192-AH192</f>
        <v>0</v>
      </c>
      <c r="AM192" s="83" t="str">
        <f t="shared" ref="AM192" si="150">IF(ISERROR(AL192/AH192), "", AL192/AH192)</f>
        <v/>
      </c>
      <c r="AN192" s="59"/>
      <c r="AO192" s="7"/>
    </row>
    <row r="193" spans="3:41" x14ac:dyDescent="0.35">
      <c r="C193" s="5"/>
      <c r="D193" s="87" t="s">
        <v>62</v>
      </c>
      <c r="E193" s="88"/>
      <c r="F193" s="89"/>
      <c r="G193" s="90"/>
      <c r="H193" s="91">
        <f>SUM(H185:H192)</f>
        <v>495.85</v>
      </c>
      <c r="I193" s="92"/>
      <c r="J193" s="93"/>
      <c r="K193" s="94">
        <f>SUM(K185:K192)</f>
        <v>673.14196764688609</v>
      </c>
      <c r="L193" s="95">
        <f t="shared" si="115"/>
        <v>177.29196764688606</v>
      </c>
      <c r="M193" s="96">
        <f>IF((H193)=0,"",(L193/H193))</f>
        <v>0.35755161368737737</v>
      </c>
      <c r="N193" s="59"/>
      <c r="O193" s="7"/>
      <c r="P193" s="5"/>
      <c r="Q193" s="87" t="s">
        <v>62</v>
      </c>
      <c r="R193" s="88"/>
      <c r="S193" s="89"/>
      <c r="T193" s="90"/>
      <c r="U193" s="91">
        <f>SUM(U185:U192)</f>
        <v>673.14196764688609</v>
      </c>
      <c r="V193" s="92"/>
      <c r="W193" s="93"/>
      <c r="X193" s="94">
        <f>SUM(X185:X192)</f>
        <v>713.49632139289758</v>
      </c>
      <c r="Y193" s="95">
        <f t="shared" si="144"/>
        <v>40.354353746011498</v>
      </c>
      <c r="Z193" s="96">
        <f>IF((U193)=0,"",(Y193/U193))</f>
        <v>5.994924649710804E-2</v>
      </c>
      <c r="AA193" s="59"/>
      <c r="AB193" s="7"/>
      <c r="AC193" s="5"/>
      <c r="AD193" s="87" t="s">
        <v>62</v>
      </c>
      <c r="AE193" s="88"/>
      <c r="AF193" s="89"/>
      <c r="AG193" s="90"/>
      <c r="AH193" s="91">
        <f>SUM(AH185:AH192)</f>
        <v>713.49632139289758</v>
      </c>
      <c r="AI193" s="92"/>
      <c r="AJ193" s="93"/>
      <c r="AK193" s="94">
        <f ca="1">SUM(AK185:AK192)</f>
        <v>767.03055472704955</v>
      </c>
      <c r="AL193" s="95">
        <f t="shared" ca="1" si="149"/>
        <v>53.534233334151963</v>
      </c>
      <c r="AM193" s="96">
        <f ca="1">IF((AH193)=0,"",(AL193/AH193))</f>
        <v>7.5030847012135499E-2</v>
      </c>
      <c r="AN193" s="59"/>
      <c r="AO193" s="7"/>
    </row>
    <row r="194" spans="3:41" x14ac:dyDescent="0.35">
      <c r="C194" s="5"/>
      <c r="D194" s="74" t="s">
        <v>63</v>
      </c>
      <c r="E194" s="75"/>
      <c r="F194" s="97">
        <v>0</v>
      </c>
      <c r="G194" s="98">
        <f>IF(F194=0, 0, $E177*E179-E177)</f>
        <v>0</v>
      </c>
      <c r="H194" s="78">
        <f>G194*F194</f>
        <v>0</v>
      </c>
      <c r="I194" s="85"/>
      <c r="J194" s="99">
        <f>IF(I194=0, 0, E177*E180-E177)</f>
        <v>0</v>
      </c>
      <c r="K194" s="81">
        <f>J194*I194</f>
        <v>0</v>
      </c>
      <c r="L194" s="82">
        <f>K194-H194</f>
        <v>0</v>
      </c>
      <c r="M194" s="83" t="str">
        <f>IF(ISERROR(L194/H194), "", L194/H194)</f>
        <v/>
      </c>
      <c r="N194" s="59"/>
      <c r="O194" s="7"/>
      <c r="P194" s="5"/>
      <c r="Q194" s="74" t="s">
        <v>63</v>
      </c>
      <c r="R194" s="75"/>
      <c r="S194" s="97">
        <v>0</v>
      </c>
      <c r="T194" s="98">
        <f>IF(S194=0, 0, $R177*R179-R177)</f>
        <v>0</v>
      </c>
      <c r="U194" s="78">
        <f>T194*S194</f>
        <v>0</v>
      </c>
      <c r="V194" s="85"/>
      <c r="W194" s="99">
        <f>IF(V194=0, 0, R177*R180-R177)</f>
        <v>0</v>
      </c>
      <c r="X194" s="81">
        <f>W194*V194</f>
        <v>0</v>
      </c>
      <c r="Y194" s="82">
        <f>X194-U194</f>
        <v>0</v>
      </c>
      <c r="Z194" s="83" t="str">
        <f>IF(ISERROR(Y194/U194), "", Y194/U194)</f>
        <v/>
      </c>
      <c r="AA194" s="59"/>
      <c r="AB194" s="7"/>
      <c r="AC194" s="5"/>
      <c r="AD194" s="74" t="s">
        <v>63</v>
      </c>
      <c r="AE194" s="75"/>
      <c r="AF194" s="97">
        <v>0</v>
      </c>
      <c r="AG194" s="98">
        <f>IF(AF194=0, 0, $R177*AE179-AE177)</f>
        <v>0</v>
      </c>
      <c r="AH194" s="78">
        <f>AG194*AF194</f>
        <v>0</v>
      </c>
      <c r="AI194" s="85"/>
      <c r="AJ194" s="99">
        <f>IF(AI194=0, 0, AE177*AE180-AE177)</f>
        <v>0</v>
      </c>
      <c r="AK194" s="81">
        <f>AJ194*AI194</f>
        <v>0</v>
      </c>
      <c r="AL194" s="82">
        <f>AK194-AH194</f>
        <v>0</v>
      </c>
      <c r="AM194" s="83" t="str">
        <f>IF(ISERROR(AL194/AH194), "", AL194/AH194)</f>
        <v/>
      </c>
      <c r="AN194" s="59"/>
      <c r="AO194" s="7"/>
    </row>
    <row r="195" spans="3:41" x14ac:dyDescent="0.35">
      <c r="C195" s="5"/>
      <c r="D195" s="74" t="s">
        <v>64</v>
      </c>
      <c r="E195" s="75"/>
      <c r="F195" s="97">
        <v>1.1802999999999999</v>
      </c>
      <c r="G195" s="100">
        <f>IF($E178&gt;0, $E178, $E177)</f>
        <v>200</v>
      </c>
      <c r="H195" s="78">
        <f t="shared" si="118"/>
        <v>236.05999999999997</v>
      </c>
      <c r="I195" s="239">
        <f>'Without Escalation'!I195</f>
        <v>-4.1000000000000002E-2</v>
      </c>
      <c r="J195" s="101">
        <f>IF($E178&gt;0, $E178, $E177)</f>
        <v>200</v>
      </c>
      <c r="K195" s="81">
        <f t="shared" si="124"/>
        <v>-8.2000000000000011</v>
      </c>
      <c r="L195" s="82">
        <f t="shared" si="115"/>
        <v>-244.25999999999996</v>
      </c>
      <c r="M195" s="83">
        <f t="shared" si="119"/>
        <v>-1.0347369312886554</v>
      </c>
      <c r="N195" s="59"/>
      <c r="O195" s="7"/>
      <c r="P195" s="5"/>
      <c r="Q195" s="74" t="s">
        <v>64</v>
      </c>
      <c r="R195" s="75"/>
      <c r="S195" s="97">
        <f t="shared" ref="S195:S204" si="151">I195</f>
        <v>-4.1000000000000002E-2</v>
      </c>
      <c r="T195" s="100">
        <f>IF($R178&gt;0, $R178, $R177)</f>
        <v>200</v>
      </c>
      <c r="U195" s="78">
        <f t="shared" ref="U195" si="152">T195*S195</f>
        <v>-8.2000000000000011</v>
      </c>
      <c r="V195" s="85"/>
      <c r="W195" s="101">
        <f>IF($R178&gt;0, $R178, $R177)</f>
        <v>200</v>
      </c>
      <c r="X195" s="81">
        <f t="shared" ref="X195" si="153">W195*V195</f>
        <v>0</v>
      </c>
      <c r="Y195" s="82">
        <f t="shared" ref="Y195:Y199" si="154">X195-U195</f>
        <v>8.2000000000000011</v>
      </c>
      <c r="Z195" s="83">
        <f t="shared" ref="Z195:Z198" si="155">IF(ISERROR(Y195/U195), "", Y195/U195)</f>
        <v>-1</v>
      </c>
      <c r="AA195" s="59"/>
      <c r="AB195" s="7"/>
      <c r="AC195" s="5"/>
      <c r="AD195" s="74" t="s">
        <v>64</v>
      </c>
      <c r="AE195" s="75"/>
      <c r="AF195" s="97">
        <f t="shared" ref="AF195:AF201" si="156">V195</f>
        <v>0</v>
      </c>
      <c r="AG195" s="100">
        <f>IF($R178&gt;0, $R178, $R177)</f>
        <v>200</v>
      </c>
      <c r="AH195" s="78">
        <f t="shared" ref="AH195" si="157">AG195*AF195</f>
        <v>0</v>
      </c>
      <c r="AI195" s="85"/>
      <c r="AJ195" s="101">
        <f>IF($R178&gt;0, $R178, $R177)</f>
        <v>200</v>
      </c>
      <c r="AK195" s="81">
        <f t="shared" ref="AK195" si="158">AJ195*AI195</f>
        <v>0</v>
      </c>
      <c r="AL195" s="82">
        <f t="shared" ref="AL195:AL199" si="159">AK195-AH195</f>
        <v>0</v>
      </c>
      <c r="AM195" s="83" t="str">
        <f t="shared" ref="AM195:AM198" si="160">IF(ISERROR(AL195/AH195), "", AL195/AH195)</f>
        <v/>
      </c>
      <c r="AN195" s="59"/>
      <c r="AO195" s="7"/>
    </row>
    <row r="196" spans="3:41" x14ac:dyDescent="0.35">
      <c r="C196" s="5"/>
      <c r="D196" s="74" t="s">
        <v>65</v>
      </c>
      <c r="E196" s="75"/>
      <c r="F196" s="97">
        <v>-5.5E-2</v>
      </c>
      <c r="G196" s="100">
        <f>IF($E178&gt;0, $E178, $E177)</f>
        <v>200</v>
      </c>
      <c r="H196" s="78">
        <f>G196*F196</f>
        <v>-11</v>
      </c>
      <c r="I196" s="239">
        <f>'Without Escalation'!I196</f>
        <v>0</v>
      </c>
      <c r="J196" s="101">
        <f>IF($E178&gt;0, $E178, $E177)</f>
        <v>200</v>
      </c>
      <c r="K196" s="81">
        <f>J196*I196</f>
        <v>0</v>
      </c>
      <c r="L196" s="82">
        <f t="shared" si="115"/>
        <v>11</v>
      </c>
      <c r="M196" s="83">
        <f t="shared" si="119"/>
        <v>-1</v>
      </c>
      <c r="N196" s="59"/>
      <c r="O196" s="7"/>
      <c r="P196" s="5"/>
      <c r="Q196" s="74" t="s">
        <v>65</v>
      </c>
      <c r="R196" s="75"/>
      <c r="S196" s="97">
        <f t="shared" si="151"/>
        <v>0</v>
      </c>
      <c r="T196" s="100">
        <f>IF($R178&gt;0, $R178, $R177)</f>
        <v>200</v>
      </c>
      <c r="U196" s="78">
        <f>T196*S196</f>
        <v>0</v>
      </c>
      <c r="V196" s="85">
        <v>0</v>
      </c>
      <c r="W196" s="101">
        <f>IF($R178&gt;0, $R178, $R177)</f>
        <v>200</v>
      </c>
      <c r="X196" s="81">
        <f>W196*V196</f>
        <v>0</v>
      </c>
      <c r="Y196" s="82">
        <f t="shared" si="154"/>
        <v>0</v>
      </c>
      <c r="Z196" s="83" t="str">
        <f t="shared" si="155"/>
        <v/>
      </c>
      <c r="AA196" s="59"/>
      <c r="AB196" s="7"/>
      <c r="AC196" s="5"/>
      <c r="AD196" s="74" t="s">
        <v>65</v>
      </c>
      <c r="AE196" s="75"/>
      <c r="AF196" s="97">
        <f t="shared" si="156"/>
        <v>0</v>
      </c>
      <c r="AG196" s="100">
        <f>IF($R178&gt;0, $R178, $R177)</f>
        <v>200</v>
      </c>
      <c r="AH196" s="78">
        <f>AG196*AF196</f>
        <v>0</v>
      </c>
      <c r="AI196" s="85">
        <v>0</v>
      </c>
      <c r="AJ196" s="101">
        <f>IF($R178&gt;0, $R178, $R177)</f>
        <v>200</v>
      </c>
      <c r="AK196" s="81">
        <f>AJ196*AI196</f>
        <v>0</v>
      </c>
      <c r="AL196" s="82">
        <f t="shared" si="159"/>
        <v>0</v>
      </c>
      <c r="AM196" s="83" t="str">
        <f t="shared" si="160"/>
        <v/>
      </c>
      <c r="AN196" s="59"/>
      <c r="AO196" s="7"/>
    </row>
    <row r="197" spans="3:41" x14ac:dyDescent="0.35">
      <c r="C197" s="5"/>
      <c r="D197" s="74" t="s">
        <v>66</v>
      </c>
      <c r="E197" s="75"/>
      <c r="F197" s="97">
        <v>1E-4</v>
      </c>
      <c r="G197" s="100">
        <f>E177</f>
        <v>70000</v>
      </c>
      <c r="H197" s="78">
        <f>G197*F197</f>
        <v>7</v>
      </c>
      <c r="I197" s="239">
        <f>'Without Escalation'!I197</f>
        <v>0</v>
      </c>
      <c r="J197" s="101">
        <f>E177</f>
        <v>70000</v>
      </c>
      <c r="K197" s="81">
        <f t="shared" si="124"/>
        <v>0</v>
      </c>
      <c r="L197" s="82">
        <f t="shared" si="115"/>
        <v>-7</v>
      </c>
      <c r="M197" s="83">
        <f t="shared" si="119"/>
        <v>-1</v>
      </c>
      <c r="N197" s="59"/>
      <c r="O197" s="7"/>
      <c r="P197" s="5"/>
      <c r="Q197" s="74" t="s">
        <v>66</v>
      </c>
      <c r="R197" s="75"/>
      <c r="S197" s="97">
        <f t="shared" si="151"/>
        <v>0</v>
      </c>
      <c r="T197" s="100">
        <f>R177</f>
        <v>70000</v>
      </c>
      <c r="U197" s="78">
        <f>T197*S197</f>
        <v>0</v>
      </c>
      <c r="V197" s="85">
        <v>0</v>
      </c>
      <c r="W197" s="101">
        <f>R177</f>
        <v>70000</v>
      </c>
      <c r="X197" s="81">
        <f t="shared" ref="X197:X198" si="161">W197*V197</f>
        <v>0</v>
      </c>
      <c r="Y197" s="82">
        <f t="shared" si="154"/>
        <v>0</v>
      </c>
      <c r="Z197" s="83" t="str">
        <f t="shared" si="155"/>
        <v/>
      </c>
      <c r="AA197" s="59"/>
      <c r="AB197" s="7"/>
      <c r="AC197" s="5"/>
      <c r="AD197" s="74" t="s">
        <v>66</v>
      </c>
      <c r="AE197" s="75"/>
      <c r="AF197" s="97">
        <f t="shared" si="156"/>
        <v>0</v>
      </c>
      <c r="AG197" s="100">
        <f>AE177</f>
        <v>70000</v>
      </c>
      <c r="AH197" s="78">
        <f>AG197*AF197</f>
        <v>0</v>
      </c>
      <c r="AI197" s="85">
        <v>0</v>
      </c>
      <c r="AJ197" s="101">
        <f>AE177</f>
        <v>70000</v>
      </c>
      <c r="AK197" s="81">
        <f t="shared" ref="AK197:AK198" si="162">AJ197*AI197</f>
        <v>0</v>
      </c>
      <c r="AL197" s="82">
        <f t="shared" si="159"/>
        <v>0</v>
      </c>
      <c r="AM197" s="83" t="str">
        <f t="shared" si="160"/>
        <v/>
      </c>
      <c r="AN197" s="59"/>
      <c r="AO197" s="7"/>
    </row>
    <row r="198" spans="3:41" x14ac:dyDescent="0.35">
      <c r="C198" s="5"/>
      <c r="D198" s="74" t="s">
        <v>67</v>
      </c>
      <c r="E198" s="75"/>
      <c r="F198" s="97">
        <v>0.53769999999999996</v>
      </c>
      <c r="G198" s="100">
        <f>IF($E178&gt;0, $E178, $E177)</f>
        <v>200</v>
      </c>
      <c r="H198" s="78">
        <f t="shared" si="118"/>
        <v>107.53999999999999</v>
      </c>
      <c r="I198" s="239">
        <f>'Without Escalation'!I198</f>
        <v>0.75129999999999997</v>
      </c>
      <c r="J198" s="101">
        <f>IF($E178&gt;0, $E178, $E177)</f>
        <v>200</v>
      </c>
      <c r="K198" s="81">
        <f t="shared" si="124"/>
        <v>150.26</v>
      </c>
      <c r="L198" s="82">
        <f t="shared" si="115"/>
        <v>42.72</v>
      </c>
      <c r="M198" s="83">
        <f t="shared" si="119"/>
        <v>0.39724753580063232</v>
      </c>
      <c r="N198" s="59"/>
      <c r="O198" s="7"/>
      <c r="P198" s="5"/>
      <c r="Q198" s="74" t="s">
        <v>67</v>
      </c>
      <c r="R198" s="75"/>
      <c r="S198" s="97">
        <f t="shared" si="151"/>
        <v>0.75129999999999997</v>
      </c>
      <c r="T198" s="100">
        <f>IF($R178&gt;0, $R178, $R177)</f>
        <v>200</v>
      </c>
      <c r="U198" s="78">
        <f t="shared" ref="U198" si="163">T198*S198</f>
        <v>150.26</v>
      </c>
      <c r="V198" s="102">
        <f>S198*(1+$K$16)</f>
        <v>0.77383899999999994</v>
      </c>
      <c r="W198" s="101">
        <f>IF($R178&gt;0, $R178, $R177)</f>
        <v>200</v>
      </c>
      <c r="X198" s="81">
        <f t="shared" si="161"/>
        <v>154.76779999999999</v>
      </c>
      <c r="Y198" s="82">
        <f t="shared" si="154"/>
        <v>4.5078000000000031</v>
      </c>
      <c r="Z198" s="83">
        <f t="shared" si="155"/>
        <v>3.0000000000000023E-2</v>
      </c>
      <c r="AA198" s="59"/>
      <c r="AB198" s="7"/>
      <c r="AC198" s="5"/>
      <c r="AD198" s="74" t="s">
        <v>67</v>
      </c>
      <c r="AE198" s="75"/>
      <c r="AF198" s="97">
        <f t="shared" si="156"/>
        <v>0.77383899999999994</v>
      </c>
      <c r="AG198" s="100">
        <f>IF($R178&gt;0, $R178, $R177)</f>
        <v>200</v>
      </c>
      <c r="AH198" s="78">
        <f t="shared" ref="AH198" si="164">AG198*AF198</f>
        <v>154.76779999999999</v>
      </c>
      <c r="AI198" s="102">
        <f>AF198*(1+$K$16)</f>
        <v>0.79705417000000001</v>
      </c>
      <c r="AJ198" s="101">
        <f>IF($R178&gt;0, $R178, $R177)</f>
        <v>200</v>
      </c>
      <c r="AK198" s="81">
        <f t="shared" si="162"/>
        <v>159.41083399999999</v>
      </c>
      <c r="AL198" s="82">
        <f t="shared" si="159"/>
        <v>4.6430340000000001</v>
      </c>
      <c r="AM198" s="83">
        <f t="shared" si="160"/>
        <v>3.0000000000000002E-2</v>
      </c>
      <c r="AN198" s="59"/>
      <c r="AO198" s="7"/>
    </row>
    <row r="199" spans="3:41" x14ac:dyDescent="0.35">
      <c r="C199" s="5"/>
      <c r="D199" s="74" t="s">
        <v>68</v>
      </c>
      <c r="E199" s="75"/>
      <c r="F199" s="76">
        <v>0</v>
      </c>
      <c r="G199" s="77">
        <v>1</v>
      </c>
      <c r="H199" s="78">
        <f>G199*F199</f>
        <v>0</v>
      </c>
      <c r="I199" s="239">
        <f>'Without Escalation'!I199</f>
        <v>0</v>
      </c>
      <c r="J199" s="86">
        <v>1</v>
      </c>
      <c r="K199" s="81">
        <f>J199*I199</f>
        <v>0</v>
      </c>
      <c r="L199" s="82">
        <f t="shared" si="115"/>
        <v>0</v>
      </c>
      <c r="M199" s="83" t="str">
        <f>IF(ISERROR(L199/H199), "", L199/H199)</f>
        <v/>
      </c>
      <c r="N199" s="59"/>
      <c r="O199" s="7"/>
      <c r="P199" s="5"/>
      <c r="Q199" s="74" t="s">
        <v>68</v>
      </c>
      <c r="R199" s="75"/>
      <c r="S199" s="97">
        <f t="shared" si="151"/>
        <v>0</v>
      </c>
      <c r="T199" s="77">
        <v>1</v>
      </c>
      <c r="U199" s="78">
        <f>T199*S199</f>
        <v>0</v>
      </c>
      <c r="V199" s="79">
        <v>0</v>
      </c>
      <c r="W199" s="86">
        <v>1</v>
      </c>
      <c r="X199" s="81">
        <f>W199*V199</f>
        <v>0</v>
      </c>
      <c r="Y199" s="82">
        <f t="shared" si="154"/>
        <v>0</v>
      </c>
      <c r="Z199" s="83" t="str">
        <f>IF(ISERROR(Y199/U199), "", Y199/U199)</f>
        <v/>
      </c>
      <c r="AA199" s="59"/>
      <c r="AB199" s="7"/>
      <c r="AC199" s="5"/>
      <c r="AD199" s="74" t="s">
        <v>68</v>
      </c>
      <c r="AE199" s="75"/>
      <c r="AF199" s="97">
        <f t="shared" si="156"/>
        <v>0</v>
      </c>
      <c r="AG199" s="77">
        <v>1</v>
      </c>
      <c r="AH199" s="78">
        <f>AG199*AF199</f>
        <v>0</v>
      </c>
      <c r="AI199" s="79">
        <v>0</v>
      </c>
      <c r="AJ199" s="86">
        <v>1</v>
      </c>
      <c r="AK199" s="81">
        <f>AJ199*AI199</f>
        <v>0</v>
      </c>
      <c r="AL199" s="82">
        <f t="shared" si="159"/>
        <v>0</v>
      </c>
      <c r="AM199" s="83" t="str">
        <f>IF(ISERROR(AL199/AH199), "", AL199/AH199)</f>
        <v/>
      </c>
      <c r="AN199" s="59"/>
      <c r="AO199" s="7"/>
    </row>
    <row r="200" spans="3:41" x14ac:dyDescent="0.35">
      <c r="C200" s="5"/>
      <c r="D200" s="74" t="s">
        <v>69</v>
      </c>
      <c r="E200" s="75"/>
      <c r="F200" s="76">
        <v>0</v>
      </c>
      <c r="G200" s="77">
        <v>1</v>
      </c>
      <c r="H200" s="78">
        <f t="shared" si="118"/>
        <v>0</v>
      </c>
      <c r="I200" s="239">
        <f>'Without Escalation'!I200</f>
        <v>0</v>
      </c>
      <c r="J200" s="86">
        <v>1</v>
      </c>
      <c r="K200" s="81">
        <f>J200*I200</f>
        <v>0</v>
      </c>
      <c r="L200" s="82">
        <f>K200-H200</f>
        <v>0</v>
      </c>
      <c r="M200" s="83" t="str">
        <f>IF(ISERROR(L200/H200), "", L200/H200)</f>
        <v/>
      </c>
      <c r="N200" s="59"/>
      <c r="O200" s="7"/>
      <c r="P200" s="5"/>
      <c r="Q200" s="74" t="s">
        <v>69</v>
      </c>
      <c r="R200" s="75"/>
      <c r="S200" s="97">
        <f t="shared" si="151"/>
        <v>0</v>
      </c>
      <c r="T200" s="77">
        <v>1</v>
      </c>
      <c r="U200" s="78">
        <f t="shared" ref="U200" si="165">T200*S200</f>
        <v>0</v>
      </c>
      <c r="V200" s="79">
        <v>0</v>
      </c>
      <c r="W200" s="86">
        <v>1</v>
      </c>
      <c r="X200" s="81">
        <f>W200*V200</f>
        <v>0</v>
      </c>
      <c r="Y200" s="82">
        <f>X200-U200</f>
        <v>0</v>
      </c>
      <c r="Z200" s="83" t="str">
        <f>IF(ISERROR(Y200/U200), "", Y200/U200)</f>
        <v/>
      </c>
      <c r="AA200" s="59"/>
      <c r="AB200" s="7"/>
      <c r="AC200" s="5"/>
      <c r="AD200" s="74" t="s">
        <v>69</v>
      </c>
      <c r="AE200" s="75"/>
      <c r="AF200" s="97">
        <f t="shared" si="156"/>
        <v>0</v>
      </c>
      <c r="AG200" s="77">
        <v>1</v>
      </c>
      <c r="AH200" s="78">
        <f t="shared" ref="AH200" si="166">AG200*AF200</f>
        <v>0</v>
      </c>
      <c r="AI200" s="79">
        <v>0</v>
      </c>
      <c r="AJ200" s="86">
        <v>1</v>
      </c>
      <c r="AK200" s="81">
        <f>AJ200*AI200</f>
        <v>0</v>
      </c>
      <c r="AL200" s="82">
        <f>AK200-AH200</f>
        <v>0</v>
      </c>
      <c r="AM200" s="83" t="str">
        <f>IF(ISERROR(AL200/AH200), "", AL200/AH200)</f>
        <v/>
      </c>
      <c r="AN200" s="59"/>
      <c r="AO200" s="7"/>
    </row>
    <row r="201" spans="3:41" x14ac:dyDescent="0.35">
      <c r="C201" s="5"/>
      <c r="D201" s="74" t="s">
        <v>70</v>
      </c>
      <c r="E201" s="75"/>
      <c r="F201" s="97"/>
      <c r="G201" s="100">
        <f>IF($E178&gt;0, $E178, $E177)</f>
        <v>200</v>
      </c>
      <c r="H201" s="78">
        <f>G201*F201</f>
        <v>0</v>
      </c>
      <c r="I201" s="239">
        <f>'Without Escalation'!I201</f>
        <v>4.1599999999999998E-2</v>
      </c>
      <c r="J201" s="101">
        <f>IF($E178&gt;0, $E178, $E177)</f>
        <v>200</v>
      </c>
      <c r="K201" s="81">
        <f>J201*I201</f>
        <v>8.32</v>
      </c>
      <c r="L201" s="82">
        <f t="shared" si="115"/>
        <v>8.32</v>
      </c>
      <c r="M201" s="83" t="str">
        <f>IF(ISERROR(L201/H201), "", L201/H201)</f>
        <v/>
      </c>
      <c r="N201" s="59"/>
      <c r="O201" s="7"/>
      <c r="P201" s="5"/>
      <c r="Q201" s="74" t="s">
        <v>70</v>
      </c>
      <c r="R201" s="75"/>
      <c r="S201" s="97">
        <f t="shared" si="151"/>
        <v>4.1599999999999998E-2</v>
      </c>
      <c r="T201" s="100">
        <f>IF($R178&gt;0, $R178, $R177)</f>
        <v>200</v>
      </c>
      <c r="U201" s="78">
        <f>T201*S201</f>
        <v>8.32</v>
      </c>
      <c r="V201" s="85"/>
      <c r="W201" s="101">
        <f>IF($R178&gt;0, $R178, $R177)</f>
        <v>200</v>
      </c>
      <c r="X201" s="81">
        <f>W201*V201</f>
        <v>0</v>
      </c>
      <c r="Y201" s="82">
        <f t="shared" ref="Y201:Y208" si="167">X201-U201</f>
        <v>-8.32</v>
      </c>
      <c r="Z201" s="83">
        <f>IF(ISERROR(Y201/U201), "", Y201/U201)</f>
        <v>-1</v>
      </c>
      <c r="AA201" s="59"/>
      <c r="AB201" s="7"/>
      <c r="AC201" s="5"/>
      <c r="AD201" s="74" t="s">
        <v>70</v>
      </c>
      <c r="AE201" s="75"/>
      <c r="AF201" s="97">
        <f t="shared" si="156"/>
        <v>0</v>
      </c>
      <c r="AG201" s="100">
        <f>IF($R178&gt;0, $R178, $R177)</f>
        <v>200</v>
      </c>
      <c r="AH201" s="78">
        <f>AG201*AF201</f>
        <v>0</v>
      </c>
      <c r="AI201" s="85"/>
      <c r="AJ201" s="101">
        <f>IF($R178&gt;0, $R178, $R177)</f>
        <v>200</v>
      </c>
      <c r="AK201" s="81">
        <f>AJ201*AI201</f>
        <v>0</v>
      </c>
      <c r="AL201" s="82">
        <f t="shared" ref="AL201:AL208" si="168">AK201-AH201</f>
        <v>0</v>
      </c>
      <c r="AM201" s="83" t="str">
        <f>IF(ISERROR(AL201/AH201), "", AL201/AH201)</f>
        <v/>
      </c>
      <c r="AN201" s="59"/>
      <c r="AO201" s="7"/>
    </row>
    <row r="202" spans="3:41" x14ac:dyDescent="0.35">
      <c r="C202" s="5"/>
      <c r="D202" s="87" t="s">
        <v>71</v>
      </c>
      <c r="E202" s="103"/>
      <c r="F202" s="104"/>
      <c r="G202" s="105"/>
      <c r="H202" s="106">
        <f>SUM(H193:H201)</f>
        <v>835.44999999999993</v>
      </c>
      <c r="I202" s="107"/>
      <c r="J202" s="93"/>
      <c r="K202" s="108">
        <f>SUM(K193:K201)</f>
        <v>823.52196764688608</v>
      </c>
      <c r="L202" s="95">
        <f t="shared" si="115"/>
        <v>-11.928032353113849</v>
      </c>
      <c r="M202" s="96">
        <f>IF((H202)=0,"",(L202/H202))</f>
        <v>-1.4277374293032318E-2</v>
      </c>
      <c r="N202" s="59"/>
      <c r="O202" s="7"/>
      <c r="P202" s="5"/>
      <c r="Q202" s="87" t="s">
        <v>71</v>
      </c>
      <c r="R202" s="103"/>
      <c r="S202" s="104"/>
      <c r="T202" s="105"/>
      <c r="U202" s="106">
        <f>SUM(U193:U201)</f>
        <v>823.52196764688608</v>
      </c>
      <c r="V202" s="107"/>
      <c r="W202" s="93"/>
      <c r="X202" s="108">
        <f>SUM(X193:X201)</f>
        <v>868.26412139289755</v>
      </c>
      <c r="Y202" s="95">
        <f t="shared" si="167"/>
        <v>44.742153746011468</v>
      </c>
      <c r="Z202" s="96">
        <f>IF((U202)=0,"",(Y202/U202))</f>
        <v>5.433024922681387E-2</v>
      </c>
      <c r="AA202" s="59"/>
      <c r="AB202" s="7"/>
      <c r="AC202" s="5"/>
      <c r="AD202" s="87" t="s">
        <v>71</v>
      </c>
      <c r="AE202" s="103"/>
      <c r="AF202" s="104"/>
      <c r="AG202" s="105"/>
      <c r="AH202" s="106">
        <f>SUM(AH193:AH201)</f>
        <v>868.26412139289755</v>
      </c>
      <c r="AI202" s="107"/>
      <c r="AJ202" s="93"/>
      <c r="AK202" s="108">
        <f ca="1">SUM(AK193:AK201)</f>
        <v>926.44138872704957</v>
      </c>
      <c r="AL202" s="95">
        <f t="shared" ca="1" si="168"/>
        <v>58.17726733415202</v>
      </c>
      <c r="AM202" s="96">
        <f ca="1">IF((AH202)=0,"",(AL202/AH202))</f>
        <v>6.7004113035123644E-2</v>
      </c>
      <c r="AN202" s="59"/>
      <c r="AO202" s="7"/>
    </row>
    <row r="203" spans="3:41" x14ac:dyDescent="0.35">
      <c r="C203" s="5"/>
      <c r="D203" s="109" t="s">
        <v>72</v>
      </c>
      <c r="E203" s="75"/>
      <c r="F203" s="110">
        <v>3.8717999999999999</v>
      </c>
      <c r="G203" s="98">
        <f>IF($E178&gt;0, $E178, $E177*$E179)</f>
        <v>200</v>
      </c>
      <c r="H203" s="78">
        <f>G203*F203</f>
        <v>774.36</v>
      </c>
      <c r="I203" s="239">
        <f>'Without Escalation'!I203</f>
        <v>5.1161000000000003</v>
      </c>
      <c r="J203" s="99">
        <f>IF($E178&gt;0, $E178, $E177*$E180)</f>
        <v>200</v>
      </c>
      <c r="K203" s="81">
        <f>J203*I203</f>
        <v>1023.22</v>
      </c>
      <c r="L203" s="82">
        <f t="shared" si="115"/>
        <v>248.86</v>
      </c>
      <c r="M203" s="83">
        <f>IF(ISERROR(L203/H203), "", L203/H203)</f>
        <v>0.32137507102639601</v>
      </c>
      <c r="N203" s="59"/>
      <c r="O203" s="7"/>
      <c r="P203" s="5"/>
      <c r="Q203" s="109" t="s">
        <v>72</v>
      </c>
      <c r="R203" s="75"/>
      <c r="S203" s="97">
        <f t="shared" si="151"/>
        <v>5.1161000000000003</v>
      </c>
      <c r="T203" s="98">
        <f>IF($R178&gt;0, $R178, $R177*$R179)</f>
        <v>200</v>
      </c>
      <c r="U203" s="78">
        <f>T203*S203</f>
        <v>1023.22</v>
      </c>
      <c r="V203" s="102">
        <f>S203*(1+$K$16)</f>
        <v>5.2695830000000008</v>
      </c>
      <c r="W203" s="99">
        <f>IF($R178&gt;0, $R178, $R177*$R180)</f>
        <v>200</v>
      </c>
      <c r="X203" s="81">
        <f>W203*V203</f>
        <v>1053.9166000000002</v>
      </c>
      <c r="Y203" s="82">
        <f t="shared" si="167"/>
        <v>30.696600000000217</v>
      </c>
      <c r="Z203" s="83">
        <f>IF(ISERROR(Y203/U203), "", Y203/U203)</f>
        <v>3.0000000000000211E-2</v>
      </c>
      <c r="AA203" s="59"/>
      <c r="AB203" s="7"/>
      <c r="AC203" s="5"/>
      <c r="AD203" s="109" t="s">
        <v>72</v>
      </c>
      <c r="AE203" s="75"/>
      <c r="AF203" s="97">
        <f t="shared" ref="AF203:AF204" si="169">V203</f>
        <v>5.2695830000000008</v>
      </c>
      <c r="AG203" s="98">
        <f>IF($R178&gt;0, $R178, $R177*$R179)</f>
        <v>200</v>
      </c>
      <c r="AH203" s="78">
        <f>AG203*AF203</f>
        <v>1053.9166000000002</v>
      </c>
      <c r="AI203" s="102">
        <f>AF203*(1+$K$16)</f>
        <v>5.4276704900000006</v>
      </c>
      <c r="AJ203" s="99">
        <f>IF($R178&gt;0, $R178, $R177*$R180)</f>
        <v>200</v>
      </c>
      <c r="AK203" s="81">
        <f>AJ203*AI203</f>
        <v>1085.5340980000001</v>
      </c>
      <c r="AL203" s="82">
        <f t="shared" si="168"/>
        <v>31.617497999999841</v>
      </c>
      <c r="AM203" s="83">
        <f>IF(ISERROR(AL203/AH203), "", AL203/AH203)</f>
        <v>2.9999999999999843E-2</v>
      </c>
      <c r="AN203" s="59"/>
      <c r="AO203" s="7"/>
    </row>
    <row r="204" spans="3:41" x14ac:dyDescent="0.35">
      <c r="C204" s="5"/>
      <c r="D204" s="111" t="s">
        <v>73</v>
      </c>
      <c r="E204" s="75"/>
      <c r="F204" s="110">
        <v>1.3776999999999999</v>
      </c>
      <c r="G204" s="98">
        <f>IF($E178&gt;0, $E178, $E177*$E179)</f>
        <v>200</v>
      </c>
      <c r="H204" s="78">
        <f>G204*F204</f>
        <v>275.53999999999996</v>
      </c>
      <c r="I204" s="239">
        <f>'Without Escalation'!I204</f>
        <v>1.9016999999999999</v>
      </c>
      <c r="J204" s="99">
        <f>IF($E178&gt;0, $E178, $E177*$E180)</f>
        <v>200</v>
      </c>
      <c r="K204" s="81">
        <f>J204*I204</f>
        <v>380.34</v>
      </c>
      <c r="L204" s="82">
        <f t="shared" si="115"/>
        <v>104.80000000000001</v>
      </c>
      <c r="M204" s="83">
        <f>IF(ISERROR(L204/H204), "", L204/H204)</f>
        <v>0.38034405168033686</v>
      </c>
      <c r="N204" s="59"/>
      <c r="O204" s="7"/>
      <c r="P204" s="5"/>
      <c r="Q204" s="111" t="s">
        <v>73</v>
      </c>
      <c r="R204" s="75"/>
      <c r="S204" s="97">
        <f t="shared" si="151"/>
        <v>1.9016999999999999</v>
      </c>
      <c r="T204" s="98">
        <f>IF($R178&gt;0, $R178, $R177*$R179)</f>
        <v>200</v>
      </c>
      <c r="U204" s="78">
        <f>T204*S204</f>
        <v>380.34</v>
      </c>
      <c r="V204" s="102">
        <f>S204*(1+$K$16)</f>
        <v>1.9587509999999999</v>
      </c>
      <c r="W204" s="99">
        <f>IF($R178&gt;0, $R178, $R177*$R180)</f>
        <v>200</v>
      </c>
      <c r="X204" s="81">
        <f>W204*V204</f>
        <v>391.75020000000001</v>
      </c>
      <c r="Y204" s="82">
        <f t="shared" si="167"/>
        <v>11.410200000000032</v>
      </c>
      <c r="Z204" s="83">
        <f>IF(ISERROR(Y204/U204), "", Y204/U204)</f>
        <v>3.0000000000000086E-2</v>
      </c>
      <c r="AA204" s="59"/>
      <c r="AB204" s="7"/>
      <c r="AC204" s="5"/>
      <c r="AD204" s="111" t="s">
        <v>73</v>
      </c>
      <c r="AE204" s="75"/>
      <c r="AF204" s="97">
        <f t="shared" si="169"/>
        <v>1.9587509999999999</v>
      </c>
      <c r="AG204" s="98">
        <f>IF($R178&gt;0, $R178, $R177*$R179)</f>
        <v>200</v>
      </c>
      <c r="AH204" s="78">
        <f>AG204*AF204</f>
        <v>391.75020000000001</v>
      </c>
      <c r="AI204" s="102">
        <f>AF204*(1+$K$16)</f>
        <v>2.01751353</v>
      </c>
      <c r="AJ204" s="99">
        <f>IF($R178&gt;0, $R178, $R177*$R180)</f>
        <v>200</v>
      </c>
      <c r="AK204" s="81">
        <f>AJ204*AI204</f>
        <v>403.50270599999999</v>
      </c>
      <c r="AL204" s="82">
        <f t="shared" si="168"/>
        <v>11.752505999999983</v>
      </c>
      <c r="AM204" s="83">
        <f>IF(ISERROR(AL204/AH204), "", AL204/AH204)</f>
        <v>2.9999999999999954E-2</v>
      </c>
      <c r="AN204" s="59"/>
      <c r="AO204" s="7"/>
    </row>
    <row r="205" spans="3:41" x14ac:dyDescent="0.35">
      <c r="C205" s="5"/>
      <c r="D205" s="87" t="s">
        <v>74</v>
      </c>
      <c r="E205" s="88"/>
      <c r="F205" s="104"/>
      <c r="G205" s="105"/>
      <c r="H205" s="106">
        <f>SUM(H202:H204)</f>
        <v>1885.35</v>
      </c>
      <c r="I205" s="107"/>
      <c r="J205" s="93"/>
      <c r="K205" s="108">
        <f>SUM(K202:K204)</f>
        <v>2227.0819676468864</v>
      </c>
      <c r="L205" s="95">
        <f t="shared" si="115"/>
        <v>341.73196764688646</v>
      </c>
      <c r="M205" s="96">
        <f>IF((H205)=0,"",(L205/H205))</f>
        <v>0.181256513457388</v>
      </c>
      <c r="N205" s="59"/>
      <c r="O205" s="7"/>
      <c r="P205" s="5"/>
      <c r="Q205" s="87" t="s">
        <v>74</v>
      </c>
      <c r="R205" s="88"/>
      <c r="S205" s="104"/>
      <c r="T205" s="105"/>
      <c r="U205" s="106">
        <f>SUM(U202:U204)</f>
        <v>2227.0819676468864</v>
      </c>
      <c r="V205" s="107"/>
      <c r="W205" s="93"/>
      <c r="X205" s="108">
        <f>SUM(X202:X204)</f>
        <v>2313.9309213928977</v>
      </c>
      <c r="Y205" s="95">
        <f t="shared" si="167"/>
        <v>86.848953746011375</v>
      </c>
      <c r="Z205" s="96">
        <f>IF((U205)=0,"",(Y205/U205))</f>
        <v>3.8996747765765963E-2</v>
      </c>
      <c r="AA205" s="59"/>
      <c r="AB205" s="7"/>
      <c r="AC205" s="5"/>
      <c r="AD205" s="87" t="s">
        <v>74</v>
      </c>
      <c r="AE205" s="88"/>
      <c r="AF205" s="104"/>
      <c r="AG205" s="105"/>
      <c r="AH205" s="106">
        <f>SUM(AH202:AH204)</f>
        <v>2313.9309213928977</v>
      </c>
      <c r="AI205" s="107"/>
      <c r="AJ205" s="93"/>
      <c r="AK205" s="108">
        <f ca="1">SUM(AK202:AK204)</f>
        <v>2415.4781927270496</v>
      </c>
      <c r="AL205" s="95">
        <f t="shared" ca="1" si="168"/>
        <v>101.5472713341519</v>
      </c>
      <c r="AM205" s="96">
        <f ca="1">IF((AH205)=0,"",(AL205/AH205))</f>
        <v>4.388517841882001E-2</v>
      </c>
      <c r="AN205" s="59"/>
      <c r="AO205" s="7"/>
    </row>
    <row r="206" spans="3:41" x14ac:dyDescent="0.35">
      <c r="C206" s="5"/>
      <c r="D206" s="74" t="s">
        <v>75</v>
      </c>
      <c r="E206" s="75"/>
      <c r="F206" s="85">
        <v>4.5000000000000005E-3</v>
      </c>
      <c r="G206" s="98">
        <f>E177*E179</f>
        <v>74858</v>
      </c>
      <c r="H206" s="113">
        <f t="shared" ref="H206:H212" si="170">G206*F206</f>
        <v>336.86100000000005</v>
      </c>
      <c r="I206" s="85">
        <v>4.5000000000000005E-3</v>
      </c>
      <c r="J206" s="99">
        <f>E177*E180</f>
        <v>73941</v>
      </c>
      <c r="K206" s="81">
        <f t="shared" ref="K206:K212" si="171">J206*I206</f>
        <v>332.73450000000003</v>
      </c>
      <c r="L206" s="82">
        <f t="shared" si="115"/>
        <v>-4.1265000000000214</v>
      </c>
      <c r="M206" s="83">
        <f t="shared" ref="M206:M214" si="172">IF(ISERROR(L206/H206), "", L206/H206)</f>
        <v>-1.2249859734430584E-2</v>
      </c>
      <c r="N206" s="59"/>
      <c r="O206" s="7"/>
      <c r="P206" s="5"/>
      <c r="Q206" s="74" t="s">
        <v>75</v>
      </c>
      <c r="R206" s="75"/>
      <c r="S206" s="85">
        <v>4.5000000000000005E-3</v>
      </c>
      <c r="T206" s="98">
        <f>R177*R179</f>
        <v>73941</v>
      </c>
      <c r="U206" s="113">
        <f t="shared" ref="U206:U208" si="173">T206*S206</f>
        <v>332.73450000000003</v>
      </c>
      <c r="V206" s="85">
        <v>4.5000000000000005E-3</v>
      </c>
      <c r="W206" s="99">
        <f>R177*R180</f>
        <v>73941</v>
      </c>
      <c r="X206" s="81">
        <f t="shared" ref="X206:X208" si="174">W206*V206</f>
        <v>332.73450000000003</v>
      </c>
      <c r="Y206" s="82">
        <f t="shared" si="167"/>
        <v>0</v>
      </c>
      <c r="Z206" s="83">
        <f t="shared" ref="Z206:Z208" si="175">IF(ISERROR(Y206/U206), "", Y206/U206)</f>
        <v>0</v>
      </c>
      <c r="AA206" s="59"/>
      <c r="AB206" s="7"/>
      <c r="AC206" s="5"/>
      <c r="AD206" s="74" t="s">
        <v>75</v>
      </c>
      <c r="AE206" s="75"/>
      <c r="AF206" s="85">
        <v>4.5000000000000005E-3</v>
      </c>
      <c r="AG206" s="98">
        <f>AE177*AE179</f>
        <v>73941</v>
      </c>
      <c r="AH206" s="113">
        <f t="shared" ref="AH206:AH208" si="176">AG206*AF206</f>
        <v>332.73450000000003</v>
      </c>
      <c r="AI206" s="85">
        <v>4.5000000000000005E-3</v>
      </c>
      <c r="AJ206" s="99">
        <f>AE177*AE180</f>
        <v>73941</v>
      </c>
      <c r="AK206" s="81">
        <f t="shared" ref="AK206:AK208" si="177">AJ206*AI206</f>
        <v>332.73450000000003</v>
      </c>
      <c r="AL206" s="82">
        <f t="shared" si="168"/>
        <v>0</v>
      </c>
      <c r="AM206" s="83">
        <f t="shared" ref="AM206:AM208" si="178">IF(ISERROR(AL206/AH206), "", AL206/AH206)</f>
        <v>0</v>
      </c>
      <c r="AN206" s="59"/>
      <c r="AO206" s="7"/>
    </row>
    <row r="207" spans="3:41" x14ac:dyDescent="0.35">
      <c r="C207" s="5"/>
      <c r="D207" s="74" t="s">
        <v>76</v>
      </c>
      <c r="E207" s="75"/>
      <c r="F207" s="85">
        <v>1.4E-3</v>
      </c>
      <c r="G207" s="98">
        <f>E177*E179</f>
        <v>74858</v>
      </c>
      <c r="H207" s="113">
        <f t="shared" si="170"/>
        <v>104.80119999999999</v>
      </c>
      <c r="I207" s="85">
        <v>1.4E-3</v>
      </c>
      <c r="J207" s="99">
        <f>E177*E180</f>
        <v>73941</v>
      </c>
      <c r="K207" s="81">
        <f t="shared" si="171"/>
        <v>103.51739999999999</v>
      </c>
      <c r="L207" s="82">
        <f t="shared" si="115"/>
        <v>-1.2837999999999994</v>
      </c>
      <c r="M207" s="83">
        <f t="shared" si="172"/>
        <v>-1.2249859734430516E-2</v>
      </c>
      <c r="N207" s="59"/>
      <c r="O207" s="7"/>
      <c r="P207" s="5"/>
      <c r="Q207" s="74" t="s">
        <v>76</v>
      </c>
      <c r="R207" s="75"/>
      <c r="S207" s="85">
        <v>1.4E-3</v>
      </c>
      <c r="T207" s="98">
        <f>R177*R179</f>
        <v>73941</v>
      </c>
      <c r="U207" s="113">
        <f t="shared" si="173"/>
        <v>103.51739999999999</v>
      </c>
      <c r="V207" s="85">
        <v>1.4E-3</v>
      </c>
      <c r="W207" s="99">
        <f>R177*R180</f>
        <v>73941</v>
      </c>
      <c r="X207" s="81">
        <f t="shared" si="174"/>
        <v>103.51739999999999</v>
      </c>
      <c r="Y207" s="82">
        <f t="shared" si="167"/>
        <v>0</v>
      </c>
      <c r="Z207" s="83">
        <f t="shared" si="175"/>
        <v>0</v>
      </c>
      <c r="AA207" s="59"/>
      <c r="AB207" s="7"/>
      <c r="AC207" s="5"/>
      <c r="AD207" s="74" t="s">
        <v>76</v>
      </c>
      <c r="AE207" s="75"/>
      <c r="AF207" s="85">
        <v>1.4E-3</v>
      </c>
      <c r="AG207" s="98">
        <f>AE177*AE179</f>
        <v>73941</v>
      </c>
      <c r="AH207" s="113">
        <f t="shared" si="176"/>
        <v>103.51739999999999</v>
      </c>
      <c r="AI207" s="85">
        <v>1.4E-3</v>
      </c>
      <c r="AJ207" s="99">
        <f>AE177*AE180</f>
        <v>73941</v>
      </c>
      <c r="AK207" s="81">
        <f t="shared" si="177"/>
        <v>103.51739999999999</v>
      </c>
      <c r="AL207" s="82">
        <f t="shared" si="168"/>
        <v>0</v>
      </c>
      <c r="AM207" s="83">
        <f t="shared" si="178"/>
        <v>0</v>
      </c>
      <c r="AN207" s="59"/>
      <c r="AO207" s="7"/>
    </row>
    <row r="208" spans="3:41" x14ac:dyDescent="0.35">
      <c r="C208" s="5"/>
      <c r="D208" s="74" t="s">
        <v>77</v>
      </c>
      <c r="E208" s="75"/>
      <c r="F208" s="114">
        <v>0.25</v>
      </c>
      <c r="G208" s="77">
        <v>1</v>
      </c>
      <c r="H208" s="113">
        <f t="shared" si="170"/>
        <v>0.25</v>
      </c>
      <c r="I208" s="79">
        <v>0.25</v>
      </c>
      <c r="J208" s="80">
        <v>1</v>
      </c>
      <c r="K208" s="81">
        <f t="shared" si="171"/>
        <v>0.25</v>
      </c>
      <c r="L208" s="82">
        <f t="shared" si="115"/>
        <v>0</v>
      </c>
      <c r="M208" s="83">
        <f t="shared" si="172"/>
        <v>0</v>
      </c>
      <c r="N208" s="59"/>
      <c r="O208" s="7"/>
      <c r="P208" s="5"/>
      <c r="Q208" s="74" t="s">
        <v>77</v>
      </c>
      <c r="R208" s="75"/>
      <c r="S208" s="114">
        <v>0.25</v>
      </c>
      <c r="T208" s="77">
        <v>1</v>
      </c>
      <c r="U208" s="113">
        <f t="shared" si="173"/>
        <v>0.25</v>
      </c>
      <c r="V208" s="79">
        <v>0.25</v>
      </c>
      <c r="W208" s="80">
        <v>1</v>
      </c>
      <c r="X208" s="81">
        <f t="shared" si="174"/>
        <v>0.25</v>
      </c>
      <c r="Y208" s="82">
        <f t="shared" si="167"/>
        <v>0</v>
      </c>
      <c r="Z208" s="83">
        <f t="shared" si="175"/>
        <v>0</v>
      </c>
      <c r="AA208" s="59"/>
      <c r="AB208" s="7"/>
      <c r="AC208" s="5"/>
      <c r="AD208" s="74" t="s">
        <v>77</v>
      </c>
      <c r="AE208" s="75"/>
      <c r="AF208" s="114">
        <v>0.25</v>
      </c>
      <c r="AG208" s="77">
        <v>1</v>
      </c>
      <c r="AH208" s="113">
        <f t="shared" si="176"/>
        <v>0.25</v>
      </c>
      <c r="AI208" s="79">
        <v>0.25</v>
      </c>
      <c r="AJ208" s="80">
        <v>1</v>
      </c>
      <c r="AK208" s="81">
        <f t="shared" si="177"/>
        <v>0.25</v>
      </c>
      <c r="AL208" s="82">
        <f t="shared" si="168"/>
        <v>0</v>
      </c>
      <c r="AM208" s="83">
        <f t="shared" si="178"/>
        <v>0</v>
      </c>
      <c r="AN208" s="59"/>
      <c r="AO208" s="7"/>
    </row>
    <row r="209" spans="3:41" hidden="1" x14ac:dyDescent="0.35">
      <c r="C209" s="5"/>
      <c r="D209" s="74" t="s">
        <v>78</v>
      </c>
      <c r="E209" s="75"/>
      <c r="F209" s="110"/>
      <c r="G209" s="98"/>
      <c r="H209" s="113"/>
      <c r="I209" s="102"/>
      <c r="J209" s="99"/>
      <c r="K209" s="81"/>
      <c r="L209" s="82"/>
      <c r="M209" s="83"/>
      <c r="N209" s="59"/>
      <c r="O209" s="7"/>
      <c r="P209" s="5"/>
      <c r="Q209" s="74" t="s">
        <v>78</v>
      </c>
      <c r="R209" s="75"/>
      <c r="S209" s="110"/>
      <c r="T209" s="98"/>
      <c r="U209" s="113"/>
      <c r="V209" s="102"/>
      <c r="W209" s="99"/>
      <c r="X209" s="81"/>
      <c r="Y209" s="82"/>
      <c r="Z209" s="83"/>
      <c r="AA209" s="59"/>
      <c r="AB209" s="7"/>
      <c r="AC209" s="5"/>
      <c r="AD209" s="74" t="s">
        <v>78</v>
      </c>
      <c r="AE209" s="75"/>
      <c r="AF209" s="110"/>
      <c r="AG209" s="98"/>
      <c r="AH209" s="113"/>
      <c r="AI209" s="102"/>
      <c r="AJ209" s="99"/>
      <c r="AK209" s="81"/>
      <c r="AL209" s="82"/>
      <c r="AM209" s="83"/>
      <c r="AN209" s="59"/>
      <c r="AO209" s="7"/>
    </row>
    <row r="210" spans="3:41" hidden="1" x14ac:dyDescent="0.35">
      <c r="C210" s="5"/>
      <c r="D210" s="74" t="s">
        <v>79</v>
      </c>
      <c r="E210" s="75"/>
      <c r="F210" s="112">
        <v>7.5999999999999998E-2</v>
      </c>
      <c r="G210" s="115">
        <v>47909.119999999995</v>
      </c>
      <c r="H210" s="113">
        <f t="shared" si="170"/>
        <v>3641.0931199999995</v>
      </c>
      <c r="I210" s="116">
        <v>7.5999999999999998E-2</v>
      </c>
      <c r="J210" s="117">
        <v>47322.239999999998</v>
      </c>
      <c r="K210" s="81">
        <f t="shared" si="171"/>
        <v>3596.4902399999996</v>
      </c>
      <c r="L210" s="82">
        <f>K210-H210</f>
        <v>-44.602879999999914</v>
      </c>
      <c r="M210" s="83">
        <f t="shared" si="172"/>
        <v>-1.2249859734430499E-2</v>
      </c>
      <c r="N210" s="59"/>
      <c r="O210" s="7"/>
      <c r="P210" s="5"/>
      <c r="Q210" s="74" t="s">
        <v>79</v>
      </c>
      <c r="R210" s="75"/>
      <c r="S210" s="112">
        <v>7.5999999999999998E-2</v>
      </c>
      <c r="T210" s="115">
        <v>47322.239999999998</v>
      </c>
      <c r="U210" s="113">
        <f t="shared" ref="U210:U212" si="179">T210*S210</f>
        <v>3596.4902399999996</v>
      </c>
      <c r="V210" s="116">
        <v>7.5999999999999998E-2</v>
      </c>
      <c r="W210" s="117">
        <v>47322.239999999998</v>
      </c>
      <c r="X210" s="81">
        <f t="shared" ref="X210:X212" si="180">W210*V210</f>
        <v>3596.4902399999996</v>
      </c>
      <c r="Y210" s="82">
        <f>X210-U210</f>
        <v>0</v>
      </c>
      <c r="Z210" s="83">
        <f t="shared" ref="Z210:Z214" si="181">IF(ISERROR(Y210/U210), "", Y210/U210)</f>
        <v>0</v>
      </c>
      <c r="AA210" s="59"/>
      <c r="AB210" s="7"/>
      <c r="AC210" s="5"/>
      <c r="AD210" s="74" t="s">
        <v>79</v>
      </c>
      <c r="AE210" s="75"/>
      <c r="AF210" s="112">
        <v>7.5999999999999998E-2</v>
      </c>
      <c r="AG210" s="115">
        <v>47322.239999999998</v>
      </c>
      <c r="AH210" s="113">
        <f t="shared" ref="AH210:AH212" si="182">AG210*AF210</f>
        <v>3596.4902399999996</v>
      </c>
      <c r="AI210" s="116">
        <v>7.5999999999999998E-2</v>
      </c>
      <c r="AJ210" s="117">
        <v>47322.239999999998</v>
      </c>
      <c r="AK210" s="81">
        <f t="shared" ref="AK210:AK212" si="183">AJ210*AI210</f>
        <v>3596.4902399999996</v>
      </c>
      <c r="AL210" s="82">
        <f>AK210-AH210</f>
        <v>0</v>
      </c>
      <c r="AM210" s="83">
        <f t="shared" ref="AM210:AM214" si="184">IF(ISERROR(AL210/AH210), "", AL210/AH210)</f>
        <v>0</v>
      </c>
      <c r="AN210" s="59"/>
      <c r="AO210" s="7"/>
    </row>
    <row r="211" spans="3:41" hidden="1" x14ac:dyDescent="0.35">
      <c r="C211" s="5"/>
      <c r="D211" s="74" t="s">
        <v>80</v>
      </c>
      <c r="E211" s="75"/>
      <c r="F211" s="112">
        <v>0.122</v>
      </c>
      <c r="G211" s="115">
        <v>13474.439999999999</v>
      </c>
      <c r="H211" s="113">
        <f t="shared" si="170"/>
        <v>1643.8816799999997</v>
      </c>
      <c r="I211" s="116">
        <v>0.122</v>
      </c>
      <c r="J211" s="117">
        <v>13309.380000000001</v>
      </c>
      <c r="K211" s="81">
        <f t="shared" si="171"/>
        <v>1623.7443600000001</v>
      </c>
      <c r="L211" s="82">
        <f>K211-H211</f>
        <v>-20.13731999999959</v>
      </c>
      <c r="M211" s="83">
        <f t="shared" si="172"/>
        <v>-1.2249859734430275E-2</v>
      </c>
      <c r="N211" s="59"/>
      <c r="O211" s="7"/>
      <c r="P211" s="5"/>
      <c r="Q211" s="74" t="s">
        <v>80</v>
      </c>
      <c r="R211" s="75"/>
      <c r="S211" s="112">
        <v>0.122</v>
      </c>
      <c r="T211" s="115">
        <v>13309.380000000001</v>
      </c>
      <c r="U211" s="113">
        <f t="shared" si="179"/>
        <v>1623.7443600000001</v>
      </c>
      <c r="V211" s="116">
        <v>0.122</v>
      </c>
      <c r="W211" s="117">
        <v>13309.380000000001</v>
      </c>
      <c r="X211" s="81">
        <f t="shared" si="180"/>
        <v>1623.7443600000001</v>
      </c>
      <c r="Y211" s="82">
        <f>X211-U211</f>
        <v>0</v>
      </c>
      <c r="Z211" s="83">
        <f t="shared" si="181"/>
        <v>0</v>
      </c>
      <c r="AA211" s="59"/>
      <c r="AB211" s="7"/>
      <c r="AC211" s="5"/>
      <c r="AD211" s="74" t="s">
        <v>80</v>
      </c>
      <c r="AE211" s="75"/>
      <c r="AF211" s="112">
        <v>0.122</v>
      </c>
      <c r="AG211" s="115">
        <v>13309.380000000001</v>
      </c>
      <c r="AH211" s="113">
        <f t="shared" si="182"/>
        <v>1623.7443600000001</v>
      </c>
      <c r="AI211" s="116">
        <v>0.122</v>
      </c>
      <c r="AJ211" s="117">
        <v>13309.380000000001</v>
      </c>
      <c r="AK211" s="81">
        <f t="shared" si="183"/>
        <v>1623.7443600000001</v>
      </c>
      <c r="AL211" s="82">
        <f>AK211-AH211</f>
        <v>0</v>
      </c>
      <c r="AM211" s="83">
        <f t="shared" si="184"/>
        <v>0</v>
      </c>
      <c r="AN211" s="59"/>
      <c r="AO211" s="7"/>
    </row>
    <row r="212" spans="3:41" hidden="1" x14ac:dyDescent="0.35">
      <c r="C212" s="5"/>
      <c r="D212" s="118" t="s">
        <v>81</v>
      </c>
      <c r="E212" s="75"/>
      <c r="F212" s="112">
        <v>0.158</v>
      </c>
      <c r="G212" s="115">
        <v>13474.439999999999</v>
      </c>
      <c r="H212" s="113">
        <f t="shared" si="170"/>
        <v>2128.9615199999998</v>
      </c>
      <c r="I212" s="116">
        <v>0.158</v>
      </c>
      <c r="J212" s="117">
        <v>13309.380000000001</v>
      </c>
      <c r="K212" s="81">
        <f t="shared" si="171"/>
        <v>2102.88204</v>
      </c>
      <c r="L212" s="82">
        <f>K212-H212</f>
        <v>-26.079479999999876</v>
      </c>
      <c r="M212" s="83">
        <f t="shared" si="172"/>
        <v>-1.2249859734430464E-2</v>
      </c>
      <c r="N212" s="59"/>
      <c r="O212" s="7"/>
      <c r="P212" s="5"/>
      <c r="Q212" s="118" t="s">
        <v>81</v>
      </c>
      <c r="R212" s="75"/>
      <c r="S212" s="112">
        <v>0.158</v>
      </c>
      <c r="T212" s="115">
        <v>13309.380000000001</v>
      </c>
      <c r="U212" s="113">
        <f t="shared" si="179"/>
        <v>2102.88204</v>
      </c>
      <c r="V212" s="116">
        <v>0.158</v>
      </c>
      <c r="W212" s="117">
        <v>13309.380000000001</v>
      </c>
      <c r="X212" s="81">
        <f t="shared" si="180"/>
        <v>2102.88204</v>
      </c>
      <c r="Y212" s="82">
        <f>X212-U212</f>
        <v>0</v>
      </c>
      <c r="Z212" s="83">
        <f t="shared" si="181"/>
        <v>0</v>
      </c>
      <c r="AA212" s="59"/>
      <c r="AB212" s="7"/>
      <c r="AC212" s="5"/>
      <c r="AD212" s="118" t="s">
        <v>81</v>
      </c>
      <c r="AE212" s="75"/>
      <c r="AF212" s="112">
        <v>0.158</v>
      </c>
      <c r="AG212" s="115">
        <v>13309.380000000001</v>
      </c>
      <c r="AH212" s="113">
        <f t="shared" si="182"/>
        <v>2102.88204</v>
      </c>
      <c r="AI212" s="116">
        <v>0.158</v>
      </c>
      <c r="AJ212" s="117">
        <v>13309.380000000001</v>
      </c>
      <c r="AK212" s="81">
        <f t="shared" si="183"/>
        <v>2102.88204</v>
      </c>
      <c r="AL212" s="82">
        <f>AK212-AH212</f>
        <v>0</v>
      </c>
      <c r="AM212" s="83">
        <f t="shared" si="184"/>
        <v>0</v>
      </c>
      <c r="AN212" s="59"/>
      <c r="AO212" s="7"/>
    </row>
    <row r="213" spans="3:41" hidden="1" x14ac:dyDescent="0.35">
      <c r="C213" s="5"/>
      <c r="D213" s="74" t="s">
        <v>82</v>
      </c>
      <c r="E213" s="75"/>
      <c r="F213" s="119">
        <v>0.1076</v>
      </c>
      <c r="G213" s="115">
        <f>IF(AND(E177*12&gt;=150000),E177*E179,E177)</f>
        <v>74858</v>
      </c>
      <c r="H213" s="113">
        <f>G213*F213</f>
        <v>8054.7208000000001</v>
      </c>
      <c r="I213" s="120">
        <f>F213</f>
        <v>0.1076</v>
      </c>
      <c r="J213" s="117">
        <f>IF(AND(E177*12&gt;=150000),E177*E180,E177)</f>
        <v>73941</v>
      </c>
      <c r="K213" s="81">
        <f>J213*I213</f>
        <v>7956.0515999999998</v>
      </c>
      <c r="L213" s="82">
        <f>K213-H213</f>
        <v>-98.669200000000274</v>
      </c>
      <c r="M213" s="83">
        <f t="shared" si="172"/>
        <v>-1.2249859734430556E-2</v>
      </c>
      <c r="N213" s="59"/>
      <c r="O213" s="7"/>
      <c r="P213" s="5"/>
      <c r="Q213" s="74" t="s">
        <v>82</v>
      </c>
      <c r="R213" s="75"/>
      <c r="S213" s="119" t="e">
        <v>#REF!</v>
      </c>
      <c r="T213" s="115">
        <f>IF(AND(R177*12&gt;=150000),R177*R179,R177)</f>
        <v>73941</v>
      </c>
      <c r="U213" s="113" t="e">
        <f>T213*S213</f>
        <v>#REF!</v>
      </c>
      <c r="V213" s="120" t="e">
        <f>S213</f>
        <v>#REF!</v>
      </c>
      <c r="W213" s="117">
        <f>IF(AND(R177*12&gt;=150000),R177*R180,R177)</f>
        <v>73941</v>
      </c>
      <c r="X213" s="81" t="e">
        <f>W213*V213</f>
        <v>#REF!</v>
      </c>
      <c r="Y213" s="82" t="e">
        <f>X213-U213</f>
        <v>#REF!</v>
      </c>
      <c r="Z213" s="83" t="str">
        <f t="shared" si="181"/>
        <v/>
      </c>
      <c r="AA213" s="59"/>
      <c r="AB213" s="7"/>
      <c r="AC213" s="5"/>
      <c r="AD213" s="74" t="s">
        <v>82</v>
      </c>
      <c r="AE213" s="75"/>
      <c r="AF213" s="119">
        <v>0</v>
      </c>
      <c r="AG213" s="115">
        <f>IF(AND(AE177*12&gt;=150000),AE177*AE179,AE177)</f>
        <v>73941</v>
      </c>
      <c r="AH213" s="113">
        <f>AG213*AF213</f>
        <v>0</v>
      </c>
      <c r="AI213" s="120">
        <f>AF213</f>
        <v>0</v>
      </c>
      <c r="AJ213" s="117">
        <f>IF(AND(AE177*12&gt;=150000),AE177*AE180,AE177)</f>
        <v>73941</v>
      </c>
      <c r="AK213" s="81">
        <f>AJ213*AI213</f>
        <v>0</v>
      </c>
      <c r="AL213" s="82">
        <f>AK213-AH213</f>
        <v>0</v>
      </c>
      <c r="AM213" s="83" t="str">
        <f t="shared" si="184"/>
        <v/>
      </c>
      <c r="AN213" s="59"/>
      <c r="AO213" s="7"/>
    </row>
    <row r="214" spans="3:41" ht="15" thickBot="1" x14ac:dyDescent="0.4">
      <c r="C214" s="5"/>
      <c r="D214" s="74" t="s">
        <v>83</v>
      </c>
      <c r="E214" s="75"/>
      <c r="F214" s="119">
        <v>0.1076</v>
      </c>
      <c r="G214" s="115">
        <f>IF(AND(E177*12&gt;=150000),E177*E179,E177)</f>
        <v>74858</v>
      </c>
      <c r="H214" s="113">
        <f>G214*F214</f>
        <v>8054.7208000000001</v>
      </c>
      <c r="I214" s="120">
        <f>F214</f>
        <v>0.1076</v>
      </c>
      <c r="J214" s="117">
        <f>IF(AND(E177*12&gt;=150000),E177*E180,E177)</f>
        <v>73941</v>
      </c>
      <c r="K214" s="81">
        <f>J214*I214</f>
        <v>7956.0515999999998</v>
      </c>
      <c r="L214" s="82">
        <f>K214-H214</f>
        <v>-98.669200000000274</v>
      </c>
      <c r="M214" s="83">
        <f t="shared" si="172"/>
        <v>-1.2249859734430556E-2</v>
      </c>
      <c r="N214" s="59"/>
      <c r="O214" s="7"/>
      <c r="P214" s="5"/>
      <c r="Q214" s="74" t="s">
        <v>83</v>
      </c>
      <c r="R214" s="75"/>
      <c r="S214" s="119">
        <f>F214*(1+$K$16)</f>
        <v>0.11082800000000001</v>
      </c>
      <c r="T214" s="115">
        <f>IF(AND(R177*12&gt;=150000),R177*R179,R177)</f>
        <v>73941</v>
      </c>
      <c r="U214" s="113">
        <f>T214*S214</f>
        <v>8194.7331480000012</v>
      </c>
      <c r="V214" s="120">
        <f>S214</f>
        <v>0.11082800000000001</v>
      </c>
      <c r="W214" s="117">
        <f>IF(AND(R177*12&gt;=150000),R177*R180,R177)</f>
        <v>73941</v>
      </c>
      <c r="X214" s="81">
        <f>W214*V214</f>
        <v>8194.7331480000012</v>
      </c>
      <c r="Y214" s="82">
        <f>X214-U214</f>
        <v>0</v>
      </c>
      <c r="Z214" s="83">
        <f t="shared" si="181"/>
        <v>0</v>
      </c>
      <c r="AA214" s="59"/>
      <c r="AB214" s="7"/>
      <c r="AC214" s="5"/>
      <c r="AD214" s="74" t="s">
        <v>83</v>
      </c>
      <c r="AE214" s="75"/>
      <c r="AF214" s="119">
        <f>S214*(1+$K$16)</f>
        <v>0.11415284000000002</v>
      </c>
      <c r="AG214" s="115">
        <f>IF(AND(AE177*12&gt;=150000),AE177*AE179,AE177)</f>
        <v>73941</v>
      </c>
      <c r="AH214" s="113">
        <f>AG214*AF214</f>
        <v>8440.5751424400023</v>
      </c>
      <c r="AI214" s="120">
        <f>AF214</f>
        <v>0.11415284000000002</v>
      </c>
      <c r="AJ214" s="117">
        <f>IF(AND(AE177*12&gt;=150000),AE177*AE180,AE177)</f>
        <v>73941</v>
      </c>
      <c r="AK214" s="81">
        <f>AJ214*AI214</f>
        <v>8440.5751424400023</v>
      </c>
      <c r="AL214" s="82">
        <f>AK214-AH214</f>
        <v>0</v>
      </c>
      <c r="AM214" s="83">
        <f t="shared" si="184"/>
        <v>0</v>
      </c>
      <c r="AN214" s="59"/>
      <c r="AO214" s="7"/>
    </row>
    <row r="215" spans="3:41" ht="15" thickBot="1" x14ac:dyDescent="0.4">
      <c r="C215" s="5"/>
      <c r="D215" s="121"/>
      <c r="E215" s="122"/>
      <c r="F215" s="123"/>
      <c r="G215" s="124"/>
      <c r="H215" s="125"/>
      <c r="I215" s="123"/>
      <c r="J215" s="126"/>
      <c r="K215" s="125"/>
      <c r="L215" s="127"/>
      <c r="M215" s="128"/>
      <c r="N215" s="59"/>
      <c r="O215" s="7"/>
      <c r="P215" s="5"/>
      <c r="Q215" s="121"/>
      <c r="R215" s="122"/>
      <c r="S215" s="123"/>
      <c r="T215" s="124"/>
      <c r="U215" s="125"/>
      <c r="V215" s="123"/>
      <c r="W215" s="126"/>
      <c r="X215" s="125"/>
      <c r="Y215" s="127"/>
      <c r="Z215" s="128"/>
      <c r="AA215" s="59"/>
      <c r="AB215" s="7"/>
      <c r="AC215" s="5"/>
      <c r="AD215" s="121"/>
      <c r="AE215" s="122"/>
      <c r="AF215" s="123"/>
      <c r="AG215" s="124"/>
      <c r="AH215" s="125"/>
      <c r="AI215" s="123"/>
      <c r="AJ215" s="126"/>
      <c r="AK215" s="125"/>
      <c r="AL215" s="127"/>
      <c r="AM215" s="128"/>
      <c r="AN215" s="59"/>
      <c r="AO215" s="7"/>
    </row>
    <row r="216" spans="3:41" hidden="1" x14ac:dyDescent="0.35">
      <c r="C216" s="5"/>
      <c r="D216" s="129" t="s">
        <v>84</v>
      </c>
      <c r="E216" s="74"/>
      <c r="F216" s="130"/>
      <c r="G216" s="131"/>
      <c r="H216" s="132">
        <f>SUM(H206:H212,H205)</f>
        <v>9741.1985199999999</v>
      </c>
      <c r="I216" s="133"/>
      <c r="J216" s="133"/>
      <c r="K216" s="132">
        <f>SUM(K206:K212,K205)</f>
        <v>9986.7005076468849</v>
      </c>
      <c r="L216" s="134">
        <f>K216-H216</f>
        <v>245.50198764688503</v>
      </c>
      <c r="M216" s="135">
        <f>IF((H216)=0,"",(L216/H216))</f>
        <v>2.5202441685469833E-2</v>
      </c>
      <c r="N216" s="59"/>
      <c r="O216" s="7"/>
      <c r="P216" s="5"/>
      <c r="Q216" s="129" t="s">
        <v>84</v>
      </c>
      <c r="R216" s="74"/>
      <c r="S216" s="130"/>
      <c r="T216" s="131"/>
      <c r="U216" s="132">
        <f>SUM(U206:U212,U205)</f>
        <v>9986.7005076468849</v>
      </c>
      <c r="V216" s="133"/>
      <c r="W216" s="133"/>
      <c r="X216" s="132">
        <f>SUM(X206:X212,X205)</f>
        <v>10073.549461392897</v>
      </c>
      <c r="Y216" s="134">
        <f>X216-U216</f>
        <v>86.84895374601183</v>
      </c>
      <c r="Z216" s="135">
        <f>IF((U216)=0,"",(Y216/U216))</f>
        <v>8.6964612265593624E-3</v>
      </c>
      <c r="AA216" s="59"/>
      <c r="AB216" s="7"/>
      <c r="AC216" s="5"/>
      <c r="AD216" s="129" t="s">
        <v>84</v>
      </c>
      <c r="AE216" s="74"/>
      <c r="AF216" s="130"/>
      <c r="AG216" s="131"/>
      <c r="AH216" s="132">
        <f>SUM(AH206:AH212,AH205)</f>
        <v>10073.549461392897</v>
      </c>
      <c r="AI216" s="133"/>
      <c r="AJ216" s="133"/>
      <c r="AK216" s="132">
        <f ca="1">SUM(AK206:AK212,AK205)</f>
        <v>10175.096732727048</v>
      </c>
      <c r="AL216" s="134">
        <f ca="1">AK216-AH216</f>
        <v>101.54727133415145</v>
      </c>
      <c r="AM216" s="135">
        <f ca="1">IF((AH216)=0,"",(AL216/AH216))</f>
        <v>1.0080584973879727E-2</v>
      </c>
      <c r="AN216" s="59"/>
      <c r="AO216" s="7"/>
    </row>
    <row r="217" spans="3:41" hidden="1" x14ac:dyDescent="0.35">
      <c r="C217" s="5"/>
      <c r="D217" s="136" t="s">
        <v>85</v>
      </c>
      <c r="E217" s="74"/>
      <c r="F217" s="130">
        <v>0.13</v>
      </c>
      <c r="G217" s="109"/>
      <c r="H217" s="137">
        <f>H216*F217</f>
        <v>1266.3558075999999</v>
      </c>
      <c r="I217" s="138">
        <v>0.13</v>
      </c>
      <c r="J217" s="77"/>
      <c r="K217" s="137">
        <f>K216*I217</f>
        <v>1298.2710659940951</v>
      </c>
      <c r="L217" s="82">
        <f>K217-H217</f>
        <v>31.91525839409519</v>
      </c>
      <c r="M217" s="139">
        <f>IF((H217)=0,"",(L217/H217))</f>
        <v>2.520244168546994E-2</v>
      </c>
      <c r="N217" s="59"/>
      <c r="O217" s="7"/>
      <c r="P217" s="5"/>
      <c r="Q217" s="136" t="s">
        <v>85</v>
      </c>
      <c r="R217" s="74"/>
      <c r="S217" s="130">
        <v>0.13</v>
      </c>
      <c r="T217" s="109"/>
      <c r="U217" s="137">
        <f>U216*S217</f>
        <v>1298.2710659940951</v>
      </c>
      <c r="V217" s="138">
        <v>0.13</v>
      </c>
      <c r="W217" s="77"/>
      <c r="X217" s="137">
        <f>X216*V217</f>
        <v>1309.5614299810766</v>
      </c>
      <c r="Y217" s="82">
        <f>X217-U217</f>
        <v>11.290363986981447</v>
      </c>
      <c r="Z217" s="139">
        <f>IF((U217)=0,"",(Y217/U217))</f>
        <v>8.6964612265592912E-3</v>
      </c>
      <c r="AA217" s="59"/>
      <c r="AB217" s="7"/>
      <c r="AC217" s="5"/>
      <c r="AD217" s="136" t="s">
        <v>85</v>
      </c>
      <c r="AE217" s="74"/>
      <c r="AF217" s="130">
        <v>0.13</v>
      </c>
      <c r="AG217" s="109"/>
      <c r="AH217" s="137">
        <f>AH216*AF217</f>
        <v>1309.5614299810766</v>
      </c>
      <c r="AI217" s="138">
        <v>0.13</v>
      </c>
      <c r="AJ217" s="77"/>
      <c r="AK217" s="137">
        <f ca="1">AK216*AI217</f>
        <v>1322.7625752545164</v>
      </c>
      <c r="AL217" s="82">
        <f ca="1">AK217-AH217</f>
        <v>13.201145273439806</v>
      </c>
      <c r="AM217" s="139">
        <f ca="1">IF((AH217)=0,"",(AL217/AH217))</f>
        <v>1.0080584973879817E-2</v>
      </c>
      <c r="AN217" s="59"/>
      <c r="AO217" s="7"/>
    </row>
    <row r="218" spans="3:41" hidden="1" x14ac:dyDescent="0.35">
      <c r="C218" s="5"/>
      <c r="D218" s="136" t="s">
        <v>86</v>
      </c>
      <c r="E218" s="74"/>
      <c r="F218" s="140">
        <f>OER</f>
        <v>0.13100000000000001</v>
      </c>
      <c r="G218" s="109"/>
      <c r="H218" s="137">
        <f>IF(OR(ISNUMBER(SEARCH("[DGEN]", E175))=TRUE, ISNUMBER(SEARCH("STREET LIGHT", E175))=TRUE), 0, IF(AND(E177=0, E178=0),0, IF(AND(E178=0, E177*12&gt;250000), 0, IF(AND(E177=0, E178&gt;=50), 0, IF(E177*12&lt;=250000, F218*H216*-1, IF(E178&lt;50, F218*H216*-1, 0))))))</f>
        <v>0</v>
      </c>
      <c r="I218" s="140">
        <f>OER</f>
        <v>0.13100000000000001</v>
      </c>
      <c r="J218" s="77"/>
      <c r="K218" s="137">
        <f>IF(OR(ISNUMBER(SEARCH("[DGEN]", E175))=TRUE, ISNUMBER(SEARCH("STREET LIGHT", E175))=TRUE), 0, IF(AND(E177=0, E178=0),0, IF(AND(E178=0, E177*12&gt;250000), 0, IF(AND(E177=0, E178&gt;=50), 0, IF(E177*12&lt;=250000, I218*K216*-1, IF(E178&lt;50, I218*K216*-1, 0))))))</f>
        <v>0</v>
      </c>
      <c r="L218" s="82">
        <f>K218-H218</f>
        <v>0</v>
      </c>
      <c r="M218" s="139"/>
      <c r="N218" s="59"/>
      <c r="O218" s="7"/>
      <c r="P218" s="5"/>
      <c r="Q218" s="136" t="s">
        <v>86</v>
      </c>
      <c r="R218" s="74"/>
      <c r="S218" s="140">
        <f>OER</f>
        <v>0.13100000000000001</v>
      </c>
      <c r="T218" s="109"/>
      <c r="U218" s="137">
        <f>IF(OR(ISNUMBER(SEARCH("[DGEN]", R175))=TRUE, ISNUMBER(SEARCH("STREET LIGHT", R175))=TRUE), 0, IF(AND(R177=0, R178=0),0, IF(AND(R178=0, R177*12&gt;250000), 0, IF(AND(R177=0, R178&gt;=50), 0, IF(R177*12&lt;=250000, S218*U216*-1, IF(R178&lt;50, S218*U216*-1, 0))))))</f>
        <v>0</v>
      </c>
      <c r="V218" s="140">
        <f>OER</f>
        <v>0.13100000000000001</v>
      </c>
      <c r="W218" s="77"/>
      <c r="X218" s="137">
        <f>IF(OR(ISNUMBER(SEARCH("[DGEN]", R175))=TRUE, ISNUMBER(SEARCH("STREET LIGHT", R175))=TRUE), 0, IF(AND(R177=0, R178=0),0, IF(AND(R178=0, R177*12&gt;250000), 0, IF(AND(R177=0, R178&gt;=50), 0, IF(R177*12&lt;=250000, V218*X216*-1, IF(R178&lt;50, V218*X216*-1, 0))))))</f>
        <v>0</v>
      </c>
      <c r="Y218" s="82">
        <f>X218-U218</f>
        <v>0</v>
      </c>
      <c r="Z218" s="139"/>
      <c r="AA218" s="59"/>
      <c r="AB218" s="7"/>
      <c r="AC218" s="5"/>
      <c r="AD218" s="136" t="s">
        <v>86</v>
      </c>
      <c r="AE218" s="74"/>
      <c r="AF218" s="140">
        <f>OER</f>
        <v>0.13100000000000001</v>
      </c>
      <c r="AG218" s="109"/>
      <c r="AH218" s="137">
        <f>IF(OR(ISNUMBER(SEARCH("[DGEN]", AE175))=TRUE, ISNUMBER(SEARCH("STREET LIGHT", AE175))=TRUE), 0, IF(AND(AE177=0, AE178=0),0, IF(AND(AE178=0, AE177*12&gt;250000), 0, IF(AND(AE177=0, AE178&gt;=50), 0, IF(AE177*12&lt;=250000, AF218*AH216*-1, IF(AE178&lt;50, AF218*AH216*-1, 0))))))</f>
        <v>0</v>
      </c>
      <c r="AI218" s="140">
        <f>OER</f>
        <v>0.13100000000000001</v>
      </c>
      <c r="AJ218" s="77"/>
      <c r="AK218" s="137">
        <f>IF(OR(ISNUMBER(SEARCH("[DGEN]", AE175))=TRUE, ISNUMBER(SEARCH("STREET LIGHT", AE175))=TRUE), 0, IF(AND(AE177=0, AE178=0),0, IF(AND(AE178=0, AE177*12&gt;250000), 0, IF(AND(AE177=0, AE178&gt;=50), 0, IF(AE177*12&lt;=250000, AI218*AK216*-1, IF(AE178&lt;50, AI218*AK216*-1, 0))))))</f>
        <v>0</v>
      </c>
      <c r="AL218" s="82">
        <f>AK218-AH218</f>
        <v>0</v>
      </c>
      <c r="AM218" s="139"/>
      <c r="AN218" s="59"/>
      <c r="AO218" s="7"/>
    </row>
    <row r="219" spans="3:41" hidden="1" x14ac:dyDescent="0.35">
      <c r="C219" s="5"/>
      <c r="D219" s="141" t="s">
        <v>87</v>
      </c>
      <c r="E219" s="142"/>
      <c r="F219" s="143"/>
      <c r="G219" s="144"/>
      <c r="H219" s="145">
        <f>H216+H217+H218</f>
        <v>11007.554327599999</v>
      </c>
      <c r="I219" s="146"/>
      <c r="J219" s="146"/>
      <c r="K219" s="147">
        <f>K216+K217+K218</f>
        <v>11284.97157364098</v>
      </c>
      <c r="L219" s="148">
        <f>K219-H219</f>
        <v>277.4172460409809</v>
      </c>
      <c r="M219" s="149">
        <f>IF((H219)=0,"",(L219/H219))</f>
        <v>2.5202441685469909E-2</v>
      </c>
      <c r="N219" s="59"/>
      <c r="O219" s="7"/>
      <c r="P219" s="5"/>
      <c r="Q219" s="141" t="s">
        <v>87</v>
      </c>
      <c r="R219" s="142"/>
      <c r="S219" s="143"/>
      <c r="T219" s="144"/>
      <c r="U219" s="145">
        <f>U216+U217+U218</f>
        <v>11284.97157364098</v>
      </c>
      <c r="V219" s="146"/>
      <c r="W219" s="146"/>
      <c r="X219" s="147">
        <f>X216+X217+X218</f>
        <v>11383.110891373974</v>
      </c>
      <c r="Y219" s="148">
        <f>X219-U219</f>
        <v>98.139317732993732</v>
      </c>
      <c r="Z219" s="149">
        <f>IF((U219)=0,"",(Y219/U219))</f>
        <v>8.6964612265593936E-3</v>
      </c>
      <c r="AA219" s="59"/>
      <c r="AB219" s="7"/>
      <c r="AC219" s="5"/>
      <c r="AD219" s="141" t="s">
        <v>87</v>
      </c>
      <c r="AE219" s="142"/>
      <c r="AF219" s="143"/>
      <c r="AG219" s="144"/>
      <c r="AH219" s="145">
        <f>AH216+AH217+AH218</f>
        <v>11383.110891373974</v>
      </c>
      <c r="AI219" s="146"/>
      <c r="AJ219" s="146"/>
      <c r="AK219" s="147">
        <f ca="1">AK216+AK217+AK218</f>
        <v>11497.859307981566</v>
      </c>
      <c r="AL219" s="148">
        <f ca="1">AK219-AH219</f>
        <v>114.74841660759193</v>
      </c>
      <c r="AM219" s="149">
        <f ca="1">IF((AH219)=0,"",(AL219/AH219))</f>
        <v>1.0080584973879796E-2</v>
      </c>
      <c r="AN219" s="59"/>
      <c r="AO219" s="7"/>
    </row>
    <row r="220" spans="3:41" ht="15" hidden="1" thickBot="1" x14ac:dyDescent="0.4">
      <c r="C220" s="5"/>
      <c r="D220" s="121"/>
      <c r="E220" s="122"/>
      <c r="F220" s="123"/>
      <c r="G220" s="124"/>
      <c r="H220" s="125"/>
      <c r="I220" s="123"/>
      <c r="J220" s="126"/>
      <c r="K220" s="125"/>
      <c r="L220" s="127"/>
      <c r="M220" s="128"/>
      <c r="N220" s="59"/>
      <c r="O220" s="7"/>
      <c r="P220" s="5"/>
      <c r="Q220" s="121"/>
      <c r="R220" s="122"/>
      <c r="S220" s="123"/>
      <c r="T220" s="124"/>
      <c r="U220" s="125"/>
      <c r="V220" s="123"/>
      <c r="W220" s="126"/>
      <c r="X220" s="125"/>
      <c r="Y220" s="127"/>
      <c r="Z220" s="128"/>
      <c r="AA220" s="59"/>
      <c r="AB220" s="7"/>
      <c r="AC220" s="5"/>
      <c r="AD220" s="121"/>
      <c r="AE220" s="122"/>
      <c r="AF220" s="123"/>
      <c r="AG220" s="124"/>
      <c r="AH220" s="125"/>
      <c r="AI220" s="123"/>
      <c r="AJ220" s="126"/>
      <c r="AK220" s="125"/>
      <c r="AL220" s="127"/>
      <c r="AM220" s="128"/>
      <c r="AN220" s="59"/>
      <c r="AO220" s="7"/>
    </row>
    <row r="221" spans="3:41" hidden="1" x14ac:dyDescent="0.35">
      <c r="C221" s="5"/>
      <c r="D221" s="129" t="s">
        <v>88</v>
      </c>
      <c r="E221" s="74"/>
      <c r="F221" s="130"/>
      <c r="G221" s="131"/>
      <c r="H221" s="132">
        <f>SUM(H213,H206:H209,H205)</f>
        <v>10381.983</v>
      </c>
      <c r="I221" s="133"/>
      <c r="J221" s="133"/>
      <c r="K221" s="132">
        <f>SUM(K213,K206:K209,K205)</f>
        <v>10619.635467646887</v>
      </c>
      <c r="L221" s="134">
        <f>K221-H221</f>
        <v>237.65246764688709</v>
      </c>
      <c r="M221" s="135">
        <f>IF((H221)=0,"",(L221/H221))</f>
        <v>2.2890855017474704E-2</v>
      </c>
      <c r="N221" s="59"/>
      <c r="O221" s="7"/>
      <c r="P221" s="5"/>
      <c r="Q221" s="129" t="s">
        <v>88</v>
      </c>
      <c r="R221" s="74"/>
      <c r="S221" s="130"/>
      <c r="T221" s="131"/>
      <c r="U221" s="132" t="e">
        <f>SUM(U213,U206:U209,U205)</f>
        <v>#REF!</v>
      </c>
      <c r="V221" s="133"/>
      <c r="W221" s="133"/>
      <c r="X221" s="132" t="e">
        <f>SUM(X213,X206:X209,X205)</f>
        <v>#REF!</v>
      </c>
      <c r="Y221" s="134" t="e">
        <f>X221-U221</f>
        <v>#REF!</v>
      </c>
      <c r="Z221" s="135" t="e">
        <f>IF((U221)=0,"",(Y221/U221))</f>
        <v>#REF!</v>
      </c>
      <c r="AA221" s="59"/>
      <c r="AB221" s="7"/>
      <c r="AC221" s="5"/>
      <c r="AD221" s="129" t="s">
        <v>88</v>
      </c>
      <c r="AE221" s="74"/>
      <c r="AF221" s="130"/>
      <c r="AG221" s="131"/>
      <c r="AH221" s="132">
        <f>SUM(AH213,AH206:AH209,AH205)</f>
        <v>2750.4328213928979</v>
      </c>
      <c r="AI221" s="133"/>
      <c r="AJ221" s="133"/>
      <c r="AK221" s="132">
        <f ca="1">SUM(AK213,AK206:AK209,AK205)</f>
        <v>2851.9800927270499</v>
      </c>
      <c r="AL221" s="134">
        <f ca="1">AK221-AH221</f>
        <v>101.5472713341519</v>
      </c>
      <c r="AM221" s="135">
        <f ca="1">IF((AH221)=0,"",(AL221/AH221))</f>
        <v>3.6920469587301337E-2</v>
      </c>
      <c r="AN221" s="59"/>
      <c r="AO221" s="7"/>
    </row>
    <row r="222" spans="3:41" hidden="1" x14ac:dyDescent="0.35">
      <c r="C222" s="5"/>
      <c r="D222" s="136" t="s">
        <v>85</v>
      </c>
      <c r="E222" s="74"/>
      <c r="F222" s="130">
        <v>0.13</v>
      </c>
      <c r="G222" s="131"/>
      <c r="H222" s="137">
        <f>H221*F222</f>
        <v>1349.65779</v>
      </c>
      <c r="I222" s="130">
        <v>0.13</v>
      </c>
      <c r="J222" s="138"/>
      <c r="K222" s="137">
        <f>K221*I222</f>
        <v>1380.5526107940955</v>
      </c>
      <c r="L222" s="82">
        <f>K222-H222</f>
        <v>30.894820794095494</v>
      </c>
      <c r="M222" s="139">
        <f>IF((H222)=0,"",(L222/H222))</f>
        <v>2.2890855017474832E-2</v>
      </c>
      <c r="N222" s="59"/>
      <c r="O222" s="7"/>
      <c r="P222" s="5"/>
      <c r="Q222" s="136" t="s">
        <v>85</v>
      </c>
      <c r="R222" s="74"/>
      <c r="S222" s="130">
        <v>0.13</v>
      </c>
      <c r="T222" s="131"/>
      <c r="U222" s="137" t="e">
        <f>U221*S222</f>
        <v>#REF!</v>
      </c>
      <c r="V222" s="130">
        <v>0.13</v>
      </c>
      <c r="W222" s="138"/>
      <c r="X222" s="137" t="e">
        <f>X221*V222</f>
        <v>#REF!</v>
      </c>
      <c r="Y222" s="82" t="e">
        <f>X222-U222</f>
        <v>#REF!</v>
      </c>
      <c r="Z222" s="139" t="e">
        <f>IF((U222)=0,"",(Y222/U222))</f>
        <v>#REF!</v>
      </c>
      <c r="AA222" s="59"/>
      <c r="AB222" s="7"/>
      <c r="AC222" s="5"/>
      <c r="AD222" s="136" t="s">
        <v>85</v>
      </c>
      <c r="AE222" s="74"/>
      <c r="AF222" s="130">
        <v>0.13</v>
      </c>
      <c r="AG222" s="131"/>
      <c r="AH222" s="137">
        <f>AH221*AF222</f>
        <v>357.55626678107677</v>
      </c>
      <c r="AI222" s="130">
        <v>0.13</v>
      </c>
      <c r="AJ222" s="138"/>
      <c r="AK222" s="137">
        <f ca="1">AK221*AI222</f>
        <v>370.75741205451652</v>
      </c>
      <c r="AL222" s="82">
        <f ca="1">AK222-AH222</f>
        <v>13.201145273439749</v>
      </c>
      <c r="AM222" s="139">
        <f ca="1">IF((AH222)=0,"",(AL222/AH222))</f>
        <v>3.6920469587301337E-2</v>
      </c>
      <c r="AN222" s="59"/>
      <c r="AO222" s="7"/>
    </row>
    <row r="223" spans="3:41" hidden="1" x14ac:dyDescent="0.35">
      <c r="C223" s="5"/>
      <c r="D223" s="136" t="s">
        <v>86</v>
      </c>
      <c r="E223" s="74"/>
      <c r="F223" s="140">
        <f>OER</f>
        <v>0.13100000000000001</v>
      </c>
      <c r="G223" s="131"/>
      <c r="H223" s="137">
        <f>IF(OR(ISNUMBER(SEARCH("[DGEN]", E175))=TRUE, ISNUMBER(SEARCH("STREET LIGHT", E175))=TRUE), 0, IF(AND(E177=0, E178=0),0, IF(AND(E178=0, E177*12&gt;250000), 0, IF(AND(E177=0, E178&gt;=50), 0, IF(E177*12&lt;=250000, F223*H221*-1, IF(E178&lt;50, F223*H221*-1, 0))))))</f>
        <v>0</v>
      </c>
      <c r="I223" s="140">
        <f>OER</f>
        <v>0.13100000000000001</v>
      </c>
      <c r="J223" s="138"/>
      <c r="K223" s="137">
        <f>IF(OR(ISNUMBER(SEARCH("[DGEN]", E175))=TRUE, ISNUMBER(SEARCH("STREET LIGHT", E175))=TRUE), 0, IF(AND(E177=0, E178=0),0, IF(AND(E178=0, E177*12&gt;250000), 0, IF(AND(E177=0, E178&gt;=50), 0, IF(E177*12&lt;=250000, I223*K221*-1, IF(E178&lt;50, I223*K221*-1, 0))))))</f>
        <v>0</v>
      </c>
      <c r="L223" s="82"/>
      <c r="M223" s="139"/>
      <c r="N223" s="59"/>
      <c r="O223" s="7"/>
      <c r="P223" s="5"/>
      <c r="Q223" s="136" t="s">
        <v>86</v>
      </c>
      <c r="R223" s="74"/>
      <c r="S223" s="140">
        <f>OER</f>
        <v>0.13100000000000001</v>
      </c>
      <c r="T223" s="131"/>
      <c r="U223" s="137">
        <f>IF(OR(ISNUMBER(SEARCH("[DGEN]", R175))=TRUE, ISNUMBER(SEARCH("STREET LIGHT", R175))=TRUE), 0, IF(AND(R177=0, R178=0),0, IF(AND(R178=0, R177*12&gt;250000), 0, IF(AND(R177=0, R178&gt;=50), 0, IF(R177*12&lt;=250000, S223*U221*-1, IF(R178&lt;50, S223*U221*-1, 0))))))</f>
        <v>0</v>
      </c>
      <c r="V223" s="140">
        <f>OER</f>
        <v>0.13100000000000001</v>
      </c>
      <c r="W223" s="138"/>
      <c r="X223" s="137">
        <f>IF(OR(ISNUMBER(SEARCH("[DGEN]", R175))=TRUE, ISNUMBER(SEARCH("STREET LIGHT", R175))=TRUE), 0, IF(AND(R177=0, R178=0),0, IF(AND(R178=0, R177*12&gt;250000), 0, IF(AND(R177=0, R178&gt;=50), 0, IF(R177*12&lt;=250000, V223*X221*-1, IF(R178&lt;50, V223*X221*-1, 0))))))</f>
        <v>0</v>
      </c>
      <c r="Y223" s="82"/>
      <c r="Z223" s="139"/>
      <c r="AA223" s="59"/>
      <c r="AB223" s="7"/>
      <c r="AC223" s="5"/>
      <c r="AD223" s="136" t="s">
        <v>86</v>
      </c>
      <c r="AE223" s="74"/>
      <c r="AF223" s="140">
        <f>OER</f>
        <v>0.13100000000000001</v>
      </c>
      <c r="AG223" s="131"/>
      <c r="AH223" s="137">
        <f>IF(OR(ISNUMBER(SEARCH("[DGEN]", AE175))=TRUE, ISNUMBER(SEARCH("STREET LIGHT", AE175))=TRUE), 0, IF(AND(AE177=0, AE178=0),0, IF(AND(AE178=0, AE177*12&gt;250000), 0, IF(AND(AE177=0, AE178&gt;=50), 0, IF(AE177*12&lt;=250000, AF223*AH221*-1, IF(AE178&lt;50, AF223*AH221*-1, 0))))))</f>
        <v>0</v>
      </c>
      <c r="AI223" s="140">
        <f>OER</f>
        <v>0.13100000000000001</v>
      </c>
      <c r="AJ223" s="138"/>
      <c r="AK223" s="137">
        <f>IF(OR(ISNUMBER(SEARCH("[DGEN]", AE175))=TRUE, ISNUMBER(SEARCH("STREET LIGHT", AE175))=TRUE), 0, IF(AND(AE177=0, AE178=0),0, IF(AND(AE178=0, AE177*12&gt;250000), 0, IF(AND(AE177=0, AE178&gt;=50), 0, IF(AE177*12&lt;=250000, AI223*AK221*-1, IF(AE178&lt;50, AI223*AK221*-1, 0))))))</f>
        <v>0</v>
      </c>
      <c r="AL223" s="82"/>
      <c r="AM223" s="139"/>
      <c r="AN223" s="59"/>
      <c r="AO223" s="7"/>
    </row>
    <row r="224" spans="3:41" hidden="1" x14ac:dyDescent="0.35">
      <c r="C224" s="5"/>
      <c r="D224" s="141" t="s">
        <v>88</v>
      </c>
      <c r="E224" s="142"/>
      <c r="F224" s="150"/>
      <c r="G224" s="151"/>
      <c r="H224" s="145">
        <f>H221+H222+H223</f>
        <v>11731.640789999999</v>
      </c>
      <c r="I224" s="146"/>
      <c r="J224" s="146"/>
      <c r="K224" s="147">
        <f>K221+K222+K223</f>
        <v>12000.188078440982</v>
      </c>
      <c r="L224" s="152">
        <f>K224-H224</f>
        <v>268.54728844098281</v>
      </c>
      <c r="M224" s="153">
        <f>IF((H224)=0,"",(L224/H224))</f>
        <v>2.2890855017474739E-2</v>
      </c>
      <c r="N224" s="59"/>
      <c r="O224" s="7"/>
      <c r="P224" s="5"/>
      <c r="Q224" s="141" t="s">
        <v>88</v>
      </c>
      <c r="R224" s="142"/>
      <c r="S224" s="150"/>
      <c r="T224" s="151"/>
      <c r="U224" s="145" t="e">
        <f>U221+U222+U223</f>
        <v>#REF!</v>
      </c>
      <c r="V224" s="146"/>
      <c r="W224" s="146"/>
      <c r="X224" s="147" t="e">
        <f>X221+X222+X223</f>
        <v>#REF!</v>
      </c>
      <c r="Y224" s="152" t="e">
        <f>X224-U224</f>
        <v>#REF!</v>
      </c>
      <c r="Z224" s="153" t="e">
        <f>IF((U224)=0,"",(Y224/U224))</f>
        <v>#REF!</v>
      </c>
      <c r="AA224" s="59"/>
      <c r="AB224" s="7"/>
      <c r="AC224" s="5"/>
      <c r="AD224" s="141" t="s">
        <v>88</v>
      </c>
      <c r="AE224" s="142"/>
      <c r="AF224" s="150"/>
      <c r="AG224" s="151"/>
      <c r="AH224" s="145">
        <f>AH221+AH222+AH223</f>
        <v>3107.9890881739748</v>
      </c>
      <c r="AI224" s="146"/>
      <c r="AJ224" s="146"/>
      <c r="AK224" s="147">
        <f ca="1">AK221+AK222+AK223</f>
        <v>3222.7375047815663</v>
      </c>
      <c r="AL224" s="152">
        <f ca="1">AK224-AH224</f>
        <v>114.74841660759148</v>
      </c>
      <c r="AM224" s="153">
        <f ca="1">IF((AH224)=0,"",(AL224/AH224))</f>
        <v>3.6920469587301281E-2</v>
      </c>
      <c r="AN224" s="59"/>
      <c r="AO224" s="7"/>
    </row>
    <row r="225" spans="3:41" ht="15" hidden="1" thickBot="1" x14ac:dyDescent="0.4">
      <c r="C225" s="5"/>
      <c r="D225" s="121"/>
      <c r="E225" s="122"/>
      <c r="F225" s="154"/>
      <c r="G225" s="155"/>
      <c r="H225" s="156"/>
      <c r="I225" s="154"/>
      <c r="J225" s="124"/>
      <c r="K225" s="156"/>
      <c r="L225" s="157"/>
      <c r="M225" s="128"/>
      <c r="N225" s="59"/>
      <c r="O225" s="7"/>
      <c r="P225" s="5"/>
      <c r="Q225" s="121"/>
      <c r="R225" s="122"/>
      <c r="S225" s="154"/>
      <c r="T225" s="155"/>
      <c r="U225" s="156"/>
      <c r="V225" s="154"/>
      <c r="W225" s="124"/>
      <c r="X225" s="156"/>
      <c r="Y225" s="157"/>
      <c r="Z225" s="128"/>
      <c r="AA225" s="59"/>
      <c r="AB225" s="7"/>
      <c r="AC225" s="5"/>
      <c r="AD225" s="121"/>
      <c r="AE225" s="122"/>
      <c r="AF225" s="154"/>
      <c r="AG225" s="155"/>
      <c r="AH225" s="156"/>
      <c r="AI225" s="154"/>
      <c r="AJ225" s="124"/>
      <c r="AK225" s="156"/>
      <c r="AL225" s="157"/>
      <c r="AM225" s="128"/>
      <c r="AN225" s="59"/>
      <c r="AO225" s="7"/>
    </row>
    <row r="226" spans="3:41" x14ac:dyDescent="0.35">
      <c r="C226" s="5"/>
      <c r="D226" s="129" t="s">
        <v>89</v>
      </c>
      <c r="E226" s="74"/>
      <c r="F226" s="130"/>
      <c r="G226" s="131"/>
      <c r="H226" s="132">
        <f>SUM(H214,H206:H209,H205)</f>
        <v>10381.983</v>
      </c>
      <c r="I226" s="133"/>
      <c r="J226" s="133"/>
      <c r="K226" s="132">
        <f>SUM(K214,K206:K209,K205)</f>
        <v>10619.635467646887</v>
      </c>
      <c r="L226" s="134">
        <f>K226-H226</f>
        <v>237.65246764688709</v>
      </c>
      <c r="M226" s="135">
        <f>IF((H226)=0,"",(L226/H226))</f>
        <v>2.2890855017474704E-2</v>
      </c>
      <c r="N226" s="59"/>
      <c r="O226" s="7"/>
      <c r="P226" s="5"/>
      <c r="Q226" s="129" t="s">
        <v>89</v>
      </c>
      <c r="R226" s="74"/>
      <c r="S226" s="130"/>
      <c r="T226" s="131"/>
      <c r="U226" s="132">
        <f>SUM(U214,U206:U209,U205)</f>
        <v>10858.317015646888</v>
      </c>
      <c r="V226" s="133"/>
      <c r="W226" s="133"/>
      <c r="X226" s="132">
        <f>SUM(X214,X206:X209,X205)</f>
        <v>10945.1659693929</v>
      </c>
      <c r="Y226" s="134">
        <f>X226-U226</f>
        <v>86.84895374601183</v>
      </c>
      <c r="Z226" s="135">
        <f>IF((U226)=0,"",(Y226/U226))</f>
        <v>7.9983807454564147E-3</v>
      </c>
      <c r="AA226" s="59"/>
      <c r="AB226" s="7"/>
      <c r="AC226" s="5"/>
      <c r="AD226" s="129" t="s">
        <v>89</v>
      </c>
      <c r="AE226" s="74"/>
      <c r="AF226" s="130"/>
      <c r="AG226" s="131"/>
      <c r="AH226" s="132">
        <f>SUM(AH214,AH206:AH209,AH205)</f>
        <v>11191.007963832901</v>
      </c>
      <c r="AI226" s="133"/>
      <c r="AJ226" s="133"/>
      <c r="AK226" s="132">
        <f ca="1">SUM(AK214,AK206:AK209,AK205)</f>
        <v>11292.555235167052</v>
      </c>
      <c r="AL226" s="134">
        <f ca="1">AK226-AH226</f>
        <v>101.54727133415145</v>
      </c>
      <c r="AM226" s="135">
        <f ca="1">IF((AH226)=0,"",(AL226/AH226))</f>
        <v>9.0740058145192919E-3</v>
      </c>
      <c r="AN226" s="59"/>
      <c r="AO226" s="7"/>
    </row>
    <row r="227" spans="3:41" x14ac:dyDescent="0.35">
      <c r="C227" s="5"/>
      <c r="D227" s="136" t="s">
        <v>85</v>
      </c>
      <c r="E227" s="74"/>
      <c r="F227" s="130">
        <v>0.13</v>
      </c>
      <c r="G227" s="131"/>
      <c r="H227" s="137">
        <f>H226*F227</f>
        <v>1349.65779</v>
      </c>
      <c r="I227" s="130">
        <v>0.13</v>
      </c>
      <c r="J227" s="138"/>
      <c r="K227" s="137">
        <f>K226*I227</f>
        <v>1380.5526107940955</v>
      </c>
      <c r="L227" s="82">
        <f>K227-H227</f>
        <v>30.894820794095494</v>
      </c>
      <c r="M227" s="139">
        <f>IF((H227)=0,"",(L227/H227))</f>
        <v>2.2890855017474832E-2</v>
      </c>
      <c r="N227" s="59"/>
      <c r="O227" s="7"/>
      <c r="P227" s="5"/>
      <c r="Q227" s="136" t="s">
        <v>85</v>
      </c>
      <c r="R227" s="74"/>
      <c r="S227" s="130">
        <v>0.13</v>
      </c>
      <c r="T227" s="131"/>
      <c r="U227" s="137">
        <f>U226*S227</f>
        <v>1411.5812120340954</v>
      </c>
      <c r="V227" s="130">
        <v>0.13</v>
      </c>
      <c r="W227" s="138"/>
      <c r="X227" s="137">
        <f>X226*V227</f>
        <v>1422.8715760210771</v>
      </c>
      <c r="Y227" s="82">
        <f>X227-U227</f>
        <v>11.290363986981674</v>
      </c>
      <c r="Z227" s="139">
        <f>IF((U227)=0,"",(Y227/U227))</f>
        <v>7.9983807454565119E-3</v>
      </c>
      <c r="AA227" s="59"/>
      <c r="AB227" s="7"/>
      <c r="AC227" s="5"/>
      <c r="AD227" s="136" t="s">
        <v>85</v>
      </c>
      <c r="AE227" s="74"/>
      <c r="AF227" s="130">
        <v>0.13</v>
      </c>
      <c r="AG227" s="131"/>
      <c r="AH227" s="137">
        <f>AH226*AF227</f>
        <v>1454.8310352982771</v>
      </c>
      <c r="AI227" s="130">
        <v>0.13</v>
      </c>
      <c r="AJ227" s="138"/>
      <c r="AK227" s="137">
        <f ca="1">AK226*AI227</f>
        <v>1468.0321805717169</v>
      </c>
      <c r="AL227" s="82">
        <f ca="1">AK227-AH227</f>
        <v>13.201145273439806</v>
      </c>
      <c r="AM227" s="139">
        <f ca="1">IF((AH227)=0,"",(AL227/AH227))</f>
        <v>9.0740058145193734E-3</v>
      </c>
      <c r="AN227" s="59"/>
      <c r="AO227" s="7"/>
    </row>
    <row r="228" spans="3:41" hidden="1" x14ac:dyDescent="0.35">
      <c r="C228" s="5"/>
      <c r="D228" s="136" t="s">
        <v>86</v>
      </c>
      <c r="E228" s="74"/>
      <c r="F228" s="140">
        <f>OER</f>
        <v>0.13100000000000001</v>
      </c>
      <c r="G228" s="131"/>
      <c r="H228" s="137">
        <f>IF(OR(ISNUMBER(SEARCH("[DGEN]", E175))=TRUE, ISNUMBER(SEARCH("STREET LIGHT", E175))=TRUE), 0, IF(AND(E177=0, E178=0),0, IF(AND(E178=0, E177*12&gt;250000), 0, IF(AND(E177=0, E178&gt;=50), 0, IF(E177*12&lt;=250000, F228*H226*-1, IF(E178&lt;50, F228*H226*-1, 0))))))</f>
        <v>0</v>
      </c>
      <c r="I228" s="140">
        <f>OER</f>
        <v>0.13100000000000001</v>
      </c>
      <c r="J228" s="138"/>
      <c r="K228" s="137">
        <f>IF(OR(ISNUMBER(SEARCH("[DGEN]", E175))=TRUE, ISNUMBER(SEARCH("STREET LIGHT", E175))=TRUE), 0, IF(AND(E177=0, E178=0),0, IF(AND(E178=0, E177*12&gt;250000), 0, IF(AND(E177=0, E178&gt;=50), 0, IF(E177*12&lt;=250000, I228*K226*-1, IF(E178&lt;50, I228*K226*-1, 0))))))</f>
        <v>0</v>
      </c>
      <c r="L228" s="82"/>
      <c r="M228" s="139"/>
      <c r="N228" s="59"/>
      <c r="O228" s="7"/>
      <c r="P228" s="5"/>
      <c r="Q228" s="136" t="s">
        <v>86</v>
      </c>
      <c r="R228" s="74"/>
      <c r="S228" s="140">
        <f>OER</f>
        <v>0.13100000000000001</v>
      </c>
      <c r="T228" s="131"/>
      <c r="U228" s="137">
        <f>IF(OR(ISNUMBER(SEARCH("[DGEN]", R175))=TRUE, ISNUMBER(SEARCH("STREET LIGHT", R175))=TRUE), 0, IF(AND(R177=0, R178=0),0, IF(AND(R178=0, R177*12&gt;250000), 0, IF(AND(R177=0, R178&gt;=50), 0, IF(R177*12&lt;=250000, S228*U226*-1, IF(R178&lt;50, S228*U226*-1, 0))))))</f>
        <v>0</v>
      </c>
      <c r="V228" s="140">
        <f>OER</f>
        <v>0.13100000000000001</v>
      </c>
      <c r="W228" s="138"/>
      <c r="X228" s="137">
        <f>IF(OR(ISNUMBER(SEARCH("[DGEN]", R175))=TRUE, ISNUMBER(SEARCH("STREET LIGHT", R175))=TRUE), 0, IF(AND(R177=0, R178=0),0, IF(AND(R178=0, R177*12&gt;250000), 0, IF(AND(R177=0, R178&gt;=50), 0, IF(R177*12&lt;=250000, V228*X226*-1, IF(R178&lt;50, V228*X226*-1, 0))))))</f>
        <v>0</v>
      </c>
      <c r="Y228" s="82"/>
      <c r="Z228" s="139"/>
      <c r="AA228" s="59"/>
      <c r="AB228" s="7"/>
      <c r="AC228" s="5"/>
      <c r="AD228" s="136" t="s">
        <v>86</v>
      </c>
      <c r="AE228" s="74"/>
      <c r="AF228" s="140">
        <f>OER</f>
        <v>0.13100000000000001</v>
      </c>
      <c r="AG228" s="131"/>
      <c r="AH228" s="137">
        <f>IF(OR(ISNUMBER(SEARCH("[DGEN]", AE175))=TRUE, ISNUMBER(SEARCH("STREET LIGHT", AE175))=TRUE), 0, IF(AND(AE177=0, AE178=0),0, IF(AND(AE178=0, AE177*12&gt;250000), 0, IF(AND(AE177=0, AE178&gt;=50), 0, IF(AE177*12&lt;=250000, AF228*AH226*-1, IF(AE178&lt;50, AF228*AH226*-1, 0))))))</f>
        <v>0</v>
      </c>
      <c r="AI228" s="140">
        <f>OER</f>
        <v>0.13100000000000001</v>
      </c>
      <c r="AJ228" s="138"/>
      <c r="AK228" s="137">
        <f>IF(OR(ISNUMBER(SEARCH("[DGEN]", AE175))=TRUE, ISNUMBER(SEARCH("STREET LIGHT", AE175))=TRUE), 0, IF(AND(AE177=0, AE178=0),0, IF(AND(AE178=0, AE177*12&gt;250000), 0, IF(AND(AE177=0, AE178&gt;=50), 0, IF(AE177*12&lt;=250000, AI228*AK226*-1, IF(AE178&lt;50, AI228*AK226*-1, 0))))))</f>
        <v>0</v>
      </c>
      <c r="AL228" s="82"/>
      <c r="AM228" s="139"/>
      <c r="AN228" s="59"/>
      <c r="AO228" s="7"/>
    </row>
    <row r="229" spans="3:41" ht="15" thickBot="1" x14ac:dyDescent="0.4">
      <c r="C229" s="5"/>
      <c r="D229" s="141" t="s">
        <v>89</v>
      </c>
      <c r="E229" s="142"/>
      <c r="F229" s="150"/>
      <c r="G229" s="151"/>
      <c r="H229" s="145">
        <f>H226+H227+H228</f>
        <v>11731.640789999999</v>
      </c>
      <c r="I229" s="146"/>
      <c r="J229" s="146"/>
      <c r="K229" s="147">
        <f>K226+K227+K228</f>
        <v>12000.188078440982</v>
      </c>
      <c r="L229" s="152">
        <f>K229-H229</f>
        <v>268.54728844098281</v>
      </c>
      <c r="M229" s="153">
        <f>IF((H229)=0,"",(L229/H229))</f>
        <v>2.2890855017474739E-2</v>
      </c>
      <c r="N229" s="59"/>
      <c r="O229" s="7"/>
      <c r="P229" s="5"/>
      <c r="Q229" s="141" t="s">
        <v>89</v>
      </c>
      <c r="R229" s="142"/>
      <c r="S229" s="150"/>
      <c r="T229" s="151"/>
      <c r="U229" s="145">
        <f>U226+U227+U228</f>
        <v>12269.898227680984</v>
      </c>
      <c r="V229" s="146"/>
      <c r="W229" s="146"/>
      <c r="X229" s="147">
        <f>X226+X227+X228</f>
        <v>12368.037545413976</v>
      </c>
      <c r="Y229" s="152">
        <f>X229-U229</f>
        <v>98.139317732991913</v>
      </c>
      <c r="Z229" s="153">
        <f>IF((U229)=0,"",(Y229/U229))</f>
        <v>7.9983807454562968E-3</v>
      </c>
      <c r="AA229" s="59"/>
      <c r="AB229" s="7"/>
      <c r="AC229" s="5"/>
      <c r="AD229" s="141" t="s">
        <v>89</v>
      </c>
      <c r="AE229" s="142"/>
      <c r="AF229" s="150"/>
      <c r="AG229" s="151"/>
      <c r="AH229" s="145">
        <f>AH226+AH227+AH228</f>
        <v>12645.838999131178</v>
      </c>
      <c r="AI229" s="146"/>
      <c r="AJ229" s="146"/>
      <c r="AK229" s="147">
        <f ca="1">AK226+AK227+AK228</f>
        <v>12760.58741573877</v>
      </c>
      <c r="AL229" s="152">
        <f ca="1">AK229-AH229</f>
        <v>114.74841660759193</v>
      </c>
      <c r="AM229" s="153">
        <f ca="1">IF((AH229)=0,"",(AL229/AH229))</f>
        <v>9.074005814519356E-3</v>
      </c>
      <c r="AN229" s="59"/>
      <c r="AO229" s="7"/>
    </row>
    <row r="230" spans="3:41" ht="15" thickBot="1" x14ac:dyDescent="0.4">
      <c r="C230" s="5"/>
      <c r="D230" s="121"/>
      <c r="E230" s="122"/>
      <c r="F230" s="158"/>
      <c r="G230" s="155"/>
      <c r="H230" s="159"/>
      <c r="I230" s="158"/>
      <c r="J230" s="124"/>
      <c r="K230" s="159"/>
      <c r="L230" s="157"/>
      <c r="M230" s="160"/>
      <c r="N230" s="59"/>
      <c r="O230" s="7"/>
      <c r="P230" s="5"/>
      <c r="Q230" s="121"/>
      <c r="R230" s="122"/>
      <c r="S230" s="158"/>
      <c r="T230" s="155"/>
      <c r="U230" s="159"/>
      <c r="V230" s="158"/>
      <c r="W230" s="124"/>
      <c r="X230" s="159"/>
      <c r="Y230" s="157"/>
      <c r="Z230" s="160"/>
      <c r="AA230" s="59"/>
      <c r="AB230" s="7"/>
      <c r="AC230" s="5"/>
      <c r="AD230" s="121"/>
      <c r="AE230" s="122"/>
      <c r="AF230" s="158"/>
      <c r="AG230" s="155"/>
      <c r="AH230" s="159"/>
      <c r="AI230" s="158"/>
      <c r="AJ230" s="124"/>
      <c r="AK230" s="159"/>
      <c r="AL230" s="157"/>
      <c r="AM230" s="160"/>
      <c r="AN230" s="59"/>
      <c r="AO230" s="7"/>
    </row>
    <row r="231" spans="3:41" x14ac:dyDescent="0.35">
      <c r="C231" s="5"/>
      <c r="O231" s="7"/>
      <c r="P231" s="5"/>
      <c r="AB231" s="7"/>
      <c r="AC231" s="5"/>
      <c r="AO231" s="7"/>
    </row>
    <row r="232" spans="3:41" x14ac:dyDescent="0.35">
      <c r="C232" s="5"/>
      <c r="O232" s="7"/>
      <c r="P232" s="5"/>
      <c r="AB232" s="7"/>
      <c r="AC232" s="5"/>
      <c r="AO232" s="7"/>
    </row>
    <row r="233" spans="3:41" x14ac:dyDescent="0.35">
      <c r="C233" s="5"/>
      <c r="D233" s="58" t="s">
        <v>41</v>
      </c>
      <c r="E233" s="250" t="str">
        <f>D57</f>
        <v>UNMETERED SCATTERED LOAD SERVICE CLASSIFICATION - RPP</v>
      </c>
      <c r="F233" s="251"/>
      <c r="G233" s="251"/>
      <c r="H233" s="251"/>
      <c r="I233" s="251"/>
      <c r="J233" s="252"/>
      <c r="K233" s="59" t="str">
        <f>IF(N73="DEMAND - INTERVAL","RTSR - INTERVAL METERED","")</f>
        <v/>
      </c>
      <c r="L233" s="59"/>
      <c r="M233" s="59"/>
      <c r="O233" s="7"/>
      <c r="P233" s="5"/>
      <c r="Q233" s="58" t="s">
        <v>41</v>
      </c>
      <c r="R233" s="250" t="str">
        <f>Q57</f>
        <v>UNMETERED SCATTERED LOAD SERVICE CLASSIFICATION - RPP</v>
      </c>
      <c r="S233" s="251"/>
      <c r="T233" s="251"/>
      <c r="U233" s="251"/>
      <c r="V233" s="251"/>
      <c r="W233" s="252"/>
      <c r="X233" s="59" t="str">
        <f>IF(AA73="DEMAND - INTERVAL","RTSR - INTERVAL METERED","")</f>
        <v/>
      </c>
      <c r="Y233" s="59"/>
      <c r="Z233" s="59"/>
      <c r="AB233" s="7"/>
      <c r="AC233" s="5"/>
      <c r="AD233" s="58" t="s">
        <v>41</v>
      </c>
      <c r="AE233" s="250" t="str">
        <f>AD57</f>
        <v>UNMETERED SCATTERED LOAD SERVICE CLASSIFICATION - RPP</v>
      </c>
      <c r="AF233" s="251"/>
      <c r="AG233" s="251"/>
      <c r="AH233" s="251"/>
      <c r="AI233" s="251"/>
      <c r="AJ233" s="252"/>
      <c r="AK233" s="59" t="str">
        <f>IF(AN73="DEMAND - INTERVAL","RTSR - INTERVAL METERED","")</f>
        <v/>
      </c>
      <c r="AL233" s="59"/>
      <c r="AM233" s="59"/>
      <c r="AO233" s="7"/>
    </row>
    <row r="234" spans="3:41" x14ac:dyDescent="0.35">
      <c r="C234" s="5"/>
      <c r="D234" s="58" t="s">
        <v>42</v>
      </c>
      <c r="E234" s="253" t="s">
        <v>91</v>
      </c>
      <c r="F234" s="254"/>
      <c r="G234" s="255"/>
      <c r="H234" s="59"/>
      <c r="I234" s="59"/>
      <c r="J234" s="59"/>
      <c r="K234" s="59"/>
      <c r="L234" s="59"/>
      <c r="M234" s="59"/>
      <c r="O234" s="7"/>
      <c r="P234" s="5"/>
      <c r="Q234" s="58" t="s">
        <v>42</v>
      </c>
      <c r="R234" s="253" t="str">
        <f>E234</f>
        <v>RPP</v>
      </c>
      <c r="S234" s="254"/>
      <c r="T234" s="255"/>
      <c r="U234" s="59"/>
      <c r="V234" s="59"/>
      <c r="W234" s="59"/>
      <c r="X234" s="59"/>
      <c r="Y234" s="59"/>
      <c r="Z234" s="59"/>
      <c r="AB234" s="7"/>
      <c r="AC234" s="5"/>
      <c r="AD234" s="58" t="s">
        <v>42</v>
      </c>
      <c r="AE234" s="253" t="str">
        <f>R234</f>
        <v>RPP</v>
      </c>
      <c r="AF234" s="254"/>
      <c r="AG234" s="255"/>
      <c r="AH234" s="59"/>
      <c r="AI234" s="59"/>
      <c r="AJ234" s="59"/>
      <c r="AK234" s="59"/>
      <c r="AL234" s="59"/>
      <c r="AM234" s="59"/>
      <c r="AO234" s="7"/>
    </row>
    <row r="235" spans="3:41" x14ac:dyDescent="0.35">
      <c r="C235" s="5"/>
      <c r="D235" s="58" t="s">
        <v>43</v>
      </c>
      <c r="E235" s="61">
        <v>625</v>
      </c>
      <c r="F235" s="62" t="s">
        <v>33</v>
      </c>
      <c r="G235" s="59"/>
      <c r="H235" s="59"/>
      <c r="I235" s="59"/>
      <c r="J235" s="59"/>
      <c r="K235" s="59"/>
      <c r="L235" s="59"/>
      <c r="M235" s="59"/>
      <c r="O235" s="7"/>
      <c r="P235" s="5"/>
      <c r="Q235" s="58" t="s">
        <v>43</v>
      </c>
      <c r="R235" s="61">
        <f>E235</f>
        <v>625</v>
      </c>
      <c r="S235" s="62" t="s">
        <v>33</v>
      </c>
      <c r="T235" s="59"/>
      <c r="U235" s="59"/>
      <c r="V235" s="59"/>
      <c r="W235" s="59"/>
      <c r="X235" s="59"/>
      <c r="Y235" s="59"/>
      <c r="Z235" s="59"/>
      <c r="AB235" s="7"/>
      <c r="AC235" s="5"/>
      <c r="AD235" s="58" t="s">
        <v>43</v>
      </c>
      <c r="AE235" s="61">
        <f>R235</f>
        <v>625</v>
      </c>
      <c r="AF235" s="62" t="s">
        <v>33</v>
      </c>
      <c r="AG235" s="59"/>
      <c r="AH235" s="59"/>
      <c r="AI235" s="59"/>
      <c r="AJ235" s="59"/>
      <c r="AK235" s="59"/>
      <c r="AL235" s="59"/>
      <c r="AM235" s="59"/>
      <c r="AO235" s="7"/>
    </row>
    <row r="236" spans="3:41" x14ac:dyDescent="0.35">
      <c r="C236" s="5"/>
      <c r="D236" s="58" t="s">
        <v>44</v>
      </c>
      <c r="E236" s="61">
        <v>0</v>
      </c>
      <c r="F236" s="63" t="s">
        <v>36</v>
      </c>
      <c r="G236" s="59"/>
      <c r="H236" s="59"/>
      <c r="I236" s="59"/>
      <c r="J236" s="59"/>
      <c r="K236" s="59"/>
      <c r="L236" s="59"/>
      <c r="M236" s="59"/>
      <c r="O236" s="7"/>
      <c r="P236" s="5"/>
      <c r="Q236" s="58" t="s">
        <v>44</v>
      </c>
      <c r="R236" s="61">
        <f t="shared" ref="R236:R238" si="185">E236</f>
        <v>0</v>
      </c>
      <c r="S236" s="63" t="s">
        <v>36</v>
      </c>
      <c r="T236" s="59"/>
      <c r="U236" s="59"/>
      <c r="V236" s="59"/>
      <c r="W236" s="59"/>
      <c r="X236" s="59"/>
      <c r="Y236" s="59"/>
      <c r="Z236" s="59"/>
      <c r="AB236" s="7"/>
      <c r="AC236" s="5"/>
      <c r="AD236" s="58" t="s">
        <v>44</v>
      </c>
      <c r="AE236" s="61">
        <f t="shared" ref="AE236" si="186">R236</f>
        <v>0</v>
      </c>
      <c r="AF236" s="63" t="s">
        <v>36</v>
      </c>
      <c r="AG236" s="59"/>
      <c r="AH236" s="59"/>
      <c r="AI236" s="59"/>
      <c r="AJ236" s="59"/>
      <c r="AK236" s="59"/>
      <c r="AL236" s="59"/>
      <c r="AM236" s="59"/>
      <c r="AO236" s="7"/>
    </row>
    <row r="237" spans="3:41" x14ac:dyDescent="0.35">
      <c r="C237" s="5"/>
      <c r="D237" s="58" t="s">
        <v>45</v>
      </c>
      <c r="E237" s="61">
        <v>1.0693999999999999</v>
      </c>
      <c r="F237" s="64"/>
      <c r="G237" s="59"/>
      <c r="H237" s="59"/>
      <c r="I237" s="59"/>
      <c r="J237" s="59"/>
      <c r="K237" s="59"/>
      <c r="L237" s="59"/>
      <c r="M237" s="59"/>
      <c r="O237" s="7"/>
      <c r="P237" s="5"/>
      <c r="Q237" s="58" t="s">
        <v>45</v>
      </c>
      <c r="R237" s="61">
        <f>R238</f>
        <v>1.0563</v>
      </c>
      <c r="S237" s="64"/>
      <c r="T237" s="59"/>
      <c r="U237" s="59"/>
      <c r="V237" s="59"/>
      <c r="W237" s="59"/>
      <c r="X237" s="59"/>
      <c r="Y237" s="59"/>
      <c r="Z237" s="59"/>
      <c r="AB237" s="7"/>
      <c r="AC237" s="5"/>
      <c r="AD237" s="58" t="s">
        <v>45</v>
      </c>
      <c r="AE237" s="61">
        <f>AE238</f>
        <v>1.0563</v>
      </c>
      <c r="AF237" s="64"/>
      <c r="AG237" s="59"/>
      <c r="AH237" s="59"/>
      <c r="AI237" s="59"/>
      <c r="AJ237" s="59"/>
      <c r="AK237" s="59"/>
      <c r="AL237" s="59"/>
      <c r="AM237" s="59"/>
      <c r="AO237" s="7"/>
    </row>
    <row r="238" spans="3:41" x14ac:dyDescent="0.35">
      <c r="C238" s="5"/>
      <c r="D238" s="58" t="s">
        <v>46</v>
      </c>
      <c r="E238" s="61">
        <v>1.0563</v>
      </c>
      <c r="F238" s="64"/>
      <c r="G238" s="59"/>
      <c r="H238" s="59"/>
      <c r="I238" s="59"/>
      <c r="J238" s="59"/>
      <c r="K238" s="59"/>
      <c r="L238" s="59"/>
      <c r="M238" s="59"/>
      <c r="O238" s="7"/>
      <c r="P238" s="5"/>
      <c r="Q238" s="58" t="s">
        <v>46</v>
      </c>
      <c r="R238" s="61">
        <f t="shared" si="185"/>
        <v>1.0563</v>
      </c>
      <c r="S238" s="64"/>
      <c r="T238" s="59"/>
      <c r="U238" s="59"/>
      <c r="V238" s="59"/>
      <c r="W238" s="59"/>
      <c r="X238" s="59"/>
      <c r="Y238" s="59"/>
      <c r="Z238" s="59"/>
      <c r="AB238" s="7"/>
      <c r="AC238" s="5"/>
      <c r="AD238" s="58" t="s">
        <v>46</v>
      </c>
      <c r="AE238" s="61">
        <f t="shared" ref="AE238" si="187">R238</f>
        <v>1.0563</v>
      </c>
      <c r="AF238" s="64"/>
      <c r="AG238" s="59"/>
      <c r="AH238" s="59"/>
      <c r="AI238" s="59"/>
      <c r="AJ238" s="59"/>
      <c r="AK238" s="59"/>
      <c r="AL238" s="59"/>
      <c r="AM238" s="59"/>
      <c r="AO238" s="7"/>
    </row>
    <row r="239" spans="3:41" x14ac:dyDescent="0.35">
      <c r="C239" s="5"/>
      <c r="F239" s="64"/>
      <c r="G239" s="59"/>
      <c r="H239" s="59"/>
      <c r="I239" s="59"/>
      <c r="J239" s="59"/>
      <c r="K239" s="59"/>
      <c r="L239" s="59"/>
      <c r="M239" s="59"/>
      <c r="O239" s="7"/>
      <c r="P239" s="5"/>
      <c r="S239" s="64"/>
      <c r="T239" s="59"/>
      <c r="U239" s="59"/>
      <c r="V239" s="59"/>
      <c r="W239" s="59"/>
      <c r="X239" s="59"/>
      <c r="Y239" s="59"/>
      <c r="Z239" s="59"/>
      <c r="AB239" s="7"/>
      <c r="AC239" s="5"/>
      <c r="AF239" s="64"/>
      <c r="AG239" s="59"/>
      <c r="AH239" s="59"/>
      <c r="AI239" s="59"/>
      <c r="AJ239" s="59"/>
      <c r="AK239" s="59"/>
      <c r="AL239" s="59"/>
      <c r="AM239" s="59"/>
      <c r="AO239" s="7"/>
    </row>
    <row r="240" spans="3:41" x14ac:dyDescent="0.35">
      <c r="C240" s="5"/>
      <c r="F240" s="248" t="s">
        <v>47</v>
      </c>
      <c r="G240" s="256"/>
      <c r="H240" s="249"/>
      <c r="I240" s="248" t="s">
        <v>48</v>
      </c>
      <c r="J240" s="256"/>
      <c r="K240" s="249"/>
      <c r="L240" s="248" t="s">
        <v>49</v>
      </c>
      <c r="M240" s="249"/>
      <c r="O240" s="7"/>
      <c r="P240" s="5"/>
      <c r="S240" s="248">
        <v>2025</v>
      </c>
      <c r="T240" s="256"/>
      <c r="U240" s="249"/>
      <c r="V240" s="248">
        <v>2026</v>
      </c>
      <c r="W240" s="256"/>
      <c r="X240" s="249"/>
      <c r="Y240" s="248" t="s">
        <v>49</v>
      </c>
      <c r="Z240" s="249"/>
      <c r="AA240" s="59"/>
      <c r="AB240" s="60"/>
      <c r="AC240" s="5"/>
      <c r="AF240" s="248">
        <v>2026</v>
      </c>
      <c r="AG240" s="256"/>
      <c r="AH240" s="249"/>
      <c r="AI240" s="248">
        <v>2027</v>
      </c>
      <c r="AJ240" s="256"/>
      <c r="AK240" s="249"/>
      <c r="AL240" s="248" t="s">
        <v>49</v>
      </c>
      <c r="AM240" s="249"/>
      <c r="AO240" s="7"/>
    </row>
    <row r="241" spans="3:41" ht="26.5" x14ac:dyDescent="0.35">
      <c r="C241" s="5"/>
      <c r="F241" s="65" t="s">
        <v>50</v>
      </c>
      <c r="G241" s="65" t="s">
        <v>51</v>
      </c>
      <c r="H241" s="66" t="s">
        <v>52</v>
      </c>
      <c r="I241" s="65" t="s">
        <v>50</v>
      </c>
      <c r="J241" s="67" t="s">
        <v>51</v>
      </c>
      <c r="K241" s="66" t="s">
        <v>52</v>
      </c>
      <c r="L241" s="68" t="s">
        <v>53</v>
      </c>
      <c r="M241" s="69" t="s">
        <v>54</v>
      </c>
      <c r="O241" s="7"/>
      <c r="P241" s="5"/>
      <c r="S241" s="65" t="s">
        <v>50</v>
      </c>
      <c r="T241" s="65" t="s">
        <v>51</v>
      </c>
      <c r="U241" s="66" t="s">
        <v>52</v>
      </c>
      <c r="V241" s="65" t="s">
        <v>50</v>
      </c>
      <c r="W241" s="67" t="s">
        <v>51</v>
      </c>
      <c r="X241" s="66" t="s">
        <v>52</v>
      </c>
      <c r="Y241" s="68" t="s">
        <v>53</v>
      </c>
      <c r="Z241" s="69" t="s">
        <v>54</v>
      </c>
      <c r="AB241" s="7"/>
      <c r="AC241" s="5"/>
      <c r="AF241" s="65" t="s">
        <v>50</v>
      </c>
      <c r="AG241" s="65" t="s">
        <v>51</v>
      </c>
      <c r="AH241" s="66" t="s">
        <v>52</v>
      </c>
      <c r="AI241" s="65" t="s">
        <v>50</v>
      </c>
      <c r="AJ241" s="67" t="s">
        <v>51</v>
      </c>
      <c r="AK241" s="66" t="s">
        <v>52</v>
      </c>
      <c r="AL241" s="68" t="s">
        <v>53</v>
      </c>
      <c r="AM241" s="69" t="s">
        <v>54</v>
      </c>
      <c r="AO241" s="7"/>
    </row>
    <row r="242" spans="3:41" x14ac:dyDescent="0.35">
      <c r="C242" s="5"/>
      <c r="F242" s="70" t="s">
        <v>55</v>
      </c>
      <c r="G242" s="70"/>
      <c r="H242" s="71" t="s">
        <v>55</v>
      </c>
      <c r="I242" s="70" t="s">
        <v>55</v>
      </c>
      <c r="J242" s="71"/>
      <c r="K242" s="71" t="s">
        <v>55</v>
      </c>
      <c r="L242" s="72"/>
      <c r="M242" s="73"/>
      <c r="O242" s="7"/>
      <c r="P242" s="5"/>
      <c r="S242" s="70" t="s">
        <v>55</v>
      </c>
      <c r="T242" s="70"/>
      <c r="U242" s="71" t="s">
        <v>55</v>
      </c>
      <c r="V242" s="70" t="s">
        <v>55</v>
      </c>
      <c r="W242" s="71"/>
      <c r="X242" s="71" t="s">
        <v>55</v>
      </c>
      <c r="Y242" s="72"/>
      <c r="Z242" s="73"/>
      <c r="AB242" s="7"/>
      <c r="AC242" s="5"/>
      <c r="AF242" s="70" t="s">
        <v>55</v>
      </c>
      <c r="AG242" s="70"/>
      <c r="AH242" s="71" t="s">
        <v>55</v>
      </c>
      <c r="AI242" s="70" t="s">
        <v>55</v>
      </c>
      <c r="AJ242" s="71"/>
      <c r="AK242" s="71" t="s">
        <v>55</v>
      </c>
      <c r="AL242" s="72"/>
      <c r="AM242" s="73"/>
      <c r="AO242" s="7"/>
    </row>
    <row r="243" spans="3:41" x14ac:dyDescent="0.35">
      <c r="C243" s="5"/>
      <c r="D243" s="74" t="s">
        <v>56</v>
      </c>
      <c r="E243" s="75"/>
      <c r="F243" s="76">
        <v>19.350000000000001</v>
      </c>
      <c r="G243" s="77">
        <v>1</v>
      </c>
      <c r="H243" s="78">
        <f>G243*F243</f>
        <v>19.350000000000001</v>
      </c>
      <c r="I243" s="79">
        <f>G45</f>
        <v>24.02</v>
      </c>
      <c r="J243" s="80">
        <f>G243</f>
        <v>1</v>
      </c>
      <c r="K243" s="81">
        <f>J243*I243</f>
        <v>24.02</v>
      </c>
      <c r="L243" s="82">
        <f t="shared" ref="L243:L264" si="188">K243-H243</f>
        <v>4.6699999999999982</v>
      </c>
      <c r="M243" s="83">
        <f>IF(ISERROR(L243/H243), "", L243/H243)</f>
        <v>0.24134366925064588</v>
      </c>
      <c r="O243" s="7"/>
      <c r="P243" s="5"/>
      <c r="Q243" s="74" t="s">
        <v>56</v>
      </c>
      <c r="R243" s="75"/>
      <c r="S243" s="76">
        <f>I243</f>
        <v>24.02</v>
      </c>
      <c r="T243" s="77">
        <v>1</v>
      </c>
      <c r="U243" s="78">
        <f>T243*S243</f>
        <v>24.02</v>
      </c>
      <c r="V243" s="79">
        <f>I45*(1+$K$16)</f>
        <v>24.740600000000001</v>
      </c>
      <c r="W243" s="80">
        <f>T243</f>
        <v>1</v>
      </c>
      <c r="X243" s="81">
        <f>W243*V243</f>
        <v>24.740600000000001</v>
      </c>
      <c r="Y243" s="82">
        <f t="shared" ref="Y243:Y244" si="189">X243-U243</f>
        <v>0.72060000000000102</v>
      </c>
      <c r="Z243" s="83">
        <f>IF(ISERROR(Y243/U243), "", Y243/U243)</f>
        <v>3.0000000000000044E-2</v>
      </c>
      <c r="AB243" s="7"/>
      <c r="AC243" s="5"/>
      <c r="AD243" s="74" t="s">
        <v>56</v>
      </c>
      <c r="AE243" s="75"/>
      <c r="AF243" s="76">
        <f>V243</f>
        <v>24.740600000000001</v>
      </c>
      <c r="AG243" s="77">
        <v>1</v>
      </c>
      <c r="AH243" s="78">
        <f>AG243*AF243</f>
        <v>24.740600000000001</v>
      </c>
      <c r="AI243" s="79">
        <f>K45*(1+$K$16)^2</f>
        <v>25.482817999999998</v>
      </c>
      <c r="AJ243" s="80">
        <f>AG243</f>
        <v>1</v>
      </c>
      <c r="AK243" s="81">
        <f>AJ243*AI243</f>
        <v>25.482817999999998</v>
      </c>
      <c r="AL243" s="82">
        <f t="shared" ref="AL243:AL244" si="190">AK243-AH243</f>
        <v>0.7422179999999976</v>
      </c>
      <c r="AM243" s="83">
        <f>IF(ISERROR(AL243/AH243), "", AL243/AH243)</f>
        <v>2.9999999999999902E-2</v>
      </c>
      <c r="AO243" s="7"/>
    </row>
    <row r="244" spans="3:41" x14ac:dyDescent="0.35">
      <c r="C244" s="5"/>
      <c r="D244" s="74" t="s">
        <v>57</v>
      </c>
      <c r="E244" s="75"/>
      <c r="F244" s="84">
        <v>2.12E-2</v>
      </c>
      <c r="G244" s="77">
        <f>IF($E236&gt;0, $E236, $E235)</f>
        <v>625</v>
      </c>
      <c r="H244" s="78">
        <f t="shared" ref="H244:H256" si="191">G244*F244</f>
        <v>13.25</v>
      </c>
      <c r="I244" s="85">
        <f>H45</f>
        <v>2.63E-2</v>
      </c>
      <c r="J244" s="80">
        <f>IF($E236&gt;0, $E236, $E235)</f>
        <v>625</v>
      </c>
      <c r="K244" s="81">
        <f>J244*I244</f>
        <v>16.4375</v>
      </c>
      <c r="L244" s="82">
        <f t="shared" si="188"/>
        <v>3.1875</v>
      </c>
      <c r="M244" s="83">
        <f t="shared" ref="M244:M254" si="192">IF(ISERROR(L244/H244), "", L244/H244)</f>
        <v>0.24056603773584906</v>
      </c>
      <c r="O244" s="7"/>
      <c r="P244" s="5"/>
      <c r="Q244" s="74" t="s">
        <v>57</v>
      </c>
      <c r="R244" s="75"/>
      <c r="S244" s="209">
        <f>I244</f>
        <v>2.63E-2</v>
      </c>
      <c r="T244" s="77">
        <f>IF($R236&gt;0, $R236, $R235)</f>
        <v>625</v>
      </c>
      <c r="U244" s="78">
        <f t="shared" ref="U244" si="193">T244*S244</f>
        <v>16.4375</v>
      </c>
      <c r="V244" s="85">
        <f>J45*(1+$K$16)</f>
        <v>2.7089000000000002E-2</v>
      </c>
      <c r="W244" s="80">
        <f>IF($R236&gt;0, $R236, $R235)</f>
        <v>625</v>
      </c>
      <c r="X244" s="81">
        <f>W244*V244</f>
        <v>16.930625000000003</v>
      </c>
      <c r="Y244" s="82">
        <f t="shared" si="189"/>
        <v>0.4931250000000027</v>
      </c>
      <c r="Z244" s="83">
        <f t="shared" ref="Z244" si="194">IF(ISERROR(Y244/U244), "", Y244/U244)</f>
        <v>3.0000000000000165E-2</v>
      </c>
      <c r="AB244" s="7"/>
      <c r="AC244" s="5"/>
      <c r="AD244" s="74" t="s">
        <v>57</v>
      </c>
      <c r="AE244" s="75"/>
      <c r="AF244" s="209">
        <f>V244</f>
        <v>2.7089000000000002E-2</v>
      </c>
      <c r="AG244" s="77">
        <f>IF($R236&gt;0, $R236, $R235)</f>
        <v>625</v>
      </c>
      <c r="AH244" s="78">
        <f t="shared" ref="AH244" si="195">AG244*AF244</f>
        <v>16.930625000000003</v>
      </c>
      <c r="AI244" s="85">
        <f>L45*(1+$K$16)^2</f>
        <v>2.790167E-2</v>
      </c>
      <c r="AJ244" s="80">
        <f>IF($R236&gt;0, $R236, $R235)</f>
        <v>625</v>
      </c>
      <c r="AK244" s="81">
        <f>AJ244*AI244</f>
        <v>17.438543750000001</v>
      </c>
      <c r="AL244" s="82">
        <f t="shared" si="190"/>
        <v>0.5079187499999982</v>
      </c>
      <c r="AM244" s="83">
        <f t="shared" ref="AM244" si="196">IF(ISERROR(AL244/AH244), "", AL244/AH244)</f>
        <v>2.9999999999999888E-2</v>
      </c>
      <c r="AO244" s="7"/>
    </row>
    <row r="245" spans="3:41" hidden="1" x14ac:dyDescent="0.35">
      <c r="C245" s="5"/>
      <c r="D245" s="74" t="s">
        <v>58</v>
      </c>
      <c r="E245" s="75"/>
      <c r="F245" s="76"/>
      <c r="G245" s="77">
        <v>1</v>
      </c>
      <c r="H245" s="78">
        <v>0</v>
      </c>
      <c r="I245" s="85"/>
      <c r="J245" s="80">
        <f>IF($E236&gt;0, $E236, $E235)</f>
        <v>625</v>
      </c>
      <c r="K245" s="81">
        <v>0</v>
      </c>
      <c r="L245" s="82"/>
      <c r="M245" s="83"/>
      <c r="O245" s="7"/>
      <c r="P245" s="5"/>
      <c r="Q245" s="74" t="s">
        <v>58</v>
      </c>
      <c r="R245" s="75"/>
      <c r="S245" s="76"/>
      <c r="T245" s="77">
        <v>1</v>
      </c>
      <c r="U245" s="78">
        <v>0</v>
      </c>
      <c r="V245" s="85"/>
      <c r="W245" s="80">
        <f>IF($R236&gt;0, $R236, $R235)</f>
        <v>625</v>
      </c>
      <c r="X245" s="81">
        <v>0</v>
      </c>
      <c r="Y245" s="82"/>
      <c r="Z245" s="83"/>
      <c r="AB245" s="7"/>
      <c r="AC245" s="5"/>
      <c r="AD245" s="74" t="s">
        <v>58</v>
      </c>
      <c r="AE245" s="75"/>
      <c r="AF245" s="76"/>
      <c r="AG245" s="77">
        <v>1</v>
      </c>
      <c r="AH245" s="78">
        <v>0</v>
      </c>
      <c r="AI245" s="85"/>
      <c r="AJ245" s="80">
        <f>IF($R236&gt;0, $R236, $R235)</f>
        <v>625</v>
      </c>
      <c r="AK245" s="81">
        <v>0</v>
      </c>
      <c r="AL245" s="82"/>
      <c r="AM245" s="83"/>
      <c r="AO245" s="7"/>
    </row>
    <row r="246" spans="3:41" hidden="1" x14ac:dyDescent="0.35">
      <c r="C246" s="5"/>
      <c r="D246" s="74" t="s">
        <v>59</v>
      </c>
      <c r="E246" s="75"/>
      <c r="F246" s="76"/>
      <c r="G246" s="77">
        <f>IF($E236&gt;0, $E236, $E235)</f>
        <v>625</v>
      </c>
      <c r="H246" s="78">
        <v>0</v>
      </c>
      <c r="I246" s="85"/>
      <c r="J246" s="86">
        <f>IF($E236&gt;0, $E236, $E235)</f>
        <v>625</v>
      </c>
      <c r="K246" s="81">
        <v>0</v>
      </c>
      <c r="L246" s="82">
        <f>K246-H246</f>
        <v>0</v>
      </c>
      <c r="M246" s="83" t="str">
        <f>IF(ISERROR(L246/H246), "", L246/H246)</f>
        <v/>
      </c>
      <c r="O246" s="7"/>
      <c r="P246" s="5"/>
      <c r="Q246" s="74" t="s">
        <v>59</v>
      </c>
      <c r="R246" s="75"/>
      <c r="S246" s="76"/>
      <c r="T246" s="77">
        <f>IF($R236&gt;0, $R236, $R235)</f>
        <v>625</v>
      </c>
      <c r="U246" s="78">
        <v>0</v>
      </c>
      <c r="V246" s="85"/>
      <c r="W246" s="86">
        <f>IF($R236&gt;0, $R236, $R235)</f>
        <v>625</v>
      </c>
      <c r="X246" s="81">
        <v>0</v>
      </c>
      <c r="Y246" s="82">
        <f>X246-U246</f>
        <v>0</v>
      </c>
      <c r="Z246" s="83" t="str">
        <f>IF(ISERROR(Y246/U246), "", Y246/U246)</f>
        <v/>
      </c>
      <c r="AB246" s="7"/>
      <c r="AC246" s="5"/>
      <c r="AD246" s="74" t="s">
        <v>59</v>
      </c>
      <c r="AE246" s="75"/>
      <c r="AF246" s="76"/>
      <c r="AG246" s="77">
        <f>IF($R236&gt;0, $R236, $R235)</f>
        <v>625</v>
      </c>
      <c r="AH246" s="78">
        <v>0</v>
      </c>
      <c r="AI246" s="85"/>
      <c r="AJ246" s="86">
        <f>IF($R236&gt;0, $R236, $R235)</f>
        <v>625</v>
      </c>
      <c r="AK246" s="81">
        <v>0</v>
      </c>
      <c r="AL246" s="82">
        <f>AK246-AH246</f>
        <v>0</v>
      </c>
      <c r="AM246" s="83" t="str">
        <f>IF(ISERROR(AL246/AH246), "", AL246/AH246)</f>
        <v/>
      </c>
      <c r="AO246" s="7"/>
    </row>
    <row r="247" spans="3:41" x14ac:dyDescent="0.35">
      <c r="C247" s="5"/>
      <c r="D247" s="74" t="s">
        <v>60</v>
      </c>
      <c r="E247" s="75"/>
      <c r="F247" s="76">
        <v>0</v>
      </c>
      <c r="G247" s="77">
        <v>1</v>
      </c>
      <c r="H247" s="78">
        <f t="shared" si="191"/>
        <v>0</v>
      </c>
      <c r="I247" s="79">
        <v>0</v>
      </c>
      <c r="J247" s="80">
        <f>G247</f>
        <v>1</v>
      </c>
      <c r="K247" s="81">
        <f t="shared" ref="K247:K254" si="197">J247*I247</f>
        <v>0</v>
      </c>
      <c r="L247" s="82">
        <f t="shared" si="188"/>
        <v>0</v>
      </c>
      <c r="M247" s="83" t="str">
        <f t="shared" si="192"/>
        <v/>
      </c>
      <c r="O247" s="7"/>
      <c r="P247" s="5"/>
      <c r="Q247" s="74" t="s">
        <v>60</v>
      </c>
      <c r="R247" s="75"/>
      <c r="S247" s="97">
        <f t="shared" ref="S247:S248" si="198">I247</f>
        <v>0</v>
      </c>
      <c r="T247" s="77">
        <v>1</v>
      </c>
      <c r="U247" s="78">
        <f t="shared" ref="U247:U248" si="199">T247*S247</f>
        <v>0</v>
      </c>
      <c r="V247" s="79">
        <v>0</v>
      </c>
      <c r="W247" s="80">
        <f>T247</f>
        <v>1</v>
      </c>
      <c r="X247" s="81">
        <f t="shared" ref="X247:X248" si="200">W247*V247</f>
        <v>0</v>
      </c>
      <c r="Y247" s="82">
        <f t="shared" ref="Y247:Y249" si="201">X247-U247</f>
        <v>0</v>
      </c>
      <c r="Z247" s="83" t="str">
        <f t="shared" ref="Z247:Z248" si="202">IF(ISERROR(Y247/U247), "", Y247/U247)</f>
        <v/>
      </c>
      <c r="AB247" s="7"/>
      <c r="AC247" s="5"/>
      <c r="AD247" s="74" t="s">
        <v>60</v>
      </c>
      <c r="AE247" s="75"/>
      <c r="AF247" s="97">
        <f t="shared" ref="AF247:AF248" si="203">V247</f>
        <v>0</v>
      </c>
      <c r="AG247" s="77">
        <v>1</v>
      </c>
      <c r="AH247" s="78">
        <f t="shared" ref="AH247:AH248" si="204">AG247*AF247</f>
        <v>0</v>
      </c>
      <c r="AI247" s="79">
        <v>0</v>
      </c>
      <c r="AJ247" s="80">
        <f>AG247</f>
        <v>1</v>
      </c>
      <c r="AK247" s="81">
        <f t="shared" ref="AK247:AK248" si="205">AJ247*AI247</f>
        <v>0</v>
      </c>
      <c r="AL247" s="82">
        <f t="shared" ref="AL247:AL249" si="206">AK247-AH247</f>
        <v>0</v>
      </c>
      <c r="AM247" s="83" t="str">
        <f t="shared" ref="AM247:AM248" si="207">IF(ISERROR(AL247/AH247), "", AL247/AH247)</f>
        <v/>
      </c>
      <c r="AO247" s="7"/>
    </row>
    <row r="248" spans="3:41" x14ac:dyDescent="0.35">
      <c r="C248" s="5"/>
      <c r="D248" s="74" t="s">
        <v>61</v>
      </c>
      <c r="E248" s="75"/>
      <c r="F248" s="84">
        <v>0</v>
      </c>
      <c r="G248" s="77">
        <f>IF($E236&gt;0, $E236, $E235)</f>
        <v>625</v>
      </c>
      <c r="H248" s="78">
        <f t="shared" si="191"/>
        <v>0</v>
      </c>
      <c r="I248" s="239">
        <f>'Without Escalation'!I248</f>
        <v>-4.9999999999999992E-3</v>
      </c>
      <c r="J248" s="80">
        <f>IF($E236&gt;0, $E236, $E235)</f>
        <v>625</v>
      </c>
      <c r="K248" s="81">
        <f t="shared" si="197"/>
        <v>-3.1249999999999996</v>
      </c>
      <c r="L248" s="82">
        <f t="shared" si="188"/>
        <v>-3.1249999999999996</v>
      </c>
      <c r="M248" s="83" t="str">
        <f t="shared" si="192"/>
        <v/>
      </c>
      <c r="O248" s="7"/>
      <c r="P248" s="5"/>
      <c r="Q248" s="74" t="s">
        <v>61</v>
      </c>
      <c r="R248" s="75"/>
      <c r="S248" s="97">
        <f t="shared" si="198"/>
        <v>-4.9999999999999992E-3</v>
      </c>
      <c r="T248" s="77">
        <f>IF($R236&gt;0, $R236, $R235)</f>
        <v>625</v>
      </c>
      <c r="U248" s="78">
        <f t="shared" si="199"/>
        <v>-3.1249999999999996</v>
      </c>
      <c r="V248" s="85"/>
      <c r="W248" s="80">
        <f>IF($R236&gt;0, $R236, $R235)</f>
        <v>625</v>
      </c>
      <c r="X248" s="81">
        <f t="shared" si="200"/>
        <v>0</v>
      </c>
      <c r="Y248" s="82">
        <f t="shared" si="201"/>
        <v>3.1249999999999996</v>
      </c>
      <c r="Z248" s="83">
        <f t="shared" si="202"/>
        <v>-1</v>
      </c>
      <c r="AB248" s="7"/>
      <c r="AC248" s="5"/>
      <c r="AD248" s="74" t="s">
        <v>61</v>
      </c>
      <c r="AE248" s="75"/>
      <c r="AF248" s="97">
        <f t="shared" si="203"/>
        <v>0</v>
      </c>
      <c r="AG248" s="77">
        <f>IF($R236&gt;0, $R236, $R235)</f>
        <v>625</v>
      </c>
      <c r="AH248" s="78">
        <f t="shared" si="204"/>
        <v>0</v>
      </c>
      <c r="AI248" s="85"/>
      <c r="AJ248" s="80">
        <f>IF($R236&gt;0, $R236, $R235)</f>
        <v>625</v>
      </c>
      <c r="AK248" s="81">
        <f t="shared" si="205"/>
        <v>0</v>
      </c>
      <c r="AL248" s="82">
        <f t="shared" si="206"/>
        <v>0</v>
      </c>
      <c r="AM248" s="83" t="str">
        <f t="shared" si="207"/>
        <v/>
      </c>
      <c r="AO248" s="7"/>
    </row>
    <row r="249" spans="3:41" x14ac:dyDescent="0.35">
      <c r="C249" s="5"/>
      <c r="D249" s="87" t="s">
        <v>62</v>
      </c>
      <c r="E249" s="88"/>
      <c r="F249" s="89"/>
      <c r="G249" s="90"/>
      <c r="H249" s="91">
        <f>SUM(H243:H248)</f>
        <v>32.6</v>
      </c>
      <c r="I249" s="92"/>
      <c r="J249" s="93"/>
      <c r="K249" s="94">
        <f>SUM(K243:K248)</f>
        <v>37.332499999999996</v>
      </c>
      <c r="L249" s="95">
        <f t="shared" si="188"/>
        <v>4.7324999999999946</v>
      </c>
      <c r="M249" s="96">
        <f>IF((H249)=0,"",(L249/H249))</f>
        <v>0.14516871165644155</v>
      </c>
      <c r="O249" s="7"/>
      <c r="P249" s="5"/>
      <c r="Q249" s="87" t="s">
        <v>62</v>
      </c>
      <c r="R249" s="88"/>
      <c r="S249" s="89"/>
      <c r="T249" s="90"/>
      <c r="U249" s="91">
        <f>SUM(U243:U248)</f>
        <v>37.332499999999996</v>
      </c>
      <c r="V249" s="92"/>
      <c r="W249" s="93"/>
      <c r="X249" s="94">
        <f>SUM(X243:X248)</f>
        <v>41.671225000000007</v>
      </c>
      <c r="Y249" s="95">
        <f t="shared" si="201"/>
        <v>4.3387250000000108</v>
      </c>
      <c r="Z249" s="96">
        <f>IF((U249)=0,"",(Y249/U249))</f>
        <v>0.1162184423759462</v>
      </c>
      <c r="AB249" s="7"/>
      <c r="AC249" s="5"/>
      <c r="AD249" s="87" t="s">
        <v>62</v>
      </c>
      <c r="AE249" s="88"/>
      <c r="AF249" s="89"/>
      <c r="AG249" s="90"/>
      <c r="AH249" s="91">
        <f>SUM(AH243:AH248)</f>
        <v>41.671225000000007</v>
      </c>
      <c r="AI249" s="92"/>
      <c r="AJ249" s="93"/>
      <c r="AK249" s="94">
        <f>SUM(AK243:AK248)</f>
        <v>42.921361750000003</v>
      </c>
      <c r="AL249" s="95">
        <f t="shared" si="206"/>
        <v>1.2501367499999958</v>
      </c>
      <c r="AM249" s="96">
        <f>IF((AH249)=0,"",(AL249/AH249))</f>
        <v>2.9999999999999895E-2</v>
      </c>
      <c r="AO249" s="7"/>
    </row>
    <row r="250" spans="3:41" x14ac:dyDescent="0.35">
      <c r="C250" s="5"/>
      <c r="D250" s="74" t="s">
        <v>63</v>
      </c>
      <c r="E250" s="75"/>
      <c r="F250" s="97">
        <v>9.9039999999999989E-2</v>
      </c>
      <c r="G250" s="98">
        <f>IF(F250=0, 0, $E235*E237-E235)</f>
        <v>43.374999999999886</v>
      </c>
      <c r="H250" s="78">
        <f>G250*F250</f>
        <v>4.2958599999999887</v>
      </c>
      <c r="I250" s="85">
        <v>9.9039999999999989E-2</v>
      </c>
      <c r="J250" s="99">
        <f>IF(I250=0, 0, E235*E238-E235)</f>
        <v>35.1875</v>
      </c>
      <c r="K250" s="81">
        <f>J250*I250</f>
        <v>3.4849699999999997</v>
      </c>
      <c r="L250" s="82">
        <f>K250-H250</f>
        <v>-0.81088999999998901</v>
      </c>
      <c r="M250" s="83">
        <f>IF(ISERROR(L250/H250), "", L250/H250)</f>
        <v>-0.18876080691642444</v>
      </c>
      <c r="O250" s="7"/>
      <c r="P250" s="5"/>
      <c r="Q250" s="74" t="s">
        <v>63</v>
      </c>
      <c r="R250" s="75"/>
      <c r="S250" s="97">
        <v>0.1020112</v>
      </c>
      <c r="T250" s="98">
        <f>IF(S250=0, 0, $R235*R237-R235)</f>
        <v>35.1875</v>
      </c>
      <c r="U250" s="78">
        <f>T250*S250</f>
        <v>3.5895191</v>
      </c>
      <c r="V250" s="85">
        <v>0.10507153599999999</v>
      </c>
      <c r="W250" s="99">
        <f>IF(V250=0, 0, R235*R238-R235)</f>
        <v>35.1875</v>
      </c>
      <c r="X250" s="81">
        <f>W250*V250</f>
        <v>3.6972046729999999</v>
      </c>
      <c r="Y250" s="82">
        <f>X250-U250</f>
        <v>0.10768557299999992</v>
      </c>
      <c r="Z250" s="83">
        <f>IF(ISERROR(Y250/U250), "", Y250/U250)</f>
        <v>2.9999999999999978E-2</v>
      </c>
      <c r="AB250" s="7"/>
      <c r="AC250" s="5"/>
      <c r="AD250" s="74" t="s">
        <v>63</v>
      </c>
      <c r="AE250" s="75"/>
      <c r="AF250" s="97">
        <f>V250</f>
        <v>0.10507153599999999</v>
      </c>
      <c r="AG250" s="98">
        <f>IF(AF250=0, 0, $R235*AE237-AE235)</f>
        <v>35.1875</v>
      </c>
      <c r="AH250" s="78">
        <f>AG250*AF250</f>
        <v>3.6972046729999999</v>
      </c>
      <c r="AI250" s="85">
        <v>0.11147039254239999</v>
      </c>
      <c r="AJ250" s="99">
        <f>IF(AI250=0, 0, AE235*AE238-AE235)</f>
        <v>35.1875</v>
      </c>
      <c r="AK250" s="81">
        <f>AJ250*AI250</f>
        <v>3.9223644375856996</v>
      </c>
      <c r="AL250" s="82">
        <f>AK250-AH250</f>
        <v>0.22515976458569975</v>
      </c>
      <c r="AM250" s="83">
        <f>IF(ISERROR(AL250/AH250), "", AL250/AH250)</f>
        <v>6.0899999999999933E-2</v>
      </c>
      <c r="AO250" s="7"/>
    </row>
    <row r="251" spans="3:41" x14ac:dyDescent="0.35">
      <c r="C251" s="5"/>
      <c r="D251" s="74" t="s">
        <v>64</v>
      </c>
      <c r="E251" s="75"/>
      <c r="F251" s="97">
        <v>3.3E-3</v>
      </c>
      <c r="G251" s="100">
        <f>IF($E236&gt;0, $E236, $E235)</f>
        <v>625</v>
      </c>
      <c r="H251" s="78">
        <f t="shared" si="191"/>
        <v>2.0625</v>
      </c>
      <c r="I251" s="239">
        <f>'Without Escalation'!I251</f>
        <v>3.0000000000000001E-3</v>
      </c>
      <c r="J251" s="101">
        <f>IF($E236&gt;0, $E236, $E235)</f>
        <v>625</v>
      </c>
      <c r="K251" s="81">
        <f t="shared" si="197"/>
        <v>1.875</v>
      </c>
      <c r="L251" s="82">
        <f t="shared" si="188"/>
        <v>-0.1875</v>
      </c>
      <c r="M251" s="83">
        <f t="shared" si="192"/>
        <v>-9.0909090909090912E-2</v>
      </c>
      <c r="O251" s="7"/>
      <c r="P251" s="5"/>
      <c r="Q251" s="74" t="s">
        <v>64</v>
      </c>
      <c r="R251" s="75"/>
      <c r="S251" s="97">
        <f t="shared" ref="S251:S260" si="208">I251</f>
        <v>3.0000000000000001E-3</v>
      </c>
      <c r="T251" s="100">
        <f>IF($R236&gt;0, $R236, $R235)</f>
        <v>625</v>
      </c>
      <c r="U251" s="78">
        <f t="shared" ref="U251" si="209">T251*S251</f>
        <v>1.875</v>
      </c>
      <c r="V251" s="85"/>
      <c r="W251" s="101">
        <f>IF($R236&gt;0, $R236, $R235)</f>
        <v>625</v>
      </c>
      <c r="X251" s="81">
        <f t="shared" ref="X251" si="210">W251*V251</f>
        <v>0</v>
      </c>
      <c r="Y251" s="82">
        <f t="shared" ref="Y251:Y255" si="211">X251-U251</f>
        <v>-1.875</v>
      </c>
      <c r="Z251" s="83">
        <f t="shared" ref="Z251:Z254" si="212">IF(ISERROR(Y251/U251), "", Y251/U251)</f>
        <v>-1</v>
      </c>
      <c r="AB251" s="7"/>
      <c r="AC251" s="5"/>
      <c r="AD251" s="74" t="s">
        <v>64</v>
      </c>
      <c r="AE251" s="75"/>
      <c r="AF251" s="97">
        <f t="shared" ref="AF251:AF257" si="213">V251</f>
        <v>0</v>
      </c>
      <c r="AG251" s="100">
        <f>IF($R236&gt;0, $R236, $R235)</f>
        <v>625</v>
      </c>
      <c r="AH251" s="78">
        <f t="shared" ref="AH251" si="214">AG251*AF251</f>
        <v>0</v>
      </c>
      <c r="AI251" s="85"/>
      <c r="AJ251" s="101">
        <f>IF($R236&gt;0, $R236, $R235)</f>
        <v>625</v>
      </c>
      <c r="AK251" s="81">
        <f t="shared" ref="AK251" si="215">AJ251*AI251</f>
        <v>0</v>
      </c>
      <c r="AL251" s="82">
        <f t="shared" ref="AL251:AL255" si="216">AK251-AH251</f>
        <v>0</v>
      </c>
      <c r="AM251" s="83" t="str">
        <f t="shared" ref="AM251:AM254" si="217">IF(ISERROR(AL251/AH251), "", AL251/AH251)</f>
        <v/>
      </c>
      <c r="AO251" s="7"/>
    </row>
    <row r="252" spans="3:41" x14ac:dyDescent="0.35">
      <c r="C252" s="5"/>
      <c r="D252" s="74" t="s">
        <v>65</v>
      </c>
      <c r="E252" s="75"/>
      <c r="F252" s="97">
        <v>-2.0000000000000001E-4</v>
      </c>
      <c r="G252" s="100">
        <f>IF($E236&gt;0, $E236, $E235)</f>
        <v>625</v>
      </c>
      <c r="H252" s="78">
        <f>G252*F252</f>
        <v>-0.125</v>
      </c>
      <c r="I252" s="239">
        <f>'Without Escalation'!I252</f>
        <v>0</v>
      </c>
      <c r="J252" s="101">
        <f>IF($E236&gt;0, $E236, $E235)</f>
        <v>625</v>
      </c>
      <c r="K252" s="81">
        <f>J252*I252</f>
        <v>0</v>
      </c>
      <c r="L252" s="82">
        <f t="shared" si="188"/>
        <v>0.125</v>
      </c>
      <c r="M252" s="83">
        <f t="shared" si="192"/>
        <v>-1</v>
      </c>
      <c r="O252" s="7"/>
      <c r="P252" s="5"/>
      <c r="Q252" s="74" t="s">
        <v>65</v>
      </c>
      <c r="R252" s="75"/>
      <c r="S252" s="97">
        <f t="shared" si="208"/>
        <v>0</v>
      </c>
      <c r="T252" s="100">
        <f>IF($R236&gt;0, $R236, $R235)</f>
        <v>625</v>
      </c>
      <c r="U252" s="78">
        <f>T252*S252</f>
        <v>0</v>
      </c>
      <c r="V252" s="85">
        <v>0</v>
      </c>
      <c r="W252" s="101">
        <f>IF($R236&gt;0, $R236, $R235)</f>
        <v>625</v>
      </c>
      <c r="X252" s="81">
        <f>W252*V252</f>
        <v>0</v>
      </c>
      <c r="Y252" s="82">
        <f t="shared" si="211"/>
        <v>0</v>
      </c>
      <c r="Z252" s="83" t="str">
        <f t="shared" si="212"/>
        <v/>
      </c>
      <c r="AB252" s="7"/>
      <c r="AC252" s="5"/>
      <c r="AD252" s="74" t="s">
        <v>65</v>
      </c>
      <c r="AE252" s="75"/>
      <c r="AF252" s="97">
        <f t="shared" si="213"/>
        <v>0</v>
      </c>
      <c r="AG252" s="100">
        <f>IF($R236&gt;0, $R236, $R235)</f>
        <v>625</v>
      </c>
      <c r="AH252" s="78">
        <f>AG252*AF252</f>
        <v>0</v>
      </c>
      <c r="AI252" s="85">
        <v>0</v>
      </c>
      <c r="AJ252" s="101">
        <f>IF($R236&gt;0, $R236, $R235)</f>
        <v>625</v>
      </c>
      <c r="AK252" s="81">
        <f>AJ252*AI252</f>
        <v>0</v>
      </c>
      <c r="AL252" s="82">
        <f t="shared" si="216"/>
        <v>0</v>
      </c>
      <c r="AM252" s="83" t="str">
        <f t="shared" si="217"/>
        <v/>
      </c>
      <c r="AO252" s="7"/>
    </row>
    <row r="253" spans="3:41" x14ac:dyDescent="0.35">
      <c r="C253" s="5"/>
      <c r="D253" s="74" t="s">
        <v>66</v>
      </c>
      <c r="E253" s="75"/>
      <c r="F253" s="97">
        <v>0</v>
      </c>
      <c r="G253" s="100">
        <f>E235</f>
        <v>625</v>
      </c>
      <c r="H253" s="78">
        <f>G253*F253</f>
        <v>0</v>
      </c>
      <c r="I253" s="239">
        <f>'Without Escalation'!I253</f>
        <v>0</v>
      </c>
      <c r="J253" s="101">
        <f>E235</f>
        <v>625</v>
      </c>
      <c r="K253" s="81">
        <f t="shared" si="197"/>
        <v>0</v>
      </c>
      <c r="L253" s="82">
        <f t="shared" si="188"/>
        <v>0</v>
      </c>
      <c r="M253" s="83" t="str">
        <f t="shared" si="192"/>
        <v/>
      </c>
      <c r="O253" s="7"/>
      <c r="P253" s="5"/>
      <c r="Q253" s="74" t="s">
        <v>66</v>
      </c>
      <c r="R253" s="75"/>
      <c r="S253" s="97">
        <f t="shared" si="208"/>
        <v>0</v>
      </c>
      <c r="T253" s="100">
        <f>R235</f>
        <v>625</v>
      </c>
      <c r="U253" s="78">
        <f>T253*S253</f>
        <v>0</v>
      </c>
      <c r="V253" s="85">
        <v>0</v>
      </c>
      <c r="W253" s="101">
        <f>R235</f>
        <v>625</v>
      </c>
      <c r="X253" s="81">
        <f t="shared" ref="X253:X254" si="218">W253*V253</f>
        <v>0</v>
      </c>
      <c r="Y253" s="82">
        <f t="shared" si="211"/>
        <v>0</v>
      </c>
      <c r="Z253" s="83" t="str">
        <f t="shared" si="212"/>
        <v/>
      </c>
      <c r="AB253" s="7"/>
      <c r="AC253" s="5"/>
      <c r="AD253" s="74" t="s">
        <v>66</v>
      </c>
      <c r="AE253" s="75"/>
      <c r="AF253" s="97">
        <f t="shared" si="213"/>
        <v>0</v>
      </c>
      <c r="AG253" s="100">
        <f>AE235</f>
        <v>625</v>
      </c>
      <c r="AH253" s="78">
        <f>AG253*AF253</f>
        <v>0</v>
      </c>
      <c r="AI253" s="85">
        <v>0</v>
      </c>
      <c r="AJ253" s="101">
        <f>AE235</f>
        <v>625</v>
      </c>
      <c r="AK253" s="81">
        <f t="shared" ref="AK253:AK254" si="219">AJ253*AI253</f>
        <v>0</v>
      </c>
      <c r="AL253" s="82">
        <f t="shared" si="216"/>
        <v>0</v>
      </c>
      <c r="AM253" s="83" t="str">
        <f t="shared" si="217"/>
        <v/>
      </c>
      <c r="AO253" s="7"/>
    </row>
    <row r="254" spans="3:41" x14ac:dyDescent="0.35">
      <c r="C254" s="5"/>
      <c r="D254" s="74" t="s">
        <v>67</v>
      </c>
      <c r="E254" s="75"/>
      <c r="F254" s="97">
        <v>1.6000000000000001E-3</v>
      </c>
      <c r="G254" s="100">
        <f>IF($E236&gt;0, $E236, $E235)</f>
        <v>625</v>
      </c>
      <c r="H254" s="78">
        <f t="shared" si="191"/>
        <v>1</v>
      </c>
      <c r="I254" s="239">
        <f>'Without Escalation'!I254</f>
        <v>2E-3</v>
      </c>
      <c r="J254" s="101">
        <f>IF($E236&gt;0, $E236, $E235)</f>
        <v>625</v>
      </c>
      <c r="K254" s="81">
        <f t="shared" si="197"/>
        <v>1.25</v>
      </c>
      <c r="L254" s="82">
        <f t="shared" si="188"/>
        <v>0.25</v>
      </c>
      <c r="M254" s="83">
        <f t="shared" si="192"/>
        <v>0.25</v>
      </c>
      <c r="O254" s="7"/>
      <c r="P254" s="5"/>
      <c r="Q254" s="74" t="s">
        <v>67</v>
      </c>
      <c r="R254" s="75"/>
      <c r="S254" s="97">
        <f t="shared" si="208"/>
        <v>2E-3</v>
      </c>
      <c r="T254" s="100">
        <f>IF($R236&gt;0, $R236, $R235)</f>
        <v>625</v>
      </c>
      <c r="U254" s="78">
        <f t="shared" ref="U254" si="220">T254*S254</f>
        <v>1.25</v>
      </c>
      <c r="V254" s="102">
        <f>S254*(1+$K$16)</f>
        <v>2.0600000000000002E-3</v>
      </c>
      <c r="W254" s="101">
        <f>IF($R236&gt;0, $R236, $R235)</f>
        <v>625</v>
      </c>
      <c r="X254" s="81">
        <f t="shared" si="218"/>
        <v>1.2875000000000001</v>
      </c>
      <c r="Y254" s="82">
        <f t="shared" si="211"/>
        <v>3.7500000000000089E-2</v>
      </c>
      <c r="Z254" s="83">
        <f t="shared" si="212"/>
        <v>3.0000000000000072E-2</v>
      </c>
      <c r="AB254" s="7"/>
      <c r="AC254" s="5"/>
      <c r="AD254" s="74" t="s">
        <v>67</v>
      </c>
      <c r="AE254" s="75"/>
      <c r="AF254" s="97">
        <f t="shared" si="213"/>
        <v>2.0600000000000002E-3</v>
      </c>
      <c r="AG254" s="100">
        <f>IF($R236&gt;0, $R236, $R235)</f>
        <v>625</v>
      </c>
      <c r="AH254" s="78">
        <f t="shared" ref="AH254" si="221">AG254*AF254</f>
        <v>1.2875000000000001</v>
      </c>
      <c r="AI254" s="102">
        <f>AF254*(1+$K$16)</f>
        <v>2.1218000000000001E-3</v>
      </c>
      <c r="AJ254" s="101">
        <f>IF($R236&gt;0, $R236, $R235)</f>
        <v>625</v>
      </c>
      <c r="AK254" s="81">
        <f t="shared" si="219"/>
        <v>1.326125</v>
      </c>
      <c r="AL254" s="82">
        <f t="shared" si="216"/>
        <v>3.8624999999999909E-2</v>
      </c>
      <c r="AM254" s="83">
        <f t="shared" si="217"/>
        <v>2.9999999999999926E-2</v>
      </c>
      <c r="AO254" s="7"/>
    </row>
    <row r="255" spans="3:41" x14ac:dyDescent="0.35">
      <c r="C255" s="5"/>
      <c r="D255" s="74" t="s">
        <v>68</v>
      </c>
      <c r="E255" s="75"/>
      <c r="F255" s="76">
        <v>0</v>
      </c>
      <c r="G255" s="77">
        <v>1</v>
      </c>
      <c r="H255" s="78">
        <f>G255*F255</f>
        <v>0</v>
      </c>
      <c r="I255" s="239">
        <f>'Without Escalation'!I255</f>
        <v>0</v>
      </c>
      <c r="J255" s="86">
        <v>1</v>
      </c>
      <c r="K255" s="81">
        <f>J255*I255</f>
        <v>0</v>
      </c>
      <c r="L255" s="82">
        <f t="shared" si="188"/>
        <v>0</v>
      </c>
      <c r="M255" s="83" t="str">
        <f>IF(ISERROR(L255/H255), "", L255/H255)</f>
        <v/>
      </c>
      <c r="O255" s="7"/>
      <c r="P255" s="5"/>
      <c r="Q255" s="74" t="s">
        <v>68</v>
      </c>
      <c r="R255" s="75"/>
      <c r="S255" s="97">
        <f t="shared" si="208"/>
        <v>0</v>
      </c>
      <c r="T255" s="77">
        <v>1</v>
      </c>
      <c r="U255" s="78">
        <f>T255*S255</f>
        <v>0</v>
      </c>
      <c r="V255" s="79">
        <v>0</v>
      </c>
      <c r="W255" s="86">
        <v>1</v>
      </c>
      <c r="X255" s="81">
        <f>W255*V255</f>
        <v>0</v>
      </c>
      <c r="Y255" s="82">
        <f t="shared" si="211"/>
        <v>0</v>
      </c>
      <c r="Z255" s="83" t="str">
        <f>IF(ISERROR(Y255/U255), "", Y255/U255)</f>
        <v/>
      </c>
      <c r="AB255" s="7"/>
      <c r="AC255" s="5"/>
      <c r="AD255" s="74" t="s">
        <v>68</v>
      </c>
      <c r="AE255" s="75"/>
      <c r="AF255" s="97">
        <f t="shared" si="213"/>
        <v>0</v>
      </c>
      <c r="AG255" s="77">
        <v>1</v>
      </c>
      <c r="AH255" s="78">
        <f>AG255*AF255</f>
        <v>0</v>
      </c>
      <c r="AI255" s="79">
        <v>0</v>
      </c>
      <c r="AJ255" s="86">
        <v>1</v>
      </c>
      <c r="AK255" s="81">
        <f>AJ255*AI255</f>
        <v>0</v>
      </c>
      <c r="AL255" s="82">
        <f t="shared" si="216"/>
        <v>0</v>
      </c>
      <c r="AM255" s="83" t="str">
        <f>IF(ISERROR(AL255/AH255), "", AL255/AH255)</f>
        <v/>
      </c>
      <c r="AO255" s="7"/>
    </row>
    <row r="256" spans="3:41" x14ac:dyDescent="0.35">
      <c r="C256" s="5"/>
      <c r="D256" s="74" t="s">
        <v>69</v>
      </c>
      <c r="E256" s="75"/>
      <c r="F256" s="76">
        <v>0</v>
      </c>
      <c r="G256" s="77">
        <v>1</v>
      </c>
      <c r="H256" s="78">
        <f t="shared" si="191"/>
        <v>0</v>
      </c>
      <c r="I256" s="239">
        <f>'Without Escalation'!I256</f>
        <v>0</v>
      </c>
      <c r="J256" s="86">
        <v>1</v>
      </c>
      <c r="K256" s="81">
        <f>J256*I256</f>
        <v>0</v>
      </c>
      <c r="L256" s="82">
        <f>K256-H256</f>
        <v>0</v>
      </c>
      <c r="M256" s="83" t="str">
        <f>IF(ISERROR(L256/H256), "", L256/H256)</f>
        <v/>
      </c>
      <c r="O256" s="7"/>
      <c r="P256" s="5"/>
      <c r="Q256" s="74" t="s">
        <v>69</v>
      </c>
      <c r="R256" s="75"/>
      <c r="S256" s="97">
        <f t="shared" si="208"/>
        <v>0</v>
      </c>
      <c r="T256" s="77">
        <v>1</v>
      </c>
      <c r="U256" s="78">
        <f t="shared" ref="U256" si="222">T256*S256</f>
        <v>0</v>
      </c>
      <c r="V256" s="79">
        <v>0</v>
      </c>
      <c r="W256" s="86">
        <v>1</v>
      </c>
      <c r="X256" s="81">
        <f>W256*V256</f>
        <v>0</v>
      </c>
      <c r="Y256" s="82">
        <f>X256-U256</f>
        <v>0</v>
      </c>
      <c r="Z256" s="83" t="str">
        <f>IF(ISERROR(Y256/U256), "", Y256/U256)</f>
        <v/>
      </c>
      <c r="AB256" s="7"/>
      <c r="AC256" s="5"/>
      <c r="AD256" s="74" t="s">
        <v>69</v>
      </c>
      <c r="AE256" s="75"/>
      <c r="AF256" s="97">
        <f t="shared" si="213"/>
        <v>0</v>
      </c>
      <c r="AG256" s="77">
        <v>1</v>
      </c>
      <c r="AH256" s="78">
        <f t="shared" ref="AH256" si="223">AG256*AF256</f>
        <v>0</v>
      </c>
      <c r="AI256" s="79">
        <v>0</v>
      </c>
      <c r="AJ256" s="86">
        <v>1</v>
      </c>
      <c r="AK256" s="81">
        <f>AJ256*AI256</f>
        <v>0</v>
      </c>
      <c r="AL256" s="82">
        <f>AK256-AH256</f>
        <v>0</v>
      </c>
      <c r="AM256" s="83" t="str">
        <f>IF(ISERROR(AL256/AH256), "", AL256/AH256)</f>
        <v/>
      </c>
      <c r="AO256" s="7"/>
    </row>
    <row r="257" spans="3:41" x14ac:dyDescent="0.35">
      <c r="C257" s="5"/>
      <c r="D257" s="74" t="s">
        <v>70</v>
      </c>
      <c r="E257" s="75"/>
      <c r="F257" s="97"/>
      <c r="G257" s="100">
        <f>IF($E236&gt;0, $E236, $E235)</f>
        <v>625</v>
      </c>
      <c r="H257" s="78">
        <f>G257*F257</f>
        <v>0</v>
      </c>
      <c r="I257" s="239">
        <f>'Without Escalation'!I257</f>
        <v>1E-4</v>
      </c>
      <c r="J257" s="101">
        <f>IF($E236&gt;0, $E236, $E235)</f>
        <v>625</v>
      </c>
      <c r="K257" s="81">
        <f>J257*I257</f>
        <v>6.25E-2</v>
      </c>
      <c r="L257" s="82">
        <f t="shared" si="188"/>
        <v>6.25E-2</v>
      </c>
      <c r="M257" s="83" t="str">
        <f>IF(ISERROR(L257/H257), "", L257/H257)</f>
        <v/>
      </c>
      <c r="O257" s="7"/>
      <c r="P257" s="5"/>
      <c r="Q257" s="74" t="s">
        <v>70</v>
      </c>
      <c r="R257" s="75"/>
      <c r="S257" s="97">
        <f t="shared" si="208"/>
        <v>1E-4</v>
      </c>
      <c r="T257" s="100">
        <f>IF($R236&gt;0, $R236, $R235)</f>
        <v>625</v>
      </c>
      <c r="U257" s="78">
        <f>T257*S257</f>
        <v>6.25E-2</v>
      </c>
      <c r="V257" s="85"/>
      <c r="W257" s="101">
        <f>IF($R236&gt;0, $R236, $R235)</f>
        <v>625</v>
      </c>
      <c r="X257" s="81">
        <f>W257*V257</f>
        <v>0</v>
      </c>
      <c r="Y257" s="82">
        <f t="shared" ref="Y257:Y264" si="224">X257-U257</f>
        <v>-6.25E-2</v>
      </c>
      <c r="Z257" s="83">
        <f>IF(ISERROR(Y257/U257), "", Y257/U257)</f>
        <v>-1</v>
      </c>
      <c r="AB257" s="7"/>
      <c r="AC257" s="5"/>
      <c r="AD257" s="74" t="s">
        <v>70</v>
      </c>
      <c r="AE257" s="75"/>
      <c r="AF257" s="97">
        <f t="shared" si="213"/>
        <v>0</v>
      </c>
      <c r="AG257" s="100">
        <f>IF($R236&gt;0, $R236, $R235)</f>
        <v>625</v>
      </c>
      <c r="AH257" s="78">
        <f>AG257*AF257</f>
        <v>0</v>
      </c>
      <c r="AI257" s="85"/>
      <c r="AJ257" s="101">
        <f>IF($R236&gt;0, $R236, $R235)</f>
        <v>625</v>
      </c>
      <c r="AK257" s="81">
        <f>AJ257*AI257</f>
        <v>0</v>
      </c>
      <c r="AL257" s="82">
        <f t="shared" ref="AL257:AL264" si="225">AK257-AH257</f>
        <v>0</v>
      </c>
      <c r="AM257" s="83" t="str">
        <f>IF(ISERROR(AL257/AH257), "", AL257/AH257)</f>
        <v/>
      </c>
      <c r="AO257" s="7"/>
    </row>
    <row r="258" spans="3:41" x14ac:dyDescent="0.35">
      <c r="C258" s="5"/>
      <c r="D258" s="87" t="s">
        <v>71</v>
      </c>
      <c r="E258" s="103"/>
      <c r="F258" s="104"/>
      <c r="G258" s="105"/>
      <c r="H258" s="106">
        <f>SUM(H249:H257)</f>
        <v>39.833359999999992</v>
      </c>
      <c r="I258" s="107"/>
      <c r="J258" s="93"/>
      <c r="K258" s="108">
        <f>SUM(K249:K257)</f>
        <v>44.004969999999993</v>
      </c>
      <c r="L258" s="95">
        <f t="shared" si="188"/>
        <v>4.1716100000000012</v>
      </c>
      <c r="M258" s="96">
        <f>IF((H258)=0,"",(L258/H258))</f>
        <v>0.10472654076884305</v>
      </c>
      <c r="O258" s="7"/>
      <c r="P258" s="5"/>
      <c r="Q258" s="87" t="s">
        <v>71</v>
      </c>
      <c r="R258" s="103"/>
      <c r="S258" s="104"/>
      <c r="T258" s="105"/>
      <c r="U258" s="106">
        <f>SUM(U249:U257)</f>
        <v>44.109519099999993</v>
      </c>
      <c r="V258" s="107"/>
      <c r="W258" s="93"/>
      <c r="X258" s="108">
        <f>SUM(X249:X257)</f>
        <v>46.65592967300001</v>
      </c>
      <c r="Y258" s="95">
        <f t="shared" si="224"/>
        <v>2.5464105730000171</v>
      </c>
      <c r="Z258" s="96">
        <f>IF((U258)=0,"",(Y258/U258))</f>
        <v>5.7729275334584579E-2</v>
      </c>
      <c r="AB258" s="7"/>
      <c r="AC258" s="5"/>
      <c r="AD258" s="87" t="s">
        <v>71</v>
      </c>
      <c r="AE258" s="103"/>
      <c r="AF258" s="104"/>
      <c r="AG258" s="105"/>
      <c r="AH258" s="106">
        <f>SUM(AH249:AH257)</f>
        <v>46.65592967300001</v>
      </c>
      <c r="AI258" s="107"/>
      <c r="AJ258" s="93"/>
      <c r="AK258" s="108">
        <f>SUM(AK249:AK257)</f>
        <v>48.169851187585699</v>
      </c>
      <c r="AL258" s="95">
        <f t="shared" si="225"/>
        <v>1.5139215145856895</v>
      </c>
      <c r="AM258" s="96">
        <f>IF((AH258)=0,"",(AL258/AH258))</f>
        <v>3.2448641045123197E-2</v>
      </c>
      <c r="AO258" s="7"/>
    </row>
    <row r="259" spans="3:41" x14ac:dyDescent="0.35">
      <c r="C259" s="5"/>
      <c r="D259" s="109" t="s">
        <v>72</v>
      </c>
      <c r="E259" s="75"/>
      <c r="F259" s="110">
        <v>9.7000000000000003E-3</v>
      </c>
      <c r="G259" s="98">
        <f>IF($E236&gt;0, $E236, $E235*$E237)</f>
        <v>668.37499999999989</v>
      </c>
      <c r="H259" s="78">
        <f>G259*F259</f>
        <v>6.4832374999999987</v>
      </c>
      <c r="I259" s="239">
        <f>'Without Escalation'!I259</f>
        <v>1.2800000000000001E-2</v>
      </c>
      <c r="J259" s="99">
        <f>IF($E236&gt;0, $E236, $E235*$E238)</f>
        <v>660.1875</v>
      </c>
      <c r="K259" s="81">
        <f>J259*I259</f>
        <v>8.4504000000000001</v>
      </c>
      <c r="L259" s="82">
        <f t="shared" si="188"/>
        <v>1.9671625000000015</v>
      </c>
      <c r="M259" s="83">
        <f>IF(ISERROR(L259/H259), "", L259/H259)</f>
        <v>0.30342286550508168</v>
      </c>
      <c r="O259" s="7"/>
      <c r="P259" s="5"/>
      <c r="Q259" s="109" t="s">
        <v>72</v>
      </c>
      <c r="R259" s="75"/>
      <c r="S259" s="97">
        <f t="shared" si="208"/>
        <v>1.2800000000000001E-2</v>
      </c>
      <c r="T259" s="98">
        <f>IF($R236&gt;0, $R236, $R235*$R237)</f>
        <v>660.1875</v>
      </c>
      <c r="U259" s="78">
        <f>T259*S259</f>
        <v>8.4504000000000001</v>
      </c>
      <c r="V259" s="102">
        <f>S259*(1+$K$16)</f>
        <v>1.3184000000000001E-2</v>
      </c>
      <c r="W259" s="99">
        <f>IF($R236&gt;0, $R236, $R235*$R238)</f>
        <v>660.1875</v>
      </c>
      <c r="X259" s="81">
        <f>W259*V259</f>
        <v>8.7039120000000008</v>
      </c>
      <c r="Y259" s="82">
        <f t="shared" si="224"/>
        <v>0.25351200000000063</v>
      </c>
      <c r="Z259" s="83">
        <f>IF(ISERROR(Y259/U259), "", Y259/U259)</f>
        <v>3.0000000000000075E-2</v>
      </c>
      <c r="AB259" s="7"/>
      <c r="AC259" s="5"/>
      <c r="AD259" s="109" t="s">
        <v>72</v>
      </c>
      <c r="AE259" s="75"/>
      <c r="AF259" s="97">
        <f t="shared" ref="AF259:AF260" si="226">V259</f>
        <v>1.3184000000000001E-2</v>
      </c>
      <c r="AG259" s="98">
        <f>IF($R236&gt;0, $R236, $R235*$R237)</f>
        <v>660.1875</v>
      </c>
      <c r="AH259" s="78">
        <f>AG259*AF259</f>
        <v>8.7039120000000008</v>
      </c>
      <c r="AI259" s="102">
        <f>AF259*(1+$K$16)</f>
        <v>1.3579520000000001E-2</v>
      </c>
      <c r="AJ259" s="99">
        <f>IF($R236&gt;0, $R236, $R235*$R238)</f>
        <v>660.1875</v>
      </c>
      <c r="AK259" s="81">
        <f>AJ259*AI259</f>
        <v>8.9650293600000008</v>
      </c>
      <c r="AL259" s="82">
        <f t="shared" si="225"/>
        <v>0.26111736000000008</v>
      </c>
      <c r="AM259" s="83">
        <f>IF(ISERROR(AL259/AH259), "", AL259/AH259)</f>
        <v>3.0000000000000006E-2</v>
      </c>
      <c r="AO259" s="7"/>
    </row>
    <row r="260" spans="3:41" x14ac:dyDescent="0.35">
      <c r="C260" s="5"/>
      <c r="D260" s="111" t="s">
        <v>73</v>
      </c>
      <c r="E260" s="75"/>
      <c r="F260" s="110">
        <v>3.5000000000000001E-3</v>
      </c>
      <c r="G260" s="98">
        <f>IF($E236&gt;0, $E236, $E235*$E237)</f>
        <v>668.37499999999989</v>
      </c>
      <c r="H260" s="78">
        <f>G260*F260</f>
        <v>2.3393124999999997</v>
      </c>
      <c r="I260" s="239">
        <f>'Without Escalation'!I260</f>
        <v>4.7999999999999996E-3</v>
      </c>
      <c r="J260" s="99">
        <f>IF($E236&gt;0, $E236, $E235*$E238)</f>
        <v>660.1875</v>
      </c>
      <c r="K260" s="81">
        <f>J260*I260</f>
        <v>3.1688999999999998</v>
      </c>
      <c r="L260" s="82">
        <f t="shared" si="188"/>
        <v>0.82958750000000014</v>
      </c>
      <c r="M260" s="83">
        <f>IF(ISERROR(L260/H260), "", L260/H260)</f>
        <v>0.35462876379278113</v>
      </c>
      <c r="O260" s="7"/>
      <c r="P260" s="5"/>
      <c r="Q260" s="111" t="s">
        <v>73</v>
      </c>
      <c r="R260" s="75"/>
      <c r="S260" s="97">
        <f t="shared" si="208"/>
        <v>4.7999999999999996E-3</v>
      </c>
      <c r="T260" s="98">
        <f>IF($R236&gt;0, $R236, $R235*$R237)</f>
        <v>660.1875</v>
      </c>
      <c r="U260" s="78">
        <f>T260*S260</f>
        <v>3.1688999999999998</v>
      </c>
      <c r="V260" s="102">
        <f>S260*(1+$K$16)</f>
        <v>4.9439999999999996E-3</v>
      </c>
      <c r="W260" s="99">
        <f>IF($R236&gt;0, $R236, $R235*$R238)</f>
        <v>660.1875</v>
      </c>
      <c r="X260" s="81">
        <f>W260*V260</f>
        <v>3.2639669999999996</v>
      </c>
      <c r="Y260" s="82">
        <f t="shared" si="224"/>
        <v>9.5066999999999791E-2</v>
      </c>
      <c r="Z260" s="83">
        <f>IF(ISERROR(Y260/U260), "", Y260/U260)</f>
        <v>2.9999999999999936E-2</v>
      </c>
      <c r="AB260" s="7"/>
      <c r="AC260" s="5"/>
      <c r="AD260" s="111" t="s">
        <v>73</v>
      </c>
      <c r="AE260" s="75"/>
      <c r="AF260" s="97">
        <f t="shared" si="226"/>
        <v>4.9439999999999996E-3</v>
      </c>
      <c r="AG260" s="98">
        <f>IF($R236&gt;0, $R236, $R235*$R237)</f>
        <v>660.1875</v>
      </c>
      <c r="AH260" s="78">
        <f>AG260*AF260</f>
        <v>3.2639669999999996</v>
      </c>
      <c r="AI260" s="102">
        <f>AF260*(1+$K$16)</f>
        <v>5.09232E-3</v>
      </c>
      <c r="AJ260" s="99">
        <f>IF($R236&gt;0, $R236, $R235*$R238)</f>
        <v>660.1875</v>
      </c>
      <c r="AK260" s="81">
        <f>AJ260*AI260</f>
        <v>3.3618860100000001</v>
      </c>
      <c r="AL260" s="82">
        <f t="shared" si="225"/>
        <v>9.7919010000000473E-2</v>
      </c>
      <c r="AM260" s="83">
        <f>IF(ISERROR(AL260/AH260), "", AL260/AH260)</f>
        <v>3.0000000000000148E-2</v>
      </c>
      <c r="AO260" s="7"/>
    </row>
    <row r="261" spans="3:41" x14ac:dyDescent="0.35">
      <c r="C261" s="5"/>
      <c r="D261" s="87" t="s">
        <v>74</v>
      </c>
      <c r="E261" s="88"/>
      <c r="F261" s="104"/>
      <c r="G261" s="105"/>
      <c r="H261" s="106">
        <f>SUM(H258:H260)</f>
        <v>48.655909999999992</v>
      </c>
      <c r="I261" s="107"/>
      <c r="J261" s="93"/>
      <c r="K261" s="108">
        <f>SUM(K258:K260)</f>
        <v>55.624269999999996</v>
      </c>
      <c r="L261" s="95">
        <f t="shared" si="188"/>
        <v>6.9683600000000041</v>
      </c>
      <c r="M261" s="96">
        <f>IF((H261)=0,"",(L261/H261))</f>
        <v>0.14321713436250613</v>
      </c>
      <c r="O261" s="7"/>
      <c r="P261" s="5"/>
      <c r="Q261" s="87" t="s">
        <v>74</v>
      </c>
      <c r="R261" s="88"/>
      <c r="S261" s="104"/>
      <c r="T261" s="105"/>
      <c r="U261" s="106">
        <f>SUM(U258:U260)</f>
        <v>55.728819099999996</v>
      </c>
      <c r="V261" s="107"/>
      <c r="W261" s="93"/>
      <c r="X261" s="108">
        <f>SUM(X258:X260)</f>
        <v>58.623808673000013</v>
      </c>
      <c r="Y261" s="95">
        <f t="shared" si="224"/>
        <v>2.8949895730000179</v>
      </c>
      <c r="Z261" s="96">
        <f>IF((U261)=0,"",(Y261/U261))</f>
        <v>5.1947800433474793E-2</v>
      </c>
      <c r="AB261" s="7"/>
      <c r="AC261" s="5"/>
      <c r="AD261" s="87" t="s">
        <v>74</v>
      </c>
      <c r="AE261" s="88"/>
      <c r="AF261" s="104"/>
      <c r="AG261" s="105"/>
      <c r="AH261" s="106">
        <f>SUM(AH258:AH260)</f>
        <v>58.623808673000013</v>
      </c>
      <c r="AI261" s="107"/>
      <c r="AJ261" s="93"/>
      <c r="AK261" s="108">
        <f>SUM(AK258:AK260)</f>
        <v>60.496766557585701</v>
      </c>
      <c r="AL261" s="95">
        <f t="shared" si="225"/>
        <v>1.8729578845856878</v>
      </c>
      <c r="AM261" s="96">
        <f>IF((AH261)=0,"",(AL261/AH261))</f>
        <v>3.1948758140791081E-2</v>
      </c>
      <c r="AO261" s="7"/>
    </row>
    <row r="262" spans="3:41" x14ac:dyDescent="0.35">
      <c r="C262" s="5"/>
      <c r="D262" s="74" t="s">
        <v>75</v>
      </c>
      <c r="E262" s="75"/>
      <c r="F262" s="85">
        <v>4.5000000000000005E-3</v>
      </c>
      <c r="G262" s="98">
        <f>E235*E237</f>
        <v>668.37499999999989</v>
      </c>
      <c r="H262" s="113">
        <f t="shared" ref="H262:H268" si="227">G262*F262</f>
        <v>3.0076874999999998</v>
      </c>
      <c r="I262" s="85">
        <v>4.5000000000000005E-3</v>
      </c>
      <c r="J262" s="99">
        <f>E235*E238</f>
        <v>660.1875</v>
      </c>
      <c r="K262" s="81">
        <f t="shared" ref="K262:K268" si="228">J262*I262</f>
        <v>2.9708437500000002</v>
      </c>
      <c r="L262" s="82">
        <f t="shared" si="188"/>
        <v>-3.684374999999962E-2</v>
      </c>
      <c r="M262" s="83">
        <f t="shared" ref="M262:M270" si="229">IF(ISERROR(L262/H262), "", L262/H262)</f>
        <v>-1.2249859734430397E-2</v>
      </c>
      <c r="O262" s="7"/>
      <c r="P262" s="5"/>
      <c r="Q262" s="74" t="s">
        <v>75</v>
      </c>
      <c r="R262" s="75"/>
      <c r="S262" s="85">
        <f>F262</f>
        <v>4.5000000000000005E-3</v>
      </c>
      <c r="T262" s="98">
        <f>R235*R237</f>
        <v>660.1875</v>
      </c>
      <c r="U262" s="113">
        <f t="shared" ref="U262:U264" si="230">T262*S262</f>
        <v>2.9708437500000002</v>
      </c>
      <c r="V262" s="85">
        <f>S262</f>
        <v>4.5000000000000005E-3</v>
      </c>
      <c r="W262" s="99">
        <f>R235*R238</f>
        <v>660.1875</v>
      </c>
      <c r="X262" s="81">
        <f t="shared" ref="X262:X264" si="231">W262*V262</f>
        <v>2.9708437500000002</v>
      </c>
      <c r="Y262" s="82">
        <f t="shared" si="224"/>
        <v>0</v>
      </c>
      <c r="Z262" s="83">
        <f t="shared" ref="Z262:Z264" si="232">IF(ISERROR(Y262/U262), "", Y262/U262)</f>
        <v>0</v>
      </c>
      <c r="AB262" s="7"/>
      <c r="AC262" s="5"/>
      <c r="AD262" s="74" t="s">
        <v>75</v>
      </c>
      <c r="AE262" s="75"/>
      <c r="AF262" s="85">
        <f>S262</f>
        <v>4.5000000000000005E-3</v>
      </c>
      <c r="AG262" s="98">
        <f>AE235*AE237</f>
        <v>660.1875</v>
      </c>
      <c r="AH262" s="113">
        <f t="shared" ref="AH262:AH264" si="233">AG262*AF262</f>
        <v>2.9708437500000002</v>
      </c>
      <c r="AI262" s="85">
        <f>AF262</f>
        <v>4.5000000000000005E-3</v>
      </c>
      <c r="AJ262" s="99">
        <f>AE235*AE238</f>
        <v>660.1875</v>
      </c>
      <c r="AK262" s="81">
        <f t="shared" ref="AK262:AK264" si="234">AJ262*AI262</f>
        <v>2.9708437500000002</v>
      </c>
      <c r="AL262" s="82">
        <f t="shared" si="225"/>
        <v>0</v>
      </c>
      <c r="AM262" s="83">
        <f t="shared" ref="AM262:AM264" si="235">IF(ISERROR(AL262/AH262), "", AL262/AH262)</f>
        <v>0</v>
      </c>
      <c r="AO262" s="7"/>
    </row>
    <row r="263" spans="3:41" x14ac:dyDescent="0.35">
      <c r="C263" s="5"/>
      <c r="D263" s="74" t="s">
        <v>76</v>
      </c>
      <c r="E263" s="75"/>
      <c r="F263" s="85">
        <v>1.4E-3</v>
      </c>
      <c r="G263" s="98">
        <f>E235*E237</f>
        <v>668.37499999999989</v>
      </c>
      <c r="H263" s="113">
        <f t="shared" si="227"/>
        <v>0.93572499999999981</v>
      </c>
      <c r="I263" s="85">
        <v>1.4E-3</v>
      </c>
      <c r="J263" s="99">
        <f>E235*E238</f>
        <v>660.1875</v>
      </c>
      <c r="K263" s="81">
        <f t="shared" si="228"/>
        <v>0.92426249999999999</v>
      </c>
      <c r="L263" s="82">
        <f t="shared" si="188"/>
        <v>-1.146249999999982E-2</v>
      </c>
      <c r="M263" s="83">
        <f t="shared" si="229"/>
        <v>-1.2249859734430333E-2</v>
      </c>
      <c r="O263" s="7"/>
      <c r="P263" s="5"/>
      <c r="Q263" s="74" t="s">
        <v>76</v>
      </c>
      <c r="R263" s="75"/>
      <c r="S263" s="85">
        <f t="shared" ref="S263:S264" si="236">F263</f>
        <v>1.4E-3</v>
      </c>
      <c r="T263" s="98">
        <f>R235*R237</f>
        <v>660.1875</v>
      </c>
      <c r="U263" s="113">
        <f t="shared" si="230"/>
        <v>0.92426249999999999</v>
      </c>
      <c r="V263" s="85">
        <f t="shared" ref="V263:V264" si="237">S263</f>
        <v>1.4E-3</v>
      </c>
      <c r="W263" s="99">
        <f>R235*R238</f>
        <v>660.1875</v>
      </c>
      <c r="X263" s="81">
        <f t="shared" si="231"/>
        <v>0.92426249999999999</v>
      </c>
      <c r="Y263" s="82">
        <f t="shared" si="224"/>
        <v>0</v>
      </c>
      <c r="Z263" s="83">
        <f t="shared" si="232"/>
        <v>0</v>
      </c>
      <c r="AB263" s="7"/>
      <c r="AC263" s="5"/>
      <c r="AD263" s="74" t="s">
        <v>76</v>
      </c>
      <c r="AE263" s="75"/>
      <c r="AF263" s="85">
        <f t="shared" ref="AF263:AF264" si="238">S263</f>
        <v>1.4E-3</v>
      </c>
      <c r="AG263" s="98">
        <f>AE235*AE237</f>
        <v>660.1875</v>
      </c>
      <c r="AH263" s="113">
        <f t="shared" si="233"/>
        <v>0.92426249999999999</v>
      </c>
      <c r="AI263" s="85">
        <f t="shared" ref="AI263:AI264" si="239">AF263</f>
        <v>1.4E-3</v>
      </c>
      <c r="AJ263" s="99">
        <f>AE235*AE238</f>
        <v>660.1875</v>
      </c>
      <c r="AK263" s="81">
        <f t="shared" si="234"/>
        <v>0.92426249999999999</v>
      </c>
      <c r="AL263" s="82">
        <f t="shared" si="225"/>
        <v>0</v>
      </c>
      <c r="AM263" s="83">
        <f t="shared" si="235"/>
        <v>0</v>
      </c>
      <c r="AO263" s="7"/>
    </row>
    <row r="264" spans="3:41" x14ac:dyDescent="0.35">
      <c r="C264" s="5"/>
      <c r="D264" s="74" t="s">
        <v>77</v>
      </c>
      <c r="E264" s="75"/>
      <c r="F264" s="79">
        <v>0.25</v>
      </c>
      <c r="G264" s="77">
        <v>1</v>
      </c>
      <c r="H264" s="113">
        <f t="shared" si="227"/>
        <v>0.25</v>
      </c>
      <c r="I264" s="79">
        <v>0.25</v>
      </c>
      <c r="J264" s="80">
        <v>1</v>
      </c>
      <c r="K264" s="81">
        <f t="shared" si="228"/>
        <v>0.25</v>
      </c>
      <c r="L264" s="82">
        <f t="shared" si="188"/>
        <v>0</v>
      </c>
      <c r="M264" s="83">
        <f t="shared" si="229"/>
        <v>0</v>
      </c>
      <c r="O264" s="7"/>
      <c r="P264" s="5"/>
      <c r="Q264" s="74" t="s">
        <v>77</v>
      </c>
      <c r="R264" s="75"/>
      <c r="S264" s="85">
        <f t="shared" si="236"/>
        <v>0.25</v>
      </c>
      <c r="T264" s="77">
        <v>1</v>
      </c>
      <c r="U264" s="113">
        <f t="shared" si="230"/>
        <v>0.25</v>
      </c>
      <c r="V264" s="85">
        <f t="shared" si="237"/>
        <v>0.25</v>
      </c>
      <c r="W264" s="80">
        <v>1</v>
      </c>
      <c r="X264" s="81">
        <f t="shared" si="231"/>
        <v>0.25</v>
      </c>
      <c r="Y264" s="82">
        <f t="shared" si="224"/>
        <v>0</v>
      </c>
      <c r="Z264" s="83">
        <f t="shared" si="232"/>
        <v>0</v>
      </c>
      <c r="AB264" s="7"/>
      <c r="AC264" s="5"/>
      <c r="AD264" s="74" t="s">
        <v>77</v>
      </c>
      <c r="AE264" s="75"/>
      <c r="AF264" s="85">
        <f t="shared" si="238"/>
        <v>0.25</v>
      </c>
      <c r="AG264" s="77">
        <v>1</v>
      </c>
      <c r="AH264" s="113">
        <f t="shared" si="233"/>
        <v>0.25</v>
      </c>
      <c r="AI264" s="85">
        <f t="shared" si="239"/>
        <v>0.25</v>
      </c>
      <c r="AJ264" s="80">
        <v>1</v>
      </c>
      <c r="AK264" s="81">
        <f t="shared" si="234"/>
        <v>0.25</v>
      </c>
      <c r="AL264" s="82">
        <f t="shared" si="225"/>
        <v>0</v>
      </c>
      <c r="AM264" s="83">
        <f t="shared" si="235"/>
        <v>0</v>
      </c>
      <c r="AO264" s="7"/>
    </row>
    <row r="265" spans="3:41" hidden="1" x14ac:dyDescent="0.35">
      <c r="C265" s="5"/>
      <c r="D265" s="74" t="s">
        <v>78</v>
      </c>
      <c r="E265" s="75"/>
      <c r="F265" s="110"/>
      <c r="G265" s="98"/>
      <c r="H265" s="113"/>
      <c r="I265" s="102"/>
      <c r="J265" s="99"/>
      <c r="K265" s="81"/>
      <c r="L265" s="82"/>
      <c r="M265" s="83"/>
      <c r="O265" s="7"/>
      <c r="P265" s="5"/>
      <c r="Q265" s="74" t="s">
        <v>78</v>
      </c>
      <c r="R265" s="75"/>
      <c r="S265" s="110"/>
      <c r="T265" s="98"/>
      <c r="U265" s="113"/>
      <c r="V265" s="102"/>
      <c r="W265" s="99"/>
      <c r="X265" s="81"/>
      <c r="Y265" s="82"/>
      <c r="Z265" s="83"/>
      <c r="AB265" s="7"/>
      <c r="AC265" s="5"/>
      <c r="AD265" s="74" t="s">
        <v>78</v>
      </c>
      <c r="AE265" s="75"/>
      <c r="AF265" s="110"/>
      <c r="AG265" s="98"/>
      <c r="AH265" s="113"/>
      <c r="AI265" s="102"/>
      <c r="AJ265" s="99"/>
      <c r="AK265" s="81"/>
      <c r="AL265" s="82"/>
      <c r="AM265" s="83"/>
      <c r="AO265" s="7"/>
    </row>
    <row r="266" spans="3:41" x14ac:dyDescent="0.35">
      <c r="C266" s="5"/>
      <c r="D266" s="74" t="s">
        <v>79</v>
      </c>
      <c r="E266" s="75"/>
      <c r="F266" s="112">
        <v>7.5999999999999998E-2</v>
      </c>
      <c r="G266" s="115">
        <v>400</v>
      </c>
      <c r="H266" s="113">
        <f t="shared" si="227"/>
        <v>30.4</v>
      </c>
      <c r="I266" s="116">
        <v>7.5999999999999998E-2</v>
      </c>
      <c r="J266" s="117">
        <v>400</v>
      </c>
      <c r="K266" s="81">
        <f t="shared" si="228"/>
        <v>30.4</v>
      </c>
      <c r="L266" s="82">
        <f>K266-H266</f>
        <v>0</v>
      </c>
      <c r="M266" s="83">
        <f t="shared" si="229"/>
        <v>0</v>
      </c>
      <c r="O266" s="7"/>
      <c r="P266" s="5"/>
      <c r="Q266" s="74" t="s">
        <v>79</v>
      </c>
      <c r="R266" s="75"/>
      <c r="S266" s="112">
        <v>7.8280000000000002E-2</v>
      </c>
      <c r="T266" s="115">
        <v>400</v>
      </c>
      <c r="U266" s="113">
        <f t="shared" ref="U266:U268" si="240">T266*S266</f>
        <v>31.312000000000001</v>
      </c>
      <c r="V266" s="116">
        <v>7.8280000000000002E-2</v>
      </c>
      <c r="W266" s="117">
        <v>400</v>
      </c>
      <c r="X266" s="81">
        <f t="shared" ref="X266:X268" si="241">W266*V266</f>
        <v>31.312000000000001</v>
      </c>
      <c r="Y266" s="82">
        <f>X266-U266</f>
        <v>0</v>
      </c>
      <c r="Z266" s="83">
        <f t="shared" ref="Z266:Z270" si="242">IF(ISERROR(Y266/U266), "", Y266/U266)</f>
        <v>0</v>
      </c>
      <c r="AB266" s="7"/>
      <c r="AC266" s="5"/>
      <c r="AD266" s="74" t="s">
        <v>79</v>
      </c>
      <c r="AE266" s="75"/>
      <c r="AF266" s="112">
        <v>8.0628399999999989E-2</v>
      </c>
      <c r="AG266" s="115">
        <v>400</v>
      </c>
      <c r="AH266" s="113">
        <f t="shared" ref="AH266:AH268" si="243">AG266*AF266</f>
        <v>32.251359999999998</v>
      </c>
      <c r="AI266" s="116">
        <v>8.0628399999999989E-2</v>
      </c>
      <c r="AJ266" s="117">
        <v>400</v>
      </c>
      <c r="AK266" s="81">
        <f t="shared" ref="AK266:AK268" si="244">AJ266*AI266</f>
        <v>32.251359999999998</v>
      </c>
      <c r="AL266" s="82">
        <f>AK266-AH266</f>
        <v>0</v>
      </c>
      <c r="AM266" s="83">
        <f t="shared" ref="AM266:AM270" si="245">IF(ISERROR(AL266/AH266), "", AL266/AH266)</f>
        <v>0</v>
      </c>
      <c r="AO266" s="7"/>
    </row>
    <row r="267" spans="3:41" x14ac:dyDescent="0.35">
      <c r="C267" s="5"/>
      <c r="D267" s="74" t="s">
        <v>80</v>
      </c>
      <c r="E267" s="75"/>
      <c r="F267" s="112">
        <v>0.122</v>
      </c>
      <c r="G267" s="115">
        <v>112.5</v>
      </c>
      <c r="H267" s="113">
        <f t="shared" si="227"/>
        <v>13.725</v>
      </c>
      <c r="I267" s="116">
        <v>0.122</v>
      </c>
      <c r="J267" s="117">
        <v>112.5</v>
      </c>
      <c r="K267" s="81">
        <f t="shared" si="228"/>
        <v>13.725</v>
      </c>
      <c r="L267" s="82">
        <f>K267-H267</f>
        <v>0</v>
      </c>
      <c r="M267" s="83">
        <f t="shared" si="229"/>
        <v>0</v>
      </c>
      <c r="O267" s="7"/>
      <c r="P267" s="5"/>
      <c r="Q267" s="74" t="s">
        <v>80</v>
      </c>
      <c r="R267" s="75"/>
      <c r="S267" s="112">
        <v>0.12565999999999999</v>
      </c>
      <c r="T267" s="115">
        <v>112.5</v>
      </c>
      <c r="U267" s="113">
        <f t="shared" si="240"/>
        <v>14.136749999999999</v>
      </c>
      <c r="V267" s="116">
        <v>0.12565999999999999</v>
      </c>
      <c r="W267" s="117">
        <v>112.5</v>
      </c>
      <c r="X267" s="81">
        <f t="shared" si="241"/>
        <v>14.136749999999999</v>
      </c>
      <c r="Y267" s="82">
        <f>X267-U267</f>
        <v>0</v>
      </c>
      <c r="Z267" s="83">
        <f t="shared" si="242"/>
        <v>0</v>
      </c>
      <c r="AB267" s="7"/>
      <c r="AC267" s="5"/>
      <c r="AD267" s="74" t="s">
        <v>80</v>
      </c>
      <c r="AE267" s="75"/>
      <c r="AF267" s="112">
        <v>0.12942979999999998</v>
      </c>
      <c r="AG267" s="115">
        <v>112.5</v>
      </c>
      <c r="AH267" s="113">
        <f t="shared" si="243"/>
        <v>14.560852499999998</v>
      </c>
      <c r="AI267" s="116">
        <v>0.12942979999999998</v>
      </c>
      <c r="AJ267" s="117">
        <v>112.5</v>
      </c>
      <c r="AK267" s="81">
        <f t="shared" si="244"/>
        <v>14.560852499999998</v>
      </c>
      <c r="AL267" s="82">
        <f>AK267-AH267</f>
        <v>0</v>
      </c>
      <c r="AM267" s="83">
        <f t="shared" si="245"/>
        <v>0</v>
      </c>
      <c r="AO267" s="7"/>
    </row>
    <row r="268" spans="3:41" ht="15" thickBot="1" x14ac:dyDescent="0.4">
      <c r="C268" s="5"/>
      <c r="D268" s="118" t="s">
        <v>81</v>
      </c>
      <c r="E268" s="75"/>
      <c r="F268" s="112">
        <v>0.158</v>
      </c>
      <c r="G268" s="115">
        <v>112.5</v>
      </c>
      <c r="H268" s="113">
        <f t="shared" si="227"/>
        <v>17.774999999999999</v>
      </c>
      <c r="I268" s="116">
        <v>0.158</v>
      </c>
      <c r="J268" s="117">
        <v>112.5</v>
      </c>
      <c r="K268" s="81">
        <f t="shared" si="228"/>
        <v>17.774999999999999</v>
      </c>
      <c r="L268" s="82">
        <f>K268-H268</f>
        <v>0</v>
      </c>
      <c r="M268" s="83">
        <f t="shared" si="229"/>
        <v>0</v>
      </c>
      <c r="O268" s="7"/>
      <c r="P268" s="5"/>
      <c r="Q268" s="118" t="s">
        <v>81</v>
      </c>
      <c r="R268" s="75"/>
      <c r="S268" s="112">
        <v>0.16274</v>
      </c>
      <c r="T268" s="115">
        <v>112.5</v>
      </c>
      <c r="U268" s="113">
        <f t="shared" si="240"/>
        <v>18.308250000000001</v>
      </c>
      <c r="V268" s="116">
        <v>0.16274</v>
      </c>
      <c r="W268" s="117">
        <v>112.5</v>
      </c>
      <c r="X268" s="81">
        <f t="shared" si="241"/>
        <v>18.308250000000001</v>
      </c>
      <c r="Y268" s="82">
        <f>X268-U268</f>
        <v>0</v>
      </c>
      <c r="Z268" s="83">
        <f t="shared" si="242"/>
        <v>0</v>
      </c>
      <c r="AB268" s="7"/>
      <c r="AC268" s="5"/>
      <c r="AD268" s="118" t="s">
        <v>81</v>
      </c>
      <c r="AE268" s="75"/>
      <c r="AF268" s="112">
        <v>0.1676222</v>
      </c>
      <c r="AG268" s="115">
        <v>112.5</v>
      </c>
      <c r="AH268" s="113">
        <f t="shared" si="243"/>
        <v>18.857497500000001</v>
      </c>
      <c r="AI268" s="116">
        <v>0.1676222</v>
      </c>
      <c r="AJ268" s="117">
        <v>112.5</v>
      </c>
      <c r="AK268" s="81">
        <f t="shared" si="244"/>
        <v>18.857497500000001</v>
      </c>
      <c r="AL268" s="82">
        <f>AK268-AH268</f>
        <v>0</v>
      </c>
      <c r="AM268" s="83">
        <f t="shared" si="245"/>
        <v>0</v>
      </c>
      <c r="AO268" s="7"/>
    </row>
    <row r="269" spans="3:41" ht="15" hidden="1" thickBot="1" x14ac:dyDescent="0.4">
      <c r="C269" s="5"/>
      <c r="D269" s="74" t="s">
        <v>82</v>
      </c>
      <c r="E269" s="75"/>
      <c r="F269" s="119">
        <v>8.9169999999999999E-2</v>
      </c>
      <c r="G269" s="115">
        <f>IF(AND(E235*12&gt;=150000),E235*E237,E235)</f>
        <v>625</v>
      </c>
      <c r="H269" s="113">
        <f>G269*F269</f>
        <v>55.731250000000003</v>
      </c>
      <c r="I269" s="120">
        <f>F269</f>
        <v>8.9169999999999999E-2</v>
      </c>
      <c r="J269" s="117">
        <f>IF(AND(E235*12&gt;=150000),E235*E238,E235)</f>
        <v>625</v>
      </c>
      <c r="K269" s="81">
        <f>J269*I269</f>
        <v>55.731250000000003</v>
      </c>
      <c r="L269" s="82">
        <f>K269-H269</f>
        <v>0</v>
      </c>
      <c r="M269" s="83">
        <f t="shared" si="229"/>
        <v>0</v>
      </c>
      <c r="O269" s="7"/>
      <c r="P269" s="5"/>
      <c r="Q269" s="74" t="s">
        <v>82</v>
      </c>
      <c r="R269" s="75"/>
      <c r="S269" s="119">
        <v>8.9169999999999999E-2</v>
      </c>
      <c r="T269" s="115">
        <f>IF(AND(R235*12&gt;=150000),R235*R237,R235)</f>
        <v>625</v>
      </c>
      <c r="U269" s="113">
        <f>T269*S269</f>
        <v>55.731250000000003</v>
      </c>
      <c r="V269" s="120">
        <f>S269</f>
        <v>8.9169999999999999E-2</v>
      </c>
      <c r="W269" s="117">
        <f>IF(AND(R235*12&gt;=150000),R235*R238,R235)</f>
        <v>625</v>
      </c>
      <c r="X269" s="81">
        <f>W269*V269</f>
        <v>55.731250000000003</v>
      </c>
      <c r="Y269" s="82">
        <f>X269-U269</f>
        <v>0</v>
      </c>
      <c r="Z269" s="83">
        <f t="shared" si="242"/>
        <v>0</v>
      </c>
      <c r="AB269" s="7"/>
      <c r="AC269" s="5"/>
      <c r="AD269" s="74" t="s">
        <v>82</v>
      </c>
      <c r="AE269" s="75"/>
      <c r="AF269" s="119">
        <v>8.9169999999999999E-2</v>
      </c>
      <c r="AG269" s="115">
        <f>IF(AND(AE235*12&gt;=150000),AE235*AE237,AE235)</f>
        <v>625</v>
      </c>
      <c r="AH269" s="113">
        <f>AG269*AF269</f>
        <v>55.731250000000003</v>
      </c>
      <c r="AI269" s="120">
        <f>AF269</f>
        <v>8.9169999999999999E-2</v>
      </c>
      <c r="AJ269" s="117">
        <f>IF(AND(AE235*12&gt;=150000),AE235*AE238,AE235)</f>
        <v>625</v>
      </c>
      <c r="AK269" s="81">
        <f>AJ269*AI269</f>
        <v>55.731250000000003</v>
      </c>
      <c r="AL269" s="82">
        <f>AK269-AH269</f>
        <v>0</v>
      </c>
      <c r="AM269" s="83">
        <f t="shared" si="245"/>
        <v>0</v>
      </c>
      <c r="AO269" s="7"/>
    </row>
    <row r="270" spans="3:41" ht="15" hidden="1" thickBot="1" x14ac:dyDescent="0.4">
      <c r="C270" s="5"/>
      <c r="D270" s="74" t="s">
        <v>83</v>
      </c>
      <c r="E270" s="75"/>
      <c r="F270" s="119">
        <v>8.9169999999999999E-2</v>
      </c>
      <c r="G270" s="115">
        <f>IF(AND(E235*12&gt;=150000),E235*E237,E235)</f>
        <v>625</v>
      </c>
      <c r="H270" s="113">
        <f>G270*F270</f>
        <v>55.731250000000003</v>
      </c>
      <c r="I270" s="120">
        <f>F270</f>
        <v>8.9169999999999999E-2</v>
      </c>
      <c r="J270" s="117">
        <f>IF(AND(E235*12&gt;=150000),E235*E238,E235)</f>
        <v>625</v>
      </c>
      <c r="K270" s="81">
        <f>J270*I270</f>
        <v>55.731250000000003</v>
      </c>
      <c r="L270" s="82">
        <f>K270-H270</f>
        <v>0</v>
      </c>
      <c r="M270" s="83">
        <f t="shared" si="229"/>
        <v>0</v>
      </c>
      <c r="O270" s="7"/>
      <c r="P270" s="5"/>
      <c r="Q270" s="74" t="s">
        <v>83</v>
      </c>
      <c r="R270" s="75"/>
      <c r="S270" s="119">
        <v>8.9169999999999999E-2</v>
      </c>
      <c r="T270" s="115">
        <f>IF(AND(R235*12&gt;=150000),R235*R237,R235)</f>
        <v>625</v>
      </c>
      <c r="U270" s="113">
        <f>T270*S270</f>
        <v>55.731250000000003</v>
      </c>
      <c r="V270" s="120">
        <f>S270</f>
        <v>8.9169999999999999E-2</v>
      </c>
      <c r="W270" s="117">
        <f>IF(AND(R235*12&gt;=150000),R235*R238,R235)</f>
        <v>625</v>
      </c>
      <c r="X270" s="81">
        <f>W270*V270</f>
        <v>55.731250000000003</v>
      </c>
      <c r="Y270" s="82">
        <f>X270-U270</f>
        <v>0</v>
      </c>
      <c r="Z270" s="83">
        <f t="shared" si="242"/>
        <v>0</v>
      </c>
      <c r="AB270" s="7"/>
      <c r="AC270" s="5"/>
      <c r="AD270" s="74" t="s">
        <v>83</v>
      </c>
      <c r="AE270" s="75"/>
      <c r="AF270" s="119">
        <v>8.9169999999999999E-2</v>
      </c>
      <c r="AG270" s="115">
        <f>IF(AND(AE235*12&gt;=150000),AE235*AE237,AE235)</f>
        <v>625</v>
      </c>
      <c r="AH270" s="113">
        <f>AG270*AF270</f>
        <v>55.731250000000003</v>
      </c>
      <c r="AI270" s="120">
        <f>AF270</f>
        <v>8.9169999999999999E-2</v>
      </c>
      <c r="AJ270" s="117">
        <f>IF(AND(AE235*12&gt;=150000),AE235*AE238,AE235)</f>
        <v>625</v>
      </c>
      <c r="AK270" s="81">
        <f>AJ270*AI270</f>
        <v>55.731250000000003</v>
      </c>
      <c r="AL270" s="82">
        <f>AK270-AH270</f>
        <v>0</v>
      </c>
      <c r="AM270" s="83">
        <f t="shared" si="245"/>
        <v>0</v>
      </c>
      <c r="AO270" s="7"/>
    </row>
    <row r="271" spans="3:41" ht="15" thickBot="1" x14ac:dyDescent="0.4">
      <c r="C271" s="5"/>
      <c r="D271" s="121"/>
      <c r="E271" s="122"/>
      <c r="F271" s="123"/>
      <c r="G271" s="124"/>
      <c r="H271" s="125"/>
      <c r="I271" s="123"/>
      <c r="J271" s="126"/>
      <c r="K271" s="125"/>
      <c r="L271" s="127"/>
      <c r="M271" s="128"/>
      <c r="O271" s="7"/>
      <c r="P271" s="5"/>
      <c r="Q271" s="121"/>
      <c r="R271" s="122"/>
      <c r="S271" s="123"/>
      <c r="T271" s="124"/>
      <c r="U271" s="125"/>
      <c r="V271" s="123"/>
      <c r="W271" s="126"/>
      <c r="X271" s="125"/>
      <c r="Y271" s="127"/>
      <c r="Z271" s="128"/>
      <c r="AB271" s="7"/>
      <c r="AC271" s="5"/>
      <c r="AD271" s="121"/>
      <c r="AE271" s="122"/>
      <c r="AF271" s="123"/>
      <c r="AG271" s="124"/>
      <c r="AH271" s="125"/>
      <c r="AI271" s="123"/>
      <c r="AJ271" s="126"/>
      <c r="AK271" s="125"/>
      <c r="AL271" s="127"/>
      <c r="AM271" s="128"/>
      <c r="AO271" s="7"/>
    </row>
    <row r="272" spans="3:41" x14ac:dyDescent="0.35">
      <c r="C272" s="5"/>
      <c r="D272" s="129" t="s">
        <v>84</v>
      </c>
      <c r="E272" s="74"/>
      <c r="F272" s="130"/>
      <c r="G272" s="131"/>
      <c r="H272" s="132">
        <f>SUM(H262:H268,H261)</f>
        <v>114.74932249999999</v>
      </c>
      <c r="I272" s="133"/>
      <c r="J272" s="133"/>
      <c r="K272" s="132">
        <f>SUM(K262:K268,K261)</f>
        <v>121.66937625</v>
      </c>
      <c r="L272" s="134">
        <f>K272-H272</f>
        <v>6.9200537500000081</v>
      </c>
      <c r="M272" s="135">
        <f>IF((H272)=0,"",(L272/H272))</f>
        <v>6.030583535689292E-2</v>
      </c>
      <c r="O272" s="7"/>
      <c r="P272" s="5"/>
      <c r="Q272" s="129" t="s">
        <v>84</v>
      </c>
      <c r="R272" s="74"/>
      <c r="S272" s="130"/>
      <c r="T272" s="131"/>
      <c r="U272" s="132">
        <f>SUM(U262:U268,U261)</f>
        <v>123.63092535</v>
      </c>
      <c r="V272" s="133"/>
      <c r="W272" s="133"/>
      <c r="X272" s="132">
        <f>SUM(X262:X268,X261)</f>
        <v>126.52591492300002</v>
      </c>
      <c r="Y272" s="134">
        <f>X272-U272</f>
        <v>2.8949895730000179</v>
      </c>
      <c r="Z272" s="135">
        <f>IF((U272)=0,"",(Y272/U272))</f>
        <v>2.3416386836904137E-2</v>
      </c>
      <c r="AB272" s="7"/>
      <c r="AC272" s="5"/>
      <c r="AD272" s="129" t="s">
        <v>84</v>
      </c>
      <c r="AE272" s="74"/>
      <c r="AF272" s="130"/>
      <c r="AG272" s="131"/>
      <c r="AH272" s="132">
        <f>SUM(AH262:AH268,AH261)</f>
        <v>128.43862492300002</v>
      </c>
      <c r="AI272" s="133"/>
      <c r="AJ272" s="133"/>
      <c r="AK272" s="132">
        <f>SUM(AK262:AK268,AK261)</f>
        <v>130.31158280758569</v>
      </c>
      <c r="AL272" s="134">
        <f>AK272-AH272</f>
        <v>1.8729578845856736</v>
      </c>
      <c r="AM272" s="135">
        <f>IF((AH272)=0,"",(AL272/AH272))</f>
        <v>1.4582512742631172E-2</v>
      </c>
      <c r="AO272" s="7"/>
    </row>
    <row r="273" spans="3:41" x14ac:dyDescent="0.35">
      <c r="C273" s="5"/>
      <c r="D273" s="136" t="s">
        <v>85</v>
      </c>
      <c r="E273" s="74"/>
      <c r="F273" s="130">
        <v>0.13</v>
      </c>
      <c r="G273" s="109"/>
      <c r="H273" s="137">
        <f>H272*F273</f>
        <v>14.917411925</v>
      </c>
      <c r="I273" s="138">
        <v>0.13</v>
      </c>
      <c r="J273" s="77"/>
      <c r="K273" s="137">
        <f>K272*I273</f>
        <v>15.8170189125</v>
      </c>
      <c r="L273" s="82">
        <f>K273-H273</f>
        <v>0.89960698750000034</v>
      </c>
      <c r="M273" s="139">
        <f>IF((H273)=0,"",(L273/H273))</f>
        <v>6.0305835356892872E-2</v>
      </c>
      <c r="O273" s="7"/>
      <c r="P273" s="5"/>
      <c r="Q273" s="136" t="s">
        <v>85</v>
      </c>
      <c r="R273" s="74"/>
      <c r="S273" s="130">
        <v>0.13</v>
      </c>
      <c r="T273" s="109"/>
      <c r="U273" s="137">
        <f>U272*S273</f>
        <v>16.0720202955</v>
      </c>
      <c r="V273" s="138">
        <v>0.13</v>
      </c>
      <c r="W273" s="77"/>
      <c r="X273" s="137">
        <f>X272*V273</f>
        <v>16.448368939990004</v>
      </c>
      <c r="Y273" s="82">
        <f>X273-U273</f>
        <v>0.3763486444900046</v>
      </c>
      <c r="Z273" s="139">
        <f>IF((U273)=0,"",(Y273/U273))</f>
        <v>2.3416386836904279E-2</v>
      </c>
      <c r="AB273" s="7"/>
      <c r="AC273" s="5"/>
      <c r="AD273" s="136" t="s">
        <v>85</v>
      </c>
      <c r="AE273" s="74"/>
      <c r="AF273" s="130">
        <v>0.13</v>
      </c>
      <c r="AG273" s="109"/>
      <c r="AH273" s="137">
        <f>AH272*AF273</f>
        <v>16.697021239990004</v>
      </c>
      <c r="AI273" s="138">
        <v>0.13</v>
      </c>
      <c r="AJ273" s="77"/>
      <c r="AK273" s="137">
        <f>AK272*AI273</f>
        <v>16.940505764986142</v>
      </c>
      <c r="AL273" s="82">
        <f>AK273-AH273</f>
        <v>0.24348452499613771</v>
      </c>
      <c r="AM273" s="139">
        <f>IF((AH273)=0,"",(AL273/AH273))</f>
        <v>1.4582512742631181E-2</v>
      </c>
      <c r="AO273" s="7"/>
    </row>
    <row r="274" spans="3:41" x14ac:dyDescent="0.35">
      <c r="C274" s="5"/>
      <c r="D274" s="136" t="s">
        <v>86</v>
      </c>
      <c r="E274" s="74"/>
      <c r="F274" s="140">
        <f>OER</f>
        <v>0.13100000000000001</v>
      </c>
      <c r="G274" s="109"/>
      <c r="H274" s="137">
        <f>IF(OR(ISNUMBER(SEARCH("[DGEN]", E233))=TRUE, ISNUMBER(SEARCH("STREET LIGHT", E233))=TRUE), 0, IF(AND(E235=0, E236=0),0, IF(AND(E236=0, E235*12&gt;250000), 0, IF(AND(E235=0, E236&gt;=50), 0, IF(E235*12&lt;=250000, F274*H272*-1, IF(E236&lt;50, F274*H272*-1, 0))))))</f>
        <v>-15.032161247499999</v>
      </c>
      <c r="I274" s="140">
        <f>OER</f>
        <v>0.13100000000000001</v>
      </c>
      <c r="J274" s="77"/>
      <c r="K274" s="137">
        <f>IF(OR(ISNUMBER(SEARCH("[DGEN]", E233))=TRUE, ISNUMBER(SEARCH("STREET LIGHT", E233))=TRUE), 0, IF(AND(E235=0, E236=0),0, IF(AND(E236=0, E235*12&gt;250000), 0, IF(AND(E235=0, E236&gt;=50), 0, IF(E235*12&lt;=250000, I274*K272*-1, IF(E236&lt;50, I274*K272*-1, 0))))))</f>
        <v>-15.938688288750001</v>
      </c>
      <c r="L274" s="82">
        <f>K274-H274</f>
        <v>-0.90652704125000128</v>
      </c>
      <c r="M274" s="139"/>
      <c r="O274" s="7"/>
      <c r="P274" s="5"/>
      <c r="Q274" s="136" t="s">
        <v>86</v>
      </c>
      <c r="R274" s="74"/>
      <c r="S274" s="140">
        <f>OER</f>
        <v>0.13100000000000001</v>
      </c>
      <c r="T274" s="109"/>
      <c r="U274" s="137">
        <f>IF(OR(ISNUMBER(SEARCH("[DGEN]", R233))=TRUE, ISNUMBER(SEARCH("STREET LIGHT", R233))=TRUE), 0, IF(AND(R235=0, R236=0),0, IF(AND(R236=0, R235*12&gt;250000), 0, IF(AND(R235=0, R236&gt;=50), 0, IF(R235*12&lt;=250000, S274*U272*-1, IF(R236&lt;50, S274*U272*-1, 0))))))</f>
        <v>-16.195651220849999</v>
      </c>
      <c r="V274" s="140">
        <f>OER</f>
        <v>0.13100000000000001</v>
      </c>
      <c r="W274" s="77"/>
      <c r="X274" s="137">
        <f>IF(OR(ISNUMBER(SEARCH("[DGEN]", R233))=TRUE, ISNUMBER(SEARCH("STREET LIGHT", R233))=TRUE), 0, IF(AND(R235=0, R236=0),0, IF(AND(R236=0, R235*12&gt;250000), 0, IF(AND(R235=0, R236&gt;=50), 0, IF(R235*12&lt;=250000, V274*X272*-1, IF(R236&lt;50, V274*X272*-1, 0))))))</f>
        <v>-16.574894854913001</v>
      </c>
      <c r="Y274" s="82">
        <f>X274-U274</f>
        <v>-0.37924363406300188</v>
      </c>
      <c r="Z274" s="139"/>
      <c r="AB274" s="7"/>
      <c r="AC274" s="5"/>
      <c r="AD274" s="136" t="s">
        <v>86</v>
      </c>
      <c r="AE274" s="74"/>
      <c r="AF274" s="140">
        <f>OER</f>
        <v>0.13100000000000001</v>
      </c>
      <c r="AG274" s="109"/>
      <c r="AH274" s="137">
        <f>IF(OR(ISNUMBER(SEARCH("[DGEN]", AE233))=TRUE, ISNUMBER(SEARCH("STREET LIGHT", AE233))=TRUE), 0, IF(AND(AE235=0, AE236=0),0, IF(AND(AE236=0, AE235*12&gt;250000), 0, IF(AND(AE235=0, AE236&gt;=50), 0, IF(AE235*12&lt;=250000, AF274*AH272*-1, IF(AE236&lt;50, AF274*AH272*-1, 0))))))</f>
        <v>-16.825459864913004</v>
      </c>
      <c r="AI274" s="140">
        <f>OER</f>
        <v>0.13100000000000001</v>
      </c>
      <c r="AJ274" s="77"/>
      <c r="AK274" s="137">
        <f>IF(OR(ISNUMBER(SEARCH("[DGEN]", AE233))=TRUE, ISNUMBER(SEARCH("STREET LIGHT", AE233))=TRUE), 0, IF(AND(AE235=0, AE236=0),0, IF(AND(AE236=0, AE235*12&gt;250000), 0, IF(AND(AE235=0, AE236&gt;=50), 0, IF(AE235*12&lt;=250000, AI274*AK272*-1, IF(AE236&lt;50, AI274*AK272*-1, 0))))))</f>
        <v>-17.070817347793728</v>
      </c>
      <c r="AL274" s="82">
        <f>AK274-AH274</f>
        <v>-0.24535748288072412</v>
      </c>
      <c r="AM274" s="139"/>
      <c r="AO274" s="7"/>
    </row>
    <row r="275" spans="3:41" ht="15" thickBot="1" x14ac:dyDescent="0.4">
      <c r="C275" s="5"/>
      <c r="D275" s="257" t="s">
        <v>87</v>
      </c>
      <c r="E275" s="257"/>
      <c r="F275" s="143"/>
      <c r="G275" s="144"/>
      <c r="H275" s="145">
        <f>H272+H273+H274</f>
        <v>114.63457317749999</v>
      </c>
      <c r="I275" s="146"/>
      <c r="J275" s="146"/>
      <c r="K275" s="147">
        <f>K272+K273+K274</f>
        <v>121.54770687375</v>
      </c>
      <c r="L275" s="148">
        <f>K275-H275</f>
        <v>6.9131336962500143</v>
      </c>
      <c r="M275" s="149">
        <f>IF((H275)=0,"",(L275/H275))</f>
        <v>6.0305835356892976E-2</v>
      </c>
      <c r="O275" s="7"/>
      <c r="P275" s="5"/>
      <c r="Q275" s="257" t="s">
        <v>87</v>
      </c>
      <c r="R275" s="257"/>
      <c r="S275" s="143"/>
      <c r="T275" s="144"/>
      <c r="U275" s="145">
        <f>U272+U273+U274</f>
        <v>123.50729442465</v>
      </c>
      <c r="V275" s="146"/>
      <c r="W275" s="146"/>
      <c r="X275" s="147">
        <f>X272+X273+X274</f>
        <v>126.39938900807704</v>
      </c>
      <c r="Y275" s="148">
        <f>X275-U275</f>
        <v>2.8920945834270384</v>
      </c>
      <c r="Z275" s="149">
        <f>IF((U275)=0,"",(Y275/U275))</f>
        <v>2.3416386836904304E-2</v>
      </c>
      <c r="AB275" s="7"/>
      <c r="AC275" s="5"/>
      <c r="AD275" s="257" t="s">
        <v>87</v>
      </c>
      <c r="AE275" s="257"/>
      <c r="AF275" s="143"/>
      <c r="AG275" s="144"/>
      <c r="AH275" s="145">
        <f>AH272+AH273+AH274</f>
        <v>128.31018629807701</v>
      </c>
      <c r="AI275" s="146"/>
      <c r="AJ275" s="146"/>
      <c r="AK275" s="147">
        <f>AK272+AK273+AK274</f>
        <v>130.1812712247781</v>
      </c>
      <c r="AL275" s="148">
        <f>AK275-AH275</f>
        <v>1.8710849267010872</v>
      </c>
      <c r="AM275" s="149">
        <f>IF((AH275)=0,"",(AL275/AH275))</f>
        <v>1.4582512742631169E-2</v>
      </c>
      <c r="AO275" s="7"/>
    </row>
    <row r="276" spans="3:41" ht="15" thickBot="1" x14ac:dyDescent="0.4">
      <c r="C276" s="5"/>
      <c r="D276" s="121"/>
      <c r="E276" s="122"/>
      <c r="F276" s="123"/>
      <c r="G276" s="124"/>
      <c r="H276" s="125"/>
      <c r="I276" s="123"/>
      <c r="J276" s="126"/>
      <c r="K276" s="125"/>
      <c r="L276" s="127"/>
      <c r="M276" s="128"/>
      <c r="O276" s="7"/>
      <c r="P276" s="5"/>
      <c r="Q276" s="121"/>
      <c r="R276" s="122"/>
      <c r="S276" s="123"/>
      <c r="T276" s="124"/>
      <c r="U276" s="125"/>
      <c r="V276" s="123"/>
      <c r="W276" s="126"/>
      <c r="X276" s="125"/>
      <c r="Y276" s="127"/>
      <c r="Z276" s="128"/>
      <c r="AB276" s="7"/>
      <c r="AC276" s="5"/>
      <c r="AD276" s="121"/>
      <c r="AE276" s="122"/>
      <c r="AF276" s="123"/>
      <c r="AG276" s="124"/>
      <c r="AH276" s="125"/>
      <c r="AI276" s="123"/>
      <c r="AJ276" s="126"/>
      <c r="AK276" s="125"/>
      <c r="AL276" s="127"/>
      <c r="AM276" s="128"/>
      <c r="AO276" s="7"/>
    </row>
    <row r="277" spans="3:41" hidden="1" x14ac:dyDescent="0.35">
      <c r="C277" s="5"/>
      <c r="D277" s="129" t="s">
        <v>88</v>
      </c>
      <c r="E277" s="74"/>
      <c r="F277" s="130"/>
      <c r="G277" s="131"/>
      <c r="H277" s="132">
        <f>SUM(H269,H262:H265,H261)</f>
        <v>108.58057249999999</v>
      </c>
      <c r="I277" s="133"/>
      <c r="J277" s="133"/>
      <c r="K277" s="132">
        <f>SUM(K269,K262:K265,K261)</f>
        <v>115.50062625</v>
      </c>
      <c r="L277" s="134">
        <f>K277-H277</f>
        <v>6.9200537500000081</v>
      </c>
      <c r="M277" s="135">
        <f>IF((H277)=0,"",(L277/H277))</f>
        <v>6.3731969639412328E-2</v>
      </c>
      <c r="O277" s="7"/>
      <c r="P277" s="5"/>
      <c r="Q277" s="129" t="s">
        <v>88</v>
      </c>
      <c r="R277" s="74"/>
      <c r="S277" s="130"/>
      <c r="T277" s="131"/>
      <c r="U277" s="132">
        <f>SUM(U269,U262:U265,U261)</f>
        <v>115.60517535</v>
      </c>
      <c r="V277" s="133"/>
      <c r="W277" s="133"/>
      <c r="X277" s="132">
        <f>SUM(X269,X262:X265,X261)</f>
        <v>118.50016492300001</v>
      </c>
      <c r="Y277" s="134">
        <f>X277-U277</f>
        <v>2.8949895730000179</v>
      </c>
      <c r="Z277" s="135">
        <f>IF((U277)=0,"",(Y277/U277))</f>
        <v>2.504204127743679E-2</v>
      </c>
      <c r="AB277" s="7"/>
      <c r="AC277" s="5"/>
      <c r="AD277" s="129" t="s">
        <v>88</v>
      </c>
      <c r="AE277" s="74"/>
      <c r="AF277" s="130"/>
      <c r="AG277" s="131"/>
      <c r="AH277" s="132">
        <f>SUM(AH269,AH262:AH265,AH261)</f>
        <v>118.50016492300001</v>
      </c>
      <c r="AI277" s="133"/>
      <c r="AJ277" s="133"/>
      <c r="AK277" s="132">
        <f>SUM(AK269,AK262:AK265,AK261)</f>
        <v>120.3731228075857</v>
      </c>
      <c r="AL277" s="134">
        <f>AK277-AH277</f>
        <v>1.8729578845856878</v>
      </c>
      <c r="AM277" s="135">
        <f>IF((AH277)=0,"",(AL277/AH277))</f>
        <v>1.5805529771226168E-2</v>
      </c>
      <c r="AO277" s="7"/>
    </row>
    <row r="278" spans="3:41" hidden="1" x14ac:dyDescent="0.35">
      <c r="C278" s="5"/>
      <c r="D278" s="136" t="s">
        <v>85</v>
      </c>
      <c r="E278" s="74"/>
      <c r="F278" s="130">
        <v>0.13</v>
      </c>
      <c r="G278" s="131"/>
      <c r="H278" s="137">
        <f>H277*F278</f>
        <v>14.115474424999999</v>
      </c>
      <c r="I278" s="130">
        <v>0.13</v>
      </c>
      <c r="J278" s="138"/>
      <c r="K278" s="137">
        <f>K277*I278</f>
        <v>15.015081412500001</v>
      </c>
      <c r="L278" s="82">
        <f>K278-H278</f>
        <v>0.89960698750000212</v>
      </c>
      <c r="M278" s="139">
        <f>IF((H278)=0,"",(L278/H278))</f>
        <v>6.3731969639412397E-2</v>
      </c>
      <c r="O278" s="7"/>
      <c r="P278" s="5"/>
      <c r="Q278" s="136" t="s">
        <v>85</v>
      </c>
      <c r="R278" s="74"/>
      <c r="S278" s="130">
        <v>0.13</v>
      </c>
      <c r="T278" s="131"/>
      <c r="U278" s="137">
        <f>U277*S278</f>
        <v>15.0286727955</v>
      </c>
      <c r="V278" s="130">
        <v>0.13</v>
      </c>
      <c r="W278" s="138"/>
      <c r="X278" s="137">
        <f>X277*V278</f>
        <v>15.405021439990003</v>
      </c>
      <c r="Y278" s="82">
        <f>X278-U278</f>
        <v>0.37634864449000283</v>
      </c>
      <c r="Z278" s="139">
        <f>IF((U278)=0,"",(Y278/U278))</f>
        <v>2.5042041277436821E-2</v>
      </c>
      <c r="AB278" s="7"/>
      <c r="AC278" s="5"/>
      <c r="AD278" s="136" t="s">
        <v>85</v>
      </c>
      <c r="AE278" s="74"/>
      <c r="AF278" s="130">
        <v>0.13</v>
      </c>
      <c r="AG278" s="131"/>
      <c r="AH278" s="137">
        <f>AH277*AF278</f>
        <v>15.405021439990003</v>
      </c>
      <c r="AI278" s="130">
        <v>0.13</v>
      </c>
      <c r="AJ278" s="138"/>
      <c r="AK278" s="137">
        <f>AK277*AI278</f>
        <v>15.648505964986143</v>
      </c>
      <c r="AL278" s="82">
        <f>AK278-AH278</f>
        <v>0.24348452499613948</v>
      </c>
      <c r="AM278" s="139">
        <f>IF((AH278)=0,"",(AL278/AH278))</f>
        <v>1.5805529771226172E-2</v>
      </c>
      <c r="AO278" s="7"/>
    </row>
    <row r="279" spans="3:41" hidden="1" x14ac:dyDescent="0.35">
      <c r="C279" s="5"/>
      <c r="D279" s="136" t="s">
        <v>86</v>
      </c>
      <c r="E279" s="74"/>
      <c r="F279" s="140">
        <f>OER</f>
        <v>0.13100000000000001</v>
      </c>
      <c r="G279" s="131"/>
      <c r="H279" s="137">
        <f>IF(OR(ISNUMBER(SEARCH("[DGEN]", E233))=TRUE, ISNUMBER(SEARCH("STREET LIGHT", E233))=TRUE), 0, IF(AND(E235=0, E236=0),0, IF(AND(E236=0, E235*12&gt;250000), 0, IF(AND(E235=0, E236&gt;=50), 0, IF(E235*12&lt;=250000, F279*H277*-1, IF(E236&lt;50, F279*H277*-1, 0))))))</f>
        <v>-14.2240549975</v>
      </c>
      <c r="I279" s="140">
        <f>OER</f>
        <v>0.13100000000000001</v>
      </c>
      <c r="J279" s="138"/>
      <c r="K279" s="137">
        <f>IF(OR(ISNUMBER(SEARCH("[DGEN]", E233))=TRUE, ISNUMBER(SEARCH("STREET LIGHT", E233))=TRUE), 0, IF(AND(E235=0, E236=0),0, IF(AND(E236=0, E235*12&gt;250000), 0, IF(AND(E235=0, E236&gt;=50), 0, IF(E235*12&lt;=250000, I279*K277*-1, IF(E236&lt;50, I279*K277*-1, 0))))))</f>
        <v>-15.130582038750001</v>
      </c>
      <c r="L279" s="82"/>
      <c r="M279" s="139"/>
      <c r="O279" s="7"/>
      <c r="P279" s="5"/>
      <c r="Q279" s="136" t="s">
        <v>86</v>
      </c>
      <c r="R279" s="74"/>
      <c r="S279" s="140">
        <f>OER</f>
        <v>0.13100000000000001</v>
      </c>
      <c r="T279" s="131"/>
      <c r="U279" s="137">
        <f>IF(OR(ISNUMBER(SEARCH("[DGEN]", R233))=TRUE, ISNUMBER(SEARCH("STREET LIGHT", R233))=TRUE), 0, IF(AND(R235=0, R236=0),0, IF(AND(R236=0, R235*12&gt;250000), 0, IF(AND(R235=0, R236&gt;=50), 0, IF(R235*12&lt;=250000, S279*U277*-1, IF(R236&lt;50, S279*U277*-1, 0))))))</f>
        <v>-15.14427797085</v>
      </c>
      <c r="V279" s="140">
        <f>OER</f>
        <v>0.13100000000000001</v>
      </c>
      <c r="W279" s="138"/>
      <c r="X279" s="137">
        <f>IF(OR(ISNUMBER(SEARCH("[DGEN]", R233))=TRUE, ISNUMBER(SEARCH("STREET LIGHT", R233))=TRUE), 0, IF(AND(R235=0, R236=0),0, IF(AND(R236=0, R235*12&gt;250000), 0, IF(AND(R235=0, R236&gt;=50), 0, IF(R235*12&lt;=250000, V279*X277*-1, IF(R236&lt;50, V279*X277*-1, 0))))))</f>
        <v>-15.523521604913002</v>
      </c>
      <c r="Y279" s="82"/>
      <c r="Z279" s="139"/>
      <c r="AB279" s="7"/>
      <c r="AC279" s="5"/>
      <c r="AD279" s="136" t="s">
        <v>86</v>
      </c>
      <c r="AE279" s="74"/>
      <c r="AF279" s="140">
        <f>OER</f>
        <v>0.13100000000000001</v>
      </c>
      <c r="AG279" s="131"/>
      <c r="AH279" s="137">
        <f>IF(OR(ISNUMBER(SEARCH("[DGEN]", AE233))=TRUE, ISNUMBER(SEARCH("STREET LIGHT", AE233))=TRUE), 0, IF(AND(AE235=0, AE236=0),0, IF(AND(AE236=0, AE235*12&gt;250000), 0, IF(AND(AE235=0, AE236&gt;=50), 0, IF(AE235*12&lt;=250000, AF279*AH277*-1, IF(AE236&lt;50, AF279*AH277*-1, 0))))))</f>
        <v>-15.523521604913002</v>
      </c>
      <c r="AI279" s="140">
        <f>OER</f>
        <v>0.13100000000000001</v>
      </c>
      <c r="AJ279" s="138"/>
      <c r="AK279" s="137">
        <f>IF(OR(ISNUMBER(SEARCH("[DGEN]", AE233))=TRUE, ISNUMBER(SEARCH("STREET LIGHT", AE233))=TRUE), 0, IF(AND(AE235=0, AE236=0),0, IF(AND(AE236=0, AE235*12&gt;250000), 0, IF(AND(AE235=0, AE236&gt;=50), 0, IF(AE235*12&lt;=250000, AI279*AK277*-1, IF(AE236&lt;50, AI279*AK277*-1, 0))))))</f>
        <v>-15.768879087793728</v>
      </c>
      <c r="AL279" s="82"/>
      <c r="AM279" s="139"/>
      <c r="AO279" s="7"/>
    </row>
    <row r="280" spans="3:41" hidden="1" x14ac:dyDescent="0.35">
      <c r="C280" s="5"/>
      <c r="D280" s="257" t="s">
        <v>88</v>
      </c>
      <c r="E280" s="257"/>
      <c r="F280" s="150"/>
      <c r="G280" s="151"/>
      <c r="H280" s="145">
        <f>H277+H278+H279</f>
        <v>108.47199192749999</v>
      </c>
      <c r="I280" s="146"/>
      <c r="J280" s="146"/>
      <c r="K280" s="147">
        <f>K277+K278+K279</f>
        <v>115.38512562375</v>
      </c>
      <c r="L280" s="152">
        <f>K280-H280</f>
        <v>6.9131336962500143</v>
      </c>
      <c r="M280" s="153">
        <f>IF((H280)=0,"",(L280/H280))</f>
        <v>6.3731969639412384E-2</v>
      </c>
      <c r="O280" s="7"/>
      <c r="P280" s="5"/>
      <c r="Q280" s="257" t="s">
        <v>88</v>
      </c>
      <c r="R280" s="257"/>
      <c r="S280" s="150"/>
      <c r="T280" s="151"/>
      <c r="U280" s="145">
        <f>U277+U278+U279</f>
        <v>115.48957017465</v>
      </c>
      <c r="V280" s="146"/>
      <c r="W280" s="146"/>
      <c r="X280" s="147">
        <f>X277+X278+X279</f>
        <v>118.38166475807701</v>
      </c>
      <c r="Y280" s="152">
        <f>X280-U280</f>
        <v>2.89209458342701</v>
      </c>
      <c r="Z280" s="153">
        <f>IF((U280)=0,"",(Y280/U280))</f>
        <v>2.504204127743672E-2</v>
      </c>
      <c r="AB280" s="7"/>
      <c r="AC280" s="5"/>
      <c r="AD280" s="257" t="s">
        <v>88</v>
      </c>
      <c r="AE280" s="257"/>
      <c r="AF280" s="150"/>
      <c r="AG280" s="151"/>
      <c r="AH280" s="145">
        <f>AH277+AH278+AH279</f>
        <v>118.38166475807701</v>
      </c>
      <c r="AI280" s="146"/>
      <c r="AJ280" s="146"/>
      <c r="AK280" s="147">
        <f>AK277+AK278+AK279</f>
        <v>120.25274968477811</v>
      </c>
      <c r="AL280" s="152">
        <f>AK280-AH280</f>
        <v>1.8710849267011014</v>
      </c>
      <c r="AM280" s="153">
        <f>IF((AH280)=0,"",(AL280/AH280))</f>
        <v>1.5805529771226165E-2</v>
      </c>
      <c r="AO280" s="7"/>
    </row>
    <row r="281" spans="3:41" ht="15" hidden="1" thickBot="1" x14ac:dyDescent="0.4">
      <c r="C281" s="5"/>
      <c r="D281" s="121"/>
      <c r="E281" s="122"/>
      <c r="F281" s="154"/>
      <c r="G281" s="155"/>
      <c r="H281" s="156"/>
      <c r="I281" s="154"/>
      <c r="J281" s="124"/>
      <c r="K281" s="156"/>
      <c r="L281" s="157"/>
      <c r="M281" s="128"/>
      <c r="O281" s="7"/>
      <c r="P281" s="5"/>
      <c r="Q281" s="121"/>
      <c r="R281" s="122"/>
      <c r="S281" s="154"/>
      <c r="T281" s="155"/>
      <c r="U281" s="156"/>
      <c r="V281" s="154"/>
      <c r="W281" s="124"/>
      <c r="X281" s="156"/>
      <c r="Y281" s="157"/>
      <c r="Z281" s="128"/>
      <c r="AB281" s="7"/>
      <c r="AC281" s="5"/>
      <c r="AD281" s="121"/>
      <c r="AE281" s="122"/>
      <c r="AF281" s="154"/>
      <c r="AG281" s="155"/>
      <c r="AH281" s="156"/>
      <c r="AI281" s="154"/>
      <c r="AJ281" s="124"/>
      <c r="AK281" s="156"/>
      <c r="AL281" s="157"/>
      <c r="AM281" s="128"/>
      <c r="AO281" s="7"/>
    </row>
    <row r="282" spans="3:41" hidden="1" x14ac:dyDescent="0.35">
      <c r="C282" s="5"/>
      <c r="D282" s="129" t="s">
        <v>89</v>
      </c>
      <c r="E282" s="74"/>
      <c r="F282" s="130"/>
      <c r="G282" s="131"/>
      <c r="H282" s="132">
        <f>SUM(H270,H262:H265,H261)</f>
        <v>108.58057249999999</v>
      </c>
      <c r="I282" s="133"/>
      <c r="J282" s="133"/>
      <c r="K282" s="132">
        <f>SUM(K270,K262:K265,K261)</f>
        <v>115.50062625</v>
      </c>
      <c r="L282" s="134">
        <f>K282-H282</f>
        <v>6.9200537500000081</v>
      </c>
      <c r="M282" s="135">
        <f>IF((H282)=0,"",(L282/H282))</f>
        <v>6.3731969639412328E-2</v>
      </c>
      <c r="O282" s="7"/>
      <c r="P282" s="5"/>
      <c r="Q282" s="129" t="s">
        <v>89</v>
      </c>
      <c r="R282" s="74"/>
      <c r="S282" s="130"/>
      <c r="T282" s="131"/>
      <c r="U282" s="132">
        <f>SUM(U270,U262:U265,U261)</f>
        <v>115.60517535</v>
      </c>
      <c r="V282" s="133"/>
      <c r="W282" s="133"/>
      <c r="X282" s="132">
        <f>SUM(X270,X262:X265,X261)</f>
        <v>118.50016492300001</v>
      </c>
      <c r="Y282" s="134">
        <f>X282-U282</f>
        <v>2.8949895730000179</v>
      </c>
      <c r="Z282" s="135">
        <f>IF((U282)=0,"",(Y282/U282))</f>
        <v>2.504204127743679E-2</v>
      </c>
      <c r="AB282" s="7"/>
      <c r="AC282" s="5"/>
      <c r="AD282" s="129" t="s">
        <v>89</v>
      </c>
      <c r="AE282" s="74"/>
      <c r="AF282" s="130"/>
      <c r="AG282" s="131"/>
      <c r="AH282" s="132">
        <f>SUM(AH270,AH262:AH265,AH261)</f>
        <v>118.50016492300001</v>
      </c>
      <c r="AI282" s="133"/>
      <c r="AJ282" s="133"/>
      <c r="AK282" s="132">
        <f>SUM(AK270,AK262:AK265,AK261)</f>
        <v>120.3731228075857</v>
      </c>
      <c r="AL282" s="134">
        <f>AK282-AH282</f>
        <v>1.8729578845856878</v>
      </c>
      <c r="AM282" s="135">
        <f>IF((AH282)=0,"",(AL282/AH282))</f>
        <v>1.5805529771226168E-2</v>
      </c>
      <c r="AO282" s="7"/>
    </row>
    <row r="283" spans="3:41" hidden="1" x14ac:dyDescent="0.35">
      <c r="C283" s="5"/>
      <c r="D283" s="136" t="s">
        <v>85</v>
      </c>
      <c r="E283" s="74"/>
      <c r="F283" s="130">
        <v>0.13</v>
      </c>
      <c r="G283" s="131"/>
      <c r="H283" s="137">
        <f>H282*F283</f>
        <v>14.115474424999999</v>
      </c>
      <c r="I283" s="130">
        <v>0.13</v>
      </c>
      <c r="J283" s="138"/>
      <c r="K283" s="137">
        <f>K282*I283</f>
        <v>15.015081412500001</v>
      </c>
      <c r="L283" s="82">
        <f>K283-H283</f>
        <v>0.89960698750000212</v>
      </c>
      <c r="M283" s="139">
        <f>IF((H283)=0,"",(L283/H283))</f>
        <v>6.3731969639412397E-2</v>
      </c>
      <c r="O283" s="7"/>
      <c r="P283" s="5"/>
      <c r="Q283" s="136" t="s">
        <v>85</v>
      </c>
      <c r="R283" s="74"/>
      <c r="S283" s="130">
        <v>0.13</v>
      </c>
      <c r="T283" s="131"/>
      <c r="U283" s="137">
        <f>U282*S283</f>
        <v>15.0286727955</v>
      </c>
      <c r="V283" s="130">
        <v>0.13</v>
      </c>
      <c r="W283" s="138"/>
      <c r="X283" s="137">
        <f>X282*V283</f>
        <v>15.405021439990003</v>
      </c>
      <c r="Y283" s="82">
        <f>X283-U283</f>
        <v>0.37634864449000283</v>
      </c>
      <c r="Z283" s="139">
        <f>IF((U283)=0,"",(Y283/U283))</f>
        <v>2.5042041277436821E-2</v>
      </c>
      <c r="AB283" s="7"/>
      <c r="AC283" s="5"/>
      <c r="AD283" s="136" t="s">
        <v>85</v>
      </c>
      <c r="AE283" s="74"/>
      <c r="AF283" s="130">
        <v>0.13</v>
      </c>
      <c r="AG283" s="131"/>
      <c r="AH283" s="137">
        <f>AH282*AF283</f>
        <v>15.405021439990003</v>
      </c>
      <c r="AI283" s="130">
        <v>0.13</v>
      </c>
      <c r="AJ283" s="138"/>
      <c r="AK283" s="137">
        <f>AK282*AI283</f>
        <v>15.648505964986143</v>
      </c>
      <c r="AL283" s="82">
        <f>AK283-AH283</f>
        <v>0.24348452499613948</v>
      </c>
      <c r="AM283" s="139">
        <f>IF((AH283)=0,"",(AL283/AH283))</f>
        <v>1.5805529771226172E-2</v>
      </c>
      <c r="AO283" s="7"/>
    </row>
    <row r="284" spans="3:41" hidden="1" x14ac:dyDescent="0.35">
      <c r="C284" s="5"/>
      <c r="D284" s="136" t="s">
        <v>86</v>
      </c>
      <c r="E284" s="74"/>
      <c r="F284" s="140">
        <f>OER</f>
        <v>0.13100000000000001</v>
      </c>
      <c r="G284" s="131"/>
      <c r="H284" s="137">
        <f>IF(OR(ISNUMBER(SEARCH("[DGEN]", E233))=TRUE, ISNUMBER(SEARCH("STREET LIGHT", E233))=TRUE), 0, IF(AND(E235=0, E236=0),0, IF(AND(E236=0, E235*12&gt;250000), 0, IF(AND(E235=0, E236&gt;=50), 0, IF(E235*12&lt;=250000, F284*H282*-1, IF(E236&lt;50, F284*H282*-1, 0))))))</f>
        <v>-14.2240549975</v>
      </c>
      <c r="I284" s="140">
        <f>OER</f>
        <v>0.13100000000000001</v>
      </c>
      <c r="J284" s="138"/>
      <c r="K284" s="137">
        <f>IF(OR(ISNUMBER(SEARCH("[DGEN]", E233))=TRUE, ISNUMBER(SEARCH("STREET LIGHT", E233))=TRUE), 0, IF(AND(E235=0, E236=0),0, IF(AND(E236=0, E235*12&gt;250000), 0, IF(AND(E235=0, E236&gt;=50), 0, IF(E235*12&lt;=250000, I284*K282*-1, IF(E236&lt;50, I284*K282*-1, 0))))))</f>
        <v>-15.130582038750001</v>
      </c>
      <c r="L284" s="82"/>
      <c r="M284" s="139"/>
      <c r="O284" s="7"/>
      <c r="P284" s="5"/>
      <c r="Q284" s="136" t="s">
        <v>86</v>
      </c>
      <c r="R284" s="74"/>
      <c r="S284" s="140">
        <f>OER</f>
        <v>0.13100000000000001</v>
      </c>
      <c r="T284" s="131"/>
      <c r="U284" s="137">
        <f>IF(OR(ISNUMBER(SEARCH("[DGEN]", R233))=TRUE, ISNUMBER(SEARCH("STREET LIGHT", R233))=TRUE), 0, IF(AND(R235=0, R236=0),0, IF(AND(R236=0, R235*12&gt;250000), 0, IF(AND(R235=0, R236&gt;=50), 0, IF(R235*12&lt;=250000, S284*U282*-1, IF(R236&lt;50, S284*U282*-1, 0))))))</f>
        <v>-15.14427797085</v>
      </c>
      <c r="V284" s="140">
        <f>OER</f>
        <v>0.13100000000000001</v>
      </c>
      <c r="W284" s="138"/>
      <c r="X284" s="137">
        <f>IF(OR(ISNUMBER(SEARCH("[DGEN]", R233))=TRUE, ISNUMBER(SEARCH("STREET LIGHT", R233))=TRUE), 0, IF(AND(R235=0, R236=0),0, IF(AND(R236=0, R235*12&gt;250000), 0, IF(AND(R235=0, R236&gt;=50), 0, IF(R235*12&lt;=250000, V284*X282*-1, IF(R236&lt;50, V284*X282*-1, 0))))))</f>
        <v>-15.523521604913002</v>
      </c>
      <c r="Y284" s="82"/>
      <c r="Z284" s="139"/>
      <c r="AB284" s="7"/>
      <c r="AC284" s="5"/>
      <c r="AD284" s="136" t="s">
        <v>86</v>
      </c>
      <c r="AE284" s="74"/>
      <c r="AF284" s="140">
        <f>OER</f>
        <v>0.13100000000000001</v>
      </c>
      <c r="AG284" s="131"/>
      <c r="AH284" s="137">
        <f>IF(OR(ISNUMBER(SEARCH("[DGEN]", AE233))=TRUE, ISNUMBER(SEARCH("STREET LIGHT", AE233))=TRUE), 0, IF(AND(AE235=0, AE236=0),0, IF(AND(AE236=0, AE235*12&gt;250000), 0, IF(AND(AE235=0, AE236&gt;=50), 0, IF(AE235*12&lt;=250000, AF284*AH282*-1, IF(AE236&lt;50, AF284*AH282*-1, 0))))))</f>
        <v>-15.523521604913002</v>
      </c>
      <c r="AI284" s="140">
        <f>OER</f>
        <v>0.13100000000000001</v>
      </c>
      <c r="AJ284" s="138"/>
      <c r="AK284" s="137">
        <f>IF(OR(ISNUMBER(SEARCH("[DGEN]", AE233))=TRUE, ISNUMBER(SEARCH("STREET LIGHT", AE233))=TRUE), 0, IF(AND(AE235=0, AE236=0),0, IF(AND(AE236=0, AE235*12&gt;250000), 0, IF(AND(AE235=0, AE236&gt;=50), 0, IF(AE235*12&lt;=250000, AI284*AK282*-1, IF(AE236&lt;50, AI284*AK282*-1, 0))))))</f>
        <v>-15.768879087793728</v>
      </c>
      <c r="AL284" s="82"/>
      <c r="AM284" s="139"/>
      <c r="AO284" s="7"/>
    </row>
    <row r="285" spans="3:41" hidden="1" x14ac:dyDescent="0.35">
      <c r="C285" s="5"/>
      <c r="D285" s="257" t="s">
        <v>89</v>
      </c>
      <c r="E285" s="257"/>
      <c r="F285" s="150"/>
      <c r="G285" s="151"/>
      <c r="H285" s="145">
        <f>H282+H283+H284</f>
        <v>108.47199192749999</v>
      </c>
      <c r="I285" s="146"/>
      <c r="J285" s="146"/>
      <c r="K285" s="147">
        <f>K282+K283+K284</f>
        <v>115.38512562375</v>
      </c>
      <c r="L285" s="152">
        <f>K285-H285</f>
        <v>6.9131336962500143</v>
      </c>
      <c r="M285" s="153">
        <f>IF((H285)=0,"",(L285/H285))</f>
        <v>6.3731969639412384E-2</v>
      </c>
      <c r="O285" s="7"/>
      <c r="P285" s="5"/>
      <c r="Q285" s="257" t="s">
        <v>89</v>
      </c>
      <c r="R285" s="257"/>
      <c r="S285" s="150"/>
      <c r="T285" s="151"/>
      <c r="U285" s="145">
        <f>U282+U283+U284</f>
        <v>115.48957017465</v>
      </c>
      <c r="V285" s="146"/>
      <c r="W285" s="146"/>
      <c r="X285" s="147">
        <f>X282+X283+X284</f>
        <v>118.38166475807701</v>
      </c>
      <c r="Y285" s="152">
        <f>X285-U285</f>
        <v>2.89209458342701</v>
      </c>
      <c r="Z285" s="153">
        <f>IF((U285)=0,"",(Y285/U285))</f>
        <v>2.504204127743672E-2</v>
      </c>
      <c r="AB285" s="7"/>
      <c r="AC285" s="5"/>
      <c r="AD285" s="257" t="s">
        <v>89</v>
      </c>
      <c r="AE285" s="257"/>
      <c r="AF285" s="150"/>
      <c r="AG285" s="151"/>
      <c r="AH285" s="145">
        <f>AH282+AH283+AH284</f>
        <v>118.38166475807701</v>
      </c>
      <c r="AI285" s="146"/>
      <c r="AJ285" s="146"/>
      <c r="AK285" s="147">
        <f>AK282+AK283+AK284</f>
        <v>120.25274968477811</v>
      </c>
      <c r="AL285" s="152">
        <f>AK285-AH285</f>
        <v>1.8710849267011014</v>
      </c>
      <c r="AM285" s="153">
        <f>IF((AH285)=0,"",(AL285/AH285))</f>
        <v>1.5805529771226165E-2</v>
      </c>
      <c r="AO285" s="7"/>
    </row>
    <row r="286" spans="3:41" ht="15" hidden="1" thickBot="1" x14ac:dyDescent="0.4">
      <c r="C286" s="5"/>
      <c r="D286" s="121"/>
      <c r="E286" s="122"/>
      <c r="F286" s="158"/>
      <c r="G286" s="155"/>
      <c r="H286" s="159"/>
      <c r="I286" s="158"/>
      <c r="J286" s="124"/>
      <c r="K286" s="159"/>
      <c r="L286" s="157"/>
      <c r="M286" s="160"/>
      <c r="O286" s="7"/>
      <c r="P286" s="5"/>
      <c r="Q286" s="121"/>
      <c r="R286" s="122"/>
      <c r="S286" s="158"/>
      <c r="T286" s="155"/>
      <c r="U286" s="159"/>
      <c r="V286" s="158"/>
      <c r="W286" s="124"/>
      <c r="X286" s="159"/>
      <c r="Y286" s="157"/>
      <c r="Z286" s="160"/>
      <c r="AB286" s="7"/>
      <c r="AC286" s="5"/>
      <c r="AD286" s="121"/>
      <c r="AE286" s="122"/>
      <c r="AF286" s="158"/>
      <c r="AG286" s="155"/>
      <c r="AH286" s="159"/>
      <c r="AI286" s="158"/>
      <c r="AJ286" s="124"/>
      <c r="AK286" s="159"/>
      <c r="AL286" s="157"/>
      <c r="AM286" s="160"/>
      <c r="AO286" s="7"/>
    </row>
    <row r="287" spans="3:41" x14ac:dyDescent="0.35">
      <c r="C287" s="5"/>
      <c r="D287" s="64"/>
      <c r="E287" s="64"/>
      <c r="F287" s="64"/>
      <c r="G287" s="64"/>
      <c r="H287" s="64"/>
      <c r="I287" s="64"/>
      <c r="J287" s="64"/>
      <c r="K287" s="64"/>
      <c r="L287" s="64"/>
      <c r="M287" s="64"/>
      <c r="O287" s="7"/>
      <c r="P287" s="5"/>
      <c r="Q287" s="64"/>
      <c r="R287" s="64"/>
      <c r="S287" s="64"/>
      <c r="T287" s="64"/>
      <c r="U287" s="64"/>
      <c r="V287" s="64"/>
      <c r="W287" s="64"/>
      <c r="X287" s="64"/>
      <c r="Y287" s="64"/>
      <c r="Z287" s="64"/>
      <c r="AB287" s="7"/>
      <c r="AC287" s="5"/>
      <c r="AD287" s="64"/>
      <c r="AE287" s="64"/>
      <c r="AF287" s="64"/>
      <c r="AG287" s="64"/>
      <c r="AH287" s="64"/>
      <c r="AI287" s="64"/>
      <c r="AJ287" s="64"/>
      <c r="AK287" s="64"/>
      <c r="AL287" s="64"/>
      <c r="AM287" s="64"/>
      <c r="AO287" s="7"/>
    </row>
    <row r="288" spans="3:41" x14ac:dyDescent="0.35">
      <c r="C288" s="5"/>
      <c r="D288" s="64"/>
      <c r="E288" s="64"/>
      <c r="F288" s="64"/>
      <c r="G288" s="64"/>
      <c r="H288" s="64"/>
      <c r="I288" s="64"/>
      <c r="J288" s="64"/>
      <c r="K288" s="64"/>
      <c r="L288" s="64"/>
      <c r="M288" s="64"/>
      <c r="O288" s="7"/>
      <c r="P288" s="5"/>
      <c r="Q288" s="64"/>
      <c r="R288" s="64"/>
      <c r="S288" s="64"/>
      <c r="T288" s="64"/>
      <c r="U288" s="64"/>
      <c r="V288" s="64"/>
      <c r="W288" s="64"/>
      <c r="X288" s="64"/>
      <c r="Y288" s="64"/>
      <c r="Z288" s="64"/>
      <c r="AB288" s="7"/>
      <c r="AC288" s="5"/>
      <c r="AD288" s="64"/>
      <c r="AE288" s="64"/>
      <c r="AF288" s="64"/>
      <c r="AG288" s="64"/>
      <c r="AH288" s="64"/>
      <c r="AI288" s="64"/>
      <c r="AJ288" s="64"/>
      <c r="AK288" s="64"/>
      <c r="AL288" s="64"/>
      <c r="AM288" s="64"/>
      <c r="AO288" s="7"/>
    </row>
    <row r="289" spans="3:41" x14ac:dyDescent="0.35">
      <c r="C289" s="5"/>
      <c r="D289" s="58" t="s">
        <v>41</v>
      </c>
      <c r="E289" s="250" t="str">
        <f>D58</f>
        <v>STREET LIGHTING SERVICE CLASSIFICATION - Non-RPP (Other)</v>
      </c>
      <c r="F289" s="251"/>
      <c r="G289" s="251"/>
      <c r="H289" s="251"/>
      <c r="I289" s="251"/>
      <c r="J289" s="252"/>
      <c r="K289" s="59" t="str">
        <f>IF(N74="DEMAND - INTERVAL","RTSR - INTERVAL METERED","")</f>
        <v/>
      </c>
      <c r="L289" s="59"/>
      <c r="M289" s="59"/>
      <c r="O289" s="7"/>
      <c r="P289" s="5"/>
      <c r="Q289" s="58" t="s">
        <v>41</v>
      </c>
      <c r="R289" s="250" t="str">
        <f>Q58</f>
        <v>STREET LIGHTING SERVICE CLASSIFICATION - Non-RPP (Other)</v>
      </c>
      <c r="S289" s="251"/>
      <c r="T289" s="251"/>
      <c r="U289" s="251"/>
      <c r="V289" s="251"/>
      <c r="W289" s="252"/>
      <c r="X289" s="59" t="str">
        <f>IF(AA74="DEMAND - INTERVAL","RTSR - INTERVAL METERED","")</f>
        <v/>
      </c>
      <c r="Y289" s="59"/>
      <c r="Z289" s="59"/>
      <c r="AB289" s="7"/>
      <c r="AC289" s="5"/>
      <c r="AD289" s="58" t="s">
        <v>41</v>
      </c>
      <c r="AE289" s="250" t="str">
        <f>AD58</f>
        <v>STREET LIGHTING SERVICE CLASSIFICATION - Non-RPP (Other)</v>
      </c>
      <c r="AF289" s="251"/>
      <c r="AG289" s="251"/>
      <c r="AH289" s="251"/>
      <c r="AI289" s="251"/>
      <c r="AJ289" s="252"/>
      <c r="AK289" s="59" t="str">
        <f>IF(AN74="DEMAND - INTERVAL","RTSR - INTERVAL METERED","")</f>
        <v/>
      </c>
      <c r="AL289" s="59"/>
      <c r="AM289" s="59"/>
      <c r="AO289" s="7"/>
    </row>
    <row r="290" spans="3:41" x14ac:dyDescent="0.35">
      <c r="C290" s="5"/>
      <c r="D290" s="58" t="s">
        <v>42</v>
      </c>
      <c r="E290" s="253" t="s">
        <v>124</v>
      </c>
      <c r="F290" s="254"/>
      <c r="G290" s="255"/>
      <c r="H290" s="59"/>
      <c r="I290" s="59"/>
      <c r="J290" s="59"/>
      <c r="K290" s="59"/>
      <c r="L290" s="59"/>
      <c r="M290" s="59"/>
      <c r="O290" s="7"/>
      <c r="P290" s="5"/>
      <c r="Q290" s="58" t="s">
        <v>42</v>
      </c>
      <c r="R290" s="253" t="str">
        <f>E290</f>
        <v>Non-RPP (Other)</v>
      </c>
      <c r="S290" s="254"/>
      <c r="T290" s="255"/>
      <c r="U290" s="59"/>
      <c r="V290" s="59"/>
      <c r="W290" s="59"/>
      <c r="X290" s="59"/>
      <c r="Y290" s="59"/>
      <c r="Z290" s="59"/>
      <c r="AB290" s="7"/>
      <c r="AC290" s="5"/>
      <c r="AD290" s="58" t="s">
        <v>42</v>
      </c>
      <c r="AE290" s="253" t="str">
        <f>R290</f>
        <v>Non-RPP (Other)</v>
      </c>
      <c r="AF290" s="254"/>
      <c r="AG290" s="255"/>
      <c r="AH290" s="59"/>
      <c r="AI290" s="59"/>
      <c r="AJ290" s="59"/>
      <c r="AK290" s="59"/>
      <c r="AL290" s="59"/>
      <c r="AM290" s="59"/>
      <c r="AO290" s="7"/>
    </row>
    <row r="291" spans="3:41" x14ac:dyDescent="0.35">
      <c r="C291" s="5"/>
      <c r="D291" s="58" t="s">
        <v>43</v>
      </c>
      <c r="E291" s="170">
        <v>13666.666666666666</v>
      </c>
      <c r="F291" s="62" t="s">
        <v>33</v>
      </c>
      <c r="G291" s="59"/>
      <c r="H291" s="59"/>
      <c r="I291" s="59"/>
      <c r="J291" s="59"/>
      <c r="K291" s="59"/>
      <c r="L291" s="59"/>
      <c r="M291" s="59"/>
      <c r="O291" s="7"/>
      <c r="P291" s="5"/>
      <c r="Q291" s="58" t="s">
        <v>43</v>
      </c>
      <c r="R291" s="61">
        <f>E291</f>
        <v>13666.666666666666</v>
      </c>
      <c r="S291" s="62" t="s">
        <v>33</v>
      </c>
      <c r="T291" s="59"/>
      <c r="U291" s="59"/>
      <c r="V291" s="59"/>
      <c r="W291" s="59"/>
      <c r="X291" s="59"/>
      <c r="Y291" s="59"/>
      <c r="Z291" s="59"/>
      <c r="AB291" s="7"/>
      <c r="AC291" s="5"/>
      <c r="AD291" s="58" t="s">
        <v>43</v>
      </c>
      <c r="AE291" s="61">
        <f>R291</f>
        <v>13666.666666666666</v>
      </c>
      <c r="AF291" s="62" t="s">
        <v>33</v>
      </c>
      <c r="AG291" s="59"/>
      <c r="AH291" s="59"/>
      <c r="AI291" s="59"/>
      <c r="AJ291" s="59"/>
      <c r="AK291" s="59"/>
      <c r="AL291" s="59"/>
      <c r="AM291" s="59"/>
      <c r="AO291" s="7"/>
    </row>
    <row r="292" spans="3:41" x14ac:dyDescent="0.35">
      <c r="C292" s="5"/>
      <c r="D292" s="58" t="s">
        <v>44</v>
      </c>
      <c r="E292" s="171">
        <v>40.776666666666664</v>
      </c>
      <c r="F292" s="63" t="s">
        <v>36</v>
      </c>
      <c r="G292" s="59"/>
      <c r="H292" s="59"/>
      <c r="I292" s="59"/>
      <c r="J292" s="59"/>
      <c r="K292" s="59"/>
      <c r="L292" s="59"/>
      <c r="M292" s="59"/>
      <c r="O292" s="7"/>
      <c r="P292" s="5"/>
      <c r="Q292" s="58" t="s">
        <v>44</v>
      </c>
      <c r="R292" s="61">
        <f t="shared" ref="R292:R294" si="246">E292</f>
        <v>40.776666666666664</v>
      </c>
      <c r="S292" s="63" t="s">
        <v>36</v>
      </c>
      <c r="T292" s="59"/>
      <c r="U292" s="59"/>
      <c r="V292" s="59"/>
      <c r="W292" s="59"/>
      <c r="X292" s="59"/>
      <c r="Y292" s="59"/>
      <c r="Z292" s="59"/>
      <c r="AB292" s="7"/>
      <c r="AC292" s="5"/>
      <c r="AD292" s="58" t="s">
        <v>44</v>
      </c>
      <c r="AE292" s="61">
        <f t="shared" ref="AE292" si="247">R292</f>
        <v>40.776666666666664</v>
      </c>
      <c r="AF292" s="63" t="s">
        <v>36</v>
      </c>
      <c r="AG292" s="59"/>
      <c r="AH292" s="59"/>
      <c r="AI292" s="59"/>
      <c r="AJ292" s="59"/>
      <c r="AK292" s="59"/>
      <c r="AL292" s="59"/>
      <c r="AM292" s="59"/>
      <c r="AO292" s="7"/>
    </row>
    <row r="293" spans="3:41" x14ac:dyDescent="0.35">
      <c r="C293" s="5"/>
      <c r="D293" s="58" t="s">
        <v>45</v>
      </c>
      <c r="E293" s="61">
        <v>1.0693999999999999</v>
      </c>
      <c r="F293" s="64"/>
      <c r="G293" s="59"/>
      <c r="H293" s="59"/>
      <c r="I293" s="59"/>
      <c r="J293" s="59"/>
      <c r="K293" s="59"/>
      <c r="L293" s="59"/>
      <c r="M293" s="59"/>
      <c r="O293" s="7"/>
      <c r="P293" s="5"/>
      <c r="Q293" s="58" t="s">
        <v>45</v>
      </c>
      <c r="R293" s="61">
        <f>R294</f>
        <v>1.0563</v>
      </c>
      <c r="S293" s="64"/>
      <c r="T293" s="59"/>
      <c r="U293" s="59"/>
      <c r="V293" s="59"/>
      <c r="W293" s="59"/>
      <c r="X293" s="59"/>
      <c r="Y293" s="59"/>
      <c r="Z293" s="59"/>
      <c r="AB293" s="7"/>
      <c r="AC293" s="5"/>
      <c r="AD293" s="58" t="s">
        <v>45</v>
      </c>
      <c r="AE293" s="61">
        <f>AE294</f>
        <v>1.0563</v>
      </c>
      <c r="AF293" s="64"/>
      <c r="AG293" s="59"/>
      <c r="AH293" s="59"/>
      <c r="AI293" s="59"/>
      <c r="AJ293" s="59"/>
      <c r="AK293" s="59"/>
      <c r="AL293" s="59"/>
      <c r="AM293" s="59"/>
      <c r="AO293" s="7"/>
    </row>
    <row r="294" spans="3:41" x14ac:dyDescent="0.35">
      <c r="C294" s="5"/>
      <c r="D294" s="58" t="s">
        <v>46</v>
      </c>
      <c r="E294" s="61">
        <v>1.0563</v>
      </c>
      <c r="F294" s="64"/>
      <c r="G294" s="59"/>
      <c r="H294" s="59"/>
      <c r="I294" s="59"/>
      <c r="J294" s="59"/>
      <c r="K294" s="59"/>
      <c r="L294" s="59"/>
      <c r="M294" s="59"/>
      <c r="O294" s="7"/>
      <c r="P294" s="5"/>
      <c r="Q294" s="58" t="s">
        <v>46</v>
      </c>
      <c r="R294" s="61">
        <f t="shared" si="246"/>
        <v>1.0563</v>
      </c>
      <c r="S294" s="64"/>
      <c r="T294" s="59"/>
      <c r="U294" s="59"/>
      <c r="V294" s="59"/>
      <c r="W294" s="59"/>
      <c r="X294" s="59"/>
      <c r="Y294" s="59"/>
      <c r="Z294" s="59"/>
      <c r="AB294" s="7"/>
      <c r="AC294" s="5"/>
      <c r="AD294" s="58" t="s">
        <v>46</v>
      </c>
      <c r="AE294" s="61">
        <f t="shared" ref="AE294" si="248">R294</f>
        <v>1.0563</v>
      </c>
      <c r="AF294" s="64"/>
      <c r="AG294" s="59"/>
      <c r="AH294" s="59"/>
      <c r="AI294" s="59"/>
      <c r="AJ294" s="59"/>
      <c r="AK294" s="59"/>
      <c r="AL294" s="59"/>
      <c r="AM294" s="59"/>
      <c r="AO294" s="7"/>
    </row>
    <row r="295" spans="3:41" x14ac:dyDescent="0.35">
      <c r="C295" s="5"/>
      <c r="F295" s="64"/>
      <c r="G295" s="59"/>
      <c r="H295" s="59"/>
      <c r="I295" s="59"/>
      <c r="J295" s="59"/>
      <c r="K295" s="59"/>
      <c r="L295" s="59"/>
      <c r="M295" s="59"/>
      <c r="O295" s="7"/>
      <c r="P295" s="5"/>
      <c r="S295" s="64"/>
      <c r="T295" s="59"/>
      <c r="U295" s="59"/>
      <c r="V295" s="59"/>
      <c r="W295" s="59"/>
      <c r="X295" s="59"/>
      <c r="Y295" s="59"/>
      <c r="Z295" s="59"/>
      <c r="AB295" s="7"/>
      <c r="AC295" s="5"/>
      <c r="AF295" s="64"/>
      <c r="AG295" s="59"/>
      <c r="AH295" s="59"/>
      <c r="AI295" s="59"/>
      <c r="AJ295" s="59"/>
      <c r="AK295" s="59"/>
      <c r="AL295" s="59"/>
      <c r="AM295" s="59"/>
      <c r="AO295" s="7"/>
    </row>
    <row r="296" spans="3:41" x14ac:dyDescent="0.35">
      <c r="C296" s="5"/>
      <c r="F296" s="248" t="s">
        <v>47</v>
      </c>
      <c r="G296" s="256"/>
      <c r="H296" s="249"/>
      <c r="I296" s="248" t="s">
        <v>48</v>
      </c>
      <c r="J296" s="256"/>
      <c r="K296" s="249"/>
      <c r="L296" s="248" t="s">
        <v>49</v>
      </c>
      <c r="M296" s="249"/>
      <c r="O296" s="7"/>
      <c r="P296" s="5"/>
      <c r="S296" s="248">
        <v>2025</v>
      </c>
      <c r="T296" s="256"/>
      <c r="U296" s="249"/>
      <c r="V296" s="248">
        <v>2026</v>
      </c>
      <c r="W296" s="256"/>
      <c r="X296" s="249"/>
      <c r="Y296" s="248" t="s">
        <v>49</v>
      </c>
      <c r="Z296" s="249"/>
      <c r="AA296" s="59"/>
      <c r="AB296" s="60"/>
      <c r="AC296" s="5"/>
      <c r="AF296" s="248">
        <v>2026</v>
      </c>
      <c r="AG296" s="256"/>
      <c r="AH296" s="249"/>
      <c r="AI296" s="248">
        <v>2027</v>
      </c>
      <c r="AJ296" s="256"/>
      <c r="AK296" s="249"/>
      <c r="AL296" s="248" t="s">
        <v>49</v>
      </c>
      <c r="AM296" s="249"/>
      <c r="AO296" s="7"/>
    </row>
    <row r="297" spans="3:41" ht="26.5" x14ac:dyDescent="0.35">
      <c r="C297" s="5"/>
      <c r="F297" s="65" t="s">
        <v>50</v>
      </c>
      <c r="G297" s="65" t="s">
        <v>51</v>
      </c>
      <c r="H297" s="66" t="s">
        <v>52</v>
      </c>
      <c r="I297" s="65" t="s">
        <v>50</v>
      </c>
      <c r="J297" s="67" t="s">
        <v>51</v>
      </c>
      <c r="K297" s="66" t="s">
        <v>52</v>
      </c>
      <c r="L297" s="68" t="s">
        <v>53</v>
      </c>
      <c r="M297" s="69" t="s">
        <v>54</v>
      </c>
      <c r="O297" s="7"/>
      <c r="P297" s="5"/>
      <c r="S297" s="65" t="s">
        <v>50</v>
      </c>
      <c r="T297" s="65" t="s">
        <v>51</v>
      </c>
      <c r="U297" s="66" t="s">
        <v>52</v>
      </c>
      <c r="V297" s="65" t="s">
        <v>50</v>
      </c>
      <c r="W297" s="67" t="s">
        <v>51</v>
      </c>
      <c r="X297" s="66" t="s">
        <v>52</v>
      </c>
      <c r="Y297" s="68" t="s">
        <v>53</v>
      </c>
      <c r="Z297" s="69" t="s">
        <v>54</v>
      </c>
      <c r="AB297" s="7"/>
      <c r="AC297" s="5"/>
      <c r="AF297" s="65" t="s">
        <v>50</v>
      </c>
      <c r="AG297" s="65" t="s">
        <v>51</v>
      </c>
      <c r="AH297" s="66" t="s">
        <v>52</v>
      </c>
      <c r="AI297" s="65" t="s">
        <v>50</v>
      </c>
      <c r="AJ297" s="67" t="s">
        <v>51</v>
      </c>
      <c r="AK297" s="66" t="s">
        <v>52</v>
      </c>
      <c r="AL297" s="68" t="s">
        <v>53</v>
      </c>
      <c r="AM297" s="69" t="s">
        <v>54</v>
      </c>
      <c r="AO297" s="7"/>
    </row>
    <row r="298" spans="3:41" x14ac:dyDescent="0.35">
      <c r="C298" s="5"/>
      <c r="F298" s="70" t="s">
        <v>55</v>
      </c>
      <c r="G298" s="70"/>
      <c r="H298" s="71" t="s">
        <v>55</v>
      </c>
      <c r="I298" s="70" t="s">
        <v>55</v>
      </c>
      <c r="J298" s="71"/>
      <c r="K298" s="71" t="s">
        <v>55</v>
      </c>
      <c r="L298" s="72"/>
      <c r="M298" s="73"/>
      <c r="O298" s="7"/>
      <c r="P298" s="5"/>
      <c r="S298" s="70" t="s">
        <v>55</v>
      </c>
      <c r="T298" s="70"/>
      <c r="U298" s="71" t="s">
        <v>55</v>
      </c>
      <c r="V298" s="70" t="s">
        <v>55</v>
      </c>
      <c r="W298" s="71"/>
      <c r="X298" s="71" t="s">
        <v>55</v>
      </c>
      <c r="Y298" s="72"/>
      <c r="Z298" s="73"/>
      <c r="AB298" s="7"/>
      <c r="AC298" s="5"/>
      <c r="AF298" s="70" t="s">
        <v>55</v>
      </c>
      <c r="AG298" s="70"/>
      <c r="AH298" s="71" t="s">
        <v>55</v>
      </c>
      <c r="AI298" s="70" t="s">
        <v>55</v>
      </c>
      <c r="AJ298" s="71"/>
      <c r="AK298" s="71" t="s">
        <v>55</v>
      </c>
      <c r="AL298" s="72"/>
      <c r="AM298" s="73"/>
      <c r="AO298" s="7"/>
    </row>
    <row r="299" spans="3:41" x14ac:dyDescent="0.35">
      <c r="C299" s="5"/>
      <c r="D299" s="74" t="s">
        <v>56</v>
      </c>
      <c r="E299" s="75"/>
      <c r="F299" s="76">
        <v>9.19</v>
      </c>
      <c r="G299" s="77">
        <v>570</v>
      </c>
      <c r="H299" s="78">
        <f>G299*F299</f>
        <v>5238.2999999999993</v>
      </c>
      <c r="I299" s="79">
        <f>G44</f>
        <v>11.52</v>
      </c>
      <c r="J299" s="80">
        <f>G299</f>
        <v>570</v>
      </c>
      <c r="K299" s="81">
        <f>J299*I299</f>
        <v>6566.4</v>
      </c>
      <c r="L299" s="82">
        <f t="shared" ref="L299:L320" si="249">K299-H299</f>
        <v>1328.1000000000004</v>
      </c>
      <c r="M299" s="83">
        <f>IF(ISERROR(L299/H299), "", L299/H299)</f>
        <v>0.25353645266594133</v>
      </c>
      <c r="O299" s="7"/>
      <c r="P299" s="5"/>
      <c r="Q299" s="74" t="s">
        <v>56</v>
      </c>
      <c r="R299" s="75"/>
      <c r="S299" s="76">
        <f>I299</f>
        <v>11.52</v>
      </c>
      <c r="T299" s="77">
        <v>570</v>
      </c>
      <c r="U299" s="78">
        <f>T299*S299</f>
        <v>6566.4</v>
      </c>
      <c r="V299" s="79">
        <f>I44*(1+$K$16)</f>
        <v>12.1128</v>
      </c>
      <c r="W299" s="80">
        <f>T299</f>
        <v>570</v>
      </c>
      <c r="X299" s="81">
        <f>W299*V299</f>
        <v>6904.2960000000003</v>
      </c>
      <c r="Y299" s="82">
        <f t="shared" ref="Y299:Y300" si="250">X299-U299</f>
        <v>337.89600000000064</v>
      </c>
      <c r="Z299" s="83">
        <f>IF(ISERROR(Y299/U299), "", Y299/U299)</f>
        <v>5.1458333333333432E-2</v>
      </c>
      <c r="AB299" s="7"/>
      <c r="AC299" s="5"/>
      <c r="AD299" s="74" t="s">
        <v>56</v>
      </c>
      <c r="AE299" s="75"/>
      <c r="AF299" s="76">
        <f>V299</f>
        <v>12.1128</v>
      </c>
      <c r="AG299" s="77">
        <v>570</v>
      </c>
      <c r="AH299" s="78">
        <f>AG299*AF299</f>
        <v>6904.2960000000003</v>
      </c>
      <c r="AI299" s="79">
        <f>K44*(1+$K$16)^2</f>
        <v>12.592882999999999</v>
      </c>
      <c r="AJ299" s="80">
        <f>AG299</f>
        <v>570</v>
      </c>
      <c r="AK299" s="81">
        <f>AJ299*AI299</f>
        <v>7177.9433099999997</v>
      </c>
      <c r="AL299" s="82">
        <f t="shared" ref="AL299:AL300" si="251">AK299-AH299</f>
        <v>273.64730999999938</v>
      </c>
      <c r="AM299" s="83">
        <f>IF(ISERROR(AL299/AH299), "", AL299/AH299)</f>
        <v>3.9634353741496507E-2</v>
      </c>
      <c r="AO299" s="7"/>
    </row>
    <row r="300" spans="3:41" x14ac:dyDescent="0.35">
      <c r="C300" s="5"/>
      <c r="D300" s="74" t="s">
        <v>57</v>
      </c>
      <c r="E300" s="75"/>
      <c r="F300" s="84">
        <v>10.823399999999999</v>
      </c>
      <c r="G300" s="172">
        <f>IF($E292&gt;0, $E292, $E291)</f>
        <v>40.776666666666664</v>
      </c>
      <c r="H300" s="78">
        <f t="shared" ref="H300:H312" si="252">G300*F300</f>
        <v>441.34217399999994</v>
      </c>
      <c r="I300" s="85">
        <f>H44</f>
        <v>13.5305</v>
      </c>
      <c r="J300" s="173">
        <f>IF($E292&gt;0, $E292, $E291)</f>
        <v>40.776666666666664</v>
      </c>
      <c r="K300" s="81">
        <f>J300*I300</f>
        <v>551.72868833333325</v>
      </c>
      <c r="L300" s="82">
        <f t="shared" si="249"/>
        <v>110.38651433333331</v>
      </c>
      <c r="M300" s="83">
        <f t="shared" ref="M300:M310" si="253">IF(ISERROR(L300/H300), "", L300/H300)</f>
        <v>0.25011549051129955</v>
      </c>
      <c r="O300" s="7"/>
      <c r="P300" s="5"/>
      <c r="Q300" s="74" t="s">
        <v>57</v>
      </c>
      <c r="R300" s="75"/>
      <c r="S300" s="209">
        <f>I300</f>
        <v>13.5305</v>
      </c>
      <c r="T300" s="172">
        <f>IF($R292&gt;0, $R292, $R291)</f>
        <v>40.776666666666664</v>
      </c>
      <c r="U300" s="78">
        <f t="shared" ref="U300" si="254">T300*S300</f>
        <v>551.72868833333325</v>
      </c>
      <c r="V300" s="85">
        <f>J44*(1+$K$16)</f>
        <v>14.270135</v>
      </c>
      <c r="W300" s="173">
        <f>IF($R292&gt;0, $R292, $R291)</f>
        <v>40.776666666666664</v>
      </c>
      <c r="X300" s="81">
        <f>W300*V300</f>
        <v>581.88853818333325</v>
      </c>
      <c r="Y300" s="82">
        <f t="shared" si="250"/>
        <v>30.159849850000001</v>
      </c>
      <c r="Z300" s="83">
        <f t="shared" ref="Z300" si="255">IF(ISERROR(Y300/U300), "", Y300/U300)</f>
        <v>5.4664277003806223E-2</v>
      </c>
      <c r="AB300" s="7"/>
      <c r="AC300" s="5"/>
      <c r="AD300" s="74" t="s">
        <v>57</v>
      </c>
      <c r="AE300" s="75"/>
      <c r="AF300" s="209">
        <f>V300</f>
        <v>14.270135</v>
      </c>
      <c r="AG300" s="172">
        <f>IF($R292&gt;0, $R292, $R291)</f>
        <v>40.776666666666664</v>
      </c>
      <c r="AH300" s="78">
        <f t="shared" ref="AH300" si="256">AG300*AF300</f>
        <v>581.88853818333325</v>
      </c>
      <c r="AI300" s="85">
        <f>L44*(1+$K$16)^2</f>
        <v>14.817272029999998</v>
      </c>
      <c r="AJ300" s="173">
        <f>IF($R292&gt;0, $R292, $R291)</f>
        <v>40.776666666666664</v>
      </c>
      <c r="AK300" s="81">
        <f>AJ300*AI300</f>
        <v>604.19896247663326</v>
      </c>
      <c r="AL300" s="82">
        <f t="shared" si="251"/>
        <v>22.310424293300002</v>
      </c>
      <c r="AM300" s="83">
        <f t="shared" ref="AM300" si="257">IF(ISERROR(AL300/AH300), "", AL300/AH300)</f>
        <v>3.8341405319571267E-2</v>
      </c>
      <c r="AO300" s="7"/>
    </row>
    <row r="301" spans="3:41" hidden="1" x14ac:dyDescent="0.35">
      <c r="C301" s="5"/>
      <c r="D301" s="74" t="s">
        <v>58</v>
      </c>
      <c r="E301" s="75"/>
      <c r="F301" s="76"/>
      <c r="G301" s="77">
        <v>570</v>
      </c>
      <c r="H301" s="78">
        <v>0</v>
      </c>
      <c r="I301" s="85"/>
      <c r="J301" s="80">
        <f>IF($E292&gt;0, $E292, $E291)</f>
        <v>40.776666666666664</v>
      </c>
      <c r="K301" s="81">
        <v>0</v>
      </c>
      <c r="L301" s="82"/>
      <c r="M301" s="83"/>
      <c r="O301" s="7"/>
      <c r="P301" s="5"/>
      <c r="Q301" s="74" t="s">
        <v>58</v>
      </c>
      <c r="R301" s="75"/>
      <c r="S301" s="76"/>
      <c r="T301" s="77">
        <v>570</v>
      </c>
      <c r="U301" s="78">
        <v>0</v>
      </c>
      <c r="V301" s="85"/>
      <c r="W301" s="80">
        <f>IF($R292&gt;0, $R292, $R291)</f>
        <v>40.776666666666664</v>
      </c>
      <c r="X301" s="81">
        <v>0</v>
      </c>
      <c r="Y301" s="82"/>
      <c r="Z301" s="83"/>
      <c r="AB301" s="7"/>
      <c r="AC301" s="5"/>
      <c r="AD301" s="74" t="s">
        <v>58</v>
      </c>
      <c r="AE301" s="75"/>
      <c r="AF301" s="76"/>
      <c r="AG301" s="77">
        <v>570</v>
      </c>
      <c r="AH301" s="78">
        <v>0</v>
      </c>
      <c r="AI301" s="85"/>
      <c r="AJ301" s="80">
        <f>IF($R292&gt;0, $R292, $R291)</f>
        <v>40.776666666666664</v>
      </c>
      <c r="AK301" s="81">
        <v>0</v>
      </c>
      <c r="AL301" s="82"/>
      <c r="AM301" s="83"/>
      <c r="AO301" s="7"/>
    </row>
    <row r="302" spans="3:41" hidden="1" x14ac:dyDescent="0.35">
      <c r="C302" s="5"/>
      <c r="D302" s="74" t="s">
        <v>59</v>
      </c>
      <c r="E302" s="75"/>
      <c r="F302" s="76"/>
      <c r="G302" s="77">
        <f>IF($E292&gt;0, $E292, $E291)</f>
        <v>40.776666666666664</v>
      </c>
      <c r="H302" s="78">
        <v>0</v>
      </c>
      <c r="I302" s="85"/>
      <c r="J302" s="86">
        <f>IF($E292&gt;0, $E292, $E291)</f>
        <v>40.776666666666664</v>
      </c>
      <c r="K302" s="81">
        <v>0</v>
      </c>
      <c r="L302" s="82">
        <f>K302-H302</f>
        <v>0</v>
      </c>
      <c r="M302" s="83" t="str">
        <f>IF(ISERROR(L302/H302), "", L302/H302)</f>
        <v/>
      </c>
      <c r="O302" s="7"/>
      <c r="P302" s="5"/>
      <c r="Q302" s="74" t="s">
        <v>59</v>
      </c>
      <c r="R302" s="75"/>
      <c r="S302" s="76"/>
      <c r="T302" s="77">
        <f>IF($R292&gt;0, $R292, $R291)</f>
        <v>40.776666666666664</v>
      </c>
      <c r="U302" s="78">
        <v>0</v>
      </c>
      <c r="V302" s="85"/>
      <c r="W302" s="86">
        <f>IF($R292&gt;0, $R292, $R291)</f>
        <v>40.776666666666664</v>
      </c>
      <c r="X302" s="81">
        <v>0</v>
      </c>
      <c r="Y302" s="82">
        <f>X302-U302</f>
        <v>0</v>
      </c>
      <c r="Z302" s="83" t="str">
        <f>IF(ISERROR(Y302/U302), "", Y302/U302)</f>
        <v/>
      </c>
      <c r="AB302" s="7"/>
      <c r="AC302" s="5"/>
      <c r="AD302" s="74" t="s">
        <v>59</v>
      </c>
      <c r="AE302" s="75"/>
      <c r="AF302" s="76"/>
      <c r="AG302" s="77">
        <f>IF($R292&gt;0, $R292, $R291)</f>
        <v>40.776666666666664</v>
      </c>
      <c r="AH302" s="78">
        <v>0</v>
      </c>
      <c r="AI302" s="85"/>
      <c r="AJ302" s="86">
        <f>IF($R292&gt;0, $R292, $R291)</f>
        <v>40.776666666666664</v>
      </c>
      <c r="AK302" s="81">
        <v>0</v>
      </c>
      <c r="AL302" s="82">
        <f>AK302-AH302</f>
        <v>0</v>
      </c>
      <c r="AM302" s="83" t="str">
        <f>IF(ISERROR(AL302/AH302), "", AL302/AH302)</f>
        <v/>
      </c>
      <c r="AO302" s="7"/>
    </row>
    <row r="303" spans="3:41" x14ac:dyDescent="0.35">
      <c r="C303" s="5"/>
      <c r="D303" s="74" t="s">
        <v>60</v>
      </c>
      <c r="E303" s="75"/>
      <c r="F303" s="76">
        <v>0</v>
      </c>
      <c r="G303" s="77">
        <v>1</v>
      </c>
      <c r="H303" s="78">
        <f t="shared" si="252"/>
        <v>0</v>
      </c>
      <c r="I303" s="79">
        <v>0</v>
      </c>
      <c r="J303" s="80">
        <f>G303</f>
        <v>1</v>
      </c>
      <c r="K303" s="81">
        <f t="shared" ref="K303:K310" si="258">J303*I303</f>
        <v>0</v>
      </c>
      <c r="L303" s="82">
        <f t="shared" si="249"/>
        <v>0</v>
      </c>
      <c r="M303" s="83" t="str">
        <f t="shared" si="253"/>
        <v/>
      </c>
      <c r="O303" s="7"/>
      <c r="P303" s="5"/>
      <c r="Q303" s="74" t="s">
        <v>60</v>
      </c>
      <c r="R303" s="75"/>
      <c r="S303" s="97">
        <f t="shared" ref="S303:S304" si="259">I303</f>
        <v>0</v>
      </c>
      <c r="T303" s="77">
        <v>1</v>
      </c>
      <c r="U303" s="78">
        <f t="shared" ref="U303:U304" si="260">T303*S303</f>
        <v>0</v>
      </c>
      <c r="V303" s="79">
        <v>0</v>
      </c>
      <c r="W303" s="80">
        <f>T303</f>
        <v>1</v>
      </c>
      <c r="X303" s="81">
        <f t="shared" ref="X303:X304" si="261">W303*V303</f>
        <v>0</v>
      </c>
      <c r="Y303" s="82">
        <f t="shared" ref="Y303:Y305" si="262">X303-U303</f>
        <v>0</v>
      </c>
      <c r="Z303" s="83" t="str">
        <f t="shared" ref="Z303:Z304" si="263">IF(ISERROR(Y303/U303), "", Y303/U303)</f>
        <v/>
      </c>
      <c r="AB303" s="7"/>
      <c r="AC303" s="5"/>
      <c r="AD303" s="74" t="s">
        <v>60</v>
      </c>
      <c r="AE303" s="75"/>
      <c r="AF303" s="97">
        <f t="shared" ref="AF303:AF304" si="264">V303</f>
        <v>0</v>
      </c>
      <c r="AG303" s="77">
        <v>1</v>
      </c>
      <c r="AH303" s="78">
        <f t="shared" ref="AH303:AH304" si="265">AG303*AF303</f>
        <v>0</v>
      </c>
      <c r="AI303" s="79">
        <v>0</v>
      </c>
      <c r="AJ303" s="80">
        <f>AG303</f>
        <v>1</v>
      </c>
      <c r="AK303" s="81">
        <f t="shared" ref="AK303:AK304" si="266">AJ303*AI303</f>
        <v>0</v>
      </c>
      <c r="AL303" s="82">
        <f t="shared" ref="AL303:AL305" si="267">AK303-AH303</f>
        <v>0</v>
      </c>
      <c r="AM303" s="83" t="str">
        <f t="shared" ref="AM303:AM304" si="268">IF(ISERROR(AL303/AH303), "", AL303/AH303)</f>
        <v/>
      </c>
      <c r="AO303" s="7"/>
    </row>
    <row r="304" spans="3:41" x14ac:dyDescent="0.35">
      <c r="C304" s="5"/>
      <c r="D304" s="74" t="s">
        <v>61</v>
      </c>
      <c r="E304" s="75"/>
      <c r="F304" s="84">
        <v>0</v>
      </c>
      <c r="G304" s="172">
        <f>IF($E292&gt;0, $E292, $E291)</f>
        <v>40.776666666666664</v>
      </c>
      <c r="H304" s="78">
        <f t="shared" si="252"/>
        <v>0</v>
      </c>
      <c r="I304" s="239">
        <f>'Without Escalation'!I304</f>
        <v>-16.712499999999999</v>
      </c>
      <c r="J304" s="173">
        <f>IF($E292&gt;0, $E292, $E291)</f>
        <v>40.776666666666664</v>
      </c>
      <c r="K304" s="81">
        <f t="shared" si="258"/>
        <v>-681.48004166666658</v>
      </c>
      <c r="L304" s="82">
        <f t="shared" si="249"/>
        <v>-681.48004166666658</v>
      </c>
      <c r="M304" s="83" t="str">
        <f t="shared" si="253"/>
        <v/>
      </c>
      <c r="O304" s="7"/>
      <c r="P304" s="5"/>
      <c r="Q304" s="74" t="s">
        <v>61</v>
      </c>
      <c r="R304" s="75"/>
      <c r="S304" s="97">
        <f t="shared" si="259"/>
        <v>-16.712499999999999</v>
      </c>
      <c r="T304" s="172">
        <f>IF($R292&gt;0, $R292, $R291)</f>
        <v>40.776666666666664</v>
      </c>
      <c r="U304" s="78">
        <f t="shared" si="260"/>
        <v>-681.48004166666658</v>
      </c>
      <c r="V304" s="85"/>
      <c r="W304" s="173">
        <f>IF($R292&gt;0, $R292, $R291)</f>
        <v>40.776666666666664</v>
      </c>
      <c r="X304" s="81">
        <f t="shared" si="261"/>
        <v>0</v>
      </c>
      <c r="Y304" s="82">
        <f t="shared" si="262"/>
        <v>681.48004166666658</v>
      </c>
      <c r="Z304" s="83">
        <f t="shared" si="263"/>
        <v>-1</v>
      </c>
      <c r="AB304" s="7"/>
      <c r="AC304" s="5"/>
      <c r="AD304" s="74" t="s">
        <v>61</v>
      </c>
      <c r="AE304" s="75"/>
      <c r="AF304" s="97">
        <f t="shared" si="264"/>
        <v>0</v>
      </c>
      <c r="AG304" s="172">
        <f>IF($R292&gt;0, $R292, $R291)</f>
        <v>40.776666666666664</v>
      </c>
      <c r="AH304" s="78">
        <f t="shared" si="265"/>
        <v>0</v>
      </c>
      <c r="AI304" s="85"/>
      <c r="AJ304" s="173">
        <f>IF($R292&gt;0, $R292, $R291)</f>
        <v>40.776666666666664</v>
      </c>
      <c r="AK304" s="81">
        <f t="shared" si="266"/>
        <v>0</v>
      </c>
      <c r="AL304" s="82">
        <f t="shared" si="267"/>
        <v>0</v>
      </c>
      <c r="AM304" s="83" t="str">
        <f t="shared" si="268"/>
        <v/>
      </c>
      <c r="AO304" s="7"/>
    </row>
    <row r="305" spans="3:41" x14ac:dyDescent="0.35">
      <c r="C305" s="5"/>
      <c r="D305" s="87" t="s">
        <v>62</v>
      </c>
      <c r="E305" s="88"/>
      <c r="F305" s="89"/>
      <c r="G305" s="90"/>
      <c r="H305" s="91">
        <f>SUM(H299:H304)</f>
        <v>5679.6421739999996</v>
      </c>
      <c r="I305" s="174"/>
      <c r="J305" s="93"/>
      <c r="K305" s="94">
        <f>SUM(K299:K304)</f>
        <v>6436.6486466666665</v>
      </c>
      <c r="L305" s="95">
        <f t="shared" si="249"/>
        <v>757.00647266666692</v>
      </c>
      <c r="M305" s="96">
        <f>IF((H305)=0,"",(L305/H305))</f>
        <v>0.13328418401639028</v>
      </c>
      <c r="O305" s="7"/>
      <c r="P305" s="5"/>
      <c r="Q305" s="87" t="s">
        <v>62</v>
      </c>
      <c r="R305" s="88"/>
      <c r="S305" s="89"/>
      <c r="T305" s="90"/>
      <c r="U305" s="91">
        <f>SUM(U299:U304)</f>
        <v>6436.6486466666665</v>
      </c>
      <c r="V305" s="174"/>
      <c r="W305" s="93"/>
      <c r="X305" s="94">
        <f>SUM(X299:X304)</f>
        <v>7486.1845381833336</v>
      </c>
      <c r="Y305" s="95">
        <f t="shared" si="262"/>
        <v>1049.5358915166671</v>
      </c>
      <c r="Z305" s="96">
        <f>IF((U305)=0,"",(Y305/U305))</f>
        <v>0.16305626563292189</v>
      </c>
      <c r="AB305" s="7"/>
      <c r="AC305" s="5"/>
      <c r="AD305" s="87" t="s">
        <v>62</v>
      </c>
      <c r="AE305" s="88"/>
      <c r="AF305" s="89"/>
      <c r="AG305" s="90"/>
      <c r="AH305" s="91">
        <f>SUM(AH299:AH304)</f>
        <v>7486.1845381833336</v>
      </c>
      <c r="AI305" s="174"/>
      <c r="AJ305" s="93"/>
      <c r="AK305" s="94">
        <f>SUM(AK299:AK304)</f>
        <v>7782.1422724766326</v>
      </c>
      <c r="AL305" s="95">
        <f t="shared" si="267"/>
        <v>295.95773429329893</v>
      </c>
      <c r="AM305" s="96">
        <f>IF((AH305)=0,"",(AL305/AH305))</f>
        <v>3.9533855034398969E-2</v>
      </c>
      <c r="AO305" s="7"/>
    </row>
    <row r="306" spans="3:41" x14ac:dyDescent="0.35">
      <c r="C306" s="5"/>
      <c r="D306" s="74" t="s">
        <v>63</v>
      </c>
      <c r="E306" s="75"/>
      <c r="F306" s="97">
        <v>0</v>
      </c>
      <c r="G306" s="98">
        <f>IF(F306=0, 0, $E291*E293-E291)</f>
        <v>0</v>
      </c>
      <c r="H306" s="78">
        <f>G306*F306</f>
        <v>0</v>
      </c>
      <c r="I306" s="175">
        <v>0</v>
      </c>
      <c r="J306" s="99">
        <f>IF(I306=0, 0, E291*E294-E291)</f>
        <v>0</v>
      </c>
      <c r="K306" s="81">
        <f>J306*I306</f>
        <v>0</v>
      </c>
      <c r="L306" s="82">
        <f>K306-H306</f>
        <v>0</v>
      </c>
      <c r="M306" s="83" t="str">
        <f>IF(ISERROR(L306/H306), "", L306/H306)</f>
        <v/>
      </c>
      <c r="O306" s="7"/>
      <c r="P306" s="5"/>
      <c r="Q306" s="74" t="s">
        <v>63</v>
      </c>
      <c r="R306" s="75"/>
      <c r="S306" s="97">
        <v>0</v>
      </c>
      <c r="T306" s="98">
        <f>IF(S306=0, 0, $R291*R293-R291)</f>
        <v>0</v>
      </c>
      <c r="U306" s="78">
        <f>T306*S306</f>
        <v>0</v>
      </c>
      <c r="V306" s="175">
        <v>0</v>
      </c>
      <c r="W306" s="99">
        <f>IF(V306=0, 0, R291*R294-R291)</f>
        <v>0</v>
      </c>
      <c r="X306" s="81">
        <f>W306*V306</f>
        <v>0</v>
      </c>
      <c r="Y306" s="82">
        <f>X306-U306</f>
        <v>0</v>
      </c>
      <c r="Z306" s="83" t="str">
        <f>IF(ISERROR(Y306/U306), "", Y306/U306)</f>
        <v/>
      </c>
      <c r="AB306" s="7"/>
      <c r="AC306" s="5"/>
      <c r="AD306" s="74" t="s">
        <v>63</v>
      </c>
      <c r="AE306" s="75"/>
      <c r="AF306" s="97">
        <v>0</v>
      </c>
      <c r="AG306" s="98">
        <f>IF(AF306=0, 0, $R291*AE293-AE291)</f>
        <v>0</v>
      </c>
      <c r="AH306" s="78">
        <f>AG306*AF306</f>
        <v>0</v>
      </c>
      <c r="AI306" s="175">
        <v>0</v>
      </c>
      <c r="AJ306" s="99">
        <f>IF(AI306=0, 0, AE291*AE294-AE291)</f>
        <v>0</v>
      </c>
      <c r="AK306" s="81">
        <f>AJ306*AI306</f>
        <v>0</v>
      </c>
      <c r="AL306" s="82">
        <f>AK306-AH306</f>
        <v>0</v>
      </c>
      <c r="AM306" s="83" t="str">
        <f>IF(ISERROR(AL306/AH306), "", AL306/AH306)</f>
        <v/>
      </c>
      <c r="AO306" s="7"/>
    </row>
    <row r="307" spans="3:41" x14ac:dyDescent="0.35">
      <c r="C307" s="5"/>
      <c r="D307" s="74" t="s">
        <v>64</v>
      </c>
      <c r="E307" s="75"/>
      <c r="F307" s="97">
        <v>1.0490999999999999</v>
      </c>
      <c r="G307" s="100">
        <f>IF($E292&gt;0, $E292, $E291)</f>
        <v>40.776666666666664</v>
      </c>
      <c r="H307" s="78">
        <f t="shared" si="252"/>
        <v>42.778800999999994</v>
      </c>
      <c r="I307" s="239">
        <f>'Without Escalation'!I307</f>
        <v>-2.8299999999999999E-2</v>
      </c>
      <c r="J307" s="101">
        <f>IF($E292&gt;0, $E292, $E291)</f>
        <v>40.776666666666664</v>
      </c>
      <c r="K307" s="81">
        <f t="shared" si="258"/>
        <v>-1.1539796666666666</v>
      </c>
      <c r="L307" s="82">
        <f t="shared" si="249"/>
        <v>-43.932780666666659</v>
      </c>
      <c r="M307" s="83">
        <f t="shared" si="253"/>
        <v>-1.0269755028119341</v>
      </c>
      <c r="O307" s="7"/>
      <c r="P307" s="5"/>
      <c r="Q307" s="74" t="s">
        <v>64</v>
      </c>
      <c r="R307" s="75"/>
      <c r="S307" s="97">
        <f t="shared" ref="S307:S320" si="269">I307</f>
        <v>-2.8299999999999999E-2</v>
      </c>
      <c r="T307" s="100">
        <f>IF($R292&gt;0, $R292, $R291)</f>
        <v>40.776666666666664</v>
      </c>
      <c r="U307" s="78">
        <f t="shared" ref="U307" si="270">T307*S307</f>
        <v>-1.1539796666666666</v>
      </c>
      <c r="V307" s="85"/>
      <c r="W307" s="101">
        <f>IF($R292&gt;0, $R292, $R291)</f>
        <v>40.776666666666664</v>
      </c>
      <c r="X307" s="81">
        <f t="shared" ref="X307" si="271">W307*V307</f>
        <v>0</v>
      </c>
      <c r="Y307" s="82">
        <f t="shared" ref="Y307:Y311" si="272">X307-U307</f>
        <v>1.1539796666666666</v>
      </c>
      <c r="Z307" s="83">
        <f t="shared" ref="Z307:Z310" si="273">IF(ISERROR(Y307/U307), "", Y307/U307)</f>
        <v>-1</v>
      </c>
      <c r="AB307" s="7"/>
      <c r="AC307" s="5"/>
      <c r="AD307" s="74" t="s">
        <v>64</v>
      </c>
      <c r="AE307" s="75"/>
      <c r="AF307" s="97">
        <f t="shared" ref="AF307:AF313" si="274">V307</f>
        <v>0</v>
      </c>
      <c r="AG307" s="100">
        <f>IF($R292&gt;0, $R292, $R291)</f>
        <v>40.776666666666664</v>
      </c>
      <c r="AH307" s="78">
        <f t="shared" ref="AH307" si="275">AG307*AF307</f>
        <v>0</v>
      </c>
      <c r="AI307" s="85"/>
      <c r="AJ307" s="101">
        <f>IF($R292&gt;0, $R292, $R291)</f>
        <v>40.776666666666664</v>
      </c>
      <c r="AK307" s="81">
        <f t="shared" ref="AK307" si="276">AJ307*AI307</f>
        <v>0</v>
      </c>
      <c r="AL307" s="82">
        <f t="shared" ref="AL307:AL311" si="277">AK307-AH307</f>
        <v>0</v>
      </c>
      <c r="AM307" s="83" t="str">
        <f t="shared" ref="AM307:AM310" si="278">IF(ISERROR(AL307/AH307), "", AL307/AH307)</f>
        <v/>
      </c>
      <c r="AO307" s="7"/>
    </row>
    <row r="308" spans="3:41" x14ac:dyDescent="0.35">
      <c r="C308" s="5"/>
      <c r="D308" s="74" t="s">
        <v>65</v>
      </c>
      <c r="E308" s="75"/>
      <c r="F308" s="97">
        <v>-5.0799999999999998E-2</v>
      </c>
      <c r="G308" s="100">
        <f>IF($E292&gt;0, $E292, $E291)</f>
        <v>40.776666666666664</v>
      </c>
      <c r="H308" s="78">
        <f>G308*F308</f>
        <v>-2.0714546666666664</v>
      </c>
      <c r="I308" s="239">
        <f>'Without Escalation'!I308</f>
        <v>0</v>
      </c>
      <c r="J308" s="101">
        <f>IF($E292&gt;0, $E292, $E291)</f>
        <v>40.776666666666664</v>
      </c>
      <c r="K308" s="81">
        <f>J308*I308</f>
        <v>0</v>
      </c>
      <c r="L308" s="82">
        <f t="shared" si="249"/>
        <v>2.0714546666666664</v>
      </c>
      <c r="M308" s="83">
        <f t="shared" si="253"/>
        <v>-1</v>
      </c>
      <c r="O308" s="7"/>
      <c r="P308" s="5"/>
      <c r="Q308" s="74" t="s">
        <v>65</v>
      </c>
      <c r="R308" s="75"/>
      <c r="S308" s="97">
        <f t="shared" si="269"/>
        <v>0</v>
      </c>
      <c r="T308" s="100">
        <f>IF($R292&gt;0, $R292, $R291)</f>
        <v>40.776666666666664</v>
      </c>
      <c r="U308" s="78">
        <f>T308*S308</f>
        <v>0</v>
      </c>
      <c r="V308" s="85">
        <v>0</v>
      </c>
      <c r="W308" s="101">
        <f>IF($R292&gt;0, $R292, $R291)</f>
        <v>40.776666666666664</v>
      </c>
      <c r="X308" s="81">
        <f>W308*V308</f>
        <v>0</v>
      </c>
      <c r="Y308" s="82">
        <f t="shared" si="272"/>
        <v>0</v>
      </c>
      <c r="Z308" s="83" t="str">
        <f t="shared" si="273"/>
        <v/>
      </c>
      <c r="AB308" s="7"/>
      <c r="AC308" s="5"/>
      <c r="AD308" s="74" t="s">
        <v>65</v>
      </c>
      <c r="AE308" s="75"/>
      <c r="AF308" s="97">
        <f t="shared" si="274"/>
        <v>0</v>
      </c>
      <c r="AG308" s="100">
        <f>IF($R292&gt;0, $R292, $R291)</f>
        <v>40.776666666666664</v>
      </c>
      <c r="AH308" s="78">
        <f>AG308*AF308</f>
        <v>0</v>
      </c>
      <c r="AI308" s="85">
        <v>0</v>
      </c>
      <c r="AJ308" s="101">
        <f>IF($R292&gt;0, $R292, $R291)</f>
        <v>40.776666666666664</v>
      </c>
      <c r="AK308" s="81">
        <f>AJ308*AI308</f>
        <v>0</v>
      </c>
      <c r="AL308" s="82">
        <f t="shared" si="277"/>
        <v>0</v>
      </c>
      <c r="AM308" s="83" t="str">
        <f t="shared" si="278"/>
        <v/>
      </c>
      <c r="AO308" s="7"/>
    </row>
    <row r="309" spans="3:41" x14ac:dyDescent="0.35">
      <c r="C309" s="5"/>
      <c r="D309" s="74" t="s">
        <v>66</v>
      </c>
      <c r="E309" s="75"/>
      <c r="F309" s="97">
        <v>1E-4</v>
      </c>
      <c r="G309" s="100">
        <f>E291</f>
        <v>13666.666666666666</v>
      </c>
      <c r="H309" s="78">
        <f>G309*F309</f>
        <v>1.3666666666666667</v>
      </c>
      <c r="I309" s="239">
        <f>'Without Escalation'!I309</f>
        <v>0</v>
      </c>
      <c r="J309" s="101">
        <f>E291</f>
        <v>13666.666666666666</v>
      </c>
      <c r="K309" s="81">
        <f t="shared" si="258"/>
        <v>0</v>
      </c>
      <c r="L309" s="82">
        <f t="shared" si="249"/>
        <v>-1.3666666666666667</v>
      </c>
      <c r="M309" s="83">
        <f t="shared" si="253"/>
        <v>-1</v>
      </c>
      <c r="O309" s="7"/>
      <c r="P309" s="5"/>
      <c r="Q309" s="74" t="s">
        <v>66</v>
      </c>
      <c r="R309" s="75"/>
      <c r="S309" s="97">
        <f t="shared" si="269"/>
        <v>0</v>
      </c>
      <c r="T309" s="100">
        <f>R291</f>
        <v>13666.666666666666</v>
      </c>
      <c r="U309" s="78">
        <f>T309*S309</f>
        <v>0</v>
      </c>
      <c r="V309" s="85">
        <v>0</v>
      </c>
      <c r="W309" s="101">
        <f>R291</f>
        <v>13666.666666666666</v>
      </c>
      <c r="X309" s="81">
        <f t="shared" ref="X309:X310" si="279">W309*V309</f>
        <v>0</v>
      </c>
      <c r="Y309" s="82">
        <f t="shared" si="272"/>
        <v>0</v>
      </c>
      <c r="Z309" s="83" t="str">
        <f t="shared" si="273"/>
        <v/>
      </c>
      <c r="AB309" s="7"/>
      <c r="AC309" s="5"/>
      <c r="AD309" s="74" t="s">
        <v>66</v>
      </c>
      <c r="AE309" s="75"/>
      <c r="AF309" s="97">
        <f t="shared" si="274"/>
        <v>0</v>
      </c>
      <c r="AG309" s="100">
        <f>AE291</f>
        <v>13666.666666666666</v>
      </c>
      <c r="AH309" s="78">
        <f>AG309*AF309</f>
        <v>0</v>
      </c>
      <c r="AI309" s="85">
        <v>0</v>
      </c>
      <c r="AJ309" s="101">
        <f>AE291</f>
        <v>13666.666666666666</v>
      </c>
      <c r="AK309" s="81">
        <f t="shared" ref="AK309:AK310" si="280">AJ309*AI309</f>
        <v>0</v>
      </c>
      <c r="AL309" s="82">
        <f t="shared" si="277"/>
        <v>0</v>
      </c>
      <c r="AM309" s="83" t="str">
        <f t="shared" si="278"/>
        <v/>
      </c>
      <c r="AO309" s="7"/>
    </row>
    <row r="310" spans="3:41" x14ac:dyDescent="0.35">
      <c r="C310" s="5"/>
      <c r="D310" s="74" t="s">
        <v>67</v>
      </c>
      <c r="E310" s="75"/>
      <c r="F310" s="97">
        <v>0.44869999999999999</v>
      </c>
      <c r="G310" s="100">
        <f>IF($E292&gt;0, $E292, $E291)</f>
        <v>40.776666666666664</v>
      </c>
      <c r="H310" s="78">
        <f t="shared" si="252"/>
        <v>18.296490333333331</v>
      </c>
      <c r="I310" s="239">
        <f>'Without Escalation'!I310</f>
        <v>0.58069999999999999</v>
      </c>
      <c r="J310" s="101">
        <f>IF($E292&gt;0, $E292, $E291)</f>
        <v>40.776666666666664</v>
      </c>
      <c r="K310" s="81">
        <f t="shared" si="258"/>
        <v>23.679010333333331</v>
      </c>
      <c r="L310" s="82">
        <f t="shared" si="249"/>
        <v>5.3825199999999995</v>
      </c>
      <c r="M310" s="83">
        <f t="shared" si="253"/>
        <v>0.29418319589926456</v>
      </c>
      <c r="O310" s="7"/>
      <c r="P310" s="5"/>
      <c r="Q310" s="74" t="s">
        <v>67</v>
      </c>
      <c r="R310" s="75"/>
      <c r="S310" s="97">
        <f t="shared" si="269"/>
        <v>0.58069999999999999</v>
      </c>
      <c r="T310" s="100">
        <f>IF($R292&gt;0, $R292, $R291)</f>
        <v>40.776666666666664</v>
      </c>
      <c r="U310" s="78">
        <f t="shared" ref="U310" si="281">T310*S310</f>
        <v>23.679010333333331</v>
      </c>
      <c r="V310" s="102">
        <f>S310*(1+$K$16)</f>
        <v>0.59812100000000001</v>
      </c>
      <c r="W310" s="101">
        <f>IF($R292&gt;0, $R292, $R291)</f>
        <v>40.776666666666664</v>
      </c>
      <c r="X310" s="81">
        <f t="shared" si="279"/>
        <v>24.389380643333332</v>
      </c>
      <c r="Y310" s="82">
        <f t="shared" si="272"/>
        <v>0.71037031000000184</v>
      </c>
      <c r="Z310" s="83">
        <f t="shared" si="273"/>
        <v>3.0000000000000082E-2</v>
      </c>
      <c r="AB310" s="7"/>
      <c r="AC310" s="5"/>
      <c r="AD310" s="74" t="s">
        <v>67</v>
      </c>
      <c r="AE310" s="75"/>
      <c r="AF310" s="97">
        <f t="shared" si="274"/>
        <v>0.59812100000000001</v>
      </c>
      <c r="AG310" s="100">
        <f>IF($R292&gt;0, $R292, $R291)</f>
        <v>40.776666666666664</v>
      </c>
      <c r="AH310" s="78">
        <f t="shared" ref="AH310" si="282">AG310*AF310</f>
        <v>24.389380643333332</v>
      </c>
      <c r="AI310" s="102">
        <f>AF310*(1+$K$16)</f>
        <v>0.61606463</v>
      </c>
      <c r="AJ310" s="101">
        <f>IF($R292&gt;0, $R292, $R291)</f>
        <v>40.776666666666664</v>
      </c>
      <c r="AK310" s="81">
        <f t="shared" si="280"/>
        <v>25.121062062633332</v>
      </c>
      <c r="AL310" s="82">
        <f t="shared" si="277"/>
        <v>0.73168141929999919</v>
      </c>
      <c r="AM310" s="83">
        <f t="shared" si="278"/>
        <v>2.9999999999999968E-2</v>
      </c>
      <c r="AO310" s="7"/>
    </row>
    <row r="311" spans="3:41" x14ac:dyDescent="0.35">
      <c r="C311" s="5"/>
      <c r="D311" s="74" t="s">
        <v>68</v>
      </c>
      <c r="E311" s="75"/>
      <c r="F311" s="76">
        <v>0</v>
      </c>
      <c r="G311" s="77">
        <v>1</v>
      </c>
      <c r="H311" s="78">
        <f>G311*F311</f>
        <v>0</v>
      </c>
      <c r="I311" s="239">
        <f>'Without Escalation'!I311</f>
        <v>0</v>
      </c>
      <c r="J311" s="86">
        <v>1</v>
      </c>
      <c r="K311" s="81">
        <f>J311*I311</f>
        <v>0</v>
      </c>
      <c r="L311" s="82">
        <f t="shared" si="249"/>
        <v>0</v>
      </c>
      <c r="M311" s="83" t="str">
        <f>IF(ISERROR(L311/H311), "", L311/H311)</f>
        <v/>
      </c>
      <c r="O311" s="7"/>
      <c r="P311" s="5"/>
      <c r="Q311" s="74" t="s">
        <v>68</v>
      </c>
      <c r="R311" s="75"/>
      <c r="S311" s="97">
        <f t="shared" si="269"/>
        <v>0</v>
      </c>
      <c r="T311" s="77">
        <v>1</v>
      </c>
      <c r="U311" s="78">
        <f>T311*S311</f>
        <v>0</v>
      </c>
      <c r="V311" s="79">
        <v>0</v>
      </c>
      <c r="W311" s="86">
        <v>1</v>
      </c>
      <c r="X311" s="81">
        <f>W311*V311</f>
        <v>0</v>
      </c>
      <c r="Y311" s="82">
        <f t="shared" si="272"/>
        <v>0</v>
      </c>
      <c r="Z311" s="83" t="str">
        <f>IF(ISERROR(Y311/U311), "", Y311/U311)</f>
        <v/>
      </c>
      <c r="AB311" s="7"/>
      <c r="AC311" s="5"/>
      <c r="AD311" s="74" t="s">
        <v>68</v>
      </c>
      <c r="AE311" s="75"/>
      <c r="AF311" s="97">
        <f t="shared" si="274"/>
        <v>0</v>
      </c>
      <c r="AG311" s="77">
        <v>1</v>
      </c>
      <c r="AH311" s="78">
        <f>AG311*AF311</f>
        <v>0</v>
      </c>
      <c r="AI311" s="79">
        <v>0</v>
      </c>
      <c r="AJ311" s="86">
        <v>1</v>
      </c>
      <c r="AK311" s="81">
        <f>AJ311*AI311</f>
        <v>0</v>
      </c>
      <c r="AL311" s="82">
        <f t="shared" si="277"/>
        <v>0</v>
      </c>
      <c r="AM311" s="83" t="str">
        <f>IF(ISERROR(AL311/AH311), "", AL311/AH311)</f>
        <v/>
      </c>
      <c r="AO311" s="7"/>
    </row>
    <row r="312" spans="3:41" x14ac:dyDescent="0.35">
      <c r="C312" s="5"/>
      <c r="D312" s="74" t="s">
        <v>69</v>
      </c>
      <c r="E312" s="75"/>
      <c r="F312" s="76">
        <v>0</v>
      </c>
      <c r="G312" s="77">
        <v>1</v>
      </c>
      <c r="H312" s="78">
        <f t="shared" si="252"/>
        <v>0</v>
      </c>
      <c r="I312" s="239">
        <f>'Without Escalation'!I312</f>
        <v>0</v>
      </c>
      <c r="J312" s="86">
        <v>1</v>
      </c>
      <c r="K312" s="81">
        <f>J312*I312</f>
        <v>0</v>
      </c>
      <c r="L312" s="82">
        <f>K312-H312</f>
        <v>0</v>
      </c>
      <c r="M312" s="83" t="str">
        <f>IF(ISERROR(L312/H312), "", L312/H312)</f>
        <v/>
      </c>
      <c r="O312" s="7"/>
      <c r="P312" s="5"/>
      <c r="Q312" s="74" t="s">
        <v>69</v>
      </c>
      <c r="R312" s="75"/>
      <c r="S312" s="97">
        <f t="shared" si="269"/>
        <v>0</v>
      </c>
      <c r="T312" s="77">
        <v>1</v>
      </c>
      <c r="U312" s="78">
        <f t="shared" ref="U312" si="283">T312*S312</f>
        <v>0</v>
      </c>
      <c r="V312" s="79">
        <v>0</v>
      </c>
      <c r="W312" s="86">
        <v>1</v>
      </c>
      <c r="X312" s="81">
        <f>W312*V312</f>
        <v>0</v>
      </c>
      <c r="Y312" s="82">
        <f>X312-U312</f>
        <v>0</v>
      </c>
      <c r="Z312" s="83" t="str">
        <f>IF(ISERROR(Y312/U312), "", Y312/U312)</f>
        <v/>
      </c>
      <c r="AB312" s="7"/>
      <c r="AC312" s="5"/>
      <c r="AD312" s="74" t="s">
        <v>69</v>
      </c>
      <c r="AE312" s="75"/>
      <c r="AF312" s="97">
        <f t="shared" si="274"/>
        <v>0</v>
      </c>
      <c r="AG312" s="77">
        <v>1</v>
      </c>
      <c r="AH312" s="78">
        <f t="shared" ref="AH312" si="284">AG312*AF312</f>
        <v>0</v>
      </c>
      <c r="AI312" s="79">
        <v>0</v>
      </c>
      <c r="AJ312" s="86">
        <v>1</v>
      </c>
      <c r="AK312" s="81">
        <f>AJ312*AI312</f>
        <v>0</v>
      </c>
      <c r="AL312" s="82">
        <f>AK312-AH312</f>
        <v>0</v>
      </c>
      <c r="AM312" s="83" t="str">
        <f>IF(ISERROR(AL312/AH312), "", AL312/AH312)</f>
        <v/>
      </c>
      <c r="AO312" s="7"/>
    </row>
    <row r="313" spans="3:41" x14ac:dyDescent="0.35">
      <c r="C313" s="5"/>
      <c r="D313" s="74" t="s">
        <v>70</v>
      </c>
      <c r="E313" s="75"/>
      <c r="F313" s="97"/>
      <c r="G313" s="100">
        <f>IF($E292&gt;0, $E292, $E291)</f>
        <v>40.776666666666664</v>
      </c>
      <c r="H313" s="78">
        <f>G313*F313</f>
        <v>0</v>
      </c>
      <c r="I313" s="239">
        <f>'Without Escalation'!I313</f>
        <v>3.9699999999999999E-2</v>
      </c>
      <c r="J313" s="101">
        <f>IF($E292&gt;0, $E292, $E291)</f>
        <v>40.776666666666664</v>
      </c>
      <c r="K313" s="81">
        <f>J313*I313</f>
        <v>1.6188336666666665</v>
      </c>
      <c r="L313" s="82">
        <f t="shared" si="249"/>
        <v>1.6188336666666665</v>
      </c>
      <c r="M313" s="83" t="str">
        <f>IF(ISERROR(L313/H313), "", L313/H313)</f>
        <v/>
      </c>
      <c r="O313" s="7"/>
      <c r="P313" s="5"/>
      <c r="Q313" s="74" t="s">
        <v>70</v>
      </c>
      <c r="R313" s="75"/>
      <c r="S313" s="97">
        <f t="shared" si="269"/>
        <v>3.9699999999999999E-2</v>
      </c>
      <c r="T313" s="100">
        <f>IF($R292&gt;0, $R292, $R291)</f>
        <v>40.776666666666664</v>
      </c>
      <c r="U313" s="78">
        <f>T313*S313</f>
        <v>1.6188336666666665</v>
      </c>
      <c r="V313" s="85"/>
      <c r="W313" s="101">
        <f>IF($R292&gt;0, $R292, $R291)</f>
        <v>40.776666666666664</v>
      </c>
      <c r="X313" s="81">
        <f>W313*V313</f>
        <v>0</v>
      </c>
      <c r="Y313" s="82">
        <f t="shared" ref="Y313:Y320" si="285">X313-U313</f>
        <v>-1.6188336666666665</v>
      </c>
      <c r="Z313" s="83">
        <f>IF(ISERROR(Y313/U313), "", Y313/U313)</f>
        <v>-1</v>
      </c>
      <c r="AB313" s="7"/>
      <c r="AC313" s="5"/>
      <c r="AD313" s="74" t="s">
        <v>70</v>
      </c>
      <c r="AE313" s="75"/>
      <c r="AF313" s="97">
        <f t="shared" si="274"/>
        <v>0</v>
      </c>
      <c r="AG313" s="100">
        <f>IF($R292&gt;0, $R292, $R291)</f>
        <v>40.776666666666664</v>
      </c>
      <c r="AH313" s="78">
        <f>AG313*AF313</f>
        <v>0</v>
      </c>
      <c r="AI313" s="85"/>
      <c r="AJ313" s="101">
        <f>IF($R292&gt;0, $R292, $R291)</f>
        <v>40.776666666666664</v>
      </c>
      <c r="AK313" s="81">
        <f>AJ313*AI313</f>
        <v>0</v>
      </c>
      <c r="AL313" s="82">
        <f t="shared" ref="AL313:AL320" si="286">AK313-AH313</f>
        <v>0</v>
      </c>
      <c r="AM313" s="83" t="str">
        <f>IF(ISERROR(AL313/AH313), "", AL313/AH313)</f>
        <v/>
      </c>
      <c r="AO313" s="7"/>
    </row>
    <row r="314" spans="3:41" x14ac:dyDescent="0.35">
      <c r="C314" s="5"/>
      <c r="D314" s="87" t="s">
        <v>71</v>
      </c>
      <c r="E314" s="103"/>
      <c r="F314" s="104"/>
      <c r="G314" s="105"/>
      <c r="H314" s="106">
        <f>SUM(H305:H313)</f>
        <v>5740.0126773333332</v>
      </c>
      <c r="I314" s="107"/>
      <c r="J314" s="93"/>
      <c r="K314" s="108">
        <f>SUM(K305:K313)</f>
        <v>6460.7925109999996</v>
      </c>
      <c r="L314" s="95">
        <f t="shared" si="249"/>
        <v>720.77983366666649</v>
      </c>
      <c r="M314" s="96">
        <f>IF((H314)=0,"",(L314/H314))</f>
        <v>0.12557112225778616</v>
      </c>
      <c r="O314" s="7"/>
      <c r="P314" s="5"/>
      <c r="Q314" s="87" t="s">
        <v>71</v>
      </c>
      <c r="R314" s="103"/>
      <c r="S314" s="104"/>
      <c r="T314" s="105"/>
      <c r="U314" s="106">
        <f>SUM(U305:U313)</f>
        <v>6460.7925109999996</v>
      </c>
      <c r="V314" s="107"/>
      <c r="W314" s="93"/>
      <c r="X314" s="108">
        <f>SUM(X305:X313)</f>
        <v>7510.5739188266671</v>
      </c>
      <c r="Y314" s="95">
        <f t="shared" si="285"/>
        <v>1049.7814078266674</v>
      </c>
      <c r="Z314" s="96">
        <f>IF((U314)=0,"",(Y314/U314))</f>
        <v>0.16248492828694519</v>
      </c>
      <c r="AB314" s="7"/>
      <c r="AC314" s="5"/>
      <c r="AD314" s="87" t="s">
        <v>71</v>
      </c>
      <c r="AE314" s="103"/>
      <c r="AF314" s="104"/>
      <c r="AG314" s="105"/>
      <c r="AH314" s="106">
        <f>SUM(AH305:AH313)</f>
        <v>7510.5739188266671</v>
      </c>
      <c r="AI314" s="107"/>
      <c r="AJ314" s="93"/>
      <c r="AK314" s="108">
        <f>SUM(AK305:AK313)</f>
        <v>7807.263334539266</v>
      </c>
      <c r="AL314" s="95">
        <f t="shared" si="286"/>
        <v>296.68941571259893</v>
      </c>
      <c r="AM314" s="96">
        <f>IF((AH314)=0,"",(AL314/AH314))</f>
        <v>3.9502895373799737E-2</v>
      </c>
      <c r="AO314" s="7"/>
    </row>
    <row r="315" spans="3:41" x14ac:dyDescent="0.35">
      <c r="C315" s="5"/>
      <c r="D315" s="109" t="s">
        <v>72</v>
      </c>
      <c r="E315" s="75"/>
      <c r="F315" s="110">
        <v>2.9201999999999999</v>
      </c>
      <c r="G315" s="98">
        <f>IF($E292&gt;0, $E292, $E291*$E293)</f>
        <v>40.776666666666664</v>
      </c>
      <c r="H315" s="78">
        <f>G315*F315</f>
        <v>119.07602199999999</v>
      </c>
      <c r="I315" s="239">
        <f>'Without Escalation'!I315</f>
        <v>3.8586999999999998</v>
      </c>
      <c r="J315" s="99">
        <f>IF($E292&gt;0, $E292, $E291*$E294)</f>
        <v>40.776666666666664</v>
      </c>
      <c r="K315" s="81">
        <f>J315*I315</f>
        <v>157.34492366666666</v>
      </c>
      <c r="L315" s="82">
        <f t="shared" si="249"/>
        <v>38.268901666666665</v>
      </c>
      <c r="M315" s="83">
        <f>IF(ISERROR(L315/H315), "", L315/H315)</f>
        <v>0.32138209711663585</v>
      </c>
      <c r="O315" s="7"/>
      <c r="P315" s="5"/>
      <c r="Q315" s="109" t="s">
        <v>72</v>
      </c>
      <c r="R315" s="75"/>
      <c r="S315" s="97">
        <f t="shared" si="269"/>
        <v>3.8586999999999998</v>
      </c>
      <c r="T315" s="98">
        <f>IF($R292&gt;0, $R292, $R291*$R293)</f>
        <v>40.776666666666664</v>
      </c>
      <c r="U315" s="78">
        <f>T315*S315</f>
        <v>157.34492366666666</v>
      </c>
      <c r="V315" s="102">
        <f>S315*(1+$K$16)</f>
        <v>3.9744609999999998</v>
      </c>
      <c r="W315" s="99">
        <f>IF($R292&gt;0, $R292, $R291*$R294)</f>
        <v>40.776666666666664</v>
      </c>
      <c r="X315" s="81">
        <f>W315*V315</f>
        <v>162.06527137666666</v>
      </c>
      <c r="Y315" s="82">
        <f t="shared" si="285"/>
        <v>4.7203477099999986</v>
      </c>
      <c r="Z315" s="83">
        <f>IF(ISERROR(Y315/U315), "", Y315/U315)</f>
        <v>2.9999999999999992E-2</v>
      </c>
      <c r="AB315" s="7"/>
      <c r="AC315" s="5"/>
      <c r="AD315" s="109" t="s">
        <v>72</v>
      </c>
      <c r="AE315" s="75"/>
      <c r="AF315" s="97">
        <f t="shared" ref="AF315:AF316" si="287">V315</f>
        <v>3.9744609999999998</v>
      </c>
      <c r="AG315" s="98">
        <f>IF($R292&gt;0, $R292, $R291*$R293)</f>
        <v>40.776666666666664</v>
      </c>
      <c r="AH315" s="78">
        <f>AG315*AF315</f>
        <v>162.06527137666666</v>
      </c>
      <c r="AI315" s="102">
        <f>AF315*(1+$K$16)</f>
        <v>4.0936948299999996</v>
      </c>
      <c r="AJ315" s="99">
        <f>IF($R292&gt;0, $R292, $R291*$R294)</f>
        <v>40.776666666666664</v>
      </c>
      <c r="AK315" s="81">
        <f>AJ315*AI315</f>
        <v>166.92722951796662</v>
      </c>
      <c r="AL315" s="82">
        <f t="shared" si="286"/>
        <v>4.8619581412999651</v>
      </c>
      <c r="AM315" s="83">
        <f>IF(ISERROR(AL315/AH315), "", AL315/AH315)</f>
        <v>2.9999999999999787E-2</v>
      </c>
      <c r="AO315" s="7"/>
    </row>
    <row r="316" spans="3:41" x14ac:dyDescent="0.35">
      <c r="C316" s="5"/>
      <c r="D316" s="111" t="s">
        <v>73</v>
      </c>
      <c r="E316" s="75"/>
      <c r="F316" s="110">
        <v>1.0648</v>
      </c>
      <c r="G316" s="98">
        <f>IF($E292&gt;0, $E292, $E291*$E293)</f>
        <v>40.776666666666664</v>
      </c>
      <c r="H316" s="78">
        <f>G316*F316</f>
        <v>43.418994666666663</v>
      </c>
      <c r="I316" s="239">
        <f>'Without Escalation'!I316</f>
        <v>1.4698</v>
      </c>
      <c r="J316" s="99">
        <f>IF($E292&gt;0, $E292, $E291*$E294)</f>
        <v>40.776666666666664</v>
      </c>
      <c r="K316" s="81">
        <f>J316*I316</f>
        <v>59.933544666666663</v>
      </c>
      <c r="L316" s="82">
        <f t="shared" si="249"/>
        <v>16.51455</v>
      </c>
      <c r="M316" s="83">
        <f>IF(ISERROR(L316/H316), "", L316/H316)</f>
        <v>0.38035311795642379</v>
      </c>
      <c r="O316" s="7"/>
      <c r="P316" s="5"/>
      <c r="Q316" s="111" t="s">
        <v>73</v>
      </c>
      <c r="R316" s="75"/>
      <c r="S316" s="97">
        <f t="shared" si="269"/>
        <v>1.4698</v>
      </c>
      <c r="T316" s="98">
        <f>IF($R292&gt;0, $R292, $R291*$R293)</f>
        <v>40.776666666666664</v>
      </c>
      <c r="U316" s="78">
        <f>T316*S316</f>
        <v>59.933544666666663</v>
      </c>
      <c r="V316" s="102">
        <f>S316*(1+$K$16)</f>
        <v>1.5138940000000001</v>
      </c>
      <c r="W316" s="99">
        <f>IF($R292&gt;0, $R292, $R291*$R294)</f>
        <v>40.776666666666664</v>
      </c>
      <c r="X316" s="81">
        <f>W316*V316</f>
        <v>61.731551006666663</v>
      </c>
      <c r="Y316" s="82">
        <f t="shared" si="285"/>
        <v>1.7980063400000006</v>
      </c>
      <c r="Z316" s="83">
        <f>IF(ISERROR(Y316/U316), "", Y316/U316)</f>
        <v>3.0000000000000013E-2</v>
      </c>
      <c r="AB316" s="7"/>
      <c r="AC316" s="5"/>
      <c r="AD316" s="111" t="s">
        <v>73</v>
      </c>
      <c r="AE316" s="75"/>
      <c r="AF316" s="97">
        <f t="shared" si="287"/>
        <v>1.5138940000000001</v>
      </c>
      <c r="AG316" s="98">
        <f>IF($R292&gt;0, $R292, $R291*$R293)</f>
        <v>40.776666666666664</v>
      </c>
      <c r="AH316" s="78">
        <f>AG316*AF316</f>
        <v>61.731551006666663</v>
      </c>
      <c r="AI316" s="102">
        <f>AF316*(1+$K$16)</f>
        <v>1.5593108200000001</v>
      </c>
      <c r="AJ316" s="99">
        <f>IF($R292&gt;0, $R292, $R291*$R294)</f>
        <v>40.776666666666664</v>
      </c>
      <c r="AK316" s="81">
        <f>AJ316*AI316</f>
        <v>63.583497536866666</v>
      </c>
      <c r="AL316" s="82">
        <f t="shared" si="286"/>
        <v>1.8519465302000029</v>
      </c>
      <c r="AM316" s="83">
        <f>IF(ISERROR(AL316/AH316), "", AL316/AH316)</f>
        <v>3.0000000000000047E-2</v>
      </c>
      <c r="AO316" s="7"/>
    </row>
    <row r="317" spans="3:41" x14ac:dyDescent="0.35">
      <c r="C317" s="5"/>
      <c r="D317" s="87" t="s">
        <v>74</v>
      </c>
      <c r="E317" s="88"/>
      <c r="F317" s="104"/>
      <c r="G317" s="105"/>
      <c r="H317" s="106">
        <f>SUM(H314:H316)</f>
        <v>5902.5076939999999</v>
      </c>
      <c r="I317" s="107"/>
      <c r="J317" s="93"/>
      <c r="K317" s="108">
        <f>SUM(K314:K316)</f>
        <v>6678.0709793333326</v>
      </c>
      <c r="L317" s="95">
        <f t="shared" si="249"/>
        <v>775.56328533333271</v>
      </c>
      <c r="M317" s="96">
        <f>IF((H317)=0,"",(L317/H317))</f>
        <v>0.13139555686165494</v>
      </c>
      <c r="O317" s="7"/>
      <c r="P317" s="5"/>
      <c r="Q317" s="87" t="s">
        <v>74</v>
      </c>
      <c r="R317" s="88"/>
      <c r="S317" s="104"/>
      <c r="T317" s="105"/>
      <c r="U317" s="106">
        <f>SUM(U314:U316)</f>
        <v>6678.0709793333326</v>
      </c>
      <c r="V317" s="107"/>
      <c r="W317" s="93"/>
      <c r="X317" s="108">
        <f>SUM(X314:X316)</f>
        <v>7734.3707412100002</v>
      </c>
      <c r="Y317" s="95">
        <f t="shared" si="285"/>
        <v>1056.2997618766676</v>
      </c>
      <c r="Z317" s="96">
        <f>IF((U317)=0,"",(Y317/U317))</f>
        <v>0.15817438376225784</v>
      </c>
      <c r="AB317" s="7"/>
      <c r="AC317" s="5"/>
      <c r="AD317" s="87" t="s">
        <v>74</v>
      </c>
      <c r="AE317" s="88"/>
      <c r="AF317" s="104"/>
      <c r="AG317" s="105"/>
      <c r="AH317" s="106">
        <f>SUM(AH314:AH316)</f>
        <v>7734.3707412100002</v>
      </c>
      <c r="AI317" s="107"/>
      <c r="AJ317" s="93"/>
      <c r="AK317" s="108">
        <f>SUM(AK314:AK316)</f>
        <v>8037.7740615940993</v>
      </c>
      <c r="AL317" s="95">
        <f t="shared" si="286"/>
        <v>303.40332038409906</v>
      </c>
      <c r="AM317" s="96">
        <f>IF((AH317)=0,"",(AL317/AH317))</f>
        <v>3.922792564979026E-2</v>
      </c>
      <c r="AO317" s="7"/>
    </row>
    <row r="318" spans="3:41" x14ac:dyDescent="0.35">
      <c r="C318" s="5"/>
      <c r="D318" s="74" t="s">
        <v>75</v>
      </c>
      <c r="E318" s="75"/>
      <c r="F318" s="85">
        <v>4.5000000000000005E-3</v>
      </c>
      <c r="G318" s="98">
        <f>E291*E293</f>
        <v>14615.133333333331</v>
      </c>
      <c r="H318" s="113">
        <f t="shared" ref="H318:H324" si="288">G318*F318</f>
        <v>65.768100000000004</v>
      </c>
      <c r="I318" s="85">
        <v>4.5000000000000005E-3</v>
      </c>
      <c r="J318" s="99">
        <f>E291*E294</f>
        <v>14436.1</v>
      </c>
      <c r="K318" s="81">
        <f t="shared" ref="K318:K324" si="289">J318*I318</f>
        <v>64.962450000000004</v>
      </c>
      <c r="L318" s="82">
        <f t="shared" si="249"/>
        <v>-0.80564999999999998</v>
      </c>
      <c r="M318" s="83">
        <f t="shared" ref="M318:M326" si="290">IF(ISERROR(L318/H318), "", L318/H318)</f>
        <v>-1.224985973443052E-2</v>
      </c>
      <c r="O318" s="7"/>
      <c r="P318" s="5"/>
      <c r="Q318" s="74" t="s">
        <v>75</v>
      </c>
      <c r="R318" s="75"/>
      <c r="S318" s="97">
        <f t="shared" si="269"/>
        <v>4.5000000000000005E-3</v>
      </c>
      <c r="T318" s="98">
        <f>R291*R293</f>
        <v>14436.1</v>
      </c>
      <c r="U318" s="113">
        <f t="shared" ref="U318:U320" si="291">T318*S318</f>
        <v>64.962450000000004</v>
      </c>
      <c r="V318" s="85">
        <f>S318</f>
        <v>4.5000000000000005E-3</v>
      </c>
      <c r="W318" s="99">
        <f>R291*R294</f>
        <v>14436.1</v>
      </c>
      <c r="X318" s="81">
        <f t="shared" ref="X318:X320" si="292">W318*V318</f>
        <v>64.962450000000004</v>
      </c>
      <c r="Y318" s="82">
        <f t="shared" si="285"/>
        <v>0</v>
      </c>
      <c r="Z318" s="83">
        <f t="shared" ref="Z318:Z320" si="293">IF(ISERROR(Y318/U318), "", Y318/U318)</f>
        <v>0</v>
      </c>
      <c r="AB318" s="7"/>
      <c r="AC318" s="5"/>
      <c r="AD318" s="74" t="s">
        <v>75</v>
      </c>
      <c r="AE318" s="75"/>
      <c r="AF318" s="97">
        <f t="shared" ref="AF318:AF320" si="294">V318</f>
        <v>4.5000000000000005E-3</v>
      </c>
      <c r="AG318" s="98">
        <f>AE291*AE293</f>
        <v>14436.1</v>
      </c>
      <c r="AH318" s="113">
        <f t="shared" ref="AH318:AH320" si="295">AG318*AF318</f>
        <v>64.962450000000004</v>
      </c>
      <c r="AI318" s="85">
        <f>AF318</f>
        <v>4.5000000000000005E-3</v>
      </c>
      <c r="AJ318" s="99">
        <f>AE291*AE294</f>
        <v>14436.1</v>
      </c>
      <c r="AK318" s="81">
        <f t="shared" ref="AK318:AK320" si="296">AJ318*AI318</f>
        <v>64.962450000000004</v>
      </c>
      <c r="AL318" s="82">
        <f t="shared" si="286"/>
        <v>0</v>
      </c>
      <c r="AM318" s="83">
        <f t="shared" ref="AM318:AM320" si="297">IF(ISERROR(AL318/AH318), "", AL318/AH318)</f>
        <v>0</v>
      </c>
      <c r="AO318" s="7"/>
    </row>
    <row r="319" spans="3:41" x14ac:dyDescent="0.35">
      <c r="C319" s="5"/>
      <c r="D319" s="74" t="s">
        <v>76</v>
      </c>
      <c r="E319" s="75"/>
      <c r="F319" s="85">
        <v>1.4E-3</v>
      </c>
      <c r="G319" s="98">
        <f>E291*E293</f>
        <v>14615.133333333331</v>
      </c>
      <c r="H319" s="113">
        <f t="shared" si="288"/>
        <v>20.461186666666663</v>
      </c>
      <c r="I319" s="85">
        <v>1.4E-3</v>
      </c>
      <c r="J319" s="99">
        <f>E291*E294</f>
        <v>14436.1</v>
      </c>
      <c r="K319" s="81">
        <f t="shared" si="289"/>
        <v>20.210540000000002</v>
      </c>
      <c r="L319" s="82">
        <f t="shared" si="249"/>
        <v>-0.25064666666666113</v>
      </c>
      <c r="M319" s="83">
        <f t="shared" si="290"/>
        <v>-1.2249859734430253E-2</v>
      </c>
      <c r="O319" s="7"/>
      <c r="P319" s="5"/>
      <c r="Q319" s="74" t="s">
        <v>76</v>
      </c>
      <c r="R319" s="75"/>
      <c r="S319" s="97">
        <f t="shared" si="269"/>
        <v>1.4E-3</v>
      </c>
      <c r="T319" s="98">
        <f>R291*R293</f>
        <v>14436.1</v>
      </c>
      <c r="U319" s="113">
        <f t="shared" si="291"/>
        <v>20.210540000000002</v>
      </c>
      <c r="V319" s="85">
        <f t="shared" ref="V319:V320" si="298">S319</f>
        <v>1.4E-3</v>
      </c>
      <c r="W319" s="99">
        <f>R291*R294</f>
        <v>14436.1</v>
      </c>
      <c r="X319" s="81">
        <f t="shared" si="292"/>
        <v>20.210540000000002</v>
      </c>
      <c r="Y319" s="82">
        <f t="shared" si="285"/>
        <v>0</v>
      </c>
      <c r="Z319" s="83">
        <f t="shared" si="293"/>
        <v>0</v>
      </c>
      <c r="AB319" s="7"/>
      <c r="AC319" s="5"/>
      <c r="AD319" s="74" t="s">
        <v>76</v>
      </c>
      <c r="AE319" s="75"/>
      <c r="AF319" s="97">
        <f t="shared" si="294"/>
        <v>1.4E-3</v>
      </c>
      <c r="AG319" s="98">
        <f>AE291*AE293</f>
        <v>14436.1</v>
      </c>
      <c r="AH319" s="113">
        <f t="shared" si="295"/>
        <v>20.210540000000002</v>
      </c>
      <c r="AI319" s="85">
        <f t="shared" ref="AI319:AI320" si="299">AF319</f>
        <v>1.4E-3</v>
      </c>
      <c r="AJ319" s="99">
        <f>AE291*AE294</f>
        <v>14436.1</v>
      </c>
      <c r="AK319" s="81">
        <f t="shared" si="296"/>
        <v>20.210540000000002</v>
      </c>
      <c r="AL319" s="82">
        <f t="shared" si="286"/>
        <v>0</v>
      </c>
      <c r="AM319" s="83">
        <f t="shared" si="297"/>
        <v>0</v>
      </c>
      <c r="AO319" s="7"/>
    </row>
    <row r="320" spans="3:41" x14ac:dyDescent="0.35">
      <c r="C320" s="5"/>
      <c r="D320" s="74" t="s">
        <v>77</v>
      </c>
      <c r="E320" s="75"/>
      <c r="F320" s="79">
        <v>0.25</v>
      </c>
      <c r="G320" s="77">
        <v>1</v>
      </c>
      <c r="H320" s="113">
        <f t="shared" si="288"/>
        <v>0.25</v>
      </c>
      <c r="I320" s="79">
        <v>0.25</v>
      </c>
      <c r="J320" s="80">
        <v>1</v>
      </c>
      <c r="K320" s="81">
        <f t="shared" si="289"/>
        <v>0.25</v>
      </c>
      <c r="L320" s="82">
        <f t="shared" si="249"/>
        <v>0</v>
      </c>
      <c r="M320" s="83">
        <f t="shared" si="290"/>
        <v>0</v>
      </c>
      <c r="O320" s="7"/>
      <c r="P320" s="5"/>
      <c r="Q320" s="74" t="s">
        <v>77</v>
      </c>
      <c r="R320" s="75"/>
      <c r="S320" s="210">
        <f t="shared" si="269"/>
        <v>0.25</v>
      </c>
      <c r="T320" s="77">
        <v>1</v>
      </c>
      <c r="U320" s="113">
        <f t="shared" si="291"/>
        <v>0.25</v>
      </c>
      <c r="V320" s="211">
        <f t="shared" si="298"/>
        <v>0.25</v>
      </c>
      <c r="W320" s="80">
        <v>1</v>
      </c>
      <c r="X320" s="81">
        <f t="shared" si="292"/>
        <v>0.25</v>
      </c>
      <c r="Y320" s="82">
        <f t="shared" si="285"/>
        <v>0</v>
      </c>
      <c r="Z320" s="83">
        <f t="shared" si="293"/>
        <v>0</v>
      </c>
      <c r="AB320" s="7"/>
      <c r="AC320" s="5"/>
      <c r="AD320" s="74" t="s">
        <v>77</v>
      </c>
      <c r="AE320" s="75"/>
      <c r="AF320" s="210">
        <f t="shared" si="294"/>
        <v>0.25</v>
      </c>
      <c r="AG320" s="77">
        <v>1</v>
      </c>
      <c r="AH320" s="113">
        <f t="shared" si="295"/>
        <v>0.25</v>
      </c>
      <c r="AI320" s="211">
        <f t="shared" si="299"/>
        <v>0.25</v>
      </c>
      <c r="AJ320" s="80">
        <v>1</v>
      </c>
      <c r="AK320" s="81">
        <f t="shared" si="296"/>
        <v>0.25</v>
      </c>
      <c r="AL320" s="82">
        <f t="shared" si="286"/>
        <v>0</v>
      </c>
      <c r="AM320" s="83">
        <f t="shared" si="297"/>
        <v>0</v>
      </c>
      <c r="AO320" s="7"/>
    </row>
    <row r="321" spans="3:41" hidden="1" x14ac:dyDescent="0.35">
      <c r="C321" s="5"/>
      <c r="D321" s="74" t="s">
        <v>78</v>
      </c>
      <c r="E321" s="75"/>
      <c r="F321" s="110"/>
      <c r="G321" s="98"/>
      <c r="H321" s="113"/>
      <c r="I321" s="102"/>
      <c r="J321" s="99"/>
      <c r="K321" s="81"/>
      <c r="L321" s="82"/>
      <c r="M321" s="83"/>
      <c r="O321" s="7"/>
      <c r="P321" s="5"/>
      <c r="Q321" s="74" t="s">
        <v>78</v>
      </c>
      <c r="R321" s="75"/>
      <c r="S321" s="110"/>
      <c r="T321" s="98"/>
      <c r="U321" s="113"/>
      <c r="V321" s="102"/>
      <c r="W321" s="99"/>
      <c r="X321" s="81"/>
      <c r="Y321" s="82"/>
      <c r="Z321" s="83"/>
      <c r="AB321" s="7"/>
      <c r="AC321" s="5"/>
      <c r="AD321" s="74" t="s">
        <v>78</v>
      </c>
      <c r="AE321" s="75"/>
      <c r="AF321" s="110"/>
      <c r="AG321" s="98"/>
      <c r="AH321" s="113"/>
      <c r="AI321" s="102"/>
      <c r="AJ321" s="99"/>
      <c r="AK321" s="81"/>
      <c r="AL321" s="82"/>
      <c r="AM321" s="83"/>
      <c r="AO321" s="7"/>
    </row>
    <row r="322" spans="3:41" hidden="1" x14ac:dyDescent="0.35">
      <c r="C322" s="5"/>
      <c r="D322" s="74" t="s">
        <v>79</v>
      </c>
      <c r="E322" s="75"/>
      <c r="F322" s="112">
        <v>7.5999999999999998E-2</v>
      </c>
      <c r="G322" s="115">
        <v>9353.6853333333311</v>
      </c>
      <c r="H322" s="113">
        <f t="shared" si="288"/>
        <v>710.88008533333311</v>
      </c>
      <c r="I322" s="116">
        <v>7.5999999999999998E-2</v>
      </c>
      <c r="J322" s="117">
        <v>9239.1039999999994</v>
      </c>
      <c r="K322" s="81">
        <f t="shared" si="289"/>
        <v>702.17190399999993</v>
      </c>
      <c r="L322" s="82">
        <f>K322-H322</f>
        <v>-8.7081813333331866</v>
      </c>
      <c r="M322" s="83">
        <f t="shared" si="290"/>
        <v>-1.2249859734430319E-2</v>
      </c>
      <c r="O322" s="7"/>
      <c r="P322" s="5"/>
      <c r="Q322" s="74" t="s">
        <v>79</v>
      </c>
      <c r="R322" s="75"/>
      <c r="S322" s="112">
        <v>7.5999999999999998E-2</v>
      </c>
      <c r="T322" s="115">
        <v>9239.1039999999994</v>
      </c>
      <c r="U322" s="113">
        <f t="shared" ref="U322:U324" si="300">T322*S322</f>
        <v>702.17190399999993</v>
      </c>
      <c r="V322" s="116">
        <v>7.5999999999999998E-2</v>
      </c>
      <c r="W322" s="117">
        <v>9239.1039999999994</v>
      </c>
      <c r="X322" s="81">
        <f t="shared" ref="X322:X324" si="301">W322*V322</f>
        <v>702.17190399999993</v>
      </c>
      <c r="Y322" s="82">
        <f>X322-U322</f>
        <v>0</v>
      </c>
      <c r="Z322" s="83">
        <f t="shared" ref="Z322:Z326" si="302">IF(ISERROR(Y322/U322), "", Y322/U322)</f>
        <v>0</v>
      </c>
      <c r="AB322" s="7"/>
      <c r="AC322" s="5"/>
      <c r="AD322" s="74" t="s">
        <v>79</v>
      </c>
      <c r="AE322" s="75"/>
      <c r="AF322" s="112">
        <v>7.5999999999999998E-2</v>
      </c>
      <c r="AG322" s="115">
        <v>9239.1039999999994</v>
      </c>
      <c r="AH322" s="113">
        <f t="shared" ref="AH322:AH324" si="303">AG322*AF322</f>
        <v>702.17190399999993</v>
      </c>
      <c r="AI322" s="116">
        <v>7.5999999999999998E-2</v>
      </c>
      <c r="AJ322" s="117">
        <v>9239.1039999999994</v>
      </c>
      <c r="AK322" s="81">
        <f t="shared" ref="AK322:AK324" si="304">AJ322*AI322</f>
        <v>702.17190399999993</v>
      </c>
      <c r="AL322" s="82">
        <f>AK322-AH322</f>
        <v>0</v>
      </c>
      <c r="AM322" s="83">
        <f t="shared" ref="AM322:AM326" si="305">IF(ISERROR(AL322/AH322), "", AL322/AH322)</f>
        <v>0</v>
      </c>
      <c r="AO322" s="7"/>
    </row>
    <row r="323" spans="3:41" hidden="1" x14ac:dyDescent="0.35">
      <c r="C323" s="5"/>
      <c r="D323" s="74" t="s">
        <v>80</v>
      </c>
      <c r="E323" s="75"/>
      <c r="F323" s="112">
        <v>0.122</v>
      </c>
      <c r="G323" s="115">
        <v>2630.7239999999997</v>
      </c>
      <c r="H323" s="113">
        <f t="shared" si="288"/>
        <v>320.94832799999995</v>
      </c>
      <c r="I323" s="116">
        <v>0.122</v>
      </c>
      <c r="J323" s="117">
        <v>2598.498</v>
      </c>
      <c r="K323" s="81">
        <f t="shared" si="289"/>
        <v>317.01675599999999</v>
      </c>
      <c r="L323" s="82">
        <f>K323-H323</f>
        <v>-3.9315719999999601</v>
      </c>
      <c r="M323" s="83">
        <f t="shared" si="290"/>
        <v>-1.22498597344304E-2</v>
      </c>
      <c r="O323" s="7"/>
      <c r="P323" s="5"/>
      <c r="Q323" s="74" t="s">
        <v>80</v>
      </c>
      <c r="R323" s="75"/>
      <c r="S323" s="112">
        <v>0.122</v>
      </c>
      <c r="T323" s="115">
        <v>2598.498</v>
      </c>
      <c r="U323" s="113">
        <f t="shared" si="300"/>
        <v>317.01675599999999</v>
      </c>
      <c r="V323" s="116">
        <v>0.122</v>
      </c>
      <c r="W323" s="117">
        <v>2598.498</v>
      </c>
      <c r="X323" s="81">
        <f t="shared" si="301"/>
        <v>317.01675599999999</v>
      </c>
      <c r="Y323" s="82">
        <f>X323-U323</f>
        <v>0</v>
      </c>
      <c r="Z323" s="83">
        <f t="shared" si="302"/>
        <v>0</v>
      </c>
      <c r="AB323" s="7"/>
      <c r="AC323" s="5"/>
      <c r="AD323" s="74" t="s">
        <v>80</v>
      </c>
      <c r="AE323" s="75"/>
      <c r="AF323" s="112">
        <v>0.122</v>
      </c>
      <c r="AG323" s="115">
        <v>2598.498</v>
      </c>
      <c r="AH323" s="113">
        <f t="shared" si="303"/>
        <v>317.01675599999999</v>
      </c>
      <c r="AI323" s="116">
        <v>0.122</v>
      </c>
      <c r="AJ323" s="117">
        <v>2598.498</v>
      </c>
      <c r="AK323" s="81">
        <f t="shared" si="304"/>
        <v>317.01675599999999</v>
      </c>
      <c r="AL323" s="82">
        <f>AK323-AH323</f>
        <v>0</v>
      </c>
      <c r="AM323" s="83">
        <f t="shared" si="305"/>
        <v>0</v>
      </c>
      <c r="AO323" s="7"/>
    </row>
    <row r="324" spans="3:41" hidden="1" x14ac:dyDescent="0.35">
      <c r="C324" s="5"/>
      <c r="D324" s="118" t="s">
        <v>81</v>
      </c>
      <c r="E324" s="75"/>
      <c r="F324" s="112">
        <v>0.158</v>
      </c>
      <c r="G324" s="115">
        <v>2630.7239999999997</v>
      </c>
      <c r="H324" s="113">
        <f t="shared" si="288"/>
        <v>415.65439199999997</v>
      </c>
      <c r="I324" s="116">
        <v>0.158</v>
      </c>
      <c r="J324" s="117">
        <v>2598.498</v>
      </c>
      <c r="K324" s="81">
        <f t="shared" si="289"/>
        <v>410.56268399999999</v>
      </c>
      <c r="L324" s="82">
        <f>K324-H324</f>
        <v>-5.0917079999999828</v>
      </c>
      <c r="M324" s="83">
        <f t="shared" si="290"/>
        <v>-1.2249859734430482E-2</v>
      </c>
      <c r="O324" s="7"/>
      <c r="P324" s="5"/>
      <c r="Q324" s="118" t="s">
        <v>81</v>
      </c>
      <c r="R324" s="75"/>
      <c r="S324" s="112">
        <v>0.158</v>
      </c>
      <c r="T324" s="115">
        <v>2598.498</v>
      </c>
      <c r="U324" s="113">
        <f t="shared" si="300"/>
        <v>410.56268399999999</v>
      </c>
      <c r="V324" s="116">
        <v>0.158</v>
      </c>
      <c r="W324" s="117">
        <v>2598.498</v>
      </c>
      <c r="X324" s="81">
        <f t="shared" si="301"/>
        <v>410.56268399999999</v>
      </c>
      <c r="Y324" s="82">
        <f>X324-U324</f>
        <v>0</v>
      </c>
      <c r="Z324" s="83">
        <f t="shared" si="302"/>
        <v>0</v>
      </c>
      <c r="AB324" s="7"/>
      <c r="AC324" s="5"/>
      <c r="AD324" s="118" t="s">
        <v>81</v>
      </c>
      <c r="AE324" s="75"/>
      <c r="AF324" s="112">
        <v>0.158</v>
      </c>
      <c r="AG324" s="115">
        <v>2598.498</v>
      </c>
      <c r="AH324" s="113">
        <f t="shared" si="303"/>
        <v>410.56268399999999</v>
      </c>
      <c r="AI324" s="116">
        <v>0.158</v>
      </c>
      <c r="AJ324" s="117">
        <v>2598.498</v>
      </c>
      <c r="AK324" s="81">
        <f t="shared" si="304"/>
        <v>410.56268399999999</v>
      </c>
      <c r="AL324" s="82">
        <f>AK324-AH324</f>
        <v>0</v>
      </c>
      <c r="AM324" s="83">
        <f t="shared" si="305"/>
        <v>0</v>
      </c>
      <c r="AO324" s="7"/>
    </row>
    <row r="325" spans="3:41" hidden="1" x14ac:dyDescent="0.35">
      <c r="C325" s="5"/>
      <c r="D325" s="74" t="s">
        <v>82</v>
      </c>
      <c r="E325" s="75"/>
      <c r="F325" s="119">
        <v>8.9169999999999999E-2</v>
      </c>
      <c r="G325" s="115">
        <f>IF(AND(E291*12&gt;=150000),E291*E293,E291)</f>
        <v>14615.133333333331</v>
      </c>
      <c r="H325" s="113">
        <f>G325*F325</f>
        <v>1303.2314393333331</v>
      </c>
      <c r="I325" s="120">
        <f>F325</f>
        <v>8.9169999999999999E-2</v>
      </c>
      <c r="J325" s="117">
        <f>IF(AND(E291*12&gt;=150000),E291*E294,E291)</f>
        <v>14436.1</v>
      </c>
      <c r="K325" s="81">
        <f>J325*I325</f>
        <v>1287.2670370000001</v>
      </c>
      <c r="L325" s="82">
        <f>K325-H325</f>
        <v>-15.964402333333055</v>
      </c>
      <c r="M325" s="83">
        <f t="shared" si="290"/>
        <v>-1.224985973443031E-2</v>
      </c>
      <c r="O325" s="7"/>
      <c r="P325" s="5"/>
      <c r="Q325" s="74" t="s">
        <v>82</v>
      </c>
      <c r="R325" s="75"/>
      <c r="S325" s="119">
        <v>8.9169999999999999E-2</v>
      </c>
      <c r="T325" s="115">
        <f>IF(AND(R291*12&gt;=150000),R291*R293,R291)</f>
        <v>14436.1</v>
      </c>
      <c r="U325" s="113">
        <f>T325*S325</f>
        <v>1287.2670370000001</v>
      </c>
      <c r="V325" s="120">
        <f>S325</f>
        <v>8.9169999999999999E-2</v>
      </c>
      <c r="W325" s="117">
        <f>IF(AND(R291*12&gt;=150000),R291*R294,R291)</f>
        <v>14436.1</v>
      </c>
      <c r="X325" s="81">
        <f>W325*V325</f>
        <v>1287.2670370000001</v>
      </c>
      <c r="Y325" s="82">
        <f>X325-U325</f>
        <v>0</v>
      </c>
      <c r="Z325" s="83">
        <f t="shared" si="302"/>
        <v>0</v>
      </c>
      <c r="AB325" s="7"/>
      <c r="AC325" s="5"/>
      <c r="AD325" s="74" t="s">
        <v>82</v>
      </c>
      <c r="AE325" s="75"/>
      <c r="AF325" s="119">
        <v>8.9169999999999999E-2</v>
      </c>
      <c r="AG325" s="115">
        <f>IF(AND(AE291*12&gt;=150000),AE291*AE293,AE291)</f>
        <v>14436.1</v>
      </c>
      <c r="AH325" s="113">
        <f>AG325*AF325</f>
        <v>1287.2670370000001</v>
      </c>
      <c r="AI325" s="120">
        <f>AF325</f>
        <v>8.9169999999999999E-2</v>
      </c>
      <c r="AJ325" s="117">
        <f>IF(AND(AE291*12&gt;=150000),AE291*AE294,AE291)</f>
        <v>14436.1</v>
      </c>
      <c r="AK325" s="81">
        <f>AJ325*AI325</f>
        <v>1287.2670370000001</v>
      </c>
      <c r="AL325" s="82">
        <f>AK325-AH325</f>
        <v>0</v>
      </c>
      <c r="AM325" s="83">
        <f t="shared" si="305"/>
        <v>0</v>
      </c>
      <c r="AO325" s="7"/>
    </row>
    <row r="326" spans="3:41" ht="15" thickBot="1" x14ac:dyDescent="0.4">
      <c r="C326" s="5"/>
      <c r="D326" s="74" t="s">
        <v>83</v>
      </c>
      <c r="E326" s="75"/>
      <c r="F326" s="119">
        <f>F214</f>
        <v>0.1076</v>
      </c>
      <c r="G326" s="115">
        <f>IF(AND(E291*12&gt;=150000),E291*E293,E291)</f>
        <v>14615.133333333331</v>
      </c>
      <c r="H326" s="113">
        <f>G326*F326</f>
        <v>1572.5883466666664</v>
      </c>
      <c r="I326" s="120">
        <f>F326</f>
        <v>0.1076</v>
      </c>
      <c r="J326" s="117">
        <f>IF(AND(E291*12&gt;=150000),E291*E294,E291)</f>
        <v>14436.1</v>
      </c>
      <c r="K326" s="81">
        <f>J326*I326</f>
        <v>1553.3243600000001</v>
      </c>
      <c r="L326" s="82">
        <f>K326-H326</f>
        <v>-19.263986666666369</v>
      </c>
      <c r="M326" s="83">
        <f t="shared" si="290"/>
        <v>-1.2249859734430334E-2</v>
      </c>
      <c r="O326" s="7"/>
      <c r="P326" s="5"/>
      <c r="Q326" s="74" t="s">
        <v>83</v>
      </c>
      <c r="R326" s="75"/>
      <c r="S326" s="119">
        <f>F326*(1+$K$16)</f>
        <v>0.11082800000000001</v>
      </c>
      <c r="T326" s="115">
        <f>IF(AND(R291*12&gt;=150000),R291*R293,R291)</f>
        <v>14436.1</v>
      </c>
      <c r="U326" s="113">
        <f>T326*S326</f>
        <v>1599.9240908000002</v>
      </c>
      <c r="V326" s="120">
        <f>S326</f>
        <v>0.11082800000000001</v>
      </c>
      <c r="W326" s="117">
        <f>IF(AND(R291*12&gt;=150000),R291*R294,R291)</f>
        <v>14436.1</v>
      </c>
      <c r="X326" s="81">
        <f>W326*V326</f>
        <v>1599.9240908000002</v>
      </c>
      <c r="Y326" s="82">
        <f>X326-U326</f>
        <v>0</v>
      </c>
      <c r="Z326" s="83">
        <f t="shared" si="302"/>
        <v>0</v>
      </c>
      <c r="AB326" s="7"/>
      <c r="AC326" s="5"/>
      <c r="AD326" s="74" t="s">
        <v>83</v>
      </c>
      <c r="AE326" s="75"/>
      <c r="AF326" s="119">
        <f>S326*(1+$K$16)</f>
        <v>0.11415284000000002</v>
      </c>
      <c r="AG326" s="115">
        <f>IF(AND(AE291*12&gt;=150000),AE291*AE293,AE291)</f>
        <v>14436.1</v>
      </c>
      <c r="AH326" s="113">
        <f>AG326*AF326</f>
        <v>1647.9218135240003</v>
      </c>
      <c r="AI326" s="120">
        <f>AF326</f>
        <v>0.11415284000000002</v>
      </c>
      <c r="AJ326" s="117">
        <f>IF(AND(AE291*12&gt;=150000),AE291*AE294,AE291)</f>
        <v>14436.1</v>
      </c>
      <c r="AK326" s="81">
        <f>AJ326*AI326</f>
        <v>1647.9218135240003</v>
      </c>
      <c r="AL326" s="82">
        <f>AK326-AH326</f>
        <v>0</v>
      </c>
      <c r="AM326" s="83">
        <f t="shared" si="305"/>
        <v>0</v>
      </c>
      <c r="AO326" s="7"/>
    </row>
    <row r="327" spans="3:41" ht="15" thickBot="1" x14ac:dyDescent="0.4">
      <c r="C327" s="5"/>
      <c r="D327" s="121"/>
      <c r="E327" s="122"/>
      <c r="F327" s="123"/>
      <c r="G327" s="124"/>
      <c r="H327" s="125"/>
      <c r="I327" s="123"/>
      <c r="J327" s="126"/>
      <c r="K327" s="125"/>
      <c r="L327" s="127"/>
      <c r="M327" s="128"/>
      <c r="O327" s="7"/>
      <c r="P327" s="5"/>
      <c r="Q327" s="121"/>
      <c r="R327" s="122"/>
      <c r="S327" s="123"/>
      <c r="T327" s="124"/>
      <c r="U327" s="125"/>
      <c r="V327" s="123"/>
      <c r="W327" s="126"/>
      <c r="X327" s="125"/>
      <c r="Y327" s="127"/>
      <c r="Z327" s="128"/>
      <c r="AB327" s="7"/>
      <c r="AC327" s="5"/>
      <c r="AD327" s="121"/>
      <c r="AE327" s="122"/>
      <c r="AF327" s="123"/>
      <c r="AG327" s="124"/>
      <c r="AH327" s="125"/>
      <c r="AI327" s="123"/>
      <c r="AJ327" s="126"/>
      <c r="AK327" s="125"/>
      <c r="AL327" s="127"/>
      <c r="AM327" s="128"/>
      <c r="AO327" s="7"/>
    </row>
    <row r="328" spans="3:41" hidden="1" x14ac:dyDescent="0.35">
      <c r="C328" s="5"/>
      <c r="D328" s="129" t="s">
        <v>84</v>
      </c>
      <c r="E328" s="74"/>
      <c r="F328" s="130"/>
      <c r="G328" s="131"/>
      <c r="H328" s="132">
        <f>SUM(H318:H324,H317)</f>
        <v>7436.4697859999997</v>
      </c>
      <c r="I328" s="133"/>
      <c r="J328" s="133"/>
      <c r="K328" s="132">
        <f>SUM(K318:K324,K317)</f>
        <v>8193.2453133333329</v>
      </c>
      <c r="L328" s="134">
        <f>K328-H328</f>
        <v>756.77552733333323</v>
      </c>
      <c r="M328" s="135">
        <f>IF((H328)=0,"",(L328/H328))</f>
        <v>0.10176542756323023</v>
      </c>
      <c r="O328" s="7"/>
      <c r="P328" s="5"/>
      <c r="Q328" s="129" t="s">
        <v>84</v>
      </c>
      <c r="R328" s="74"/>
      <c r="S328" s="130"/>
      <c r="T328" s="131"/>
      <c r="U328" s="132">
        <f>SUM(U318:U324,U317)</f>
        <v>8193.2453133333329</v>
      </c>
      <c r="V328" s="133"/>
      <c r="W328" s="133"/>
      <c r="X328" s="132">
        <f>SUM(X318:X324,X317)</f>
        <v>9249.5450752100005</v>
      </c>
      <c r="Y328" s="134">
        <f>X328-U328</f>
        <v>1056.2997618766676</v>
      </c>
      <c r="Z328" s="135">
        <f>IF((U328)=0,"",(Y328/U328))</f>
        <v>0.12892324365751517</v>
      </c>
      <c r="AB328" s="7"/>
      <c r="AC328" s="5"/>
      <c r="AD328" s="129" t="s">
        <v>84</v>
      </c>
      <c r="AE328" s="74"/>
      <c r="AF328" s="130"/>
      <c r="AG328" s="131"/>
      <c r="AH328" s="132">
        <f>SUM(AH318:AH324,AH317)</f>
        <v>9249.5450752100005</v>
      </c>
      <c r="AI328" s="133"/>
      <c r="AJ328" s="133"/>
      <c r="AK328" s="132">
        <f>SUM(AK318:AK324,AK317)</f>
        <v>9552.9483955940996</v>
      </c>
      <c r="AL328" s="134">
        <f>AK328-AH328</f>
        <v>303.40332038409906</v>
      </c>
      <c r="AM328" s="135">
        <f>IF((AH328)=0,"",(AL328/AH328))</f>
        <v>3.2801972196152641E-2</v>
      </c>
      <c r="AO328" s="7"/>
    </row>
    <row r="329" spans="3:41" hidden="1" x14ac:dyDescent="0.35">
      <c r="C329" s="5"/>
      <c r="D329" s="136" t="s">
        <v>85</v>
      </c>
      <c r="E329" s="74"/>
      <c r="F329" s="130">
        <v>0.13</v>
      </c>
      <c r="G329" s="109"/>
      <c r="H329" s="137">
        <f>H328*F329</f>
        <v>966.74107217999995</v>
      </c>
      <c r="I329" s="138">
        <v>0.13</v>
      </c>
      <c r="J329" s="77"/>
      <c r="K329" s="137">
        <f>K328*I329</f>
        <v>1065.1218907333332</v>
      </c>
      <c r="L329" s="82">
        <f>K329-H329</f>
        <v>98.380818553333256</v>
      </c>
      <c r="M329" s="139">
        <f>IF((H329)=0,"",(L329/H329))</f>
        <v>0.10176542756323018</v>
      </c>
      <c r="O329" s="7"/>
      <c r="P329" s="5"/>
      <c r="Q329" s="136" t="s">
        <v>85</v>
      </c>
      <c r="R329" s="74"/>
      <c r="S329" s="130">
        <v>0.13</v>
      </c>
      <c r="T329" s="109"/>
      <c r="U329" s="137">
        <f>U328*S329</f>
        <v>1065.1218907333332</v>
      </c>
      <c r="V329" s="138">
        <v>0.13</v>
      </c>
      <c r="W329" s="77"/>
      <c r="X329" s="137">
        <f>X328*V329</f>
        <v>1202.4408597773001</v>
      </c>
      <c r="Y329" s="82">
        <f>X329-U329</f>
        <v>137.31896904396694</v>
      </c>
      <c r="Z329" s="139">
        <f>IF((U329)=0,"",(Y329/U329))</f>
        <v>0.12892324365751534</v>
      </c>
      <c r="AB329" s="7"/>
      <c r="AC329" s="5"/>
      <c r="AD329" s="136" t="s">
        <v>85</v>
      </c>
      <c r="AE329" s="74"/>
      <c r="AF329" s="130">
        <v>0.13</v>
      </c>
      <c r="AG329" s="109"/>
      <c r="AH329" s="137">
        <f>AH328*AF329</f>
        <v>1202.4408597773001</v>
      </c>
      <c r="AI329" s="138">
        <v>0.13</v>
      </c>
      <c r="AJ329" s="77"/>
      <c r="AK329" s="137">
        <f>AK328*AI329</f>
        <v>1241.883291427233</v>
      </c>
      <c r="AL329" s="82">
        <f>AK329-AH329</f>
        <v>39.442431649932814</v>
      </c>
      <c r="AM329" s="139">
        <f>IF((AH329)=0,"",(AL329/AH329))</f>
        <v>3.2801972196152593E-2</v>
      </c>
      <c r="AO329" s="7"/>
    </row>
    <row r="330" spans="3:41" hidden="1" x14ac:dyDescent="0.35">
      <c r="C330" s="5"/>
      <c r="D330" s="136" t="s">
        <v>86</v>
      </c>
      <c r="E330" s="74"/>
      <c r="F330" s="140">
        <f>OER</f>
        <v>0.13100000000000001</v>
      </c>
      <c r="G330" s="109"/>
      <c r="H330" s="137">
        <f>IF(OR(ISNUMBER(SEARCH("[DGEN]", E289))=TRUE, ISNUMBER(SEARCH("STREET LIGHT", E289))=TRUE), 0, IF(AND(E291=0, E292=0),0, IF(AND(E292=0, E291*12&gt;250000), 0, IF(AND(E291=0, E292&gt;=50), 0, IF(E291*12&lt;=250000, F330*H328*-1, IF(E292&lt;50, F330*H328*-1, 0))))))</f>
        <v>0</v>
      </c>
      <c r="I330" s="140">
        <f>OER</f>
        <v>0.13100000000000001</v>
      </c>
      <c r="J330" s="77"/>
      <c r="K330" s="137">
        <f>IF(OR(ISNUMBER(SEARCH("[DGEN]", E289))=TRUE, ISNUMBER(SEARCH("STREET LIGHT", E289))=TRUE), 0, IF(AND(E291=0, E292=0),0, IF(AND(E292=0, E291*12&gt;250000), 0, IF(AND(E291=0, E292&gt;=50), 0, IF(E291*12&lt;=250000, I330*K328*-1, IF(E292&lt;50, I330*K328*-1, 0))))))</f>
        <v>0</v>
      </c>
      <c r="L330" s="82">
        <f>K330-H330</f>
        <v>0</v>
      </c>
      <c r="M330" s="139"/>
      <c r="O330" s="7"/>
      <c r="P330" s="5"/>
      <c r="Q330" s="136" t="s">
        <v>86</v>
      </c>
      <c r="R330" s="74"/>
      <c r="S330" s="140">
        <f>OER</f>
        <v>0.13100000000000001</v>
      </c>
      <c r="T330" s="109"/>
      <c r="U330" s="137">
        <f>IF(OR(ISNUMBER(SEARCH("[DGEN]", R289))=TRUE, ISNUMBER(SEARCH("STREET LIGHT", R289))=TRUE), 0, IF(AND(R291=0, R292=0),0, IF(AND(R292=0, R291*12&gt;250000), 0, IF(AND(R291=0, R292&gt;=50), 0, IF(R291*12&lt;=250000, S330*U328*-1, IF(R292&lt;50, S330*U328*-1, 0))))))</f>
        <v>0</v>
      </c>
      <c r="V330" s="140">
        <f>OER</f>
        <v>0.13100000000000001</v>
      </c>
      <c r="W330" s="77"/>
      <c r="X330" s="137">
        <f>IF(OR(ISNUMBER(SEARCH("[DGEN]", R289))=TRUE, ISNUMBER(SEARCH("STREET LIGHT", R289))=TRUE), 0, IF(AND(R291=0, R292=0),0, IF(AND(R292=0, R291*12&gt;250000), 0, IF(AND(R291=0, R292&gt;=50), 0, IF(R291*12&lt;=250000, V330*X328*-1, IF(R292&lt;50, V330*X328*-1, 0))))))</f>
        <v>0</v>
      </c>
      <c r="Y330" s="82">
        <f>X330-U330</f>
        <v>0</v>
      </c>
      <c r="Z330" s="139"/>
      <c r="AB330" s="7"/>
      <c r="AC330" s="5"/>
      <c r="AD330" s="136" t="s">
        <v>86</v>
      </c>
      <c r="AE330" s="74"/>
      <c r="AF330" s="140">
        <f>OER</f>
        <v>0.13100000000000001</v>
      </c>
      <c r="AG330" s="109"/>
      <c r="AH330" s="137">
        <f>IF(OR(ISNUMBER(SEARCH("[DGEN]", AE289))=TRUE, ISNUMBER(SEARCH("STREET LIGHT", AE289))=TRUE), 0, IF(AND(AE291=0, AE292=0),0, IF(AND(AE292=0, AE291*12&gt;250000), 0, IF(AND(AE291=0, AE292&gt;=50), 0, IF(AE291*12&lt;=250000, AF330*AH328*-1, IF(AE292&lt;50, AF330*AH328*-1, 0))))))</f>
        <v>0</v>
      </c>
      <c r="AI330" s="140">
        <f>OER</f>
        <v>0.13100000000000001</v>
      </c>
      <c r="AJ330" s="77"/>
      <c r="AK330" s="137">
        <f>IF(OR(ISNUMBER(SEARCH("[DGEN]", AE289))=TRUE, ISNUMBER(SEARCH("STREET LIGHT", AE289))=TRUE), 0, IF(AND(AE291=0, AE292=0),0, IF(AND(AE292=0, AE291*12&gt;250000), 0, IF(AND(AE291=0, AE292&gt;=50), 0, IF(AE291*12&lt;=250000, AI330*AK328*-1, IF(AE292&lt;50, AI330*AK328*-1, 0))))))</f>
        <v>0</v>
      </c>
      <c r="AL330" s="82">
        <f>AK330-AH330</f>
        <v>0</v>
      </c>
      <c r="AM330" s="139"/>
      <c r="AO330" s="7"/>
    </row>
    <row r="331" spans="3:41" hidden="1" x14ac:dyDescent="0.35">
      <c r="C331" s="5"/>
      <c r="D331" s="257" t="s">
        <v>87</v>
      </c>
      <c r="E331" s="257"/>
      <c r="F331" s="143"/>
      <c r="G331" s="144"/>
      <c r="H331" s="145">
        <f>H328+H329+H330</f>
        <v>8403.2108581800003</v>
      </c>
      <c r="I331" s="146"/>
      <c r="J331" s="146"/>
      <c r="K331" s="147">
        <f>K328+K329+K330</f>
        <v>9258.3672040666661</v>
      </c>
      <c r="L331" s="148">
        <f>K331-H331</f>
        <v>855.1563458866658</v>
      </c>
      <c r="M331" s="149">
        <f>IF((H331)=0,"",(L331/H331))</f>
        <v>0.10176542756323013</v>
      </c>
      <c r="O331" s="7"/>
      <c r="P331" s="5"/>
      <c r="Q331" s="257" t="s">
        <v>87</v>
      </c>
      <c r="R331" s="257"/>
      <c r="S331" s="143"/>
      <c r="T331" s="144"/>
      <c r="U331" s="145">
        <f>U328+U329+U330</f>
        <v>9258.3672040666661</v>
      </c>
      <c r="V331" s="146"/>
      <c r="W331" s="146"/>
      <c r="X331" s="147">
        <f>X328+X329+X330</f>
        <v>10451.9859349873</v>
      </c>
      <c r="Y331" s="148">
        <f>X331-U331</f>
        <v>1193.6187309206343</v>
      </c>
      <c r="Z331" s="149">
        <f>IF((U331)=0,"",(Y331/U331))</f>
        <v>0.12892324365751517</v>
      </c>
      <c r="AB331" s="7"/>
      <c r="AC331" s="5"/>
      <c r="AD331" s="257" t="s">
        <v>87</v>
      </c>
      <c r="AE331" s="257"/>
      <c r="AF331" s="143"/>
      <c r="AG331" s="144"/>
      <c r="AH331" s="145">
        <f>AH328+AH329+AH330</f>
        <v>10451.9859349873</v>
      </c>
      <c r="AI331" s="146"/>
      <c r="AJ331" s="146"/>
      <c r="AK331" s="147">
        <f>AK328+AK329+AK330</f>
        <v>10794.831687021333</v>
      </c>
      <c r="AL331" s="148">
        <f>AK331-AH331</f>
        <v>342.84575203403256</v>
      </c>
      <c r="AM331" s="149">
        <f>IF((AH331)=0,"",(AL331/AH331))</f>
        <v>3.2801972196152704E-2</v>
      </c>
      <c r="AO331" s="7"/>
    </row>
    <row r="332" spans="3:41" ht="15" hidden="1" thickBot="1" x14ac:dyDescent="0.4">
      <c r="C332" s="5"/>
      <c r="D332" s="121"/>
      <c r="E332" s="122"/>
      <c r="F332" s="123"/>
      <c r="G332" s="124"/>
      <c r="H332" s="125"/>
      <c r="I332" s="123"/>
      <c r="J332" s="126"/>
      <c r="K332" s="125"/>
      <c r="L332" s="127"/>
      <c r="M332" s="128"/>
      <c r="O332" s="7"/>
      <c r="P332" s="5"/>
      <c r="Q332" s="121"/>
      <c r="R332" s="122"/>
      <c r="S332" s="123"/>
      <c r="T332" s="124"/>
      <c r="U332" s="125"/>
      <c r="V332" s="123"/>
      <c r="W332" s="126"/>
      <c r="X332" s="125"/>
      <c r="Y332" s="127"/>
      <c r="Z332" s="128"/>
      <c r="AB332" s="7"/>
      <c r="AC332" s="5"/>
      <c r="AD332" s="121"/>
      <c r="AE332" s="122"/>
      <c r="AF332" s="123"/>
      <c r="AG332" s="124"/>
      <c r="AH332" s="125"/>
      <c r="AI332" s="123"/>
      <c r="AJ332" s="126"/>
      <c r="AK332" s="125"/>
      <c r="AL332" s="127"/>
      <c r="AM332" s="128"/>
      <c r="AO332" s="7"/>
    </row>
    <row r="333" spans="3:41" hidden="1" x14ac:dyDescent="0.35">
      <c r="C333" s="5"/>
      <c r="D333" s="129" t="s">
        <v>88</v>
      </c>
      <c r="E333" s="74"/>
      <c r="F333" s="130"/>
      <c r="G333" s="131"/>
      <c r="H333" s="132">
        <f>SUM(H325,H318:H321,H317)</f>
        <v>7292.2184199999992</v>
      </c>
      <c r="I333" s="133"/>
      <c r="J333" s="133"/>
      <c r="K333" s="132">
        <f>SUM(K325,K318:K321,K317)</f>
        <v>8050.7610063333323</v>
      </c>
      <c r="L333" s="134">
        <f>K333-H333</f>
        <v>758.54258633333302</v>
      </c>
      <c r="M333" s="135">
        <f>IF((H333)=0,"",(L333/H333))</f>
        <v>0.10402082639940084</v>
      </c>
      <c r="O333" s="7"/>
      <c r="P333" s="5"/>
      <c r="Q333" s="129" t="s">
        <v>88</v>
      </c>
      <c r="R333" s="74"/>
      <c r="S333" s="130"/>
      <c r="T333" s="131"/>
      <c r="U333" s="132">
        <f>SUM(U325,U318:U321,U317)</f>
        <v>8050.7610063333323</v>
      </c>
      <c r="V333" s="133"/>
      <c r="W333" s="133"/>
      <c r="X333" s="132">
        <f>SUM(X325,X318:X321,X317)</f>
        <v>9107.0607682099999</v>
      </c>
      <c r="Y333" s="134">
        <f>X333-U333</f>
        <v>1056.2997618766676</v>
      </c>
      <c r="Z333" s="135">
        <f>IF((U333)=0,"",(Y333/U333))</f>
        <v>0.13120495826987078</v>
      </c>
      <c r="AB333" s="7"/>
      <c r="AC333" s="5"/>
      <c r="AD333" s="129" t="s">
        <v>88</v>
      </c>
      <c r="AE333" s="74"/>
      <c r="AF333" s="130"/>
      <c r="AG333" s="131"/>
      <c r="AH333" s="132">
        <f>SUM(AH325,AH318:AH321,AH317)</f>
        <v>9107.0607682099999</v>
      </c>
      <c r="AI333" s="133"/>
      <c r="AJ333" s="133"/>
      <c r="AK333" s="132">
        <f>SUM(AK325,AK318:AK321,AK317)</f>
        <v>9410.4640885940989</v>
      </c>
      <c r="AL333" s="134">
        <f>AK333-AH333</f>
        <v>303.40332038409906</v>
      </c>
      <c r="AM333" s="135">
        <f>IF((AH333)=0,"",(AL333/AH333))</f>
        <v>3.3315174687665254E-2</v>
      </c>
      <c r="AO333" s="7"/>
    </row>
    <row r="334" spans="3:41" hidden="1" x14ac:dyDescent="0.35">
      <c r="C334" s="5"/>
      <c r="D334" s="136" t="s">
        <v>85</v>
      </c>
      <c r="E334" s="74"/>
      <c r="F334" s="130">
        <v>0.13</v>
      </c>
      <c r="G334" s="131"/>
      <c r="H334" s="137">
        <f>H333*F334</f>
        <v>947.98839459999988</v>
      </c>
      <c r="I334" s="130">
        <v>0.13</v>
      </c>
      <c r="J334" s="138"/>
      <c r="K334" s="137">
        <f>K333*I334</f>
        <v>1046.5989308233331</v>
      </c>
      <c r="L334" s="82">
        <f>K334-H334</f>
        <v>98.61053622333327</v>
      </c>
      <c r="M334" s="139">
        <f>IF((H334)=0,"",(L334/H334))</f>
        <v>0.10402082639940081</v>
      </c>
      <c r="O334" s="7"/>
      <c r="P334" s="5"/>
      <c r="Q334" s="136" t="s">
        <v>85</v>
      </c>
      <c r="R334" s="74"/>
      <c r="S334" s="130">
        <v>0.13</v>
      </c>
      <c r="T334" s="131"/>
      <c r="U334" s="137">
        <f>U333*S334</f>
        <v>1046.5989308233331</v>
      </c>
      <c r="V334" s="130">
        <v>0.13</v>
      </c>
      <c r="W334" s="138"/>
      <c r="X334" s="137">
        <f>X333*V334</f>
        <v>1183.9178998673001</v>
      </c>
      <c r="Y334" s="82">
        <f>X334-U334</f>
        <v>137.31896904396694</v>
      </c>
      <c r="Z334" s="139">
        <f>IF((U334)=0,"",(Y334/U334))</f>
        <v>0.13120495826987091</v>
      </c>
      <c r="AB334" s="7"/>
      <c r="AC334" s="5"/>
      <c r="AD334" s="136" t="s">
        <v>85</v>
      </c>
      <c r="AE334" s="74"/>
      <c r="AF334" s="130">
        <v>0.13</v>
      </c>
      <c r="AG334" s="131"/>
      <c r="AH334" s="137">
        <f>AH333*AF334</f>
        <v>1183.9178998673001</v>
      </c>
      <c r="AI334" s="130">
        <v>0.13</v>
      </c>
      <c r="AJ334" s="138"/>
      <c r="AK334" s="137">
        <f>AK333*AI334</f>
        <v>1223.3603315172329</v>
      </c>
      <c r="AL334" s="82">
        <f>AK334-AH334</f>
        <v>39.442431649932814</v>
      </c>
      <c r="AM334" s="139">
        <f>IF((AH334)=0,"",(AL334/AH334))</f>
        <v>3.3315174687665199E-2</v>
      </c>
      <c r="AO334" s="7"/>
    </row>
    <row r="335" spans="3:41" hidden="1" x14ac:dyDescent="0.35">
      <c r="C335" s="5"/>
      <c r="D335" s="136" t="s">
        <v>86</v>
      </c>
      <c r="E335" s="74"/>
      <c r="F335" s="140">
        <f>OER</f>
        <v>0.13100000000000001</v>
      </c>
      <c r="G335" s="131"/>
      <c r="H335" s="137">
        <f>IF(OR(ISNUMBER(SEARCH("[DGEN]", E289))=TRUE, ISNUMBER(SEARCH("STREET LIGHT", E289))=TRUE), 0, IF(AND(E291=0, E292=0),0, IF(AND(E292=0, E291*12&gt;250000), 0, IF(AND(E291=0, E292&gt;=50), 0, IF(E291*12&lt;=250000, F335*H333*-1, IF(E292&lt;50, F335*H333*-1, 0))))))</f>
        <v>0</v>
      </c>
      <c r="I335" s="140">
        <f>OER</f>
        <v>0.13100000000000001</v>
      </c>
      <c r="J335" s="138"/>
      <c r="K335" s="137">
        <f>IF(OR(ISNUMBER(SEARCH("[DGEN]", E289))=TRUE, ISNUMBER(SEARCH("STREET LIGHT", E289))=TRUE), 0, IF(AND(E291=0, E292=0),0, IF(AND(E292=0, E291*12&gt;250000), 0, IF(AND(E291=0, E292&gt;=50), 0, IF(E291*12&lt;=250000, I335*K333*-1, IF(E292&lt;50, I335*K333*-1, 0))))))</f>
        <v>0</v>
      </c>
      <c r="L335" s="82"/>
      <c r="M335" s="139"/>
      <c r="O335" s="7"/>
      <c r="P335" s="5"/>
      <c r="Q335" s="136" t="s">
        <v>86</v>
      </c>
      <c r="R335" s="74"/>
      <c r="S335" s="140">
        <f>OER</f>
        <v>0.13100000000000001</v>
      </c>
      <c r="T335" s="131"/>
      <c r="U335" s="137">
        <f>IF(OR(ISNUMBER(SEARCH("[DGEN]", R289))=TRUE, ISNUMBER(SEARCH("STREET LIGHT", R289))=TRUE), 0, IF(AND(R291=0, R292=0),0, IF(AND(R292=0, R291*12&gt;250000), 0, IF(AND(R291=0, R292&gt;=50), 0, IF(R291*12&lt;=250000, S335*U333*-1, IF(R292&lt;50, S335*U333*-1, 0))))))</f>
        <v>0</v>
      </c>
      <c r="V335" s="140">
        <f>OER</f>
        <v>0.13100000000000001</v>
      </c>
      <c r="W335" s="138"/>
      <c r="X335" s="137">
        <f>IF(OR(ISNUMBER(SEARCH("[DGEN]", R289))=TRUE, ISNUMBER(SEARCH("STREET LIGHT", R289))=TRUE), 0, IF(AND(R291=0, R292=0),0, IF(AND(R292=0, R291*12&gt;250000), 0, IF(AND(R291=0, R292&gt;=50), 0, IF(R291*12&lt;=250000, V335*X333*-1, IF(R292&lt;50, V335*X333*-1, 0))))))</f>
        <v>0</v>
      </c>
      <c r="Y335" s="82"/>
      <c r="Z335" s="139"/>
      <c r="AB335" s="7"/>
      <c r="AC335" s="5"/>
      <c r="AD335" s="136" t="s">
        <v>86</v>
      </c>
      <c r="AE335" s="74"/>
      <c r="AF335" s="140">
        <f>OER</f>
        <v>0.13100000000000001</v>
      </c>
      <c r="AG335" s="131"/>
      <c r="AH335" s="137">
        <f>IF(OR(ISNUMBER(SEARCH("[DGEN]", AE289))=TRUE, ISNUMBER(SEARCH("STREET LIGHT", AE289))=TRUE), 0, IF(AND(AE291=0, AE292=0),0, IF(AND(AE292=0, AE291*12&gt;250000), 0, IF(AND(AE291=0, AE292&gt;=50), 0, IF(AE291*12&lt;=250000, AF335*AH333*-1, IF(AE292&lt;50, AF335*AH333*-1, 0))))))</f>
        <v>0</v>
      </c>
      <c r="AI335" s="140">
        <f>OER</f>
        <v>0.13100000000000001</v>
      </c>
      <c r="AJ335" s="138"/>
      <c r="AK335" s="137">
        <f>IF(OR(ISNUMBER(SEARCH("[DGEN]", AE289))=TRUE, ISNUMBER(SEARCH("STREET LIGHT", AE289))=TRUE), 0, IF(AND(AE291=0, AE292=0),0, IF(AND(AE292=0, AE291*12&gt;250000), 0, IF(AND(AE291=0, AE292&gt;=50), 0, IF(AE291*12&lt;=250000, AI335*AK333*-1, IF(AE292&lt;50, AI335*AK333*-1, 0))))))</f>
        <v>0</v>
      </c>
      <c r="AL335" s="82"/>
      <c r="AM335" s="139"/>
      <c r="AO335" s="7"/>
    </row>
    <row r="336" spans="3:41" hidden="1" x14ac:dyDescent="0.35">
      <c r="C336" s="5"/>
      <c r="D336" s="257" t="s">
        <v>88</v>
      </c>
      <c r="E336" s="257"/>
      <c r="F336" s="150"/>
      <c r="G336" s="151"/>
      <c r="H336" s="145">
        <f>H333+H334+H335</f>
        <v>8240.2068145999983</v>
      </c>
      <c r="I336" s="146"/>
      <c r="J336" s="146"/>
      <c r="K336" s="147">
        <f>K333+K334+K335</f>
        <v>9097.3599371566652</v>
      </c>
      <c r="L336" s="152">
        <f>K336-H336</f>
        <v>857.15312255666686</v>
      </c>
      <c r="M336" s="153">
        <f>IF((H336)=0,"",(L336/H336))</f>
        <v>0.10402082639940091</v>
      </c>
      <c r="O336" s="7"/>
      <c r="P336" s="5"/>
      <c r="Q336" s="257" t="s">
        <v>88</v>
      </c>
      <c r="R336" s="257"/>
      <c r="S336" s="150"/>
      <c r="T336" s="151"/>
      <c r="U336" s="145">
        <f>U333+U334+U335</f>
        <v>9097.3599371566652</v>
      </c>
      <c r="V336" s="146"/>
      <c r="W336" s="146"/>
      <c r="X336" s="147">
        <f>X333+X334+X335</f>
        <v>10290.9786680773</v>
      </c>
      <c r="Y336" s="152">
        <f>X336-U336</f>
        <v>1193.6187309206343</v>
      </c>
      <c r="Z336" s="153">
        <f>IF((U336)=0,"",(Y336/U336))</f>
        <v>0.13120495826987075</v>
      </c>
      <c r="AB336" s="7"/>
      <c r="AC336" s="5"/>
      <c r="AD336" s="257" t="s">
        <v>88</v>
      </c>
      <c r="AE336" s="257"/>
      <c r="AF336" s="150"/>
      <c r="AG336" s="151"/>
      <c r="AH336" s="145">
        <f>AH333+AH334+AH335</f>
        <v>10290.9786680773</v>
      </c>
      <c r="AI336" s="146"/>
      <c r="AJ336" s="146"/>
      <c r="AK336" s="147">
        <f>AK333+AK334+AK335</f>
        <v>10633.824420111332</v>
      </c>
      <c r="AL336" s="152">
        <f>AK336-AH336</f>
        <v>342.84575203403256</v>
      </c>
      <c r="AM336" s="153">
        <f>IF((AH336)=0,"",(AL336/AH336))</f>
        <v>3.3315174687665317E-2</v>
      </c>
      <c r="AO336" s="7"/>
    </row>
    <row r="337" spans="3:41" ht="15" hidden="1" thickBot="1" x14ac:dyDescent="0.4">
      <c r="C337" s="5"/>
      <c r="D337" s="121"/>
      <c r="E337" s="122"/>
      <c r="F337" s="154"/>
      <c r="G337" s="155"/>
      <c r="H337" s="156"/>
      <c r="I337" s="154"/>
      <c r="J337" s="124"/>
      <c r="K337" s="156"/>
      <c r="L337" s="157"/>
      <c r="M337" s="128"/>
      <c r="O337" s="7"/>
      <c r="P337" s="5"/>
      <c r="Q337" s="121"/>
      <c r="R337" s="122"/>
      <c r="S337" s="154"/>
      <c r="T337" s="155"/>
      <c r="U337" s="156"/>
      <c r="V337" s="154"/>
      <c r="W337" s="124"/>
      <c r="X337" s="156"/>
      <c r="Y337" s="157"/>
      <c r="Z337" s="128"/>
      <c r="AB337" s="7"/>
      <c r="AC337" s="5"/>
      <c r="AD337" s="121"/>
      <c r="AE337" s="122"/>
      <c r="AF337" s="154"/>
      <c r="AG337" s="155"/>
      <c r="AH337" s="156"/>
      <c r="AI337" s="154"/>
      <c r="AJ337" s="124"/>
      <c r="AK337" s="156"/>
      <c r="AL337" s="157"/>
      <c r="AM337" s="128"/>
      <c r="AO337" s="7"/>
    </row>
    <row r="338" spans="3:41" x14ac:dyDescent="0.35">
      <c r="C338" s="5"/>
      <c r="D338" s="129" t="s">
        <v>89</v>
      </c>
      <c r="E338" s="74"/>
      <c r="F338" s="130"/>
      <c r="G338" s="131"/>
      <c r="H338" s="132">
        <f>SUM(H326,H318:H321,H317)</f>
        <v>7561.575327333333</v>
      </c>
      <c r="I338" s="133"/>
      <c r="J338" s="133"/>
      <c r="K338" s="132">
        <f>SUM(K326,K318:K321,K317)</f>
        <v>8316.8183293333332</v>
      </c>
      <c r="L338" s="134">
        <f>K338-H338</f>
        <v>755.24300200000016</v>
      </c>
      <c r="M338" s="135">
        <f>IF((H338)=0,"",(L338/H338))</f>
        <v>9.9879055528280289E-2</v>
      </c>
      <c r="O338" s="7"/>
      <c r="P338" s="5"/>
      <c r="Q338" s="129" t="s">
        <v>89</v>
      </c>
      <c r="R338" s="74"/>
      <c r="S338" s="130"/>
      <c r="T338" s="131"/>
      <c r="U338" s="132">
        <f>SUM(U326,U318:U321,U317)</f>
        <v>8363.4180601333319</v>
      </c>
      <c r="V338" s="133"/>
      <c r="W338" s="133"/>
      <c r="X338" s="132">
        <f>SUM(X326,X318:X321,X317)</f>
        <v>9419.7178220099995</v>
      </c>
      <c r="Y338" s="134">
        <f>X338-U338</f>
        <v>1056.2997618766676</v>
      </c>
      <c r="Z338" s="135">
        <f>IF((U338)=0,"",(Y338/U338))</f>
        <v>0.12630000727953899</v>
      </c>
      <c r="AB338" s="7"/>
      <c r="AC338" s="5"/>
      <c r="AD338" s="129" t="s">
        <v>89</v>
      </c>
      <c r="AE338" s="74"/>
      <c r="AF338" s="130"/>
      <c r="AG338" s="131"/>
      <c r="AH338" s="132">
        <f>SUM(AH326,AH318:AH321,AH317)</f>
        <v>9467.715544734001</v>
      </c>
      <c r="AI338" s="133"/>
      <c r="AJ338" s="133"/>
      <c r="AK338" s="132">
        <f>SUM(AK326,AK318:AK321,AK317)</f>
        <v>9771.1188651181001</v>
      </c>
      <c r="AL338" s="134">
        <f>AK338-AH338</f>
        <v>303.40332038409906</v>
      </c>
      <c r="AM338" s="135">
        <f>IF((AH338)=0,"",(AL338/AH338))</f>
        <v>3.2046095908833443E-2</v>
      </c>
      <c r="AO338" s="7"/>
    </row>
    <row r="339" spans="3:41" x14ac:dyDescent="0.35">
      <c r="C339" s="5"/>
      <c r="D339" s="136" t="s">
        <v>85</v>
      </c>
      <c r="E339" s="74"/>
      <c r="F339" s="130">
        <v>0.13</v>
      </c>
      <c r="G339" s="131"/>
      <c r="H339" s="137">
        <f>H338*F339</f>
        <v>983.00479255333335</v>
      </c>
      <c r="I339" s="130">
        <v>0.13</v>
      </c>
      <c r="J339" s="138"/>
      <c r="K339" s="137">
        <f>K338*I339</f>
        <v>1081.1863828133332</v>
      </c>
      <c r="L339" s="82">
        <f>K339-H339</f>
        <v>98.181590259999894</v>
      </c>
      <c r="M339" s="139">
        <f>IF((H339)=0,"",(L339/H339))</f>
        <v>9.987905552828015E-2</v>
      </c>
      <c r="O339" s="7"/>
      <c r="P339" s="5"/>
      <c r="Q339" s="136" t="s">
        <v>85</v>
      </c>
      <c r="R339" s="74"/>
      <c r="S339" s="130">
        <v>0.13</v>
      </c>
      <c r="T339" s="131"/>
      <c r="U339" s="137">
        <f>U338*S339</f>
        <v>1087.2443478173332</v>
      </c>
      <c r="V339" s="130">
        <v>0.13</v>
      </c>
      <c r="W339" s="138"/>
      <c r="X339" s="137">
        <f>X338*V339</f>
        <v>1224.5633168612999</v>
      </c>
      <c r="Y339" s="82">
        <f>X339-U339</f>
        <v>137.31896904396672</v>
      </c>
      <c r="Z339" s="139">
        <f>IF((U339)=0,"",(Y339/U339))</f>
        <v>0.12630000727953891</v>
      </c>
      <c r="AB339" s="7"/>
      <c r="AC339" s="5"/>
      <c r="AD339" s="136" t="s">
        <v>85</v>
      </c>
      <c r="AE339" s="74"/>
      <c r="AF339" s="130">
        <v>0.13</v>
      </c>
      <c r="AG339" s="131"/>
      <c r="AH339" s="137">
        <f>AH338*AF339</f>
        <v>1230.8030208154203</v>
      </c>
      <c r="AI339" s="130">
        <v>0.13</v>
      </c>
      <c r="AJ339" s="138"/>
      <c r="AK339" s="137">
        <f>AK338*AI339</f>
        <v>1270.2454524653531</v>
      </c>
      <c r="AL339" s="82">
        <f>AK339-AH339</f>
        <v>39.442431649932814</v>
      </c>
      <c r="AM339" s="139">
        <f>IF((AH339)=0,"",(AL339/AH339))</f>
        <v>3.2046095908833387E-2</v>
      </c>
      <c r="AO339" s="7"/>
    </row>
    <row r="340" spans="3:41" hidden="1" x14ac:dyDescent="0.35">
      <c r="C340" s="5"/>
      <c r="D340" s="136" t="s">
        <v>86</v>
      </c>
      <c r="E340" s="74"/>
      <c r="F340" s="140">
        <f>OER</f>
        <v>0.13100000000000001</v>
      </c>
      <c r="G340" s="131"/>
      <c r="H340" s="137">
        <f>IF(OR(ISNUMBER(SEARCH("[DGEN]", E289))=TRUE, ISNUMBER(SEARCH("STREET LIGHT", E289))=TRUE), 0, IF(AND(E291=0, E292=0),0, IF(AND(E292=0, E291*12&gt;250000), 0, IF(AND(E291=0, E292&gt;=50), 0, IF(E291*12&lt;=250000, F340*H338*-1, IF(E292&lt;50, F340*H338*-1, 0))))))</f>
        <v>0</v>
      </c>
      <c r="I340" s="140">
        <f>OER</f>
        <v>0.13100000000000001</v>
      </c>
      <c r="J340" s="138"/>
      <c r="K340" s="137">
        <f>IF(OR(ISNUMBER(SEARCH("[DGEN]", E289))=TRUE, ISNUMBER(SEARCH("STREET LIGHT", E289))=TRUE), 0, IF(AND(E291=0, E292=0),0, IF(AND(E292=0, E291*12&gt;250000), 0, IF(AND(E291=0, E292&gt;=50), 0, IF(E291*12&lt;=250000, I340*K338*-1, IF(E292&lt;50, I340*K338*-1, 0))))))</f>
        <v>0</v>
      </c>
      <c r="L340" s="82"/>
      <c r="M340" s="139"/>
      <c r="O340" s="7"/>
      <c r="P340" s="5"/>
      <c r="Q340" s="136" t="s">
        <v>86</v>
      </c>
      <c r="R340" s="74"/>
      <c r="S340" s="140">
        <f>OER</f>
        <v>0.13100000000000001</v>
      </c>
      <c r="T340" s="131"/>
      <c r="U340" s="137">
        <f>IF(OR(ISNUMBER(SEARCH("[DGEN]", R289))=TRUE, ISNUMBER(SEARCH("STREET LIGHT", R289))=TRUE), 0, IF(AND(R291=0, R292=0),0, IF(AND(R292=0, R291*12&gt;250000), 0, IF(AND(R291=0, R292&gt;=50), 0, IF(R291*12&lt;=250000, S340*U338*-1, IF(R292&lt;50, S340*U338*-1, 0))))))</f>
        <v>0</v>
      </c>
      <c r="V340" s="140">
        <f>OER</f>
        <v>0.13100000000000001</v>
      </c>
      <c r="W340" s="138"/>
      <c r="X340" s="137">
        <f>IF(OR(ISNUMBER(SEARCH("[DGEN]", R289))=TRUE, ISNUMBER(SEARCH("STREET LIGHT", R289))=TRUE), 0, IF(AND(R291=0, R292=0),0, IF(AND(R292=0, R291*12&gt;250000), 0, IF(AND(R291=0, R292&gt;=50), 0, IF(R291*12&lt;=250000, V340*X338*-1, IF(R292&lt;50, V340*X338*-1, 0))))))</f>
        <v>0</v>
      </c>
      <c r="Y340" s="82"/>
      <c r="Z340" s="139"/>
      <c r="AB340" s="7"/>
      <c r="AC340" s="5"/>
      <c r="AD340" s="136" t="s">
        <v>86</v>
      </c>
      <c r="AE340" s="74"/>
      <c r="AF340" s="140">
        <f>OER</f>
        <v>0.13100000000000001</v>
      </c>
      <c r="AG340" s="131"/>
      <c r="AH340" s="137">
        <f>IF(OR(ISNUMBER(SEARCH("[DGEN]", AE289))=TRUE, ISNUMBER(SEARCH("STREET LIGHT", AE289))=TRUE), 0, IF(AND(AE291=0, AE292=0),0, IF(AND(AE292=0, AE291*12&gt;250000), 0, IF(AND(AE291=0, AE292&gt;=50), 0, IF(AE291*12&lt;=250000, AF340*AH338*-1, IF(AE292&lt;50, AF340*AH338*-1, 0))))))</f>
        <v>0</v>
      </c>
      <c r="AI340" s="140">
        <f>OER</f>
        <v>0.13100000000000001</v>
      </c>
      <c r="AJ340" s="138"/>
      <c r="AK340" s="137">
        <f>IF(OR(ISNUMBER(SEARCH("[DGEN]", AE289))=TRUE, ISNUMBER(SEARCH("STREET LIGHT", AE289))=TRUE), 0, IF(AND(AE291=0, AE292=0),0, IF(AND(AE292=0, AE291*12&gt;250000), 0, IF(AND(AE291=0, AE292&gt;=50), 0, IF(AE291*12&lt;=250000, AI340*AK338*-1, IF(AE292&lt;50, AI340*AK338*-1, 0))))))</f>
        <v>0</v>
      </c>
      <c r="AL340" s="82"/>
      <c r="AM340" s="139"/>
      <c r="AO340" s="7"/>
    </row>
    <row r="341" spans="3:41" ht="15" thickBot="1" x14ac:dyDescent="0.4">
      <c r="C341" s="5"/>
      <c r="D341" s="257" t="s">
        <v>89</v>
      </c>
      <c r="E341" s="257"/>
      <c r="F341" s="150"/>
      <c r="G341" s="151"/>
      <c r="H341" s="145">
        <f>H338+H339+H340</f>
        <v>8544.5801198866666</v>
      </c>
      <c r="I341" s="146"/>
      <c r="J341" s="146"/>
      <c r="K341" s="147">
        <f>K338+K339+K340</f>
        <v>9398.0047121466669</v>
      </c>
      <c r="L341" s="152">
        <f>K341-H341</f>
        <v>853.42459226000028</v>
      </c>
      <c r="M341" s="153">
        <f>IF((H341)=0,"",(L341/H341))</f>
        <v>9.9879055528280303E-2</v>
      </c>
      <c r="O341" s="7"/>
      <c r="P341" s="5"/>
      <c r="Q341" s="257" t="s">
        <v>89</v>
      </c>
      <c r="R341" s="257"/>
      <c r="S341" s="150"/>
      <c r="T341" s="151"/>
      <c r="U341" s="145">
        <f>U338+U339+U340</f>
        <v>9450.6624079506655</v>
      </c>
      <c r="V341" s="146"/>
      <c r="W341" s="146"/>
      <c r="X341" s="147">
        <f>X338+X339+X340</f>
        <v>10644.2811388713</v>
      </c>
      <c r="Y341" s="152">
        <f>X341-U341</f>
        <v>1193.6187309206343</v>
      </c>
      <c r="Z341" s="153">
        <f>IF((U341)=0,"",(Y341/U341))</f>
        <v>0.12630000727953897</v>
      </c>
      <c r="AB341" s="7"/>
      <c r="AC341" s="5"/>
      <c r="AD341" s="257" t="s">
        <v>89</v>
      </c>
      <c r="AE341" s="257"/>
      <c r="AF341" s="150"/>
      <c r="AG341" s="151"/>
      <c r="AH341" s="145">
        <f>AH338+AH339+AH340</f>
        <v>10698.518565549421</v>
      </c>
      <c r="AI341" s="146"/>
      <c r="AJ341" s="146"/>
      <c r="AK341" s="147">
        <f>AK338+AK339+AK340</f>
        <v>11041.364317583453</v>
      </c>
      <c r="AL341" s="152">
        <f>AK341-AH341</f>
        <v>342.84575203403256</v>
      </c>
      <c r="AM341" s="153">
        <f>IF((AH341)=0,"",(AL341/AH341))</f>
        <v>3.2046095908833505E-2</v>
      </c>
      <c r="AO341" s="7"/>
    </row>
    <row r="342" spans="3:41" ht="15" thickBot="1" x14ac:dyDescent="0.4">
      <c r="C342" s="5"/>
      <c r="D342" s="121"/>
      <c r="E342" s="122"/>
      <c r="F342" s="158"/>
      <c r="G342" s="155"/>
      <c r="H342" s="159"/>
      <c r="I342" s="158"/>
      <c r="J342" s="124"/>
      <c r="K342" s="159"/>
      <c r="L342" s="157"/>
      <c r="M342" s="160"/>
      <c r="O342" s="7"/>
      <c r="P342" s="5"/>
      <c r="Q342" s="121"/>
      <c r="R342" s="122"/>
      <c r="S342" s="158"/>
      <c r="T342" s="155"/>
      <c r="U342" s="159"/>
      <c r="V342" s="158"/>
      <c r="W342" s="124"/>
      <c r="X342" s="159"/>
      <c r="Y342" s="157"/>
      <c r="Z342" s="160"/>
      <c r="AB342" s="7"/>
      <c r="AC342" s="5"/>
      <c r="AD342" s="121"/>
      <c r="AE342" s="122"/>
      <c r="AF342" s="158"/>
      <c r="AG342" s="155"/>
      <c r="AH342" s="159"/>
      <c r="AI342" s="158"/>
      <c r="AJ342" s="124"/>
      <c r="AK342" s="159"/>
      <c r="AL342" s="157"/>
      <c r="AM342" s="160"/>
      <c r="AO342" s="7"/>
    </row>
    <row r="343" spans="3:41" x14ac:dyDescent="0.35">
      <c r="C343" s="5"/>
      <c r="O343" s="7"/>
      <c r="P343" s="5"/>
      <c r="AB343" s="7"/>
      <c r="AC343" s="5"/>
      <c r="AO343" s="7"/>
    </row>
    <row r="344" spans="3:41" x14ac:dyDescent="0.35">
      <c r="C344" s="5"/>
      <c r="O344" s="7"/>
      <c r="P344" s="5"/>
      <c r="AB344" s="7"/>
      <c r="AC344" s="5"/>
      <c r="AO344" s="7"/>
    </row>
    <row r="345" spans="3:41" x14ac:dyDescent="0.35">
      <c r="C345" s="5"/>
      <c r="D345" s="58" t="s">
        <v>41</v>
      </c>
      <c r="E345" s="250" t="str">
        <f>E175</f>
        <v>GENERAL SERVICE 50 to 4,999 kW SERVICE CLASSIFICATION - Non-RPP (Other)</v>
      </c>
      <c r="F345" s="251"/>
      <c r="G345" s="251"/>
      <c r="H345" s="251"/>
      <c r="I345" s="251"/>
      <c r="J345" s="252"/>
      <c r="K345" s="176" t="s">
        <v>92</v>
      </c>
      <c r="L345" s="59"/>
      <c r="M345" s="59"/>
      <c r="O345" s="7"/>
      <c r="P345" s="5"/>
      <c r="Q345" s="58" t="s">
        <v>41</v>
      </c>
      <c r="R345" s="250" t="str">
        <f>R175</f>
        <v>GENERAL SERVICE 50 to 4,999 kW SERVICE CLASSIFICATION - Non-RPP (Other)</v>
      </c>
      <c r="S345" s="251"/>
      <c r="T345" s="251"/>
      <c r="U345" s="251"/>
      <c r="V345" s="251"/>
      <c r="W345" s="252"/>
      <c r="X345" s="176" t="s">
        <v>92</v>
      </c>
      <c r="Y345" s="59"/>
      <c r="Z345" s="59"/>
      <c r="AB345" s="7"/>
      <c r="AC345" s="5"/>
      <c r="AD345" s="58" t="s">
        <v>41</v>
      </c>
      <c r="AE345" s="250" t="str">
        <f>AE175</f>
        <v>GENERAL SERVICE 50 to 4,999 kW SERVICE CLASSIFICATION - Non-RPP (Other)</v>
      </c>
      <c r="AF345" s="251"/>
      <c r="AG345" s="251"/>
      <c r="AH345" s="251"/>
      <c r="AI345" s="251"/>
      <c r="AJ345" s="252"/>
      <c r="AK345" s="176" t="s">
        <v>92</v>
      </c>
      <c r="AL345" s="59"/>
      <c r="AM345" s="59"/>
      <c r="AO345" s="7"/>
    </row>
    <row r="346" spans="3:41" x14ac:dyDescent="0.35">
      <c r="C346" s="5"/>
      <c r="D346" s="58" t="s">
        <v>42</v>
      </c>
      <c r="E346" s="253" t="s">
        <v>124</v>
      </c>
      <c r="F346" s="254"/>
      <c r="G346" s="255"/>
      <c r="H346" s="59"/>
      <c r="I346" s="59"/>
      <c r="J346" s="59"/>
      <c r="K346" s="59"/>
      <c r="L346" s="59"/>
      <c r="M346" s="59"/>
      <c r="O346" s="7"/>
      <c r="P346" s="5"/>
      <c r="Q346" s="58" t="s">
        <v>42</v>
      </c>
      <c r="R346" s="253" t="str">
        <f>E346</f>
        <v>Non-RPP (Other)</v>
      </c>
      <c r="S346" s="254"/>
      <c r="T346" s="255"/>
      <c r="U346" s="59"/>
      <c r="V346" s="59"/>
      <c r="W346" s="59"/>
      <c r="X346" s="59"/>
      <c r="Y346" s="59"/>
      <c r="Z346" s="59"/>
      <c r="AB346" s="7"/>
      <c r="AC346" s="5"/>
      <c r="AD346" s="58" t="s">
        <v>42</v>
      </c>
      <c r="AE346" s="253" t="str">
        <f>R346</f>
        <v>Non-RPP (Other)</v>
      </c>
      <c r="AF346" s="254"/>
      <c r="AG346" s="255"/>
      <c r="AH346" s="59"/>
      <c r="AI346" s="59"/>
      <c r="AJ346" s="59"/>
      <c r="AK346" s="59"/>
      <c r="AL346" s="59"/>
      <c r="AM346" s="59"/>
      <c r="AO346" s="7"/>
    </row>
    <row r="347" spans="3:41" x14ac:dyDescent="0.35">
      <c r="C347" s="5"/>
      <c r="D347" s="58" t="s">
        <v>43</v>
      </c>
      <c r="E347" s="61">
        <v>35000</v>
      </c>
      <c r="F347" s="62" t="s">
        <v>33</v>
      </c>
      <c r="G347" s="59"/>
      <c r="H347" s="59"/>
      <c r="I347" s="59"/>
      <c r="J347" s="59"/>
      <c r="K347" s="59"/>
      <c r="L347" s="59"/>
      <c r="M347" s="59"/>
      <c r="O347" s="7"/>
      <c r="P347" s="5"/>
      <c r="Q347" s="58" t="s">
        <v>43</v>
      </c>
      <c r="R347" s="61">
        <f>E347</f>
        <v>35000</v>
      </c>
      <c r="S347" s="62" t="s">
        <v>33</v>
      </c>
      <c r="T347" s="59"/>
      <c r="U347" s="59"/>
      <c r="V347" s="59"/>
      <c r="W347" s="59"/>
      <c r="X347" s="59"/>
      <c r="Y347" s="59"/>
      <c r="Z347" s="59"/>
      <c r="AB347" s="7"/>
      <c r="AC347" s="5"/>
      <c r="AD347" s="58" t="s">
        <v>43</v>
      </c>
      <c r="AE347" s="61">
        <f>R347</f>
        <v>35000</v>
      </c>
      <c r="AF347" s="62" t="s">
        <v>33</v>
      </c>
      <c r="AG347" s="59"/>
      <c r="AH347" s="59"/>
      <c r="AI347" s="59"/>
      <c r="AJ347" s="59"/>
      <c r="AK347" s="59"/>
      <c r="AL347" s="59"/>
      <c r="AM347" s="59"/>
      <c r="AO347" s="7"/>
    </row>
    <row r="348" spans="3:41" x14ac:dyDescent="0.35">
      <c r="C348" s="5"/>
      <c r="D348" s="58" t="s">
        <v>44</v>
      </c>
      <c r="E348" s="61">
        <v>100</v>
      </c>
      <c r="F348" s="63" t="s">
        <v>36</v>
      </c>
      <c r="G348" s="59"/>
      <c r="H348" s="59"/>
      <c r="I348" s="59"/>
      <c r="J348" s="59"/>
      <c r="K348" s="59"/>
      <c r="L348" s="59"/>
      <c r="M348" s="59"/>
      <c r="O348" s="7"/>
      <c r="P348" s="5"/>
      <c r="Q348" s="58" t="s">
        <v>44</v>
      </c>
      <c r="R348" s="61">
        <f t="shared" ref="R348:R350" si="306">E348</f>
        <v>100</v>
      </c>
      <c r="S348" s="63" t="s">
        <v>36</v>
      </c>
      <c r="T348" s="59"/>
      <c r="U348" s="59"/>
      <c r="V348" s="59"/>
      <c r="W348" s="59"/>
      <c r="X348" s="59"/>
      <c r="Y348" s="59"/>
      <c r="Z348" s="59"/>
      <c r="AB348" s="7"/>
      <c r="AC348" s="5"/>
      <c r="AD348" s="58" t="s">
        <v>44</v>
      </c>
      <c r="AE348" s="61">
        <f t="shared" ref="AE348" si="307">R348</f>
        <v>100</v>
      </c>
      <c r="AF348" s="63" t="s">
        <v>36</v>
      </c>
      <c r="AG348" s="59"/>
      <c r="AH348" s="59"/>
      <c r="AI348" s="59"/>
      <c r="AJ348" s="59"/>
      <c r="AK348" s="59"/>
      <c r="AL348" s="59"/>
      <c r="AM348" s="59"/>
      <c r="AO348" s="7"/>
    </row>
    <row r="349" spans="3:41" x14ac:dyDescent="0.35">
      <c r="C349" s="5"/>
      <c r="D349" s="58" t="s">
        <v>45</v>
      </c>
      <c r="E349" s="61">
        <v>1.0693999999999999</v>
      </c>
      <c r="F349" s="64"/>
      <c r="G349" s="59"/>
      <c r="H349" s="59"/>
      <c r="I349" s="59"/>
      <c r="J349" s="59"/>
      <c r="K349" s="59"/>
      <c r="L349" s="59"/>
      <c r="M349" s="59"/>
      <c r="O349" s="7"/>
      <c r="P349" s="5"/>
      <c r="Q349" s="58" t="s">
        <v>45</v>
      </c>
      <c r="R349" s="61">
        <f>R350</f>
        <v>1.0563</v>
      </c>
      <c r="S349" s="64"/>
      <c r="T349" s="59"/>
      <c r="U349" s="59"/>
      <c r="V349" s="59"/>
      <c r="W349" s="59"/>
      <c r="X349" s="59"/>
      <c r="Y349" s="59"/>
      <c r="Z349" s="59"/>
      <c r="AB349" s="7"/>
      <c r="AC349" s="5"/>
      <c r="AD349" s="58" t="s">
        <v>45</v>
      </c>
      <c r="AE349" s="61">
        <f>AE350</f>
        <v>1.0563</v>
      </c>
      <c r="AF349" s="64"/>
      <c r="AG349" s="59"/>
      <c r="AH349" s="59"/>
      <c r="AI349" s="59"/>
      <c r="AJ349" s="59"/>
      <c r="AK349" s="59"/>
      <c r="AL349" s="59"/>
      <c r="AM349" s="59"/>
      <c r="AO349" s="7"/>
    </row>
    <row r="350" spans="3:41" x14ac:dyDescent="0.35">
      <c r="C350" s="5"/>
      <c r="D350" s="58" t="s">
        <v>46</v>
      </c>
      <c r="E350" s="61">
        <v>1.0563</v>
      </c>
      <c r="F350" s="64"/>
      <c r="G350" s="59"/>
      <c r="H350" s="59"/>
      <c r="I350" s="59"/>
      <c r="J350" s="59"/>
      <c r="K350" s="59"/>
      <c r="L350" s="59"/>
      <c r="M350" s="59"/>
      <c r="O350" s="7"/>
      <c r="P350" s="5"/>
      <c r="Q350" s="58" t="s">
        <v>46</v>
      </c>
      <c r="R350" s="61">
        <f t="shared" si="306"/>
        <v>1.0563</v>
      </c>
      <c r="S350" s="64"/>
      <c r="T350" s="59"/>
      <c r="U350" s="59"/>
      <c r="V350" s="59"/>
      <c r="W350" s="59"/>
      <c r="X350" s="59"/>
      <c r="Y350" s="59"/>
      <c r="Z350" s="59"/>
      <c r="AB350" s="7"/>
      <c r="AC350" s="5"/>
      <c r="AD350" s="58" t="s">
        <v>46</v>
      </c>
      <c r="AE350" s="61">
        <f t="shared" ref="AE350" si="308">R350</f>
        <v>1.0563</v>
      </c>
      <c r="AF350" s="64"/>
      <c r="AG350" s="59"/>
      <c r="AH350" s="59"/>
      <c r="AI350" s="59"/>
      <c r="AJ350" s="59"/>
      <c r="AK350" s="59"/>
      <c r="AL350" s="59"/>
      <c r="AM350" s="59"/>
      <c r="AO350" s="7"/>
    </row>
    <row r="351" spans="3:41" x14ac:dyDescent="0.35">
      <c r="C351" s="5"/>
      <c r="F351" s="64"/>
      <c r="G351" s="59"/>
      <c r="H351" s="59"/>
      <c r="I351" s="59"/>
      <c r="J351" s="59"/>
      <c r="K351" s="59"/>
      <c r="L351" s="59"/>
      <c r="M351" s="59"/>
      <c r="O351" s="7"/>
      <c r="P351" s="5"/>
      <c r="S351" s="64"/>
      <c r="T351" s="59"/>
      <c r="U351" s="59"/>
      <c r="V351" s="59"/>
      <c r="W351" s="59"/>
      <c r="X351" s="59"/>
      <c r="Y351" s="59"/>
      <c r="Z351" s="59"/>
      <c r="AB351" s="7"/>
      <c r="AC351" s="5"/>
      <c r="AF351" s="64"/>
      <c r="AG351" s="59"/>
      <c r="AH351" s="59"/>
      <c r="AI351" s="59"/>
      <c r="AJ351" s="59"/>
      <c r="AK351" s="59"/>
      <c r="AL351" s="59"/>
      <c r="AM351" s="59"/>
      <c r="AO351" s="7"/>
    </row>
    <row r="352" spans="3:41" x14ac:dyDescent="0.35">
      <c r="C352" s="5"/>
      <c r="F352" s="248" t="s">
        <v>47</v>
      </c>
      <c r="G352" s="256"/>
      <c r="H352" s="249"/>
      <c r="I352" s="248" t="s">
        <v>48</v>
      </c>
      <c r="J352" s="256"/>
      <c r="K352" s="249"/>
      <c r="L352" s="248" t="s">
        <v>49</v>
      </c>
      <c r="M352" s="249"/>
      <c r="O352" s="7"/>
      <c r="P352" s="5"/>
      <c r="S352" s="248">
        <v>2025</v>
      </c>
      <c r="T352" s="256"/>
      <c r="U352" s="249"/>
      <c r="V352" s="248">
        <v>2026</v>
      </c>
      <c r="W352" s="256"/>
      <c r="X352" s="249"/>
      <c r="Y352" s="248" t="s">
        <v>49</v>
      </c>
      <c r="Z352" s="249"/>
      <c r="AA352" s="59"/>
      <c r="AB352" s="60"/>
      <c r="AC352" s="5"/>
      <c r="AF352" s="248">
        <v>2026</v>
      </c>
      <c r="AG352" s="256"/>
      <c r="AH352" s="249"/>
      <c r="AI352" s="248">
        <v>2027</v>
      </c>
      <c r="AJ352" s="256"/>
      <c r="AK352" s="249"/>
      <c r="AL352" s="248" t="s">
        <v>49</v>
      </c>
      <c r="AM352" s="249"/>
      <c r="AO352" s="7"/>
    </row>
    <row r="353" spans="3:41" ht="26.5" x14ac:dyDescent="0.35">
      <c r="C353" s="5"/>
      <c r="F353" s="65" t="s">
        <v>50</v>
      </c>
      <c r="G353" s="65" t="s">
        <v>51</v>
      </c>
      <c r="H353" s="66" t="s">
        <v>52</v>
      </c>
      <c r="I353" s="65" t="s">
        <v>50</v>
      </c>
      <c r="J353" s="67" t="s">
        <v>51</v>
      </c>
      <c r="K353" s="66" t="s">
        <v>52</v>
      </c>
      <c r="L353" s="68" t="s">
        <v>53</v>
      </c>
      <c r="M353" s="69" t="s">
        <v>54</v>
      </c>
      <c r="O353" s="7"/>
      <c r="P353" s="5"/>
      <c r="S353" s="65" t="s">
        <v>50</v>
      </c>
      <c r="T353" s="65" t="s">
        <v>51</v>
      </c>
      <c r="U353" s="66" t="s">
        <v>52</v>
      </c>
      <c r="V353" s="65" t="s">
        <v>50</v>
      </c>
      <c r="W353" s="67" t="s">
        <v>51</v>
      </c>
      <c r="X353" s="66" t="s">
        <v>52</v>
      </c>
      <c r="Y353" s="68" t="s">
        <v>53</v>
      </c>
      <c r="Z353" s="69" t="s">
        <v>54</v>
      </c>
      <c r="AB353" s="7"/>
      <c r="AC353" s="5"/>
      <c r="AF353" s="65" t="s">
        <v>50</v>
      </c>
      <c r="AG353" s="65" t="s">
        <v>51</v>
      </c>
      <c r="AH353" s="66" t="s">
        <v>52</v>
      </c>
      <c r="AI353" s="65" t="s">
        <v>50</v>
      </c>
      <c r="AJ353" s="67" t="s">
        <v>51</v>
      </c>
      <c r="AK353" s="66" t="s">
        <v>52</v>
      </c>
      <c r="AL353" s="68" t="s">
        <v>53</v>
      </c>
      <c r="AM353" s="69" t="s">
        <v>54</v>
      </c>
      <c r="AO353" s="7"/>
    </row>
    <row r="354" spans="3:41" x14ac:dyDescent="0.35">
      <c r="C354" s="5"/>
      <c r="F354" s="70" t="s">
        <v>55</v>
      </c>
      <c r="G354" s="70"/>
      <c r="H354" s="71" t="s">
        <v>55</v>
      </c>
      <c r="I354" s="70" t="s">
        <v>55</v>
      </c>
      <c r="J354" s="71"/>
      <c r="K354" s="71" t="s">
        <v>55</v>
      </c>
      <c r="L354" s="72"/>
      <c r="M354" s="73"/>
      <c r="O354" s="7"/>
      <c r="P354" s="5"/>
      <c r="S354" s="70" t="s">
        <v>55</v>
      </c>
      <c r="T354" s="70"/>
      <c r="U354" s="71" t="s">
        <v>55</v>
      </c>
      <c r="V354" s="70" t="s">
        <v>55</v>
      </c>
      <c r="W354" s="71"/>
      <c r="X354" s="71" t="s">
        <v>55</v>
      </c>
      <c r="Y354" s="72"/>
      <c r="Z354" s="73"/>
      <c r="AB354" s="7"/>
      <c r="AC354" s="5"/>
      <c r="AF354" s="70" t="s">
        <v>55</v>
      </c>
      <c r="AG354" s="70"/>
      <c r="AH354" s="71" t="s">
        <v>55</v>
      </c>
      <c r="AI354" s="70" t="s">
        <v>55</v>
      </c>
      <c r="AJ354" s="71"/>
      <c r="AK354" s="71" t="s">
        <v>55</v>
      </c>
      <c r="AL354" s="72"/>
      <c r="AM354" s="73"/>
      <c r="AO354" s="7"/>
    </row>
    <row r="355" spans="3:41" x14ac:dyDescent="0.35">
      <c r="C355" s="5"/>
      <c r="D355" s="74" t="s">
        <v>56</v>
      </c>
      <c r="E355" s="75"/>
      <c r="F355" s="76">
        <v>230.33</v>
      </c>
      <c r="G355" s="77">
        <v>1</v>
      </c>
      <c r="H355" s="78">
        <f>G355*F355</f>
        <v>230.33</v>
      </c>
      <c r="I355" s="79">
        <f>I185</f>
        <v>230.33</v>
      </c>
      <c r="J355" s="80">
        <f>G355</f>
        <v>1</v>
      </c>
      <c r="K355" s="81">
        <f>J355*I355</f>
        <v>230.33</v>
      </c>
      <c r="L355" s="82">
        <f t="shared" ref="L355:L356" si="309">K355-H355</f>
        <v>0</v>
      </c>
      <c r="M355" s="83">
        <f>IF(ISERROR(L355/H355), "", L355/H355)</f>
        <v>0</v>
      </c>
      <c r="O355" s="7"/>
      <c r="P355" s="5"/>
      <c r="Q355" s="74" t="s">
        <v>56</v>
      </c>
      <c r="R355" s="75"/>
      <c r="S355" s="76">
        <f>I355</f>
        <v>230.33</v>
      </c>
      <c r="T355" s="77">
        <v>1</v>
      </c>
      <c r="U355" s="78">
        <f>T355*S355</f>
        <v>230.33</v>
      </c>
      <c r="V355" s="79">
        <f>V185</f>
        <v>237.23990000000001</v>
      </c>
      <c r="W355" s="80">
        <f>T355</f>
        <v>1</v>
      </c>
      <c r="X355" s="81">
        <f>W355*V355</f>
        <v>237.23990000000001</v>
      </c>
      <c r="Y355" s="82">
        <f t="shared" ref="Y355:Y356" si="310">X355-U355</f>
        <v>6.9098999999999933</v>
      </c>
      <c r="Z355" s="83">
        <f>IF(ISERROR(Y355/U355), "", Y355/U355)</f>
        <v>2.9999999999999968E-2</v>
      </c>
      <c r="AB355" s="7"/>
      <c r="AC355" s="5"/>
      <c r="AD355" s="74" t="s">
        <v>56</v>
      </c>
      <c r="AE355" s="75"/>
      <c r="AF355" s="76">
        <f>V355</f>
        <v>237.23990000000001</v>
      </c>
      <c r="AG355" s="77">
        <v>1</v>
      </c>
      <c r="AH355" s="78">
        <f>AG355*AF355</f>
        <v>237.23990000000001</v>
      </c>
      <c r="AI355" s="79">
        <f>AI185</f>
        <v>244.35709700000001</v>
      </c>
      <c r="AJ355" s="80">
        <f>AG355</f>
        <v>1</v>
      </c>
      <c r="AK355" s="81">
        <f>AJ355*AI355</f>
        <v>244.35709700000001</v>
      </c>
      <c r="AL355" s="82">
        <f t="shared" ref="AL355:AL356" si="311">AK355-AH355</f>
        <v>7.1171970000000044</v>
      </c>
      <c r="AM355" s="83">
        <f>IF(ISERROR(AL355/AH355), "", AL355/AH355)</f>
        <v>3.0000000000000016E-2</v>
      </c>
      <c r="AO355" s="7"/>
    </row>
    <row r="356" spans="3:41" x14ac:dyDescent="0.35">
      <c r="C356" s="5"/>
      <c r="D356" s="74" t="s">
        <v>57</v>
      </c>
      <c r="E356" s="75"/>
      <c r="F356" s="84">
        <v>1.3275999999999999</v>
      </c>
      <c r="G356" s="77">
        <f>IF($E348&gt;0, $E348, $E347)</f>
        <v>100</v>
      </c>
      <c r="H356" s="78">
        <f t="shared" ref="H356" si="312">G356*F356</f>
        <v>132.76</v>
      </c>
      <c r="I356" s="85">
        <f>I186</f>
        <v>2.5573000000000001</v>
      </c>
      <c r="J356" s="80">
        <f>IF($E348&gt;0, $E348, $E347)</f>
        <v>100</v>
      </c>
      <c r="K356" s="81">
        <f>J356*I356</f>
        <v>255.73000000000002</v>
      </c>
      <c r="L356" s="82">
        <f t="shared" si="309"/>
        <v>122.97000000000003</v>
      </c>
      <c r="M356" s="83">
        <f t="shared" ref="M356" si="313">IF(ISERROR(L356/H356), "", L356/H356)</f>
        <v>0.92625790900873783</v>
      </c>
      <c r="O356" s="7"/>
      <c r="P356" s="5"/>
      <c r="Q356" s="74" t="s">
        <v>57</v>
      </c>
      <c r="R356" s="75"/>
      <c r="S356" s="209">
        <f>I356</f>
        <v>2.5573000000000001</v>
      </c>
      <c r="T356" s="77">
        <f>IF($R348&gt;0, $R348, $R347)</f>
        <v>100</v>
      </c>
      <c r="U356" s="78">
        <f t="shared" ref="U356" si="314">T356*S356</f>
        <v>255.73000000000002</v>
      </c>
      <c r="V356" s="85">
        <f>V186</f>
        <v>2.5983809999999998</v>
      </c>
      <c r="W356" s="80">
        <f>IF($R348&gt;0, $R348, $R347)</f>
        <v>100</v>
      </c>
      <c r="X356" s="81">
        <f>W356*V356</f>
        <v>259.8381</v>
      </c>
      <c r="Y356" s="82">
        <f t="shared" si="310"/>
        <v>4.108099999999979</v>
      </c>
      <c r="Z356" s="83">
        <f t="shared" ref="Z356" si="315">IF(ISERROR(Y356/U356), "", Y356/U356)</f>
        <v>1.6064208344738509E-2</v>
      </c>
      <c r="AB356" s="7"/>
      <c r="AC356" s="5"/>
      <c r="AD356" s="74" t="s">
        <v>57</v>
      </c>
      <c r="AE356" s="75"/>
      <c r="AF356" s="209">
        <f>V356</f>
        <v>2.5983809999999998</v>
      </c>
      <c r="AG356" s="77">
        <f>IF($R348&gt;0, $R348, $R347)</f>
        <v>100</v>
      </c>
      <c r="AH356" s="78">
        <f t="shared" ref="AH356" si="316">AG356*AF356</f>
        <v>259.8381</v>
      </c>
      <c r="AI356" s="85">
        <f>AI186</f>
        <v>2.6598884799999998</v>
      </c>
      <c r="AJ356" s="80">
        <f>IF($R348&gt;0, $R348, $R347)</f>
        <v>100</v>
      </c>
      <c r="AK356" s="81">
        <f>AJ356*AI356</f>
        <v>265.98884799999996</v>
      </c>
      <c r="AL356" s="82">
        <f t="shared" si="311"/>
        <v>6.1507479999999646</v>
      </c>
      <c r="AM356" s="83">
        <f t="shared" ref="AM356" si="317">IF(ISERROR(AL356/AH356), "", AL356/AH356)</f>
        <v>2.367146311491642E-2</v>
      </c>
      <c r="AO356" s="7"/>
    </row>
    <row r="357" spans="3:41" hidden="1" x14ac:dyDescent="0.35">
      <c r="C357" s="5"/>
      <c r="D357" s="74" t="s">
        <v>58</v>
      </c>
      <c r="E357" s="75"/>
      <c r="F357" s="76"/>
      <c r="G357" s="77">
        <f>IF($E348&gt;0, $E348, $E347)</f>
        <v>100</v>
      </c>
      <c r="H357" s="78">
        <v>0</v>
      </c>
      <c r="I357" s="85"/>
      <c r="J357" s="80">
        <f>IF($E348&gt;0, $E348, $E347)</f>
        <v>100</v>
      </c>
      <c r="K357" s="81">
        <v>0</v>
      </c>
      <c r="L357" s="82"/>
      <c r="M357" s="83"/>
      <c r="O357" s="7"/>
      <c r="P357" s="5"/>
      <c r="Q357" s="74" t="s">
        <v>58</v>
      </c>
      <c r="R357" s="75"/>
      <c r="S357" s="76"/>
      <c r="T357" s="77">
        <f>IF($R348&gt;0, $R348, $R347)</f>
        <v>100</v>
      </c>
      <c r="U357" s="78">
        <v>0</v>
      </c>
      <c r="V357" s="85"/>
      <c r="W357" s="80">
        <f>IF($R348&gt;0, $R348, $R347)</f>
        <v>100</v>
      </c>
      <c r="X357" s="81">
        <v>0</v>
      </c>
      <c r="Y357" s="82"/>
      <c r="Z357" s="83"/>
      <c r="AB357" s="7"/>
      <c r="AC357" s="5"/>
      <c r="AD357" s="74" t="s">
        <v>58</v>
      </c>
      <c r="AE357" s="75"/>
      <c r="AF357" s="76"/>
      <c r="AG357" s="77">
        <f>IF($R348&gt;0, $R348, $R347)</f>
        <v>100</v>
      </c>
      <c r="AH357" s="78">
        <v>0</v>
      </c>
      <c r="AI357" s="85"/>
      <c r="AJ357" s="80">
        <f>IF($R348&gt;0, $R348, $R347)</f>
        <v>100</v>
      </c>
      <c r="AK357" s="81">
        <v>0</v>
      </c>
      <c r="AL357" s="82"/>
      <c r="AM357" s="83"/>
      <c r="AO357" s="7"/>
    </row>
    <row r="358" spans="3:41" hidden="1" x14ac:dyDescent="0.35">
      <c r="C358" s="5"/>
      <c r="D358" s="74" t="s">
        <v>59</v>
      </c>
      <c r="E358" s="75"/>
      <c r="F358" s="76"/>
      <c r="G358" s="77">
        <f>IF($E348&gt;0, $E348, $E347)</f>
        <v>100</v>
      </c>
      <c r="H358" s="78">
        <v>0</v>
      </c>
      <c r="I358" s="85"/>
      <c r="J358" s="86">
        <f>IF($E348&gt;0, $E348, $E347)</f>
        <v>100</v>
      </c>
      <c r="K358" s="81">
        <v>0</v>
      </c>
      <c r="L358" s="82">
        <f>K358-H358</f>
        <v>0</v>
      </c>
      <c r="M358" s="83" t="str">
        <f>IF(ISERROR(L358/H358), "", L358/H358)</f>
        <v/>
      </c>
      <c r="O358" s="7"/>
      <c r="P358" s="5"/>
      <c r="Q358" s="74" t="s">
        <v>59</v>
      </c>
      <c r="R358" s="75"/>
      <c r="S358" s="76"/>
      <c r="T358" s="77">
        <f>IF($R348&gt;0, $R348, $R347)</f>
        <v>100</v>
      </c>
      <c r="U358" s="78">
        <v>0</v>
      </c>
      <c r="V358" s="85"/>
      <c r="W358" s="86">
        <f>IF($R348&gt;0, $R348, $R347)</f>
        <v>100</v>
      </c>
      <c r="X358" s="81">
        <v>0</v>
      </c>
      <c r="Y358" s="82">
        <f>X358-U358</f>
        <v>0</v>
      </c>
      <c r="Z358" s="83" t="str">
        <f>IF(ISERROR(Y358/U358), "", Y358/U358)</f>
        <v/>
      </c>
      <c r="AB358" s="7"/>
      <c r="AC358" s="5"/>
      <c r="AD358" s="74" t="s">
        <v>59</v>
      </c>
      <c r="AE358" s="75"/>
      <c r="AF358" s="76"/>
      <c r="AG358" s="77">
        <f>IF($R348&gt;0, $R348, $R347)</f>
        <v>100</v>
      </c>
      <c r="AH358" s="78">
        <v>0</v>
      </c>
      <c r="AI358" s="85"/>
      <c r="AJ358" s="86">
        <f>IF($R348&gt;0, $R348, $R347)</f>
        <v>100</v>
      </c>
      <c r="AK358" s="81">
        <v>0</v>
      </c>
      <c r="AL358" s="82">
        <f>AK358-AH358</f>
        <v>0</v>
      </c>
      <c r="AM358" s="83" t="str">
        <f>IF(ISERROR(AL358/AH358), "", AL358/AH358)</f>
        <v/>
      </c>
      <c r="AO358" s="7"/>
    </row>
    <row r="359" spans="3:41" x14ac:dyDescent="0.35">
      <c r="C359" s="5"/>
      <c r="D359" s="74" t="s">
        <v>60</v>
      </c>
      <c r="E359" s="75"/>
      <c r="F359" s="76">
        <v>0</v>
      </c>
      <c r="G359" s="77">
        <v>1</v>
      </c>
      <c r="H359" s="78">
        <f t="shared" ref="H359:H362" si="318">G359*F359</f>
        <v>0</v>
      </c>
      <c r="I359" s="79">
        <v>0</v>
      </c>
      <c r="J359" s="80">
        <f>G359</f>
        <v>1</v>
      </c>
      <c r="K359" s="81">
        <f t="shared" ref="K359:K362" si="319">J359*I359</f>
        <v>0</v>
      </c>
      <c r="L359" s="82">
        <f t="shared" ref="L359:L362" si="320">K359-H359</f>
        <v>0</v>
      </c>
      <c r="M359" s="83" t="str">
        <f t="shared" ref="M359:M362" si="321">IF(ISERROR(L359/H359), "", L359/H359)</f>
        <v/>
      </c>
      <c r="O359" s="7"/>
      <c r="P359" s="5"/>
      <c r="Q359" s="74" t="s">
        <v>60</v>
      </c>
      <c r="R359" s="75"/>
      <c r="S359" s="97">
        <f t="shared" ref="S359" si="322">I359</f>
        <v>0</v>
      </c>
      <c r="T359" s="77">
        <v>1</v>
      </c>
      <c r="U359" s="78">
        <f t="shared" ref="U359:U361" si="323">T359*S359</f>
        <v>0</v>
      </c>
      <c r="V359" s="79">
        <v>0</v>
      </c>
      <c r="W359" s="80">
        <f>T359</f>
        <v>1</v>
      </c>
      <c r="X359" s="81">
        <f t="shared" ref="X359:X362" si="324">W359*V359</f>
        <v>0</v>
      </c>
      <c r="Y359" s="82">
        <f t="shared" ref="Y359:Y362" si="325">X359-U359</f>
        <v>0</v>
      </c>
      <c r="Z359" s="83" t="str">
        <f t="shared" ref="Z359" si="326">IF(ISERROR(Y359/U359), "", Y359/U359)</f>
        <v/>
      </c>
      <c r="AB359" s="7"/>
      <c r="AC359" s="5"/>
      <c r="AD359" s="74" t="s">
        <v>60</v>
      </c>
      <c r="AE359" s="75"/>
      <c r="AF359" s="97">
        <f t="shared" ref="AF359" si="327">V359</f>
        <v>0</v>
      </c>
      <c r="AG359" s="77">
        <v>1</v>
      </c>
      <c r="AH359" s="78">
        <f t="shared" ref="AH359:AH361" si="328">AG359*AF359</f>
        <v>0</v>
      </c>
      <c r="AI359" s="79">
        <v>0</v>
      </c>
      <c r="AJ359" s="80">
        <f>AG359</f>
        <v>1</v>
      </c>
      <c r="AK359" s="81">
        <f t="shared" ref="AK359:AK362" si="329">AJ359*AI359</f>
        <v>0</v>
      </c>
      <c r="AL359" s="82">
        <f t="shared" ref="AL359:AL362" si="330">AK359-AH359</f>
        <v>0</v>
      </c>
      <c r="AM359" s="83" t="str">
        <f t="shared" ref="AM359" si="331">IF(ISERROR(AL359/AH359), "", AL359/AH359)</f>
        <v/>
      </c>
      <c r="AO359" s="7"/>
    </row>
    <row r="360" spans="3:41" x14ac:dyDescent="0.35">
      <c r="C360" s="5"/>
      <c r="D360" s="161" t="s">
        <v>90</v>
      </c>
      <c r="E360" s="161"/>
      <c r="F360" s="162"/>
      <c r="G360" s="163"/>
      <c r="H360" s="164"/>
      <c r="I360" s="165">
        <f>E10</f>
        <v>-35.548032353113925</v>
      </c>
      <c r="J360" s="166">
        <v>1</v>
      </c>
      <c r="K360" s="167">
        <f t="shared" si="319"/>
        <v>-35.548032353113925</v>
      </c>
      <c r="L360" s="168">
        <f t="shared" si="320"/>
        <v>-35.548032353113925</v>
      </c>
      <c r="M360" s="169" t="str">
        <f>IF(ISERROR(L360/H360), "", L360/H360)</f>
        <v/>
      </c>
      <c r="O360" s="7"/>
      <c r="P360" s="5"/>
      <c r="Q360" s="161" t="s">
        <v>90</v>
      </c>
      <c r="R360" s="161"/>
      <c r="S360" s="162">
        <f>I360</f>
        <v>-35.548032353113925</v>
      </c>
      <c r="T360" s="220">
        <f>J360</f>
        <v>1</v>
      </c>
      <c r="U360" s="164">
        <f t="shared" si="323"/>
        <v>-35.548032353113925</v>
      </c>
      <c r="V360" s="165">
        <f>F10</f>
        <v>-15.08098342253318</v>
      </c>
      <c r="W360" s="166">
        <v>1</v>
      </c>
      <c r="X360" s="167">
        <f t="shared" si="324"/>
        <v>-15.08098342253318</v>
      </c>
      <c r="Y360" s="168">
        <f t="shared" si="325"/>
        <v>20.467048930580745</v>
      </c>
      <c r="Z360" s="169">
        <f>IF(ISERROR(Y360/U360), "", Y360/U360)</f>
        <v>-0.5757575757575758</v>
      </c>
      <c r="AB360" s="7"/>
      <c r="AC360" s="5"/>
      <c r="AD360" s="161" t="s">
        <v>90</v>
      </c>
      <c r="AE360" s="161"/>
      <c r="AF360" s="162">
        <f>V360</f>
        <v>-15.08098342253318</v>
      </c>
      <c r="AG360" s="220">
        <f>W360</f>
        <v>1</v>
      </c>
      <c r="AH360" s="164">
        <f t="shared" si="328"/>
        <v>-15.08098342253318</v>
      </c>
      <c r="AI360" s="165">
        <f ca="1">G10</f>
        <v>-3.2316393048285383</v>
      </c>
      <c r="AJ360" s="166">
        <v>1</v>
      </c>
      <c r="AK360" s="167">
        <f t="shared" ca="1" si="329"/>
        <v>-3.2316393048285383</v>
      </c>
      <c r="AL360" s="168">
        <f t="shared" ca="1" si="330"/>
        <v>11.849344117704641</v>
      </c>
      <c r="AM360" s="169">
        <f ca="1">IF(ISERROR(AL360/AH360), "", AL360/AH360)</f>
        <v>-0.7857142857142857</v>
      </c>
      <c r="AO360" s="7"/>
    </row>
    <row r="361" spans="3:41" x14ac:dyDescent="0.35">
      <c r="C361" s="5"/>
      <c r="D361" s="161" t="s">
        <v>94</v>
      </c>
      <c r="E361" s="161"/>
      <c r="F361" s="162"/>
      <c r="G361" s="163"/>
      <c r="H361" s="164"/>
      <c r="I361" s="193">
        <f>E11</f>
        <v>-0.3339929432467092</v>
      </c>
      <c r="J361" s="166">
        <f>E348</f>
        <v>100</v>
      </c>
      <c r="K361" s="167">
        <f t="shared" si="319"/>
        <v>-33.399294324670919</v>
      </c>
      <c r="L361" s="168">
        <f t="shared" si="320"/>
        <v>-33.399294324670919</v>
      </c>
      <c r="M361" s="169" t="str">
        <f>IF(ISERROR(L361/H361), "", L361/H361)</f>
        <v/>
      </c>
      <c r="N361" s="59"/>
      <c r="O361" s="7"/>
      <c r="P361" s="5"/>
      <c r="Q361" s="161" t="s">
        <v>94</v>
      </c>
      <c r="R361" s="161"/>
      <c r="S361" s="162">
        <f>I361</f>
        <v>-0.3339929432467092</v>
      </c>
      <c r="T361" s="220">
        <f>R348</f>
        <v>100</v>
      </c>
      <c r="U361" s="164">
        <f t="shared" si="323"/>
        <v>-33.399294324670919</v>
      </c>
      <c r="V361" s="193">
        <f>F11</f>
        <v>-0.14169397592284633</v>
      </c>
      <c r="W361" s="166">
        <f>R348</f>
        <v>100</v>
      </c>
      <c r="X361" s="167">
        <f t="shared" si="324"/>
        <v>-14.169397592284632</v>
      </c>
      <c r="Y361" s="168">
        <f t="shared" si="325"/>
        <v>19.229896732386287</v>
      </c>
      <c r="Z361" s="169">
        <f>IF(ISERROR(Y361/U361), "", Y361/U361)</f>
        <v>-0.5757575757575758</v>
      </c>
      <c r="AA361" s="59"/>
      <c r="AB361" s="7"/>
      <c r="AC361" s="5"/>
      <c r="AD361" s="161" t="s">
        <v>94</v>
      </c>
      <c r="AE361" s="161"/>
      <c r="AF361" s="162">
        <f>V361</f>
        <v>-0.14169397592284633</v>
      </c>
      <c r="AG361" s="220">
        <f>AE348</f>
        <v>100</v>
      </c>
      <c r="AH361" s="164">
        <f t="shared" si="328"/>
        <v>-14.169397592284632</v>
      </c>
      <c r="AI361" s="193">
        <f ca="1">G11</f>
        <v>-3.036299484060993E-2</v>
      </c>
      <c r="AJ361" s="166">
        <f>AE348</f>
        <v>100</v>
      </c>
      <c r="AK361" s="167">
        <f t="shared" ca="1" si="329"/>
        <v>-3.0362994840609931</v>
      </c>
      <c r="AL361" s="168">
        <f t="shared" ca="1" si="330"/>
        <v>11.133098108223638</v>
      </c>
      <c r="AM361" s="169">
        <f ca="1">IF(ISERROR(AL361/AH361), "", AL361/AH361)</f>
        <v>-0.78571428571428559</v>
      </c>
      <c r="AN361" s="59"/>
      <c r="AO361" s="7"/>
    </row>
    <row r="362" spans="3:41" x14ac:dyDescent="0.35">
      <c r="C362" s="5"/>
      <c r="D362" s="74" t="s">
        <v>61</v>
      </c>
      <c r="E362" s="75"/>
      <c r="F362" s="84">
        <v>0</v>
      </c>
      <c r="G362" s="77">
        <f>IF($E348&gt;0, $E348, $E347)</f>
        <v>100</v>
      </c>
      <c r="H362" s="78">
        <f t="shared" si="318"/>
        <v>0</v>
      </c>
      <c r="I362" s="239">
        <f>'Without Escalation'!I362</f>
        <v>0.16849294324670916</v>
      </c>
      <c r="J362" s="80">
        <f>IF($E348&gt;0, $E348, $E347)</f>
        <v>100</v>
      </c>
      <c r="K362" s="81">
        <f t="shared" si="319"/>
        <v>16.849294324670915</v>
      </c>
      <c r="L362" s="82">
        <f t="shared" si="320"/>
        <v>16.849294324670915</v>
      </c>
      <c r="M362" s="83" t="str">
        <f t="shared" si="321"/>
        <v/>
      </c>
      <c r="O362" s="7"/>
      <c r="P362" s="5"/>
      <c r="Q362" s="74" t="s">
        <v>61</v>
      </c>
      <c r="R362" s="75"/>
      <c r="S362" s="97">
        <f t="shared" ref="S362" si="332">I362</f>
        <v>0.16849294324670916</v>
      </c>
      <c r="T362" s="77">
        <f>IF($R348&gt;0, $R348, $R347)</f>
        <v>100</v>
      </c>
      <c r="U362" s="78">
        <f t="shared" ref="U362" si="333">T362*S362</f>
        <v>16.849294324670915</v>
      </c>
      <c r="V362" s="85"/>
      <c r="W362" s="80">
        <f>IF($R348&gt;0, $R348, $R347)</f>
        <v>100</v>
      </c>
      <c r="X362" s="81">
        <f t="shared" si="324"/>
        <v>0</v>
      </c>
      <c r="Y362" s="82">
        <f t="shared" si="325"/>
        <v>-16.849294324670915</v>
      </c>
      <c r="Z362" s="83">
        <f t="shared" ref="Z362" si="334">IF(ISERROR(Y362/U362), "", Y362/U362)</f>
        <v>-1</v>
      </c>
      <c r="AB362" s="7"/>
      <c r="AC362" s="5"/>
      <c r="AD362" s="74" t="s">
        <v>61</v>
      </c>
      <c r="AE362" s="75"/>
      <c r="AF362" s="97">
        <f t="shared" ref="AF362" si="335">V362</f>
        <v>0</v>
      </c>
      <c r="AG362" s="77">
        <f>IF($R348&gt;0, $R348, $R347)</f>
        <v>100</v>
      </c>
      <c r="AH362" s="78">
        <f t="shared" ref="AH362" si="336">AG362*AF362</f>
        <v>0</v>
      </c>
      <c r="AI362" s="85"/>
      <c r="AJ362" s="80">
        <f>IF($R348&gt;0, $R348, $R347)</f>
        <v>100</v>
      </c>
      <c r="AK362" s="81">
        <f t="shared" si="329"/>
        <v>0</v>
      </c>
      <c r="AL362" s="82">
        <f t="shared" si="330"/>
        <v>0</v>
      </c>
      <c r="AM362" s="83" t="str">
        <f t="shared" ref="AM362" si="337">IF(ISERROR(AL362/AH362), "", AL362/AH362)</f>
        <v/>
      </c>
      <c r="AO362" s="7"/>
    </row>
    <row r="363" spans="3:41" x14ac:dyDescent="0.35">
      <c r="C363" s="5"/>
      <c r="D363" s="87" t="s">
        <v>62</v>
      </c>
      <c r="E363" s="88"/>
      <c r="F363" s="89"/>
      <c r="G363" s="90"/>
      <c r="H363" s="91">
        <f>SUM(H355:H362)</f>
        <v>363.09000000000003</v>
      </c>
      <c r="I363" s="92"/>
      <c r="J363" s="93"/>
      <c r="K363" s="94">
        <f>SUM(K355:K362)</f>
        <v>433.96196764688614</v>
      </c>
      <c r="L363" s="95">
        <f>K363-H363</f>
        <v>70.871967646886105</v>
      </c>
      <c r="M363" s="96">
        <f>IF((H363)=0,"",(L363/H363))</f>
        <v>0.19519118578557962</v>
      </c>
      <c r="O363" s="7"/>
      <c r="P363" s="5"/>
      <c r="Q363" s="87" t="s">
        <v>62</v>
      </c>
      <c r="R363" s="88"/>
      <c r="S363" s="89"/>
      <c r="T363" s="90"/>
      <c r="U363" s="91">
        <f>SUM(U355:U362)</f>
        <v>433.96196764688614</v>
      </c>
      <c r="V363" s="92"/>
      <c r="W363" s="93"/>
      <c r="X363" s="94">
        <f>SUM(X355:X362)</f>
        <v>467.8276189851822</v>
      </c>
      <c r="Y363" s="95">
        <f>X363-U363</f>
        <v>33.865651338296061</v>
      </c>
      <c r="Z363" s="96">
        <f>IF((U363)=0,"",(Y363/U363))</f>
        <v>7.8038293359966662E-2</v>
      </c>
      <c r="AB363" s="7"/>
      <c r="AC363" s="5"/>
      <c r="AD363" s="87" t="s">
        <v>62</v>
      </c>
      <c r="AE363" s="88"/>
      <c r="AF363" s="89"/>
      <c r="AG363" s="90"/>
      <c r="AH363" s="91">
        <f>SUM(AH355:AH362)</f>
        <v>467.8276189851822</v>
      </c>
      <c r="AI363" s="92"/>
      <c r="AJ363" s="93"/>
      <c r="AK363" s="94">
        <f ca="1">SUM(AK355:AK362)</f>
        <v>504.07800621111045</v>
      </c>
      <c r="AL363" s="95">
        <f ca="1">AK363-AH363</f>
        <v>36.25038722592825</v>
      </c>
      <c r="AM363" s="96">
        <f ca="1">IF((AH363)=0,"",(AL363/AH363))</f>
        <v>7.7486633441101793E-2</v>
      </c>
      <c r="AO363" s="7"/>
    </row>
    <row r="364" spans="3:41" x14ac:dyDescent="0.35">
      <c r="C364" s="5"/>
      <c r="D364" s="74" t="s">
        <v>63</v>
      </c>
      <c r="E364" s="75"/>
      <c r="F364" s="97">
        <v>0</v>
      </c>
      <c r="G364" s="98">
        <f>IF(F364=0, 0, $E347*E349-E347)</f>
        <v>0</v>
      </c>
      <c r="H364" s="78">
        <f>G364*F364</f>
        <v>0</v>
      </c>
      <c r="I364" s="85"/>
      <c r="J364" s="99">
        <f>IF(I364=0, 0, E347*E350-E347)</f>
        <v>0</v>
      </c>
      <c r="K364" s="81">
        <f>J364*I364</f>
        <v>0</v>
      </c>
      <c r="L364" s="82">
        <f>K364-H364</f>
        <v>0</v>
      </c>
      <c r="M364" s="83" t="str">
        <f>IF(ISERROR(L364/H364), "", L364/H364)</f>
        <v/>
      </c>
      <c r="O364" s="7"/>
      <c r="P364" s="5"/>
      <c r="Q364" s="74" t="s">
        <v>63</v>
      </c>
      <c r="R364" s="75"/>
      <c r="S364" s="97">
        <v>0</v>
      </c>
      <c r="T364" s="98">
        <f>IF(S364=0, 0, $R347*R349-R347)</f>
        <v>0</v>
      </c>
      <c r="U364" s="78">
        <f>T364*S364</f>
        <v>0</v>
      </c>
      <c r="V364" s="85"/>
      <c r="W364" s="99">
        <f>IF(V364=0, 0, R347*R350-R347)</f>
        <v>0</v>
      </c>
      <c r="X364" s="81">
        <f>W364*V364</f>
        <v>0</v>
      </c>
      <c r="Y364" s="82">
        <f>X364-U364</f>
        <v>0</v>
      </c>
      <c r="Z364" s="83" t="str">
        <f>IF(ISERROR(Y364/U364), "", Y364/U364)</f>
        <v/>
      </c>
      <c r="AB364" s="7"/>
      <c r="AC364" s="5"/>
      <c r="AD364" s="74" t="s">
        <v>63</v>
      </c>
      <c r="AE364" s="75"/>
      <c r="AF364" s="97">
        <v>0</v>
      </c>
      <c r="AG364" s="98">
        <f>IF(AF364=0, 0, $R347*AE349-AE347)</f>
        <v>0</v>
      </c>
      <c r="AH364" s="78">
        <f>AG364*AF364</f>
        <v>0</v>
      </c>
      <c r="AI364" s="85"/>
      <c r="AJ364" s="99">
        <f>IF(AI364=0, 0, AE347*AE350-AE347)</f>
        <v>0</v>
      </c>
      <c r="AK364" s="81">
        <f>AJ364*AI364</f>
        <v>0</v>
      </c>
      <c r="AL364" s="82">
        <f>AK364-AH364</f>
        <v>0</v>
      </c>
      <c r="AM364" s="83" t="str">
        <f>IF(ISERROR(AL364/AH364), "", AL364/AH364)</f>
        <v/>
      </c>
      <c r="AO364" s="7"/>
    </row>
    <row r="365" spans="3:41" x14ac:dyDescent="0.35">
      <c r="C365" s="5"/>
      <c r="D365" s="74" t="s">
        <v>64</v>
      </c>
      <c r="E365" s="75"/>
      <c r="F365" s="97">
        <v>1.1802999999999999</v>
      </c>
      <c r="G365" s="100">
        <f>IF($E348&gt;0, $E348, $E347)</f>
        <v>100</v>
      </c>
      <c r="H365" s="78">
        <f t="shared" ref="H365" si="338">G365*F365</f>
        <v>118.02999999999999</v>
      </c>
      <c r="I365" s="239">
        <f>'Without Escalation'!I365</f>
        <v>-4.1000000000000002E-2</v>
      </c>
      <c r="J365" s="101">
        <f>IF($E348&gt;0, $E348, $E347)</f>
        <v>100</v>
      </c>
      <c r="K365" s="81">
        <f t="shared" ref="K365" si="339">J365*I365</f>
        <v>-4.1000000000000005</v>
      </c>
      <c r="L365" s="82">
        <f t="shared" ref="L365:L369" si="340">K365-H365</f>
        <v>-122.12999999999998</v>
      </c>
      <c r="M365" s="83">
        <f t="shared" ref="M365:M368" si="341">IF(ISERROR(L365/H365), "", L365/H365)</f>
        <v>-1.0347369312886554</v>
      </c>
      <c r="O365" s="7"/>
      <c r="P365" s="5"/>
      <c r="Q365" s="74" t="s">
        <v>64</v>
      </c>
      <c r="R365" s="75"/>
      <c r="S365" s="97">
        <f t="shared" ref="S365:S374" si="342">I365</f>
        <v>-4.1000000000000002E-2</v>
      </c>
      <c r="T365" s="100">
        <f>IF($R348&gt;0, $R348, $R347)</f>
        <v>100</v>
      </c>
      <c r="U365" s="78">
        <f t="shared" ref="U365" si="343">T365*S365</f>
        <v>-4.1000000000000005</v>
      </c>
      <c r="V365" s="85"/>
      <c r="W365" s="101">
        <f>IF($R348&gt;0, $R348, $R347)</f>
        <v>100</v>
      </c>
      <c r="X365" s="81">
        <f t="shared" ref="X365" si="344">W365*V365</f>
        <v>0</v>
      </c>
      <c r="Y365" s="82">
        <f t="shared" ref="Y365:Y369" si="345">X365-U365</f>
        <v>4.1000000000000005</v>
      </c>
      <c r="Z365" s="83">
        <f t="shared" ref="Z365:Z368" si="346">IF(ISERROR(Y365/U365), "", Y365/U365)</f>
        <v>-1</v>
      </c>
      <c r="AB365" s="7"/>
      <c r="AC365" s="5"/>
      <c r="AD365" s="74" t="s">
        <v>64</v>
      </c>
      <c r="AE365" s="75"/>
      <c r="AF365" s="97">
        <f t="shared" ref="AF365:AF371" si="347">V365</f>
        <v>0</v>
      </c>
      <c r="AG365" s="100">
        <f>IF($R348&gt;0, $R348, $R347)</f>
        <v>100</v>
      </c>
      <c r="AH365" s="78">
        <f t="shared" ref="AH365" si="348">AG365*AF365</f>
        <v>0</v>
      </c>
      <c r="AI365" s="85"/>
      <c r="AJ365" s="101">
        <f>IF($R348&gt;0, $R348, $R347)</f>
        <v>100</v>
      </c>
      <c r="AK365" s="81">
        <f t="shared" ref="AK365" si="349">AJ365*AI365</f>
        <v>0</v>
      </c>
      <c r="AL365" s="82">
        <f t="shared" ref="AL365:AL369" si="350">AK365-AH365</f>
        <v>0</v>
      </c>
      <c r="AM365" s="83" t="str">
        <f t="shared" ref="AM365:AM368" si="351">IF(ISERROR(AL365/AH365), "", AL365/AH365)</f>
        <v/>
      </c>
      <c r="AO365" s="7"/>
    </row>
    <row r="366" spans="3:41" x14ac:dyDescent="0.35">
      <c r="C366" s="5"/>
      <c r="D366" s="74" t="s">
        <v>65</v>
      </c>
      <c r="E366" s="75"/>
      <c r="F366" s="97">
        <v>-5.5E-2</v>
      </c>
      <c r="G366" s="100">
        <f>IF($E348&gt;0, $E348, $E347)</f>
        <v>100</v>
      </c>
      <c r="H366" s="78">
        <f>G366*F366</f>
        <v>-5.5</v>
      </c>
      <c r="I366" s="239">
        <f>'Without Escalation'!I366</f>
        <v>0</v>
      </c>
      <c r="J366" s="101">
        <f>IF($E348&gt;0, $E348, $E347)</f>
        <v>100</v>
      </c>
      <c r="K366" s="81">
        <f>J366*I366</f>
        <v>0</v>
      </c>
      <c r="L366" s="82">
        <f t="shared" si="340"/>
        <v>5.5</v>
      </c>
      <c r="M366" s="83">
        <f t="shared" si="341"/>
        <v>-1</v>
      </c>
      <c r="O366" s="7"/>
      <c r="P366" s="5"/>
      <c r="Q366" s="74" t="s">
        <v>65</v>
      </c>
      <c r="R366" s="75"/>
      <c r="S366" s="97">
        <f t="shared" si="342"/>
        <v>0</v>
      </c>
      <c r="T366" s="100">
        <f>IF($R348&gt;0, $R348, $R347)</f>
        <v>100</v>
      </c>
      <c r="U366" s="78">
        <f>T366*S366</f>
        <v>0</v>
      </c>
      <c r="V366" s="85">
        <v>0</v>
      </c>
      <c r="W366" s="101">
        <f>IF($R348&gt;0, $R348, $R347)</f>
        <v>100</v>
      </c>
      <c r="X366" s="81">
        <f>W366*V366</f>
        <v>0</v>
      </c>
      <c r="Y366" s="82">
        <f t="shared" si="345"/>
        <v>0</v>
      </c>
      <c r="Z366" s="83" t="str">
        <f t="shared" si="346"/>
        <v/>
      </c>
      <c r="AB366" s="7"/>
      <c r="AC366" s="5"/>
      <c r="AD366" s="74" t="s">
        <v>65</v>
      </c>
      <c r="AE366" s="75"/>
      <c r="AF366" s="97">
        <f t="shared" si="347"/>
        <v>0</v>
      </c>
      <c r="AG366" s="100">
        <f>IF($R348&gt;0, $R348, $R347)</f>
        <v>100</v>
      </c>
      <c r="AH366" s="78">
        <f>AG366*AF366</f>
        <v>0</v>
      </c>
      <c r="AI366" s="85">
        <v>0</v>
      </c>
      <c r="AJ366" s="101">
        <f>IF($R348&gt;0, $R348, $R347)</f>
        <v>100</v>
      </c>
      <c r="AK366" s="81">
        <f>AJ366*AI366</f>
        <v>0</v>
      </c>
      <c r="AL366" s="82">
        <f t="shared" si="350"/>
        <v>0</v>
      </c>
      <c r="AM366" s="83" t="str">
        <f t="shared" si="351"/>
        <v/>
      </c>
      <c r="AO366" s="7"/>
    </row>
    <row r="367" spans="3:41" x14ac:dyDescent="0.35">
      <c r="C367" s="5"/>
      <c r="D367" s="74" t="s">
        <v>66</v>
      </c>
      <c r="E367" s="75"/>
      <c r="F367" s="97">
        <v>1E-4</v>
      </c>
      <c r="G367" s="100">
        <f>E347</f>
        <v>35000</v>
      </c>
      <c r="H367" s="78">
        <f>G367*F367</f>
        <v>3.5</v>
      </c>
      <c r="I367" s="239">
        <f>'Without Escalation'!I367</f>
        <v>0</v>
      </c>
      <c r="J367" s="101">
        <f>E347</f>
        <v>35000</v>
      </c>
      <c r="K367" s="81">
        <f t="shared" ref="K367:K368" si="352">J367*I367</f>
        <v>0</v>
      </c>
      <c r="L367" s="82">
        <f t="shared" si="340"/>
        <v>-3.5</v>
      </c>
      <c r="M367" s="83">
        <f t="shared" si="341"/>
        <v>-1</v>
      </c>
      <c r="O367" s="7"/>
      <c r="P367" s="5"/>
      <c r="Q367" s="74" t="s">
        <v>66</v>
      </c>
      <c r="R367" s="75"/>
      <c r="S367" s="97">
        <f t="shared" si="342"/>
        <v>0</v>
      </c>
      <c r="T367" s="100">
        <f>R347</f>
        <v>35000</v>
      </c>
      <c r="U367" s="78">
        <f>T367*S367</f>
        <v>0</v>
      </c>
      <c r="V367" s="85">
        <v>0</v>
      </c>
      <c r="W367" s="101">
        <f>R347</f>
        <v>35000</v>
      </c>
      <c r="X367" s="81">
        <f t="shared" ref="X367:X368" si="353">W367*V367</f>
        <v>0</v>
      </c>
      <c r="Y367" s="82">
        <f t="shared" si="345"/>
        <v>0</v>
      </c>
      <c r="Z367" s="83" t="str">
        <f t="shared" si="346"/>
        <v/>
      </c>
      <c r="AB367" s="7"/>
      <c r="AC367" s="5"/>
      <c r="AD367" s="74" t="s">
        <v>66</v>
      </c>
      <c r="AE367" s="75"/>
      <c r="AF367" s="97">
        <f t="shared" si="347"/>
        <v>0</v>
      </c>
      <c r="AG367" s="100">
        <f>AE347</f>
        <v>35000</v>
      </c>
      <c r="AH367" s="78">
        <f>AG367*AF367</f>
        <v>0</v>
      </c>
      <c r="AI367" s="85">
        <v>0</v>
      </c>
      <c r="AJ367" s="101">
        <f>AE347</f>
        <v>35000</v>
      </c>
      <c r="AK367" s="81">
        <f t="shared" ref="AK367:AK368" si="354">AJ367*AI367</f>
        <v>0</v>
      </c>
      <c r="AL367" s="82">
        <f t="shared" si="350"/>
        <v>0</v>
      </c>
      <c r="AM367" s="83" t="str">
        <f t="shared" si="351"/>
        <v/>
      </c>
      <c r="AO367" s="7"/>
    </row>
    <row r="368" spans="3:41" x14ac:dyDescent="0.35">
      <c r="C368" s="5"/>
      <c r="D368" s="74" t="s">
        <v>67</v>
      </c>
      <c r="E368" s="75"/>
      <c r="F368" s="97">
        <v>0.53769999999999996</v>
      </c>
      <c r="G368" s="100">
        <f>IF($E348&gt;0, $E348, $E347)</f>
        <v>100</v>
      </c>
      <c r="H368" s="78">
        <f t="shared" ref="H368" si="355">G368*F368</f>
        <v>53.769999999999996</v>
      </c>
      <c r="I368" s="239">
        <f>'Without Escalation'!I368</f>
        <v>0.75129999999999997</v>
      </c>
      <c r="J368" s="101">
        <f>IF($E348&gt;0, $E348, $E347)</f>
        <v>100</v>
      </c>
      <c r="K368" s="81">
        <f t="shared" si="352"/>
        <v>75.13</v>
      </c>
      <c r="L368" s="82">
        <f t="shared" si="340"/>
        <v>21.36</v>
      </c>
      <c r="M368" s="83">
        <f t="shared" si="341"/>
        <v>0.39724753580063232</v>
      </c>
      <c r="O368" s="7"/>
      <c r="P368" s="5"/>
      <c r="Q368" s="74" t="s">
        <v>67</v>
      </c>
      <c r="R368" s="75"/>
      <c r="S368" s="97">
        <f t="shared" si="342"/>
        <v>0.75129999999999997</v>
      </c>
      <c r="T368" s="100">
        <f>IF($R348&gt;0, $R348, $R347)</f>
        <v>100</v>
      </c>
      <c r="U368" s="78">
        <f t="shared" ref="U368" si="356">T368*S368</f>
        <v>75.13</v>
      </c>
      <c r="V368" s="102">
        <f>S368*(1+$K$16)</f>
        <v>0.77383899999999994</v>
      </c>
      <c r="W368" s="101">
        <f>IF($R348&gt;0, $R348, $R347)</f>
        <v>100</v>
      </c>
      <c r="X368" s="81">
        <f t="shared" si="353"/>
        <v>77.383899999999997</v>
      </c>
      <c r="Y368" s="82">
        <f t="shared" si="345"/>
        <v>2.2539000000000016</v>
      </c>
      <c r="Z368" s="83">
        <f t="shared" si="346"/>
        <v>3.0000000000000023E-2</v>
      </c>
      <c r="AB368" s="7"/>
      <c r="AC368" s="5"/>
      <c r="AD368" s="74" t="s">
        <v>67</v>
      </c>
      <c r="AE368" s="75"/>
      <c r="AF368" s="97">
        <f t="shared" si="347"/>
        <v>0.77383899999999994</v>
      </c>
      <c r="AG368" s="100">
        <f>IF($R348&gt;0, $R348, $R347)</f>
        <v>100</v>
      </c>
      <c r="AH368" s="78">
        <f t="shared" ref="AH368" si="357">AG368*AF368</f>
        <v>77.383899999999997</v>
      </c>
      <c r="AI368" s="102">
        <f>AF368*(1+$K$16)</f>
        <v>0.79705417000000001</v>
      </c>
      <c r="AJ368" s="101">
        <f>IF($R348&gt;0, $R348, $R347)</f>
        <v>100</v>
      </c>
      <c r="AK368" s="81">
        <f t="shared" si="354"/>
        <v>79.705416999999997</v>
      </c>
      <c r="AL368" s="82">
        <f t="shared" si="350"/>
        <v>2.3215170000000001</v>
      </c>
      <c r="AM368" s="83">
        <f t="shared" si="351"/>
        <v>3.0000000000000002E-2</v>
      </c>
      <c r="AO368" s="7"/>
    </row>
    <row r="369" spans="3:41" x14ac:dyDescent="0.35">
      <c r="C369" s="5"/>
      <c r="D369" s="74" t="s">
        <v>68</v>
      </c>
      <c r="E369" s="75"/>
      <c r="F369" s="76">
        <v>0</v>
      </c>
      <c r="G369" s="77">
        <v>1</v>
      </c>
      <c r="H369" s="78">
        <f>G369*F369</f>
        <v>0</v>
      </c>
      <c r="I369" s="239">
        <f>'Without Escalation'!I369</f>
        <v>0</v>
      </c>
      <c r="J369" s="86">
        <v>1</v>
      </c>
      <c r="K369" s="81">
        <f>J369*I369</f>
        <v>0</v>
      </c>
      <c r="L369" s="82">
        <f t="shared" si="340"/>
        <v>0</v>
      </c>
      <c r="M369" s="83" t="str">
        <f>IF(ISERROR(L369/H369), "", L369/H369)</f>
        <v/>
      </c>
      <c r="O369" s="7"/>
      <c r="P369" s="5"/>
      <c r="Q369" s="74" t="s">
        <v>68</v>
      </c>
      <c r="R369" s="75"/>
      <c r="S369" s="97">
        <f t="shared" si="342"/>
        <v>0</v>
      </c>
      <c r="T369" s="77">
        <v>1</v>
      </c>
      <c r="U369" s="78">
        <f>T369*S369</f>
        <v>0</v>
      </c>
      <c r="V369" s="79">
        <v>0</v>
      </c>
      <c r="W369" s="86">
        <v>1</v>
      </c>
      <c r="X369" s="81">
        <f>W369*V369</f>
        <v>0</v>
      </c>
      <c r="Y369" s="82">
        <f t="shared" si="345"/>
        <v>0</v>
      </c>
      <c r="Z369" s="83" t="str">
        <f>IF(ISERROR(Y369/U369), "", Y369/U369)</f>
        <v/>
      </c>
      <c r="AB369" s="7"/>
      <c r="AC369" s="5"/>
      <c r="AD369" s="74" t="s">
        <v>68</v>
      </c>
      <c r="AE369" s="75"/>
      <c r="AF369" s="97">
        <f t="shared" si="347"/>
        <v>0</v>
      </c>
      <c r="AG369" s="77">
        <v>1</v>
      </c>
      <c r="AH369" s="78">
        <f>AG369*AF369</f>
        <v>0</v>
      </c>
      <c r="AI369" s="79">
        <v>0</v>
      </c>
      <c r="AJ369" s="86">
        <v>1</v>
      </c>
      <c r="AK369" s="81">
        <f>AJ369*AI369</f>
        <v>0</v>
      </c>
      <c r="AL369" s="82">
        <f t="shared" si="350"/>
        <v>0</v>
      </c>
      <c r="AM369" s="83" t="str">
        <f>IF(ISERROR(AL369/AH369), "", AL369/AH369)</f>
        <v/>
      </c>
      <c r="AO369" s="7"/>
    </row>
    <row r="370" spans="3:41" x14ac:dyDescent="0.35">
      <c r="C370" s="5"/>
      <c r="D370" s="74" t="s">
        <v>69</v>
      </c>
      <c r="E370" s="75"/>
      <c r="F370" s="76">
        <v>0</v>
      </c>
      <c r="G370" s="77">
        <v>1</v>
      </c>
      <c r="H370" s="78">
        <f t="shared" ref="H370" si="358">G370*F370</f>
        <v>0</v>
      </c>
      <c r="I370" s="239">
        <f>'Without Escalation'!I370</f>
        <v>0</v>
      </c>
      <c r="J370" s="86">
        <v>1</v>
      </c>
      <c r="K370" s="81">
        <f>J370*I370</f>
        <v>0</v>
      </c>
      <c r="L370" s="82">
        <f>K370-H370</f>
        <v>0</v>
      </c>
      <c r="M370" s="83" t="str">
        <f>IF(ISERROR(L370/H370), "", L370/H370)</f>
        <v/>
      </c>
      <c r="O370" s="7"/>
      <c r="P370" s="5"/>
      <c r="Q370" s="74" t="s">
        <v>69</v>
      </c>
      <c r="R370" s="75"/>
      <c r="S370" s="97">
        <f t="shared" si="342"/>
        <v>0</v>
      </c>
      <c r="T370" s="77">
        <v>1</v>
      </c>
      <c r="U370" s="78">
        <f t="shared" ref="U370" si="359">T370*S370</f>
        <v>0</v>
      </c>
      <c r="V370" s="79">
        <v>0</v>
      </c>
      <c r="W370" s="86">
        <v>1</v>
      </c>
      <c r="X370" s="81">
        <f>W370*V370</f>
        <v>0</v>
      </c>
      <c r="Y370" s="82">
        <f>X370-U370</f>
        <v>0</v>
      </c>
      <c r="Z370" s="83" t="str">
        <f>IF(ISERROR(Y370/U370), "", Y370/U370)</f>
        <v/>
      </c>
      <c r="AB370" s="7"/>
      <c r="AC370" s="5"/>
      <c r="AD370" s="74" t="s">
        <v>69</v>
      </c>
      <c r="AE370" s="75"/>
      <c r="AF370" s="97">
        <f t="shared" si="347"/>
        <v>0</v>
      </c>
      <c r="AG370" s="77">
        <v>1</v>
      </c>
      <c r="AH370" s="78">
        <f t="shared" ref="AH370" si="360">AG370*AF370</f>
        <v>0</v>
      </c>
      <c r="AI370" s="79">
        <v>0</v>
      </c>
      <c r="AJ370" s="86">
        <v>1</v>
      </c>
      <c r="AK370" s="81">
        <f>AJ370*AI370</f>
        <v>0</v>
      </c>
      <c r="AL370" s="82">
        <f>AK370-AH370</f>
        <v>0</v>
      </c>
      <c r="AM370" s="83" t="str">
        <f>IF(ISERROR(AL370/AH370), "", AL370/AH370)</f>
        <v/>
      </c>
      <c r="AO370" s="7"/>
    </row>
    <row r="371" spans="3:41" x14ac:dyDescent="0.35">
      <c r="C371" s="5"/>
      <c r="D371" s="74" t="s">
        <v>70</v>
      </c>
      <c r="E371" s="75"/>
      <c r="F371" s="97"/>
      <c r="G371" s="100">
        <f>IF($E348&gt;0, $E348, $E347)</f>
        <v>100</v>
      </c>
      <c r="H371" s="78">
        <f>G371*F371</f>
        <v>0</v>
      </c>
      <c r="I371" s="239">
        <f>'Without Escalation'!I371</f>
        <v>4.1599999999999998E-2</v>
      </c>
      <c r="J371" s="101">
        <f>IF($E348&gt;0, $E348, $E347)</f>
        <v>100</v>
      </c>
      <c r="K371" s="81">
        <f>J371*I371</f>
        <v>4.16</v>
      </c>
      <c r="L371" s="82">
        <f t="shared" ref="L371:L378" si="361">K371-H371</f>
        <v>4.16</v>
      </c>
      <c r="M371" s="83" t="str">
        <f>IF(ISERROR(L371/H371), "", L371/H371)</f>
        <v/>
      </c>
      <c r="O371" s="7"/>
      <c r="P371" s="5"/>
      <c r="Q371" s="74" t="s">
        <v>70</v>
      </c>
      <c r="R371" s="75"/>
      <c r="S371" s="97">
        <f t="shared" si="342"/>
        <v>4.1599999999999998E-2</v>
      </c>
      <c r="T371" s="100">
        <f>IF($R348&gt;0, $R348, $R347)</f>
        <v>100</v>
      </c>
      <c r="U371" s="78">
        <f>T371*S371</f>
        <v>4.16</v>
      </c>
      <c r="V371" s="85"/>
      <c r="W371" s="101">
        <f>IF($R348&gt;0, $R348, $R347)</f>
        <v>100</v>
      </c>
      <c r="X371" s="81">
        <f>W371*V371</f>
        <v>0</v>
      </c>
      <c r="Y371" s="82">
        <f t="shared" ref="Y371:Y378" si="362">X371-U371</f>
        <v>-4.16</v>
      </c>
      <c r="Z371" s="83">
        <f>IF(ISERROR(Y371/U371), "", Y371/U371)</f>
        <v>-1</v>
      </c>
      <c r="AB371" s="7"/>
      <c r="AC371" s="5"/>
      <c r="AD371" s="74" t="s">
        <v>70</v>
      </c>
      <c r="AE371" s="75"/>
      <c r="AF371" s="97">
        <f t="shared" si="347"/>
        <v>0</v>
      </c>
      <c r="AG371" s="100">
        <f>IF($R348&gt;0, $R348, $R347)</f>
        <v>100</v>
      </c>
      <c r="AH371" s="78">
        <f>AG371*AF371</f>
        <v>0</v>
      </c>
      <c r="AI371" s="85"/>
      <c r="AJ371" s="101">
        <f>IF($R348&gt;0, $R348, $R347)</f>
        <v>100</v>
      </c>
      <c r="AK371" s="81">
        <f>AJ371*AI371</f>
        <v>0</v>
      </c>
      <c r="AL371" s="82">
        <f t="shared" ref="AL371:AL378" si="363">AK371-AH371</f>
        <v>0</v>
      </c>
      <c r="AM371" s="83" t="str">
        <f>IF(ISERROR(AL371/AH371), "", AL371/AH371)</f>
        <v/>
      </c>
      <c r="AO371" s="7"/>
    </row>
    <row r="372" spans="3:41" x14ac:dyDescent="0.35">
      <c r="C372" s="5"/>
      <c r="D372" s="87" t="s">
        <v>71</v>
      </c>
      <c r="E372" s="103"/>
      <c r="F372" s="104"/>
      <c r="G372" s="105"/>
      <c r="H372" s="106">
        <f>SUM(H363:H371)</f>
        <v>532.89</v>
      </c>
      <c r="I372" s="107"/>
      <c r="J372" s="93"/>
      <c r="K372" s="108">
        <f>SUM(K363:K371)</f>
        <v>509.15196764688613</v>
      </c>
      <c r="L372" s="95">
        <f t="shared" si="361"/>
        <v>-23.738032353113852</v>
      </c>
      <c r="M372" s="96">
        <f>IF((H372)=0,"",(L372/H372))</f>
        <v>-4.4545839391082309E-2</v>
      </c>
      <c r="O372" s="7"/>
      <c r="P372" s="5"/>
      <c r="Q372" s="87" t="s">
        <v>71</v>
      </c>
      <c r="R372" s="103"/>
      <c r="S372" s="104"/>
      <c r="T372" s="105"/>
      <c r="U372" s="106">
        <f>SUM(U363:U371)</f>
        <v>509.15196764688613</v>
      </c>
      <c r="V372" s="107"/>
      <c r="W372" s="93"/>
      <c r="X372" s="108">
        <f>SUM(X363:X371)</f>
        <v>545.21151898518224</v>
      </c>
      <c r="Y372" s="95">
        <f t="shared" si="362"/>
        <v>36.059551338296103</v>
      </c>
      <c r="Z372" s="96">
        <f>IF((U372)=0,"",(Y372/U372))</f>
        <v>7.0822767326128855E-2</v>
      </c>
      <c r="AB372" s="7"/>
      <c r="AC372" s="5"/>
      <c r="AD372" s="87" t="s">
        <v>71</v>
      </c>
      <c r="AE372" s="103"/>
      <c r="AF372" s="104"/>
      <c r="AG372" s="105"/>
      <c r="AH372" s="106">
        <f>SUM(AH363:AH371)</f>
        <v>545.21151898518224</v>
      </c>
      <c r="AI372" s="107"/>
      <c r="AJ372" s="93"/>
      <c r="AK372" s="108">
        <f ca="1">SUM(AK363:AK371)</f>
        <v>583.7834232111104</v>
      </c>
      <c r="AL372" s="95">
        <f t="shared" ca="1" si="363"/>
        <v>38.571904225928165</v>
      </c>
      <c r="AM372" s="96">
        <f ca="1">IF((AH372)=0,"",(AL372/AH372))</f>
        <v>7.0746678826087817E-2</v>
      </c>
      <c r="AO372" s="7"/>
    </row>
    <row r="373" spans="3:41" x14ac:dyDescent="0.35">
      <c r="C373" s="5"/>
      <c r="D373" s="109" t="s">
        <v>72</v>
      </c>
      <c r="E373" s="75"/>
      <c r="F373" s="110">
        <v>3.8717999999999999</v>
      </c>
      <c r="G373" s="98">
        <f>IF($E348&gt;0, $E348, $E347*$E349)</f>
        <v>100</v>
      </c>
      <c r="H373" s="78">
        <f>G373*F373</f>
        <v>387.18</v>
      </c>
      <c r="I373" s="239">
        <f>'Without Escalation'!I373</f>
        <v>5.1161000000000003</v>
      </c>
      <c r="J373" s="99">
        <f>IF($E348&gt;0, $E348, $E347*$E350)</f>
        <v>100</v>
      </c>
      <c r="K373" s="81">
        <f>J373*I373</f>
        <v>511.61</v>
      </c>
      <c r="L373" s="82">
        <f t="shared" si="361"/>
        <v>124.43</v>
      </c>
      <c r="M373" s="83">
        <f>IF(ISERROR(L373/H373), "", L373/H373)</f>
        <v>0.32137507102639601</v>
      </c>
      <c r="O373" s="7"/>
      <c r="P373" s="5"/>
      <c r="Q373" s="109" t="s">
        <v>72</v>
      </c>
      <c r="R373" s="75"/>
      <c r="S373" s="97">
        <f t="shared" si="342"/>
        <v>5.1161000000000003</v>
      </c>
      <c r="T373" s="98">
        <f>IF($R348&gt;0, $R348, $R347*$R349)</f>
        <v>100</v>
      </c>
      <c r="U373" s="78">
        <f>T373*S373</f>
        <v>511.61</v>
      </c>
      <c r="V373" s="102">
        <f>S373*(1+$K$16)</f>
        <v>5.2695830000000008</v>
      </c>
      <c r="W373" s="99">
        <f>IF($R348&gt;0, $R348, $R347*$R350)</f>
        <v>100</v>
      </c>
      <c r="X373" s="81">
        <f>W373*V373</f>
        <v>526.95830000000012</v>
      </c>
      <c r="Y373" s="82">
        <f t="shared" si="362"/>
        <v>15.348300000000108</v>
      </c>
      <c r="Z373" s="83">
        <f>IF(ISERROR(Y373/U373), "", Y373/U373)</f>
        <v>3.0000000000000211E-2</v>
      </c>
      <c r="AB373" s="7"/>
      <c r="AC373" s="5"/>
      <c r="AD373" s="109" t="s">
        <v>72</v>
      </c>
      <c r="AE373" s="75"/>
      <c r="AF373" s="97">
        <f t="shared" ref="AF373:AF374" si="364">V373</f>
        <v>5.2695830000000008</v>
      </c>
      <c r="AG373" s="98">
        <f>IF($R348&gt;0, $R348, $R347*$R349)</f>
        <v>100</v>
      </c>
      <c r="AH373" s="78">
        <f>AG373*AF373</f>
        <v>526.95830000000012</v>
      </c>
      <c r="AI373" s="102">
        <f>AF373*(1+$K$16)</f>
        <v>5.4276704900000006</v>
      </c>
      <c r="AJ373" s="99">
        <f>IF($R348&gt;0, $R348, $R347*$R350)</f>
        <v>100</v>
      </c>
      <c r="AK373" s="81">
        <f>AJ373*AI373</f>
        <v>542.76704900000004</v>
      </c>
      <c r="AL373" s="82">
        <f t="shared" si="363"/>
        <v>15.808748999999921</v>
      </c>
      <c r="AM373" s="83">
        <f>IF(ISERROR(AL373/AH373), "", AL373/AH373)</f>
        <v>2.9999999999999843E-2</v>
      </c>
      <c r="AO373" s="7"/>
    </row>
    <row r="374" spans="3:41" x14ac:dyDescent="0.35">
      <c r="C374" s="5"/>
      <c r="D374" s="111" t="s">
        <v>73</v>
      </c>
      <c r="E374" s="75"/>
      <c r="F374" s="110">
        <v>1.3776999999999999</v>
      </c>
      <c r="G374" s="98">
        <f>IF($E348&gt;0, $E348, $E347*$E349)</f>
        <v>100</v>
      </c>
      <c r="H374" s="78">
        <f>G374*F374</f>
        <v>137.76999999999998</v>
      </c>
      <c r="I374" s="239">
        <f>'Without Escalation'!I374</f>
        <v>1.9016999999999999</v>
      </c>
      <c r="J374" s="99">
        <f>IF($E348&gt;0, $E348, $E347*$E350)</f>
        <v>100</v>
      </c>
      <c r="K374" s="81">
        <f>J374*I374</f>
        <v>190.17</v>
      </c>
      <c r="L374" s="82">
        <f t="shared" si="361"/>
        <v>52.400000000000006</v>
      </c>
      <c r="M374" s="83">
        <f>IF(ISERROR(L374/H374), "", L374/H374)</f>
        <v>0.38034405168033686</v>
      </c>
      <c r="O374" s="7"/>
      <c r="P374" s="5"/>
      <c r="Q374" s="111" t="s">
        <v>73</v>
      </c>
      <c r="R374" s="75"/>
      <c r="S374" s="97">
        <f t="shared" si="342"/>
        <v>1.9016999999999999</v>
      </c>
      <c r="T374" s="98">
        <f>IF($R348&gt;0, $R348, $R347*$R349)</f>
        <v>100</v>
      </c>
      <c r="U374" s="78">
        <f>T374*S374</f>
        <v>190.17</v>
      </c>
      <c r="V374" s="102">
        <f>S374*(1+$K$16)</f>
        <v>1.9587509999999999</v>
      </c>
      <c r="W374" s="99">
        <f>IF($R348&gt;0, $R348, $R347*$R350)</f>
        <v>100</v>
      </c>
      <c r="X374" s="81">
        <f>W374*V374</f>
        <v>195.8751</v>
      </c>
      <c r="Y374" s="82">
        <f t="shared" si="362"/>
        <v>5.7051000000000158</v>
      </c>
      <c r="Z374" s="83">
        <f>IF(ISERROR(Y374/U374), "", Y374/U374)</f>
        <v>3.0000000000000086E-2</v>
      </c>
      <c r="AB374" s="7"/>
      <c r="AC374" s="5"/>
      <c r="AD374" s="111" t="s">
        <v>73</v>
      </c>
      <c r="AE374" s="75"/>
      <c r="AF374" s="97">
        <f t="shared" si="364"/>
        <v>1.9587509999999999</v>
      </c>
      <c r="AG374" s="98">
        <f>IF($R348&gt;0, $R348, $R347*$R349)</f>
        <v>100</v>
      </c>
      <c r="AH374" s="78">
        <f>AG374*AF374</f>
        <v>195.8751</v>
      </c>
      <c r="AI374" s="102">
        <f>AF374*(1+$K$16)</f>
        <v>2.01751353</v>
      </c>
      <c r="AJ374" s="99">
        <f>IF($R348&gt;0, $R348, $R347*$R350)</f>
        <v>100</v>
      </c>
      <c r="AK374" s="81">
        <f>AJ374*AI374</f>
        <v>201.75135299999999</v>
      </c>
      <c r="AL374" s="82">
        <f t="shared" si="363"/>
        <v>5.8762529999999913</v>
      </c>
      <c r="AM374" s="83">
        <f>IF(ISERROR(AL374/AH374), "", AL374/AH374)</f>
        <v>2.9999999999999954E-2</v>
      </c>
      <c r="AO374" s="7"/>
    </row>
    <row r="375" spans="3:41" x14ac:dyDescent="0.35">
      <c r="C375" s="5"/>
      <c r="D375" s="87" t="s">
        <v>74</v>
      </c>
      <c r="E375" s="88"/>
      <c r="F375" s="104"/>
      <c r="G375" s="105"/>
      <c r="H375" s="106">
        <f>SUM(H372:H374)</f>
        <v>1057.8399999999999</v>
      </c>
      <c r="I375" s="107"/>
      <c r="J375" s="93"/>
      <c r="K375" s="108">
        <f>SUM(K372:K374)</f>
        <v>1210.9319676468863</v>
      </c>
      <c r="L375" s="95">
        <f t="shared" si="361"/>
        <v>153.09196764688636</v>
      </c>
      <c r="M375" s="96">
        <f>IF((H375)=0,"",(L375/H375))</f>
        <v>0.14472128832988579</v>
      </c>
      <c r="O375" s="7"/>
      <c r="P375" s="5"/>
      <c r="Q375" s="87" t="s">
        <v>74</v>
      </c>
      <c r="R375" s="88"/>
      <c r="S375" s="104"/>
      <c r="T375" s="105"/>
      <c r="U375" s="106">
        <f>SUM(U372:U374)</f>
        <v>1210.9319676468863</v>
      </c>
      <c r="V375" s="107"/>
      <c r="W375" s="93"/>
      <c r="X375" s="108">
        <f>SUM(X372:X374)</f>
        <v>1268.0449189851822</v>
      </c>
      <c r="Y375" s="95">
        <f t="shared" si="362"/>
        <v>57.112951338295943</v>
      </c>
      <c r="Z375" s="96">
        <f>IF((U375)=0,"",(Y375/U375))</f>
        <v>4.7164459163861437E-2</v>
      </c>
      <c r="AB375" s="7"/>
      <c r="AC375" s="5"/>
      <c r="AD375" s="87" t="s">
        <v>74</v>
      </c>
      <c r="AE375" s="88"/>
      <c r="AF375" s="104"/>
      <c r="AG375" s="105"/>
      <c r="AH375" s="106">
        <f>SUM(AH372:AH374)</f>
        <v>1268.0449189851822</v>
      </c>
      <c r="AI375" s="107"/>
      <c r="AJ375" s="93"/>
      <c r="AK375" s="108">
        <f ca="1">SUM(AK372:AK374)</f>
        <v>1328.3018252111106</v>
      </c>
      <c r="AL375" s="95">
        <f t="shared" ca="1" si="363"/>
        <v>60.256906225928333</v>
      </c>
      <c r="AM375" s="96">
        <f ca="1">IF((AH375)=0,"",(AL375/AH375))</f>
        <v>4.7519536038322679E-2</v>
      </c>
      <c r="AO375" s="7"/>
    </row>
    <row r="376" spans="3:41" x14ac:dyDescent="0.35">
      <c r="C376" s="5"/>
      <c r="D376" s="74" t="s">
        <v>75</v>
      </c>
      <c r="E376" s="75"/>
      <c r="F376" s="85">
        <v>4.5000000000000005E-3</v>
      </c>
      <c r="G376" s="98">
        <f>E347*E349</f>
        <v>37429</v>
      </c>
      <c r="H376" s="113">
        <f t="shared" ref="H376:H378" si="365">G376*F376</f>
        <v>168.43050000000002</v>
      </c>
      <c r="I376" s="85">
        <v>4.5000000000000005E-3</v>
      </c>
      <c r="J376" s="99">
        <f>E347*E350</f>
        <v>36970.5</v>
      </c>
      <c r="K376" s="81">
        <f t="shared" ref="K376:K378" si="366">J376*I376</f>
        <v>166.36725000000001</v>
      </c>
      <c r="L376" s="82">
        <f t="shared" si="361"/>
        <v>-2.0632500000000107</v>
      </c>
      <c r="M376" s="83">
        <f t="shared" ref="M376:M378" si="367">IF(ISERROR(L376/H376), "", L376/H376)</f>
        <v>-1.2249859734430584E-2</v>
      </c>
      <c r="O376" s="7"/>
      <c r="P376" s="5"/>
      <c r="Q376" s="74" t="s">
        <v>75</v>
      </c>
      <c r="R376" s="75"/>
      <c r="S376" s="85">
        <v>4.5000000000000005E-3</v>
      </c>
      <c r="T376" s="98">
        <f>R347*R349</f>
        <v>36970.5</v>
      </c>
      <c r="U376" s="113">
        <f t="shared" ref="U376:U378" si="368">T376*S376</f>
        <v>166.36725000000001</v>
      </c>
      <c r="V376" s="85">
        <v>4.5000000000000005E-3</v>
      </c>
      <c r="W376" s="99">
        <f>R347*R350</f>
        <v>36970.5</v>
      </c>
      <c r="X376" s="81">
        <f t="shared" ref="X376:X378" si="369">W376*V376</f>
        <v>166.36725000000001</v>
      </c>
      <c r="Y376" s="82">
        <f t="shared" si="362"/>
        <v>0</v>
      </c>
      <c r="Z376" s="83">
        <f t="shared" ref="Z376:Z378" si="370">IF(ISERROR(Y376/U376), "", Y376/U376)</f>
        <v>0</v>
      </c>
      <c r="AB376" s="7"/>
      <c r="AC376" s="5"/>
      <c r="AD376" s="74" t="s">
        <v>75</v>
      </c>
      <c r="AE376" s="75"/>
      <c r="AF376" s="85">
        <v>4.5000000000000005E-3</v>
      </c>
      <c r="AG376" s="98">
        <f>AE347*AE349</f>
        <v>36970.5</v>
      </c>
      <c r="AH376" s="113">
        <f t="shared" ref="AH376:AH378" si="371">AG376*AF376</f>
        <v>166.36725000000001</v>
      </c>
      <c r="AI376" s="85">
        <v>4.5000000000000005E-3</v>
      </c>
      <c r="AJ376" s="99">
        <f>AE347*AE350</f>
        <v>36970.5</v>
      </c>
      <c r="AK376" s="81">
        <f t="shared" ref="AK376:AK378" si="372">AJ376*AI376</f>
        <v>166.36725000000001</v>
      </c>
      <c r="AL376" s="82">
        <f t="shared" si="363"/>
        <v>0</v>
      </c>
      <c r="AM376" s="83">
        <f t="shared" ref="AM376:AM378" si="373">IF(ISERROR(AL376/AH376), "", AL376/AH376)</f>
        <v>0</v>
      </c>
      <c r="AO376" s="7"/>
    </row>
    <row r="377" spans="3:41" x14ac:dyDescent="0.35">
      <c r="C377" s="5"/>
      <c r="D377" s="74" t="s">
        <v>76</v>
      </c>
      <c r="E377" s="75"/>
      <c r="F377" s="85">
        <v>1.4E-3</v>
      </c>
      <c r="G377" s="98">
        <f>E347*E349</f>
        <v>37429</v>
      </c>
      <c r="H377" s="113">
        <f t="shared" si="365"/>
        <v>52.400599999999997</v>
      </c>
      <c r="I377" s="85">
        <v>1.4E-3</v>
      </c>
      <c r="J377" s="99">
        <f>E347*E350</f>
        <v>36970.5</v>
      </c>
      <c r="K377" s="81">
        <f t="shared" si="366"/>
        <v>51.758699999999997</v>
      </c>
      <c r="L377" s="82">
        <f t="shared" si="361"/>
        <v>-0.64189999999999969</v>
      </c>
      <c r="M377" s="83">
        <f t="shared" si="367"/>
        <v>-1.2249859734430516E-2</v>
      </c>
      <c r="O377" s="7"/>
      <c r="P377" s="5"/>
      <c r="Q377" s="74" t="s">
        <v>76</v>
      </c>
      <c r="R377" s="75"/>
      <c r="S377" s="85">
        <v>1.4E-3</v>
      </c>
      <c r="T377" s="98">
        <f>R347*R349</f>
        <v>36970.5</v>
      </c>
      <c r="U377" s="113">
        <f t="shared" si="368"/>
        <v>51.758699999999997</v>
      </c>
      <c r="V377" s="85">
        <v>1.4E-3</v>
      </c>
      <c r="W377" s="99">
        <f>R347*R350</f>
        <v>36970.5</v>
      </c>
      <c r="X377" s="81">
        <f t="shared" si="369"/>
        <v>51.758699999999997</v>
      </c>
      <c r="Y377" s="82">
        <f t="shared" si="362"/>
        <v>0</v>
      </c>
      <c r="Z377" s="83">
        <f t="shared" si="370"/>
        <v>0</v>
      </c>
      <c r="AB377" s="7"/>
      <c r="AC377" s="5"/>
      <c r="AD377" s="74" t="s">
        <v>76</v>
      </c>
      <c r="AE377" s="75"/>
      <c r="AF377" s="85">
        <v>1.4E-3</v>
      </c>
      <c r="AG377" s="98">
        <f>AE347*AE349</f>
        <v>36970.5</v>
      </c>
      <c r="AH377" s="113">
        <f t="shared" si="371"/>
        <v>51.758699999999997</v>
      </c>
      <c r="AI377" s="85">
        <v>1.4E-3</v>
      </c>
      <c r="AJ377" s="99">
        <f>AE347*AE350</f>
        <v>36970.5</v>
      </c>
      <c r="AK377" s="81">
        <f t="shared" si="372"/>
        <v>51.758699999999997</v>
      </c>
      <c r="AL377" s="82">
        <f t="shared" si="363"/>
        <v>0</v>
      </c>
      <c r="AM377" s="83">
        <f t="shared" si="373"/>
        <v>0</v>
      </c>
      <c r="AO377" s="7"/>
    </row>
    <row r="378" spans="3:41" x14ac:dyDescent="0.35">
      <c r="C378" s="5"/>
      <c r="D378" s="74" t="s">
        <v>77</v>
      </c>
      <c r="E378" s="75"/>
      <c r="F378" s="114">
        <v>0.25</v>
      </c>
      <c r="G378" s="77">
        <v>1</v>
      </c>
      <c r="H378" s="113">
        <f t="shared" si="365"/>
        <v>0.25</v>
      </c>
      <c r="I378" s="79">
        <v>0.25</v>
      </c>
      <c r="J378" s="80">
        <v>1</v>
      </c>
      <c r="K378" s="81">
        <f t="shared" si="366"/>
        <v>0.25</v>
      </c>
      <c r="L378" s="82">
        <f t="shared" si="361"/>
        <v>0</v>
      </c>
      <c r="M378" s="83">
        <f t="shared" si="367"/>
        <v>0</v>
      </c>
      <c r="O378" s="7"/>
      <c r="P378" s="5"/>
      <c r="Q378" s="74" t="s">
        <v>77</v>
      </c>
      <c r="R378" s="75"/>
      <c r="S378" s="114">
        <v>0.25</v>
      </c>
      <c r="T378" s="77">
        <v>1</v>
      </c>
      <c r="U378" s="113">
        <f t="shared" si="368"/>
        <v>0.25</v>
      </c>
      <c r="V378" s="79">
        <v>0.25</v>
      </c>
      <c r="W378" s="80">
        <v>1</v>
      </c>
      <c r="X378" s="81">
        <f t="shared" si="369"/>
        <v>0.25</v>
      </c>
      <c r="Y378" s="82">
        <f t="shared" si="362"/>
        <v>0</v>
      </c>
      <c r="Z378" s="83">
        <f t="shared" si="370"/>
        <v>0</v>
      </c>
      <c r="AB378" s="7"/>
      <c r="AC378" s="5"/>
      <c r="AD378" s="74" t="s">
        <v>77</v>
      </c>
      <c r="AE378" s="75"/>
      <c r="AF378" s="114">
        <v>0.25</v>
      </c>
      <c r="AG378" s="77">
        <v>1</v>
      </c>
      <c r="AH378" s="113">
        <f t="shared" si="371"/>
        <v>0.25</v>
      </c>
      <c r="AI378" s="79">
        <v>0.25</v>
      </c>
      <c r="AJ378" s="80">
        <v>1</v>
      </c>
      <c r="AK378" s="81">
        <f t="shared" si="372"/>
        <v>0.25</v>
      </c>
      <c r="AL378" s="82">
        <f t="shared" si="363"/>
        <v>0</v>
      </c>
      <c r="AM378" s="83">
        <f t="shared" si="373"/>
        <v>0</v>
      </c>
      <c r="AO378" s="7"/>
    </row>
    <row r="379" spans="3:41" hidden="1" x14ac:dyDescent="0.35">
      <c r="C379" s="5"/>
      <c r="D379" s="74" t="s">
        <v>78</v>
      </c>
      <c r="E379" s="75"/>
      <c r="F379" s="110"/>
      <c r="G379" s="98"/>
      <c r="H379" s="113"/>
      <c r="I379" s="102"/>
      <c r="J379" s="99"/>
      <c r="K379" s="81"/>
      <c r="L379" s="82"/>
      <c r="M379" s="83"/>
      <c r="O379" s="7"/>
      <c r="P379" s="5"/>
      <c r="Q379" s="74" t="s">
        <v>78</v>
      </c>
      <c r="R379" s="75"/>
      <c r="S379" s="110"/>
      <c r="T379" s="98"/>
      <c r="U379" s="113"/>
      <c r="V379" s="102"/>
      <c r="W379" s="99"/>
      <c r="X379" s="81"/>
      <c r="Y379" s="82"/>
      <c r="Z379" s="83"/>
      <c r="AB379" s="7"/>
      <c r="AC379" s="5"/>
      <c r="AD379" s="74" t="s">
        <v>78</v>
      </c>
      <c r="AE379" s="75"/>
      <c r="AF379" s="110"/>
      <c r="AG379" s="98"/>
      <c r="AH379" s="113"/>
      <c r="AI379" s="102"/>
      <c r="AJ379" s="99"/>
      <c r="AK379" s="81"/>
      <c r="AL379" s="82"/>
      <c r="AM379" s="83"/>
      <c r="AO379" s="7"/>
    </row>
    <row r="380" spans="3:41" hidden="1" x14ac:dyDescent="0.35">
      <c r="C380" s="5"/>
      <c r="D380" s="74" t="s">
        <v>79</v>
      </c>
      <c r="E380" s="75"/>
      <c r="F380" s="112">
        <v>7.5999999999999998E-2</v>
      </c>
      <c r="G380" s="115">
        <v>23954.559999999998</v>
      </c>
      <c r="H380" s="113">
        <f t="shared" ref="H380:H382" si="374">G380*F380</f>
        <v>1820.5465599999998</v>
      </c>
      <c r="I380" s="116">
        <v>7.5999999999999998E-2</v>
      </c>
      <c r="J380" s="117">
        <v>23661.119999999999</v>
      </c>
      <c r="K380" s="81">
        <f t="shared" ref="K380:K382" si="375">J380*I380</f>
        <v>1798.2451199999998</v>
      </c>
      <c r="L380" s="82">
        <f>K380-H380</f>
        <v>-22.301439999999957</v>
      </c>
      <c r="M380" s="83">
        <f t="shared" ref="M380:M384" si="376">IF(ISERROR(L380/H380), "", L380/H380)</f>
        <v>-1.2249859734430499E-2</v>
      </c>
      <c r="O380" s="7"/>
      <c r="P380" s="5"/>
      <c r="Q380" s="74" t="s">
        <v>79</v>
      </c>
      <c r="R380" s="75"/>
      <c r="S380" s="112">
        <v>7.5999999999999998E-2</v>
      </c>
      <c r="T380" s="115">
        <v>23661.119999999999</v>
      </c>
      <c r="U380" s="113">
        <f t="shared" ref="U380:U382" si="377">T380*S380</f>
        <v>1798.2451199999998</v>
      </c>
      <c r="V380" s="116">
        <v>7.5999999999999998E-2</v>
      </c>
      <c r="W380" s="117">
        <v>23661.119999999999</v>
      </c>
      <c r="X380" s="81">
        <f t="shared" ref="X380:X382" si="378">W380*V380</f>
        <v>1798.2451199999998</v>
      </c>
      <c r="Y380" s="82">
        <f>X380-U380</f>
        <v>0</v>
      </c>
      <c r="Z380" s="83">
        <f t="shared" ref="Z380:Z384" si="379">IF(ISERROR(Y380/U380), "", Y380/U380)</f>
        <v>0</v>
      </c>
      <c r="AB380" s="7"/>
      <c r="AC380" s="5"/>
      <c r="AD380" s="74" t="s">
        <v>79</v>
      </c>
      <c r="AE380" s="75"/>
      <c r="AF380" s="112">
        <v>7.5999999999999998E-2</v>
      </c>
      <c r="AG380" s="115">
        <v>23661.119999999999</v>
      </c>
      <c r="AH380" s="113">
        <f t="shared" ref="AH380:AH382" si="380">AG380*AF380</f>
        <v>1798.2451199999998</v>
      </c>
      <c r="AI380" s="116">
        <v>7.5999999999999998E-2</v>
      </c>
      <c r="AJ380" s="117">
        <v>23661.119999999999</v>
      </c>
      <c r="AK380" s="81">
        <f t="shared" ref="AK380:AK382" si="381">AJ380*AI380</f>
        <v>1798.2451199999998</v>
      </c>
      <c r="AL380" s="82">
        <f>AK380-AH380</f>
        <v>0</v>
      </c>
      <c r="AM380" s="83">
        <f t="shared" ref="AM380:AM384" si="382">IF(ISERROR(AL380/AH380), "", AL380/AH380)</f>
        <v>0</v>
      </c>
      <c r="AO380" s="7"/>
    </row>
    <row r="381" spans="3:41" hidden="1" x14ac:dyDescent="0.35">
      <c r="C381" s="5"/>
      <c r="D381" s="74" t="s">
        <v>80</v>
      </c>
      <c r="E381" s="75"/>
      <c r="F381" s="112">
        <v>0.122</v>
      </c>
      <c r="G381" s="115">
        <v>6737.2199999999993</v>
      </c>
      <c r="H381" s="113">
        <f t="shared" si="374"/>
        <v>821.94083999999987</v>
      </c>
      <c r="I381" s="116">
        <v>0.122</v>
      </c>
      <c r="J381" s="117">
        <v>6654.6900000000005</v>
      </c>
      <c r="K381" s="81">
        <f t="shared" si="375"/>
        <v>811.87218000000007</v>
      </c>
      <c r="L381" s="82">
        <f>K381-H381</f>
        <v>-10.068659999999795</v>
      </c>
      <c r="M381" s="83">
        <f t="shared" si="376"/>
        <v>-1.2249859734430275E-2</v>
      </c>
      <c r="O381" s="7"/>
      <c r="P381" s="5"/>
      <c r="Q381" s="74" t="s">
        <v>80</v>
      </c>
      <c r="R381" s="75"/>
      <c r="S381" s="112">
        <v>0.122</v>
      </c>
      <c r="T381" s="115">
        <v>6654.6900000000005</v>
      </c>
      <c r="U381" s="113">
        <f t="shared" si="377"/>
        <v>811.87218000000007</v>
      </c>
      <c r="V381" s="116">
        <v>0.122</v>
      </c>
      <c r="W381" s="117">
        <v>6654.6900000000005</v>
      </c>
      <c r="X381" s="81">
        <f t="shared" si="378"/>
        <v>811.87218000000007</v>
      </c>
      <c r="Y381" s="82">
        <f>X381-U381</f>
        <v>0</v>
      </c>
      <c r="Z381" s="83">
        <f t="shared" si="379"/>
        <v>0</v>
      </c>
      <c r="AB381" s="7"/>
      <c r="AC381" s="5"/>
      <c r="AD381" s="74" t="s">
        <v>80</v>
      </c>
      <c r="AE381" s="75"/>
      <c r="AF381" s="112">
        <v>0.122</v>
      </c>
      <c r="AG381" s="115">
        <v>6654.6900000000005</v>
      </c>
      <c r="AH381" s="113">
        <f t="shared" si="380"/>
        <v>811.87218000000007</v>
      </c>
      <c r="AI381" s="116">
        <v>0.122</v>
      </c>
      <c r="AJ381" s="117">
        <v>6654.6900000000005</v>
      </c>
      <c r="AK381" s="81">
        <f t="shared" si="381"/>
        <v>811.87218000000007</v>
      </c>
      <c r="AL381" s="82">
        <f>AK381-AH381</f>
        <v>0</v>
      </c>
      <c r="AM381" s="83">
        <f t="shared" si="382"/>
        <v>0</v>
      </c>
      <c r="AO381" s="7"/>
    </row>
    <row r="382" spans="3:41" hidden="1" x14ac:dyDescent="0.35">
      <c r="C382" s="5"/>
      <c r="D382" s="118" t="s">
        <v>81</v>
      </c>
      <c r="E382" s="75"/>
      <c r="F382" s="112">
        <v>0.158</v>
      </c>
      <c r="G382" s="115">
        <v>6737.2199999999993</v>
      </c>
      <c r="H382" s="113">
        <f t="shared" si="374"/>
        <v>1064.4807599999999</v>
      </c>
      <c r="I382" s="116">
        <v>0.158</v>
      </c>
      <c r="J382" s="117">
        <v>6654.6900000000005</v>
      </c>
      <c r="K382" s="81">
        <f t="shared" si="375"/>
        <v>1051.44102</v>
      </c>
      <c r="L382" s="82">
        <f>K382-H382</f>
        <v>-13.039739999999938</v>
      </c>
      <c r="M382" s="83">
        <f t="shared" si="376"/>
        <v>-1.2249859734430464E-2</v>
      </c>
      <c r="O382" s="7"/>
      <c r="P382" s="5"/>
      <c r="Q382" s="118" t="s">
        <v>81</v>
      </c>
      <c r="R382" s="75"/>
      <c r="S382" s="112">
        <v>0.158</v>
      </c>
      <c r="T382" s="115">
        <v>6654.6900000000005</v>
      </c>
      <c r="U382" s="113">
        <f t="shared" si="377"/>
        <v>1051.44102</v>
      </c>
      <c r="V382" s="116">
        <v>0.158</v>
      </c>
      <c r="W382" s="117">
        <v>6654.6900000000005</v>
      </c>
      <c r="X382" s="81">
        <f t="shared" si="378"/>
        <v>1051.44102</v>
      </c>
      <c r="Y382" s="82">
        <f>X382-U382</f>
        <v>0</v>
      </c>
      <c r="Z382" s="83">
        <f t="shared" si="379"/>
        <v>0</v>
      </c>
      <c r="AB382" s="7"/>
      <c r="AC382" s="5"/>
      <c r="AD382" s="118" t="s">
        <v>81</v>
      </c>
      <c r="AE382" s="75"/>
      <c r="AF382" s="112">
        <v>0.158</v>
      </c>
      <c r="AG382" s="115">
        <v>6654.6900000000005</v>
      </c>
      <c r="AH382" s="113">
        <f t="shared" si="380"/>
        <v>1051.44102</v>
      </c>
      <c r="AI382" s="116">
        <v>0.158</v>
      </c>
      <c r="AJ382" s="117">
        <v>6654.6900000000005</v>
      </c>
      <c r="AK382" s="81">
        <f t="shared" si="381"/>
        <v>1051.44102</v>
      </c>
      <c r="AL382" s="82">
        <f>AK382-AH382</f>
        <v>0</v>
      </c>
      <c r="AM382" s="83">
        <f t="shared" si="382"/>
        <v>0</v>
      </c>
      <c r="AO382" s="7"/>
    </row>
    <row r="383" spans="3:41" hidden="1" x14ac:dyDescent="0.35">
      <c r="C383" s="5"/>
      <c r="D383" s="74" t="s">
        <v>82</v>
      </c>
      <c r="E383" s="75"/>
      <c r="F383" s="119">
        <f>I213</f>
        <v>0.1076</v>
      </c>
      <c r="G383" s="115">
        <f>IF(AND(E347*12&gt;=150000),E347*E349,E347)</f>
        <v>37429</v>
      </c>
      <c r="H383" s="113">
        <f>G383*F383</f>
        <v>4027.3604</v>
      </c>
      <c r="I383" s="120">
        <f>F383</f>
        <v>0.1076</v>
      </c>
      <c r="J383" s="117">
        <f>IF(AND(E347*12&gt;=150000),E347*E350,E347)</f>
        <v>36970.5</v>
      </c>
      <c r="K383" s="81">
        <f>J383*I383</f>
        <v>3978.0257999999999</v>
      </c>
      <c r="L383" s="82">
        <f>K383-H383</f>
        <v>-49.334600000000137</v>
      </c>
      <c r="M383" s="83">
        <f t="shared" si="376"/>
        <v>-1.2249859734430556E-2</v>
      </c>
      <c r="O383" s="7"/>
      <c r="P383" s="5"/>
      <c r="Q383" s="74" t="s">
        <v>82</v>
      </c>
      <c r="R383" s="75"/>
      <c r="S383" s="119" t="e">
        <f>V213</f>
        <v>#REF!</v>
      </c>
      <c r="T383" s="115">
        <f>IF(AND(R347*12&gt;=150000),R347*R349,R347)</f>
        <v>36970.5</v>
      </c>
      <c r="U383" s="113" t="e">
        <f>T383*S383</f>
        <v>#REF!</v>
      </c>
      <c r="V383" s="120" t="e">
        <f>S383</f>
        <v>#REF!</v>
      </c>
      <c r="W383" s="117">
        <f>IF(AND(R347*12&gt;=150000),R347*R350,R347)</f>
        <v>36970.5</v>
      </c>
      <c r="X383" s="81" t="e">
        <f>W383*V383</f>
        <v>#REF!</v>
      </c>
      <c r="Y383" s="82" t="e">
        <f>X383-U383</f>
        <v>#REF!</v>
      </c>
      <c r="Z383" s="83" t="str">
        <f t="shared" si="379"/>
        <v/>
      </c>
      <c r="AB383" s="7"/>
      <c r="AC383" s="5"/>
      <c r="AD383" s="74" t="s">
        <v>82</v>
      </c>
      <c r="AE383" s="75"/>
      <c r="AF383" s="119">
        <f>AI213</f>
        <v>0</v>
      </c>
      <c r="AG383" s="115">
        <f>IF(AND(AE347*12&gt;=150000),AE347*AE349,AE347)</f>
        <v>36970.5</v>
      </c>
      <c r="AH383" s="113">
        <f>AG383*AF383</f>
        <v>0</v>
      </c>
      <c r="AI383" s="120">
        <f>AF383</f>
        <v>0</v>
      </c>
      <c r="AJ383" s="117">
        <f>IF(AND(AE347*12&gt;=150000),AE347*AE350,AE347)</f>
        <v>36970.5</v>
      </c>
      <c r="AK383" s="81">
        <f>AJ383*AI383</f>
        <v>0</v>
      </c>
      <c r="AL383" s="82">
        <f>AK383-AH383</f>
        <v>0</v>
      </c>
      <c r="AM383" s="83" t="str">
        <f t="shared" si="382"/>
        <v/>
      </c>
      <c r="AO383" s="7"/>
    </row>
    <row r="384" spans="3:41" ht="15" thickBot="1" x14ac:dyDescent="0.4">
      <c r="C384" s="5"/>
      <c r="D384" s="74" t="s">
        <v>83</v>
      </c>
      <c r="E384" s="75"/>
      <c r="F384" s="119">
        <f>F383</f>
        <v>0.1076</v>
      </c>
      <c r="G384" s="115">
        <f>IF(AND(E347*12&gt;=150000),E347*E349,E347)</f>
        <v>37429</v>
      </c>
      <c r="H384" s="113">
        <f>G384*F384</f>
        <v>4027.3604</v>
      </c>
      <c r="I384" s="120">
        <f>F384</f>
        <v>0.1076</v>
      </c>
      <c r="J384" s="117">
        <f>IF(AND(E347*12&gt;=150000),E347*E350,E347)</f>
        <v>36970.5</v>
      </c>
      <c r="K384" s="81">
        <f>J384*I384</f>
        <v>3978.0257999999999</v>
      </c>
      <c r="L384" s="82">
        <f>K384-H384</f>
        <v>-49.334600000000137</v>
      </c>
      <c r="M384" s="83">
        <f t="shared" si="376"/>
        <v>-1.2249859734430556E-2</v>
      </c>
      <c r="O384" s="7"/>
      <c r="P384" s="5"/>
      <c r="Q384" s="74" t="s">
        <v>83</v>
      </c>
      <c r="R384" s="75"/>
      <c r="S384" s="119">
        <f>F384*(1+$K$16)</f>
        <v>0.11082800000000001</v>
      </c>
      <c r="T384" s="115">
        <f>IF(AND(R347*12&gt;=150000),R347*R349,R347)</f>
        <v>36970.5</v>
      </c>
      <c r="U384" s="113">
        <f>T384*S384</f>
        <v>4097.3665740000006</v>
      </c>
      <c r="V384" s="120">
        <f>S384</f>
        <v>0.11082800000000001</v>
      </c>
      <c r="W384" s="117">
        <f>IF(AND(R347*12&gt;=150000),R347*R350,R347)</f>
        <v>36970.5</v>
      </c>
      <c r="X384" s="81">
        <f>W384*V384</f>
        <v>4097.3665740000006</v>
      </c>
      <c r="Y384" s="82">
        <f>X384-U384</f>
        <v>0</v>
      </c>
      <c r="Z384" s="83">
        <f t="shared" si="379"/>
        <v>0</v>
      </c>
      <c r="AB384" s="7"/>
      <c r="AC384" s="5"/>
      <c r="AD384" s="74" t="s">
        <v>83</v>
      </c>
      <c r="AE384" s="75"/>
      <c r="AF384" s="119">
        <f>S384*(1+$K$16)</f>
        <v>0.11415284000000002</v>
      </c>
      <c r="AG384" s="115">
        <f>IF(AND(AE347*12&gt;=150000),AE347*AE349,AE347)</f>
        <v>36970.5</v>
      </c>
      <c r="AH384" s="113">
        <f>AG384*AF384</f>
        <v>4220.2875712200012</v>
      </c>
      <c r="AI384" s="120">
        <f>AF384</f>
        <v>0.11415284000000002</v>
      </c>
      <c r="AJ384" s="117">
        <f>IF(AND(AE347*12&gt;=150000),AE347*AE350,AE347)</f>
        <v>36970.5</v>
      </c>
      <c r="AK384" s="81">
        <f>AJ384*AI384</f>
        <v>4220.2875712200012</v>
      </c>
      <c r="AL384" s="82">
        <f>AK384-AH384</f>
        <v>0</v>
      </c>
      <c r="AM384" s="83">
        <f t="shared" si="382"/>
        <v>0</v>
      </c>
      <c r="AO384" s="7"/>
    </row>
    <row r="385" spans="3:41" ht="15" thickBot="1" x14ac:dyDescent="0.4">
      <c r="C385" s="5"/>
      <c r="D385" s="121"/>
      <c r="E385" s="122"/>
      <c r="F385" s="123"/>
      <c r="G385" s="124"/>
      <c r="H385" s="125"/>
      <c r="I385" s="123"/>
      <c r="J385" s="126"/>
      <c r="K385" s="125"/>
      <c r="L385" s="127"/>
      <c r="M385" s="128"/>
      <c r="O385" s="7"/>
      <c r="P385" s="5"/>
      <c r="Q385" s="121"/>
      <c r="R385" s="122"/>
      <c r="S385" s="123"/>
      <c r="T385" s="124"/>
      <c r="U385" s="125"/>
      <c r="V385" s="123"/>
      <c r="W385" s="126"/>
      <c r="X385" s="125"/>
      <c r="Y385" s="127"/>
      <c r="Z385" s="128"/>
      <c r="AB385" s="7"/>
      <c r="AC385" s="5"/>
      <c r="AD385" s="121"/>
      <c r="AE385" s="122"/>
      <c r="AF385" s="123"/>
      <c r="AG385" s="124"/>
      <c r="AH385" s="125"/>
      <c r="AI385" s="123"/>
      <c r="AJ385" s="126"/>
      <c r="AK385" s="125"/>
      <c r="AL385" s="127"/>
      <c r="AM385" s="128"/>
      <c r="AO385" s="7"/>
    </row>
    <row r="386" spans="3:41" hidden="1" x14ac:dyDescent="0.35">
      <c r="C386" s="5"/>
      <c r="D386" s="129" t="s">
        <v>84</v>
      </c>
      <c r="E386" s="74"/>
      <c r="F386" s="130"/>
      <c r="G386" s="131"/>
      <c r="H386" s="132">
        <f>SUM(H376:H382,H375)</f>
        <v>4985.8892599999999</v>
      </c>
      <c r="I386" s="133"/>
      <c r="J386" s="133"/>
      <c r="K386" s="132">
        <f>SUM(K376:K382,K375)</f>
        <v>5090.8662376468856</v>
      </c>
      <c r="L386" s="134">
        <f>K386-H386</f>
        <v>104.97697764688564</v>
      </c>
      <c r="M386" s="135">
        <f>IF((H386)=0,"",(L386/H386))</f>
        <v>2.1054815334363371E-2</v>
      </c>
      <c r="O386" s="7"/>
      <c r="P386" s="5"/>
      <c r="Q386" s="129" t="s">
        <v>84</v>
      </c>
      <c r="R386" s="74"/>
      <c r="S386" s="130"/>
      <c r="T386" s="131"/>
      <c r="U386" s="132">
        <f>SUM(U376:U382,U375)</f>
        <v>5090.8662376468856</v>
      </c>
      <c r="V386" s="133"/>
      <c r="W386" s="133"/>
      <c r="X386" s="132">
        <f>SUM(X376:X382,X375)</f>
        <v>5147.9791889851822</v>
      </c>
      <c r="Y386" s="134">
        <f>X386-U386</f>
        <v>57.112951338296625</v>
      </c>
      <c r="Z386" s="135">
        <f>IF((U386)=0,"",(Y386/U386))</f>
        <v>1.1218709876120322E-2</v>
      </c>
      <c r="AB386" s="7"/>
      <c r="AC386" s="5"/>
      <c r="AD386" s="129" t="s">
        <v>84</v>
      </c>
      <c r="AE386" s="74"/>
      <c r="AF386" s="130"/>
      <c r="AG386" s="131"/>
      <c r="AH386" s="132">
        <f>SUM(AH376:AH382,AH375)</f>
        <v>5147.9791889851822</v>
      </c>
      <c r="AI386" s="133"/>
      <c r="AJ386" s="133"/>
      <c r="AK386" s="132">
        <f ca="1">SUM(AK376:AK382,AK375)</f>
        <v>5208.2360952111103</v>
      </c>
      <c r="AL386" s="134">
        <f ca="1">AK386-AH386</f>
        <v>60.256906225928105</v>
      </c>
      <c r="AM386" s="135">
        <f ca="1">IF((AH386)=0,"",(AL386/AH386))</f>
        <v>1.1704963057126599E-2</v>
      </c>
      <c r="AO386" s="7"/>
    </row>
    <row r="387" spans="3:41" hidden="1" x14ac:dyDescent="0.35">
      <c r="C387" s="5"/>
      <c r="D387" s="136" t="s">
        <v>85</v>
      </c>
      <c r="E387" s="74"/>
      <c r="F387" s="130">
        <v>0.13</v>
      </c>
      <c r="G387" s="109"/>
      <c r="H387" s="137">
        <f>H386*F387</f>
        <v>648.16560379999999</v>
      </c>
      <c r="I387" s="138">
        <v>0.13</v>
      </c>
      <c r="J387" s="77"/>
      <c r="K387" s="137">
        <f>K386*I387</f>
        <v>661.8126108940952</v>
      </c>
      <c r="L387" s="82">
        <f>K387-H387</f>
        <v>13.647007094095216</v>
      </c>
      <c r="M387" s="139">
        <f>IF((H387)=0,"",(L387/H387))</f>
        <v>2.10548153343635E-2</v>
      </c>
      <c r="O387" s="7"/>
      <c r="P387" s="5"/>
      <c r="Q387" s="136" t="s">
        <v>85</v>
      </c>
      <c r="R387" s="74"/>
      <c r="S387" s="130">
        <v>0.13</v>
      </c>
      <c r="T387" s="109"/>
      <c r="U387" s="137">
        <f>U386*S387</f>
        <v>661.8126108940952</v>
      </c>
      <c r="V387" s="138">
        <v>0.13</v>
      </c>
      <c r="W387" s="77"/>
      <c r="X387" s="137">
        <f>X386*V387</f>
        <v>669.23729456807371</v>
      </c>
      <c r="Y387" s="82">
        <f>X387-U387</f>
        <v>7.4246836739785067</v>
      </c>
      <c r="Z387" s="139">
        <f>IF((U387)=0,"",(Y387/U387))</f>
        <v>1.1218709876120239E-2</v>
      </c>
      <c r="AB387" s="7"/>
      <c r="AC387" s="5"/>
      <c r="AD387" s="136" t="s">
        <v>85</v>
      </c>
      <c r="AE387" s="74"/>
      <c r="AF387" s="130">
        <v>0.13</v>
      </c>
      <c r="AG387" s="109"/>
      <c r="AH387" s="137">
        <f>AH386*AF387</f>
        <v>669.23729456807371</v>
      </c>
      <c r="AI387" s="138">
        <v>0.13</v>
      </c>
      <c r="AJ387" s="77"/>
      <c r="AK387" s="137">
        <f ca="1">AK386*AI387</f>
        <v>677.0706923774444</v>
      </c>
      <c r="AL387" s="82">
        <f ca="1">AK387-AH387</f>
        <v>7.8333978093706946</v>
      </c>
      <c r="AM387" s="139">
        <f ca="1">IF((AH387)=0,"",(AL387/AH387))</f>
        <v>1.170496305712666E-2</v>
      </c>
      <c r="AO387" s="7"/>
    </row>
    <row r="388" spans="3:41" hidden="1" x14ac:dyDescent="0.35">
      <c r="C388" s="5"/>
      <c r="D388" s="136" t="s">
        <v>86</v>
      </c>
      <c r="E388" s="74"/>
      <c r="F388" s="140">
        <f>OER</f>
        <v>0.13100000000000001</v>
      </c>
      <c r="G388" s="109"/>
      <c r="H388" s="137">
        <f>IF(OR(ISNUMBER(SEARCH("[DGEN]", E345))=TRUE, ISNUMBER(SEARCH("STREET LIGHT", E345))=TRUE), 0, IF(AND(E347=0, E348=0),0, IF(AND(E348=0, E347*12&gt;250000), 0, IF(AND(E347=0, E348&gt;=50), 0, IF(E347*12&lt;=250000, F388*H386*-1, IF(E348&lt;50, F388*H386*-1, 0))))))</f>
        <v>0</v>
      </c>
      <c r="I388" s="140">
        <f>OER</f>
        <v>0.13100000000000001</v>
      </c>
      <c r="J388" s="77"/>
      <c r="K388" s="137">
        <f>IF(OR(ISNUMBER(SEARCH("[DGEN]", E345))=TRUE, ISNUMBER(SEARCH("STREET LIGHT", E345))=TRUE), 0, IF(AND(E347=0, E348=0),0, IF(AND(E348=0, E347*12&gt;250000), 0, IF(AND(E347=0, E348&gt;=50), 0, IF(E347*12&lt;=250000, I388*K386*-1, IF(E348&lt;50, I388*K386*-1, 0))))))</f>
        <v>0</v>
      </c>
      <c r="L388" s="82">
        <f>K388-H388</f>
        <v>0</v>
      </c>
      <c r="M388" s="139"/>
      <c r="O388" s="7"/>
      <c r="P388" s="5"/>
      <c r="Q388" s="136" t="s">
        <v>86</v>
      </c>
      <c r="R388" s="74"/>
      <c r="S388" s="140">
        <f>OER</f>
        <v>0.13100000000000001</v>
      </c>
      <c r="T388" s="109"/>
      <c r="U388" s="137">
        <f>IF(OR(ISNUMBER(SEARCH("[DGEN]", R345))=TRUE, ISNUMBER(SEARCH("STREET LIGHT", R345))=TRUE), 0, IF(AND(R347=0, R348=0),0, IF(AND(R348=0, R347*12&gt;250000), 0, IF(AND(R347=0, R348&gt;=50), 0, IF(R347*12&lt;=250000, S388*U386*-1, IF(R348&lt;50, S388*U386*-1, 0))))))</f>
        <v>0</v>
      </c>
      <c r="V388" s="140">
        <f>OER</f>
        <v>0.13100000000000001</v>
      </c>
      <c r="W388" s="77"/>
      <c r="X388" s="137">
        <f>IF(OR(ISNUMBER(SEARCH("[DGEN]", R345))=TRUE, ISNUMBER(SEARCH("STREET LIGHT", R345))=TRUE), 0, IF(AND(R347=0, R348=0),0, IF(AND(R348=0, R347*12&gt;250000), 0, IF(AND(R347=0, R348&gt;=50), 0, IF(R347*12&lt;=250000, V388*X386*-1, IF(R348&lt;50, V388*X386*-1, 0))))))</f>
        <v>0</v>
      </c>
      <c r="Y388" s="82">
        <f>X388-U388</f>
        <v>0</v>
      </c>
      <c r="Z388" s="139"/>
      <c r="AB388" s="7"/>
      <c r="AC388" s="5"/>
      <c r="AD388" s="136" t="s">
        <v>86</v>
      </c>
      <c r="AE388" s="74"/>
      <c r="AF388" s="140">
        <f>OER</f>
        <v>0.13100000000000001</v>
      </c>
      <c r="AG388" s="109"/>
      <c r="AH388" s="137">
        <f>IF(OR(ISNUMBER(SEARCH("[DGEN]", AE345))=TRUE, ISNUMBER(SEARCH("STREET LIGHT", AE345))=TRUE), 0, IF(AND(AE347=0, AE348=0),0, IF(AND(AE348=0, AE347*12&gt;250000), 0, IF(AND(AE347=0, AE348&gt;=50), 0, IF(AE347*12&lt;=250000, AF388*AH386*-1, IF(AE348&lt;50, AF388*AH386*-1, 0))))))</f>
        <v>0</v>
      </c>
      <c r="AI388" s="140">
        <f>OER</f>
        <v>0.13100000000000001</v>
      </c>
      <c r="AJ388" s="77"/>
      <c r="AK388" s="137">
        <f>IF(OR(ISNUMBER(SEARCH("[DGEN]", AE345))=TRUE, ISNUMBER(SEARCH("STREET LIGHT", AE345))=TRUE), 0, IF(AND(AE347=0, AE348=0),0, IF(AND(AE348=0, AE347*12&gt;250000), 0, IF(AND(AE347=0, AE348&gt;=50), 0, IF(AE347*12&lt;=250000, AI388*AK386*-1, IF(AE348&lt;50, AI388*AK386*-1, 0))))))</f>
        <v>0</v>
      </c>
      <c r="AL388" s="82">
        <f>AK388-AH388</f>
        <v>0</v>
      </c>
      <c r="AM388" s="139"/>
      <c r="AO388" s="7"/>
    </row>
    <row r="389" spans="3:41" hidden="1" x14ac:dyDescent="0.35">
      <c r="C389" s="5"/>
      <c r="D389" s="141" t="s">
        <v>87</v>
      </c>
      <c r="E389" s="142"/>
      <c r="F389" s="143"/>
      <c r="G389" s="144"/>
      <c r="H389" s="145">
        <f>H386+H387+H388</f>
        <v>5634.0548638</v>
      </c>
      <c r="I389" s="146"/>
      <c r="J389" s="146"/>
      <c r="K389" s="147">
        <f>K386+K387+K388</f>
        <v>5752.6788485409807</v>
      </c>
      <c r="L389" s="148">
        <f>K389-H389</f>
        <v>118.62398474098063</v>
      </c>
      <c r="M389" s="149">
        <f>IF((H389)=0,"",(L389/H389))</f>
        <v>2.1054815334363347E-2</v>
      </c>
      <c r="O389" s="7"/>
      <c r="P389" s="5"/>
      <c r="Q389" s="141" t="s">
        <v>87</v>
      </c>
      <c r="R389" s="142"/>
      <c r="S389" s="143"/>
      <c r="T389" s="144"/>
      <c r="U389" s="145">
        <f>U386+U387+U388</f>
        <v>5752.6788485409807</v>
      </c>
      <c r="V389" s="146"/>
      <c r="W389" s="146"/>
      <c r="X389" s="147">
        <f>X386+X387+X388</f>
        <v>5817.2164835532558</v>
      </c>
      <c r="Y389" s="148">
        <f>X389-U389</f>
        <v>64.537635012275132</v>
      </c>
      <c r="Z389" s="149">
        <f>IF((U389)=0,"",(Y389/U389))</f>
        <v>1.1218709876120314E-2</v>
      </c>
      <c r="AB389" s="7"/>
      <c r="AC389" s="5"/>
      <c r="AD389" s="141" t="s">
        <v>87</v>
      </c>
      <c r="AE389" s="142"/>
      <c r="AF389" s="143"/>
      <c r="AG389" s="144"/>
      <c r="AH389" s="145">
        <f>AH386+AH387+AH388</f>
        <v>5817.2164835532558</v>
      </c>
      <c r="AI389" s="146"/>
      <c r="AJ389" s="146"/>
      <c r="AK389" s="147">
        <f ca="1">AK386+AK387+AK388</f>
        <v>5885.3067875885545</v>
      </c>
      <c r="AL389" s="148">
        <f ca="1">AK389-AH389</f>
        <v>68.090304035298686</v>
      </c>
      <c r="AM389" s="149">
        <f ca="1">IF((AH389)=0,"",(AL389/AH389))</f>
        <v>1.1704963057126587E-2</v>
      </c>
      <c r="AO389" s="7"/>
    </row>
    <row r="390" spans="3:41" ht="15" hidden="1" thickBot="1" x14ac:dyDescent="0.4">
      <c r="C390" s="5"/>
      <c r="D390" s="121"/>
      <c r="E390" s="122"/>
      <c r="F390" s="123"/>
      <c r="G390" s="124"/>
      <c r="H390" s="125"/>
      <c r="I390" s="123"/>
      <c r="J390" s="126"/>
      <c r="K390" s="125"/>
      <c r="L390" s="127"/>
      <c r="M390" s="128"/>
      <c r="O390" s="7"/>
      <c r="P390" s="5"/>
      <c r="Q390" s="121"/>
      <c r="R390" s="122"/>
      <c r="S390" s="123"/>
      <c r="T390" s="124"/>
      <c r="U390" s="125"/>
      <c r="V390" s="123"/>
      <c r="W390" s="126"/>
      <c r="X390" s="125"/>
      <c r="Y390" s="127"/>
      <c r="Z390" s="128"/>
      <c r="AB390" s="7"/>
      <c r="AC390" s="5"/>
      <c r="AD390" s="121"/>
      <c r="AE390" s="122"/>
      <c r="AF390" s="123"/>
      <c r="AG390" s="124"/>
      <c r="AH390" s="125"/>
      <c r="AI390" s="123"/>
      <c r="AJ390" s="126"/>
      <c r="AK390" s="125"/>
      <c r="AL390" s="127"/>
      <c r="AM390" s="128"/>
      <c r="AO390" s="7"/>
    </row>
    <row r="391" spans="3:41" hidden="1" x14ac:dyDescent="0.35">
      <c r="C391" s="5"/>
      <c r="D391" s="129" t="s">
        <v>88</v>
      </c>
      <c r="E391" s="74"/>
      <c r="F391" s="130"/>
      <c r="G391" s="131"/>
      <c r="H391" s="132">
        <f>SUM(H383,H376:H379,H375)</f>
        <v>5306.2815000000001</v>
      </c>
      <c r="I391" s="133"/>
      <c r="J391" s="133"/>
      <c r="K391" s="132">
        <f>SUM(K383,K376:K379,K375)</f>
        <v>5407.3337176468867</v>
      </c>
      <c r="L391" s="134">
        <f>K391-H391</f>
        <v>101.05221764688667</v>
      </c>
      <c r="M391" s="135">
        <f>IF((H391)=0,"",(L391/H391))</f>
        <v>1.9043885562212762E-2</v>
      </c>
      <c r="O391" s="7"/>
      <c r="P391" s="5"/>
      <c r="Q391" s="129" t="s">
        <v>88</v>
      </c>
      <c r="R391" s="74"/>
      <c r="S391" s="130"/>
      <c r="T391" s="131"/>
      <c r="U391" s="132" t="e">
        <f>SUM(U383,U376:U379,U375)</f>
        <v>#REF!</v>
      </c>
      <c r="V391" s="133"/>
      <c r="W391" s="133"/>
      <c r="X391" s="132" t="e">
        <f>SUM(X383,X376:X379,X375)</f>
        <v>#REF!</v>
      </c>
      <c r="Y391" s="134" t="e">
        <f>X391-U391</f>
        <v>#REF!</v>
      </c>
      <c r="Z391" s="135" t="e">
        <f>IF((U391)=0,"",(Y391/U391))</f>
        <v>#REF!</v>
      </c>
      <c r="AB391" s="7"/>
      <c r="AC391" s="5"/>
      <c r="AD391" s="129" t="s">
        <v>88</v>
      </c>
      <c r="AE391" s="74"/>
      <c r="AF391" s="130"/>
      <c r="AG391" s="131"/>
      <c r="AH391" s="132">
        <f>SUM(AH383,AH376:AH379,AH375)</f>
        <v>1486.4208689851823</v>
      </c>
      <c r="AI391" s="133"/>
      <c r="AJ391" s="133"/>
      <c r="AK391" s="132">
        <f ca="1">SUM(AK383,AK376:AK379,AK375)</f>
        <v>1546.6777752111107</v>
      </c>
      <c r="AL391" s="134">
        <f ca="1">AK391-AH391</f>
        <v>60.256906225928333</v>
      </c>
      <c r="AM391" s="135">
        <f ca="1">IF((AH391)=0,"",(AL391/AH391))</f>
        <v>4.0538253655619937E-2</v>
      </c>
      <c r="AO391" s="7"/>
    </row>
    <row r="392" spans="3:41" hidden="1" x14ac:dyDescent="0.35">
      <c r="C392" s="5"/>
      <c r="D392" s="136" t="s">
        <v>85</v>
      </c>
      <c r="E392" s="74"/>
      <c r="F392" s="130">
        <v>0.13</v>
      </c>
      <c r="G392" s="131"/>
      <c r="H392" s="137">
        <f>H391*F392</f>
        <v>689.81659500000001</v>
      </c>
      <c r="I392" s="130">
        <v>0.13</v>
      </c>
      <c r="J392" s="138"/>
      <c r="K392" s="137">
        <f>K391*I392</f>
        <v>702.95338329409526</v>
      </c>
      <c r="L392" s="82">
        <f>K392-H392</f>
        <v>13.136788294095254</v>
      </c>
      <c r="M392" s="139">
        <f>IF((H392)=0,"",(L392/H392))</f>
        <v>1.9043885562212742E-2</v>
      </c>
      <c r="O392" s="7"/>
      <c r="P392" s="5"/>
      <c r="Q392" s="136" t="s">
        <v>85</v>
      </c>
      <c r="R392" s="74"/>
      <c r="S392" s="130">
        <v>0.13</v>
      </c>
      <c r="T392" s="131"/>
      <c r="U392" s="137" t="e">
        <f>U391*S392</f>
        <v>#REF!</v>
      </c>
      <c r="V392" s="130">
        <v>0.13</v>
      </c>
      <c r="W392" s="138"/>
      <c r="X392" s="137" t="e">
        <f>X391*V392</f>
        <v>#REF!</v>
      </c>
      <c r="Y392" s="82" t="e">
        <f>X392-U392</f>
        <v>#REF!</v>
      </c>
      <c r="Z392" s="139" t="e">
        <f>IF((U392)=0,"",(Y392/U392))</f>
        <v>#REF!</v>
      </c>
      <c r="AB392" s="7"/>
      <c r="AC392" s="5"/>
      <c r="AD392" s="136" t="s">
        <v>85</v>
      </c>
      <c r="AE392" s="74"/>
      <c r="AF392" s="130">
        <v>0.13</v>
      </c>
      <c r="AG392" s="131"/>
      <c r="AH392" s="137">
        <f>AH391*AF392</f>
        <v>193.23471296807372</v>
      </c>
      <c r="AI392" s="130">
        <v>0.13</v>
      </c>
      <c r="AJ392" s="138"/>
      <c r="AK392" s="137">
        <f ca="1">AK391*AI392</f>
        <v>201.06811077744439</v>
      </c>
      <c r="AL392" s="82">
        <f ca="1">AK392-AH392</f>
        <v>7.8333978093706662</v>
      </c>
      <c r="AM392" s="139">
        <f ca="1">IF((AH392)=0,"",(AL392/AH392))</f>
        <v>4.0538253655619846E-2</v>
      </c>
      <c r="AO392" s="7"/>
    </row>
    <row r="393" spans="3:41" hidden="1" x14ac:dyDescent="0.35">
      <c r="C393" s="5"/>
      <c r="D393" s="136" t="s">
        <v>86</v>
      </c>
      <c r="E393" s="74"/>
      <c r="F393" s="140">
        <f>OER</f>
        <v>0.13100000000000001</v>
      </c>
      <c r="G393" s="131"/>
      <c r="H393" s="137">
        <f>IF(OR(ISNUMBER(SEARCH("[DGEN]", E345))=TRUE, ISNUMBER(SEARCH("STREET LIGHT", E345))=TRUE), 0, IF(AND(E347=0, E348=0),0, IF(AND(E348=0, E347*12&gt;250000), 0, IF(AND(E347=0, E348&gt;=50), 0, IF(E347*12&lt;=250000, F393*H391*-1, IF(E348&lt;50, F393*H391*-1, 0))))))</f>
        <v>0</v>
      </c>
      <c r="I393" s="140">
        <f>OER</f>
        <v>0.13100000000000001</v>
      </c>
      <c r="J393" s="138"/>
      <c r="K393" s="137">
        <f>IF(OR(ISNUMBER(SEARCH("[DGEN]", E345))=TRUE, ISNUMBER(SEARCH("STREET LIGHT", E345))=TRUE), 0, IF(AND(E347=0, E348=0),0, IF(AND(E348=0, E347*12&gt;250000), 0, IF(AND(E347=0, E348&gt;=50), 0, IF(E347*12&lt;=250000, I393*K391*-1, IF(E348&lt;50, I393*K391*-1, 0))))))</f>
        <v>0</v>
      </c>
      <c r="L393" s="82"/>
      <c r="M393" s="139"/>
      <c r="O393" s="7"/>
      <c r="P393" s="5"/>
      <c r="Q393" s="136" t="s">
        <v>86</v>
      </c>
      <c r="R393" s="74"/>
      <c r="S393" s="140">
        <f>OER</f>
        <v>0.13100000000000001</v>
      </c>
      <c r="T393" s="131"/>
      <c r="U393" s="137">
        <f>IF(OR(ISNUMBER(SEARCH("[DGEN]", R345))=TRUE, ISNUMBER(SEARCH("STREET LIGHT", R345))=TRUE), 0, IF(AND(R347=0, R348=0),0, IF(AND(R348=0, R347*12&gt;250000), 0, IF(AND(R347=0, R348&gt;=50), 0, IF(R347*12&lt;=250000, S393*U391*-1, IF(R348&lt;50, S393*U391*-1, 0))))))</f>
        <v>0</v>
      </c>
      <c r="V393" s="140">
        <f>OER</f>
        <v>0.13100000000000001</v>
      </c>
      <c r="W393" s="138"/>
      <c r="X393" s="137">
        <f>IF(OR(ISNUMBER(SEARCH("[DGEN]", R345))=TRUE, ISNUMBER(SEARCH("STREET LIGHT", R345))=TRUE), 0, IF(AND(R347=0, R348=0),0, IF(AND(R348=0, R347*12&gt;250000), 0, IF(AND(R347=0, R348&gt;=50), 0, IF(R347*12&lt;=250000, V393*X391*-1, IF(R348&lt;50, V393*X391*-1, 0))))))</f>
        <v>0</v>
      </c>
      <c r="Y393" s="82"/>
      <c r="Z393" s="139"/>
      <c r="AB393" s="7"/>
      <c r="AC393" s="5"/>
      <c r="AD393" s="136" t="s">
        <v>86</v>
      </c>
      <c r="AE393" s="74"/>
      <c r="AF393" s="140">
        <f>OER</f>
        <v>0.13100000000000001</v>
      </c>
      <c r="AG393" s="131"/>
      <c r="AH393" s="137">
        <f>IF(OR(ISNUMBER(SEARCH("[DGEN]", AE345))=TRUE, ISNUMBER(SEARCH("STREET LIGHT", AE345))=TRUE), 0, IF(AND(AE347=0, AE348=0),0, IF(AND(AE348=0, AE347*12&gt;250000), 0, IF(AND(AE347=0, AE348&gt;=50), 0, IF(AE347*12&lt;=250000, AF393*AH391*-1, IF(AE348&lt;50, AF393*AH391*-1, 0))))))</f>
        <v>0</v>
      </c>
      <c r="AI393" s="140">
        <f>OER</f>
        <v>0.13100000000000001</v>
      </c>
      <c r="AJ393" s="138"/>
      <c r="AK393" s="137">
        <f>IF(OR(ISNUMBER(SEARCH("[DGEN]", AE345))=TRUE, ISNUMBER(SEARCH("STREET LIGHT", AE345))=TRUE), 0, IF(AND(AE347=0, AE348=0),0, IF(AND(AE348=0, AE347*12&gt;250000), 0, IF(AND(AE347=0, AE348&gt;=50), 0, IF(AE347*12&lt;=250000, AI393*AK391*-1, IF(AE348&lt;50, AI393*AK391*-1, 0))))))</f>
        <v>0</v>
      </c>
      <c r="AL393" s="82"/>
      <c r="AM393" s="139"/>
      <c r="AO393" s="7"/>
    </row>
    <row r="394" spans="3:41" hidden="1" x14ac:dyDescent="0.35">
      <c r="C394" s="5"/>
      <c r="D394" s="141" t="s">
        <v>88</v>
      </c>
      <c r="E394" s="142"/>
      <c r="F394" s="150"/>
      <c r="G394" s="151"/>
      <c r="H394" s="145">
        <f>H391+H392+H393</f>
        <v>5996.0980950000003</v>
      </c>
      <c r="I394" s="146"/>
      <c r="J394" s="146"/>
      <c r="K394" s="147">
        <f>K391+K392+K393</f>
        <v>6110.2871009409819</v>
      </c>
      <c r="L394" s="152">
        <f>K394-H394</f>
        <v>114.18900594098159</v>
      </c>
      <c r="M394" s="153">
        <f>IF((H394)=0,"",(L394/H394))</f>
        <v>1.90438855622127E-2</v>
      </c>
      <c r="O394" s="7"/>
      <c r="P394" s="5"/>
      <c r="Q394" s="141" t="s">
        <v>88</v>
      </c>
      <c r="R394" s="142"/>
      <c r="S394" s="150"/>
      <c r="T394" s="151"/>
      <c r="U394" s="145" t="e">
        <f>U391+U392+U393</f>
        <v>#REF!</v>
      </c>
      <c r="V394" s="146"/>
      <c r="W394" s="146"/>
      <c r="X394" s="147" t="e">
        <f>X391+X392+X393</f>
        <v>#REF!</v>
      </c>
      <c r="Y394" s="152" t="e">
        <f>X394-U394</f>
        <v>#REF!</v>
      </c>
      <c r="Z394" s="153" t="e">
        <f>IF((U394)=0,"",(Y394/U394))</f>
        <v>#REF!</v>
      </c>
      <c r="AB394" s="7"/>
      <c r="AC394" s="5"/>
      <c r="AD394" s="141" t="s">
        <v>88</v>
      </c>
      <c r="AE394" s="142"/>
      <c r="AF394" s="150"/>
      <c r="AG394" s="151"/>
      <c r="AH394" s="145">
        <f>AH391+AH392+AH393</f>
        <v>1679.6555819532559</v>
      </c>
      <c r="AI394" s="146"/>
      <c r="AJ394" s="146"/>
      <c r="AK394" s="147">
        <f ca="1">AK391+AK392+AK393</f>
        <v>1747.7458859885551</v>
      </c>
      <c r="AL394" s="152">
        <f ca="1">AK394-AH394</f>
        <v>68.090304035299141</v>
      </c>
      <c r="AM394" s="153">
        <f ca="1">IF((AH394)=0,"",(AL394/AH394))</f>
        <v>4.0538253655620013E-2</v>
      </c>
      <c r="AO394" s="7"/>
    </row>
    <row r="395" spans="3:41" ht="15" hidden="1" thickBot="1" x14ac:dyDescent="0.4">
      <c r="C395" s="5"/>
      <c r="D395" s="121"/>
      <c r="E395" s="122"/>
      <c r="F395" s="154"/>
      <c r="G395" s="155"/>
      <c r="H395" s="156"/>
      <c r="I395" s="154"/>
      <c r="J395" s="124"/>
      <c r="K395" s="156"/>
      <c r="L395" s="157"/>
      <c r="M395" s="128"/>
      <c r="O395" s="7"/>
      <c r="P395" s="5"/>
      <c r="Q395" s="121"/>
      <c r="R395" s="122"/>
      <c r="S395" s="154"/>
      <c r="T395" s="155"/>
      <c r="U395" s="156"/>
      <c r="V395" s="154"/>
      <c r="W395" s="124"/>
      <c r="X395" s="156"/>
      <c r="Y395" s="157"/>
      <c r="Z395" s="128"/>
      <c r="AB395" s="7"/>
      <c r="AC395" s="5"/>
      <c r="AD395" s="121"/>
      <c r="AE395" s="122"/>
      <c r="AF395" s="154"/>
      <c r="AG395" s="155"/>
      <c r="AH395" s="156"/>
      <c r="AI395" s="154"/>
      <c r="AJ395" s="124"/>
      <c r="AK395" s="156"/>
      <c r="AL395" s="157"/>
      <c r="AM395" s="128"/>
      <c r="AO395" s="7"/>
    </row>
    <row r="396" spans="3:41" x14ac:dyDescent="0.35">
      <c r="C396" s="5"/>
      <c r="D396" s="129" t="s">
        <v>89</v>
      </c>
      <c r="E396" s="74"/>
      <c r="F396" s="130"/>
      <c r="G396" s="131"/>
      <c r="H396" s="132">
        <f>SUM(H384,H376:H379,H375)</f>
        <v>5306.2815000000001</v>
      </c>
      <c r="I396" s="133"/>
      <c r="J396" s="133"/>
      <c r="K396" s="132">
        <f>SUM(K384,K376:K379,K375)</f>
        <v>5407.3337176468867</v>
      </c>
      <c r="L396" s="134">
        <f>K396-H396</f>
        <v>101.05221764688667</v>
      </c>
      <c r="M396" s="135">
        <f>IF((H396)=0,"",(L396/H396))</f>
        <v>1.9043885562212762E-2</v>
      </c>
      <c r="O396" s="7"/>
      <c r="P396" s="5"/>
      <c r="Q396" s="129" t="s">
        <v>89</v>
      </c>
      <c r="R396" s="74"/>
      <c r="S396" s="130"/>
      <c r="T396" s="131"/>
      <c r="U396" s="132">
        <f>SUM(U384,U376:U379,U375)</f>
        <v>5526.674491646887</v>
      </c>
      <c r="V396" s="133"/>
      <c r="W396" s="133"/>
      <c r="X396" s="132">
        <f>SUM(X384,X376:X379,X375)</f>
        <v>5583.7874429851836</v>
      </c>
      <c r="Y396" s="134">
        <f>X396-U396</f>
        <v>57.112951338296625</v>
      </c>
      <c r="Z396" s="135">
        <f>IF((U396)=0,"",(Y396/U396))</f>
        <v>1.0334053764993424E-2</v>
      </c>
      <c r="AB396" s="7"/>
      <c r="AC396" s="5"/>
      <c r="AD396" s="129" t="s">
        <v>89</v>
      </c>
      <c r="AE396" s="74"/>
      <c r="AF396" s="130"/>
      <c r="AG396" s="131"/>
      <c r="AH396" s="132">
        <f>SUM(AH384,AH376:AH379,AH375)</f>
        <v>5706.7084402051842</v>
      </c>
      <c r="AI396" s="133"/>
      <c r="AJ396" s="133"/>
      <c r="AK396" s="132">
        <f ca="1">SUM(AK384,AK376:AK379,AK375)</f>
        <v>5766.9653464311123</v>
      </c>
      <c r="AL396" s="134">
        <f ca="1">AK396-AH396</f>
        <v>60.256906225928105</v>
      </c>
      <c r="AM396" s="135">
        <f ca="1">IF((AH396)=0,"",(AL396/AH396))</f>
        <v>1.0558960012991583E-2</v>
      </c>
      <c r="AO396" s="7"/>
    </row>
    <row r="397" spans="3:41" x14ac:dyDescent="0.35">
      <c r="C397" s="5"/>
      <c r="D397" s="136" t="s">
        <v>85</v>
      </c>
      <c r="E397" s="74"/>
      <c r="F397" s="130">
        <v>0.13</v>
      </c>
      <c r="G397" s="131"/>
      <c r="H397" s="137">
        <f>H396*F397</f>
        <v>689.81659500000001</v>
      </c>
      <c r="I397" s="130">
        <v>0.13</v>
      </c>
      <c r="J397" s="138"/>
      <c r="K397" s="137">
        <f>K396*I397</f>
        <v>702.95338329409526</v>
      </c>
      <c r="L397" s="82">
        <f>K397-H397</f>
        <v>13.136788294095254</v>
      </c>
      <c r="M397" s="139">
        <f>IF((H397)=0,"",(L397/H397))</f>
        <v>1.9043885562212742E-2</v>
      </c>
      <c r="O397" s="7"/>
      <c r="P397" s="5"/>
      <c r="Q397" s="136" t="s">
        <v>85</v>
      </c>
      <c r="R397" s="74"/>
      <c r="S397" s="130">
        <v>0.13</v>
      </c>
      <c r="T397" s="131"/>
      <c r="U397" s="137">
        <f>U396*S397</f>
        <v>718.46768391409535</v>
      </c>
      <c r="V397" s="130">
        <v>0.13</v>
      </c>
      <c r="W397" s="138"/>
      <c r="X397" s="137">
        <f>X396*V397</f>
        <v>725.89236758807385</v>
      </c>
      <c r="Y397" s="82">
        <f>X397-U397</f>
        <v>7.4246836739785067</v>
      </c>
      <c r="Z397" s="139">
        <f>IF((U397)=0,"",(Y397/U397))</f>
        <v>1.0334053764993347E-2</v>
      </c>
      <c r="AB397" s="7"/>
      <c r="AC397" s="5"/>
      <c r="AD397" s="136" t="s">
        <v>85</v>
      </c>
      <c r="AE397" s="74"/>
      <c r="AF397" s="130">
        <v>0.13</v>
      </c>
      <c r="AG397" s="131"/>
      <c r="AH397" s="137">
        <f>AH396*AF397</f>
        <v>741.87209722667399</v>
      </c>
      <c r="AI397" s="130">
        <v>0.13</v>
      </c>
      <c r="AJ397" s="138"/>
      <c r="AK397" s="137">
        <f ca="1">AK396*AI397</f>
        <v>749.70549503604457</v>
      </c>
      <c r="AL397" s="82">
        <f ca="1">AK397-AH397</f>
        <v>7.8333978093705809</v>
      </c>
      <c r="AM397" s="139">
        <f ca="1">IF((AH397)=0,"",(AL397/AH397))</f>
        <v>1.0558960012991484E-2</v>
      </c>
      <c r="AO397" s="7"/>
    </row>
    <row r="398" spans="3:41" hidden="1" x14ac:dyDescent="0.35">
      <c r="C398" s="5"/>
      <c r="D398" s="136" t="s">
        <v>86</v>
      </c>
      <c r="E398" s="74"/>
      <c r="F398" s="140">
        <f>OER</f>
        <v>0.13100000000000001</v>
      </c>
      <c r="G398" s="131"/>
      <c r="H398" s="137">
        <f>IF(OR(ISNUMBER(SEARCH("[DGEN]", E345))=TRUE, ISNUMBER(SEARCH("STREET LIGHT", E345))=TRUE), 0, IF(AND(E347=0, E348=0),0, IF(AND(E348=0, E347*12&gt;250000), 0, IF(AND(E347=0, E348&gt;=50), 0, IF(E347*12&lt;=250000, F398*H396*-1, IF(E348&lt;50, F398*H396*-1, 0))))))</f>
        <v>0</v>
      </c>
      <c r="I398" s="140">
        <f>OER</f>
        <v>0.13100000000000001</v>
      </c>
      <c r="J398" s="138"/>
      <c r="K398" s="137">
        <f>IF(OR(ISNUMBER(SEARCH("[DGEN]", E345))=TRUE, ISNUMBER(SEARCH("STREET LIGHT", E345))=TRUE), 0, IF(AND(E347=0, E348=0),0, IF(AND(E348=0, E347*12&gt;250000), 0, IF(AND(E347=0, E348&gt;=50), 0, IF(E347*12&lt;=250000, I398*K396*-1, IF(E348&lt;50, I398*K396*-1, 0))))))</f>
        <v>0</v>
      </c>
      <c r="L398" s="82"/>
      <c r="M398" s="139"/>
      <c r="O398" s="7"/>
      <c r="P398" s="5"/>
      <c r="Q398" s="136" t="s">
        <v>86</v>
      </c>
      <c r="R398" s="74"/>
      <c r="S398" s="140">
        <f>OER</f>
        <v>0.13100000000000001</v>
      </c>
      <c r="T398" s="131"/>
      <c r="U398" s="137">
        <f>IF(OR(ISNUMBER(SEARCH("[DGEN]", R345))=TRUE, ISNUMBER(SEARCH("STREET LIGHT", R345))=TRUE), 0, IF(AND(R347=0, R348=0),0, IF(AND(R348=0, R347*12&gt;250000), 0, IF(AND(R347=0, R348&gt;=50), 0, IF(R347*12&lt;=250000, S398*U396*-1, IF(R348&lt;50, S398*U396*-1, 0))))))</f>
        <v>0</v>
      </c>
      <c r="V398" s="140">
        <f>OER</f>
        <v>0.13100000000000001</v>
      </c>
      <c r="W398" s="138"/>
      <c r="X398" s="137">
        <f>IF(OR(ISNUMBER(SEARCH("[DGEN]", R345))=TRUE, ISNUMBER(SEARCH("STREET LIGHT", R345))=TRUE), 0, IF(AND(R347=0, R348=0),0, IF(AND(R348=0, R347*12&gt;250000), 0, IF(AND(R347=0, R348&gt;=50), 0, IF(R347*12&lt;=250000, V398*X396*-1, IF(R348&lt;50, V398*X396*-1, 0))))))</f>
        <v>0</v>
      </c>
      <c r="Y398" s="82"/>
      <c r="Z398" s="139"/>
      <c r="AB398" s="7"/>
      <c r="AC398" s="5"/>
      <c r="AD398" s="136" t="s">
        <v>86</v>
      </c>
      <c r="AE398" s="74"/>
      <c r="AF398" s="140">
        <f>OER</f>
        <v>0.13100000000000001</v>
      </c>
      <c r="AG398" s="131"/>
      <c r="AH398" s="137">
        <f>IF(OR(ISNUMBER(SEARCH("[DGEN]", AE345))=TRUE, ISNUMBER(SEARCH("STREET LIGHT", AE345))=TRUE), 0, IF(AND(AE347=0, AE348=0),0, IF(AND(AE348=0, AE347*12&gt;250000), 0, IF(AND(AE347=0, AE348&gt;=50), 0, IF(AE347*12&lt;=250000, AF398*AH396*-1, IF(AE348&lt;50, AF398*AH396*-1, 0))))))</f>
        <v>0</v>
      </c>
      <c r="AI398" s="140">
        <f>OER</f>
        <v>0.13100000000000001</v>
      </c>
      <c r="AJ398" s="138"/>
      <c r="AK398" s="137">
        <f>IF(OR(ISNUMBER(SEARCH("[DGEN]", AE345))=TRUE, ISNUMBER(SEARCH("STREET LIGHT", AE345))=TRUE), 0, IF(AND(AE347=0, AE348=0),0, IF(AND(AE348=0, AE347*12&gt;250000), 0, IF(AND(AE347=0, AE348&gt;=50), 0, IF(AE347*12&lt;=250000, AI398*AK396*-1, IF(AE348&lt;50, AI398*AK396*-1, 0))))))</f>
        <v>0</v>
      </c>
      <c r="AL398" s="82"/>
      <c r="AM398" s="139"/>
      <c r="AO398" s="7"/>
    </row>
    <row r="399" spans="3:41" ht="15" thickBot="1" x14ac:dyDescent="0.4">
      <c r="C399" s="5"/>
      <c r="D399" s="141" t="s">
        <v>89</v>
      </c>
      <c r="E399" s="142"/>
      <c r="F399" s="150"/>
      <c r="G399" s="151"/>
      <c r="H399" s="145">
        <f>H396+H397+H398</f>
        <v>5996.0980950000003</v>
      </c>
      <c r="I399" s="146"/>
      <c r="J399" s="146"/>
      <c r="K399" s="147">
        <f>K396+K397+K398</f>
        <v>6110.2871009409819</v>
      </c>
      <c r="L399" s="152">
        <f>K399-H399</f>
        <v>114.18900594098159</v>
      </c>
      <c r="M399" s="153">
        <f>IF((H399)=0,"",(L399/H399))</f>
        <v>1.90438855622127E-2</v>
      </c>
      <c r="O399" s="7"/>
      <c r="P399" s="5"/>
      <c r="Q399" s="141" t="s">
        <v>89</v>
      </c>
      <c r="R399" s="142"/>
      <c r="S399" s="150"/>
      <c r="T399" s="151"/>
      <c r="U399" s="145">
        <f>U396+U397+U398</f>
        <v>6245.1421755609827</v>
      </c>
      <c r="V399" s="146"/>
      <c r="W399" s="146"/>
      <c r="X399" s="147">
        <f>X396+X397+X398</f>
        <v>6309.6798105732578</v>
      </c>
      <c r="Y399" s="152">
        <f>X399-U399</f>
        <v>64.537635012275132</v>
      </c>
      <c r="Z399" s="153">
        <f>IF((U399)=0,"",(Y399/U399))</f>
        <v>1.0334053764993413E-2</v>
      </c>
      <c r="AB399" s="7"/>
      <c r="AC399" s="5"/>
      <c r="AD399" s="141" t="s">
        <v>89</v>
      </c>
      <c r="AE399" s="142"/>
      <c r="AF399" s="150"/>
      <c r="AG399" s="151"/>
      <c r="AH399" s="145">
        <f>AH396+AH397+AH398</f>
        <v>6448.5805374318579</v>
      </c>
      <c r="AI399" s="146"/>
      <c r="AJ399" s="146"/>
      <c r="AK399" s="147">
        <f ca="1">AK396+AK397+AK398</f>
        <v>6516.6708414671566</v>
      </c>
      <c r="AL399" s="152">
        <f ca="1">AK399-AH399</f>
        <v>68.090304035298686</v>
      </c>
      <c r="AM399" s="153">
        <f ca="1">IF((AH399)=0,"",(AL399/AH399))</f>
        <v>1.0558960012991572E-2</v>
      </c>
      <c r="AO399" s="7"/>
    </row>
    <row r="400" spans="3:41" ht="15" thickBot="1" x14ac:dyDescent="0.4">
      <c r="C400" s="5"/>
      <c r="D400" s="121"/>
      <c r="E400" s="122"/>
      <c r="F400" s="158"/>
      <c r="G400" s="155"/>
      <c r="H400" s="159"/>
      <c r="I400" s="158"/>
      <c r="J400" s="124"/>
      <c r="K400" s="159"/>
      <c r="L400" s="157"/>
      <c r="M400" s="160"/>
      <c r="O400" s="7"/>
      <c r="P400" s="5"/>
      <c r="Q400" s="121"/>
      <c r="R400" s="122"/>
      <c r="S400" s="158"/>
      <c r="T400" s="155"/>
      <c r="U400" s="159"/>
      <c r="V400" s="158"/>
      <c r="W400" s="124"/>
      <c r="X400" s="159"/>
      <c r="Y400" s="157"/>
      <c r="Z400" s="160"/>
      <c r="AB400" s="7"/>
      <c r="AC400" s="5"/>
      <c r="AD400" s="121"/>
      <c r="AE400" s="122"/>
      <c r="AF400" s="158"/>
      <c r="AG400" s="155"/>
      <c r="AH400" s="159"/>
      <c r="AI400" s="158"/>
      <c r="AJ400" s="124"/>
      <c r="AK400" s="159"/>
      <c r="AL400" s="157"/>
      <c r="AM400" s="160"/>
      <c r="AO400" s="7"/>
    </row>
    <row r="401" spans="3:41" x14ac:dyDescent="0.35">
      <c r="C401" s="5"/>
      <c r="O401" s="7"/>
      <c r="P401" s="5"/>
      <c r="AB401" s="7"/>
      <c r="AC401" s="5"/>
      <c r="AO401" s="7"/>
    </row>
    <row r="402" spans="3:41" x14ac:dyDescent="0.35">
      <c r="C402" s="5"/>
      <c r="O402" s="7"/>
      <c r="P402" s="5"/>
      <c r="AB402" s="7"/>
      <c r="AC402" s="5"/>
      <c r="AO402" s="7"/>
    </row>
    <row r="403" spans="3:41" x14ac:dyDescent="0.35">
      <c r="C403" s="5"/>
      <c r="D403" s="58" t="s">
        <v>41</v>
      </c>
      <c r="E403" s="250" t="str">
        <f>E345</f>
        <v>GENERAL SERVICE 50 to 4,999 kW SERVICE CLASSIFICATION - Non-RPP (Other)</v>
      </c>
      <c r="F403" s="251"/>
      <c r="G403" s="251"/>
      <c r="H403" s="251"/>
      <c r="I403" s="251"/>
      <c r="J403" s="252"/>
      <c r="K403" s="176" t="s">
        <v>93</v>
      </c>
      <c r="L403" s="59"/>
      <c r="M403" s="59"/>
      <c r="O403" s="7"/>
      <c r="P403" s="5"/>
      <c r="Q403" s="58" t="s">
        <v>41</v>
      </c>
      <c r="R403" s="250" t="str">
        <f>R345</f>
        <v>GENERAL SERVICE 50 to 4,999 kW SERVICE CLASSIFICATION - Non-RPP (Other)</v>
      </c>
      <c r="S403" s="251"/>
      <c r="T403" s="251"/>
      <c r="U403" s="251"/>
      <c r="V403" s="251"/>
      <c r="W403" s="252"/>
      <c r="X403" s="176" t="s">
        <v>93</v>
      </c>
      <c r="Y403" s="59"/>
      <c r="Z403" s="59"/>
      <c r="AB403" s="7"/>
      <c r="AC403" s="5"/>
      <c r="AD403" s="58" t="s">
        <v>41</v>
      </c>
      <c r="AE403" s="250" t="str">
        <f>AE345</f>
        <v>GENERAL SERVICE 50 to 4,999 kW SERVICE CLASSIFICATION - Non-RPP (Other)</v>
      </c>
      <c r="AF403" s="251"/>
      <c r="AG403" s="251"/>
      <c r="AH403" s="251"/>
      <c r="AI403" s="251"/>
      <c r="AJ403" s="252"/>
      <c r="AK403" s="176" t="s">
        <v>93</v>
      </c>
      <c r="AL403" s="59"/>
      <c r="AM403" s="59"/>
      <c r="AO403" s="7"/>
    </row>
    <row r="404" spans="3:41" x14ac:dyDescent="0.35">
      <c r="C404" s="5"/>
      <c r="D404" s="58" t="s">
        <v>42</v>
      </c>
      <c r="E404" s="253" t="str">
        <f>E346</f>
        <v>Non-RPP (Other)</v>
      </c>
      <c r="F404" s="254"/>
      <c r="G404" s="255"/>
      <c r="H404" s="59"/>
      <c r="I404" s="59"/>
      <c r="J404" s="59"/>
      <c r="K404" s="59"/>
      <c r="L404" s="59"/>
      <c r="M404" s="59"/>
      <c r="O404" s="7"/>
      <c r="P404" s="5"/>
      <c r="Q404" s="58" t="s">
        <v>42</v>
      </c>
      <c r="R404" s="253" t="str">
        <f>E404</f>
        <v>Non-RPP (Other)</v>
      </c>
      <c r="S404" s="254"/>
      <c r="T404" s="255"/>
      <c r="U404" s="59"/>
      <c r="V404" s="59"/>
      <c r="W404" s="59"/>
      <c r="X404" s="59"/>
      <c r="Y404" s="59"/>
      <c r="Z404" s="59"/>
      <c r="AB404" s="7"/>
      <c r="AC404" s="5"/>
      <c r="AD404" s="58" t="s">
        <v>42</v>
      </c>
      <c r="AE404" s="253" t="str">
        <f>R404</f>
        <v>Non-RPP (Other)</v>
      </c>
      <c r="AF404" s="254"/>
      <c r="AG404" s="255"/>
      <c r="AH404" s="59"/>
      <c r="AI404" s="59"/>
      <c r="AJ404" s="59"/>
      <c r="AK404" s="59"/>
      <c r="AL404" s="59"/>
      <c r="AM404" s="59"/>
      <c r="AO404" s="7"/>
    </row>
    <row r="405" spans="3:41" x14ac:dyDescent="0.35">
      <c r="C405" s="5"/>
      <c r="D405" s="58" t="s">
        <v>43</v>
      </c>
      <c r="E405" s="61">
        <v>1000000</v>
      </c>
      <c r="F405" s="62" t="s">
        <v>33</v>
      </c>
      <c r="G405" s="59"/>
      <c r="H405" s="59"/>
      <c r="I405" s="59"/>
      <c r="J405" s="59"/>
      <c r="K405" s="59"/>
      <c r="L405" s="59"/>
      <c r="M405" s="59"/>
      <c r="O405" s="7"/>
      <c r="P405" s="5"/>
      <c r="Q405" s="58" t="s">
        <v>43</v>
      </c>
      <c r="R405" s="61">
        <f>E405</f>
        <v>1000000</v>
      </c>
      <c r="S405" s="62" t="s">
        <v>33</v>
      </c>
      <c r="T405" s="59"/>
      <c r="U405" s="59"/>
      <c r="V405" s="59"/>
      <c r="W405" s="59"/>
      <c r="X405" s="59"/>
      <c r="Y405" s="59"/>
      <c r="Z405" s="59"/>
      <c r="AB405" s="7"/>
      <c r="AC405" s="5"/>
      <c r="AD405" s="58" t="s">
        <v>43</v>
      </c>
      <c r="AE405" s="61">
        <f>R405</f>
        <v>1000000</v>
      </c>
      <c r="AF405" s="62" t="s">
        <v>33</v>
      </c>
      <c r="AG405" s="59"/>
      <c r="AH405" s="59"/>
      <c r="AI405" s="59"/>
      <c r="AJ405" s="59"/>
      <c r="AK405" s="59"/>
      <c r="AL405" s="59"/>
      <c r="AM405" s="59"/>
      <c r="AO405" s="7"/>
    </row>
    <row r="406" spans="3:41" x14ac:dyDescent="0.35">
      <c r="C406" s="5"/>
      <c r="D406" s="58" t="s">
        <v>44</v>
      </c>
      <c r="E406" s="61">
        <v>3250</v>
      </c>
      <c r="F406" s="63" t="s">
        <v>36</v>
      </c>
      <c r="G406" s="59"/>
      <c r="H406" s="59"/>
      <c r="I406" s="59"/>
      <c r="J406" s="59"/>
      <c r="K406" s="59"/>
      <c r="L406" s="59"/>
      <c r="M406" s="59"/>
      <c r="O406" s="7"/>
      <c r="P406" s="5"/>
      <c r="Q406" s="58" t="s">
        <v>44</v>
      </c>
      <c r="R406" s="61">
        <f t="shared" ref="R406:R408" si="383">E406</f>
        <v>3250</v>
      </c>
      <c r="S406" s="63" t="s">
        <v>36</v>
      </c>
      <c r="T406" s="59"/>
      <c r="U406" s="59"/>
      <c r="V406" s="59"/>
      <c r="W406" s="59"/>
      <c r="X406" s="59"/>
      <c r="Y406" s="59"/>
      <c r="Z406" s="59"/>
      <c r="AB406" s="7"/>
      <c r="AC406" s="5"/>
      <c r="AD406" s="58" t="s">
        <v>44</v>
      </c>
      <c r="AE406" s="61">
        <f t="shared" ref="AE406" si="384">R406</f>
        <v>3250</v>
      </c>
      <c r="AF406" s="63" t="s">
        <v>36</v>
      </c>
      <c r="AG406" s="59"/>
      <c r="AH406" s="59"/>
      <c r="AI406" s="59"/>
      <c r="AJ406" s="59"/>
      <c r="AK406" s="59"/>
      <c r="AL406" s="59"/>
      <c r="AM406" s="59"/>
      <c r="AO406" s="7"/>
    </row>
    <row r="407" spans="3:41" x14ac:dyDescent="0.35">
      <c r="C407" s="5"/>
      <c r="D407" s="58" t="s">
        <v>45</v>
      </c>
      <c r="E407" s="61">
        <f>E349</f>
        <v>1.0693999999999999</v>
      </c>
      <c r="F407" s="64"/>
      <c r="G407" s="59"/>
      <c r="H407" s="59"/>
      <c r="I407" s="59"/>
      <c r="J407" s="59"/>
      <c r="K407" s="59"/>
      <c r="L407" s="59"/>
      <c r="M407" s="59"/>
      <c r="O407" s="7"/>
      <c r="P407" s="5"/>
      <c r="Q407" s="58" t="s">
        <v>45</v>
      </c>
      <c r="R407" s="61">
        <f>R408</f>
        <v>1.0563</v>
      </c>
      <c r="S407" s="64"/>
      <c r="T407" s="59"/>
      <c r="U407" s="59"/>
      <c r="V407" s="59"/>
      <c r="W407" s="59"/>
      <c r="X407" s="59"/>
      <c r="Y407" s="59"/>
      <c r="Z407" s="59"/>
      <c r="AB407" s="7"/>
      <c r="AC407" s="5"/>
      <c r="AD407" s="58" t="s">
        <v>45</v>
      </c>
      <c r="AE407" s="61">
        <f>AE408</f>
        <v>1.0563</v>
      </c>
      <c r="AF407" s="64"/>
      <c r="AG407" s="59"/>
      <c r="AH407" s="59"/>
      <c r="AI407" s="59"/>
      <c r="AJ407" s="59"/>
      <c r="AK407" s="59"/>
      <c r="AL407" s="59"/>
      <c r="AM407" s="59"/>
      <c r="AO407" s="7"/>
    </row>
    <row r="408" spans="3:41" x14ac:dyDescent="0.35">
      <c r="C408" s="5"/>
      <c r="D408" s="58" t="s">
        <v>46</v>
      </c>
      <c r="E408" s="61">
        <f>E350</f>
        <v>1.0563</v>
      </c>
      <c r="F408" s="64"/>
      <c r="G408" s="59"/>
      <c r="H408" s="59"/>
      <c r="I408" s="59"/>
      <c r="J408" s="59"/>
      <c r="K408" s="59"/>
      <c r="L408" s="59"/>
      <c r="M408" s="59"/>
      <c r="O408" s="7"/>
      <c r="P408" s="5"/>
      <c r="Q408" s="58" t="s">
        <v>46</v>
      </c>
      <c r="R408" s="61">
        <f t="shared" si="383"/>
        <v>1.0563</v>
      </c>
      <c r="S408" s="64"/>
      <c r="T408" s="59"/>
      <c r="U408" s="59"/>
      <c r="V408" s="59"/>
      <c r="W408" s="59"/>
      <c r="X408" s="59"/>
      <c r="Y408" s="59"/>
      <c r="Z408" s="59"/>
      <c r="AB408" s="7"/>
      <c r="AC408" s="5"/>
      <c r="AD408" s="58" t="s">
        <v>46</v>
      </c>
      <c r="AE408" s="61">
        <f t="shared" ref="AE408" si="385">R408</f>
        <v>1.0563</v>
      </c>
      <c r="AF408" s="64"/>
      <c r="AG408" s="59"/>
      <c r="AH408" s="59"/>
      <c r="AI408" s="59"/>
      <c r="AJ408" s="59"/>
      <c r="AK408" s="59"/>
      <c r="AL408" s="59"/>
      <c r="AM408" s="59"/>
      <c r="AO408" s="7"/>
    </row>
    <row r="409" spans="3:41" x14ac:dyDescent="0.35">
      <c r="C409" s="5"/>
      <c r="F409" s="64"/>
      <c r="G409" s="59"/>
      <c r="H409" s="59"/>
      <c r="I409" s="59"/>
      <c r="J409" s="59"/>
      <c r="K409" s="59"/>
      <c r="L409" s="59"/>
      <c r="M409" s="59"/>
      <c r="O409" s="7"/>
      <c r="P409" s="5"/>
      <c r="S409" s="64"/>
      <c r="T409" s="59"/>
      <c r="U409" s="59"/>
      <c r="V409" s="59"/>
      <c r="W409" s="59"/>
      <c r="X409" s="59"/>
      <c r="Y409" s="59"/>
      <c r="Z409" s="59"/>
      <c r="AB409" s="7"/>
      <c r="AC409" s="5"/>
      <c r="AF409" s="64"/>
      <c r="AG409" s="59"/>
      <c r="AH409" s="59"/>
      <c r="AI409" s="59"/>
      <c r="AJ409" s="59"/>
      <c r="AK409" s="59"/>
      <c r="AL409" s="59"/>
      <c r="AM409" s="59"/>
      <c r="AO409" s="7"/>
    </row>
    <row r="410" spans="3:41" x14ac:dyDescent="0.35">
      <c r="C410" s="5"/>
      <c r="F410" s="248" t="s">
        <v>47</v>
      </c>
      <c r="G410" s="256"/>
      <c r="H410" s="249"/>
      <c r="I410" s="248" t="s">
        <v>48</v>
      </c>
      <c r="J410" s="256"/>
      <c r="K410" s="249"/>
      <c r="L410" s="248" t="s">
        <v>49</v>
      </c>
      <c r="M410" s="249"/>
      <c r="O410" s="7"/>
      <c r="P410" s="5"/>
      <c r="S410" s="248">
        <v>2025</v>
      </c>
      <c r="T410" s="256"/>
      <c r="U410" s="249"/>
      <c r="V410" s="248">
        <v>2026</v>
      </c>
      <c r="W410" s="256"/>
      <c r="X410" s="249"/>
      <c r="Y410" s="248" t="s">
        <v>49</v>
      </c>
      <c r="Z410" s="249"/>
      <c r="AA410" s="59"/>
      <c r="AB410" s="60"/>
      <c r="AC410" s="5"/>
      <c r="AF410" s="248">
        <v>2026</v>
      </c>
      <c r="AG410" s="256"/>
      <c r="AH410" s="249"/>
      <c r="AI410" s="248">
        <v>2027</v>
      </c>
      <c r="AJ410" s="256"/>
      <c r="AK410" s="249"/>
      <c r="AL410" s="248" t="s">
        <v>49</v>
      </c>
      <c r="AM410" s="249"/>
      <c r="AO410" s="7"/>
    </row>
    <row r="411" spans="3:41" ht="26.5" x14ac:dyDescent="0.35">
      <c r="C411" s="5"/>
      <c r="F411" s="65" t="s">
        <v>50</v>
      </c>
      <c r="G411" s="65" t="s">
        <v>51</v>
      </c>
      <c r="H411" s="66" t="s">
        <v>52</v>
      </c>
      <c r="I411" s="65" t="s">
        <v>50</v>
      </c>
      <c r="J411" s="67" t="s">
        <v>51</v>
      </c>
      <c r="K411" s="66" t="s">
        <v>52</v>
      </c>
      <c r="L411" s="68" t="s">
        <v>53</v>
      </c>
      <c r="M411" s="69" t="s">
        <v>54</v>
      </c>
      <c r="O411" s="7"/>
      <c r="P411" s="5"/>
      <c r="S411" s="65" t="s">
        <v>50</v>
      </c>
      <c r="T411" s="65" t="s">
        <v>51</v>
      </c>
      <c r="U411" s="66" t="s">
        <v>52</v>
      </c>
      <c r="V411" s="65" t="s">
        <v>50</v>
      </c>
      <c r="W411" s="67" t="s">
        <v>51</v>
      </c>
      <c r="X411" s="66" t="s">
        <v>52</v>
      </c>
      <c r="Y411" s="68" t="s">
        <v>53</v>
      </c>
      <c r="Z411" s="69" t="s">
        <v>54</v>
      </c>
      <c r="AB411" s="7"/>
      <c r="AC411" s="5"/>
      <c r="AF411" s="65" t="s">
        <v>50</v>
      </c>
      <c r="AG411" s="65" t="s">
        <v>51</v>
      </c>
      <c r="AH411" s="66" t="s">
        <v>52</v>
      </c>
      <c r="AI411" s="65" t="s">
        <v>50</v>
      </c>
      <c r="AJ411" s="67" t="s">
        <v>51</v>
      </c>
      <c r="AK411" s="66" t="s">
        <v>52</v>
      </c>
      <c r="AL411" s="68" t="s">
        <v>53</v>
      </c>
      <c r="AM411" s="69" t="s">
        <v>54</v>
      </c>
      <c r="AO411" s="7"/>
    </row>
    <row r="412" spans="3:41" x14ac:dyDescent="0.35">
      <c r="C412" s="5"/>
      <c r="F412" s="70" t="s">
        <v>55</v>
      </c>
      <c r="G412" s="70"/>
      <c r="H412" s="71" t="s">
        <v>55</v>
      </c>
      <c r="I412" s="70" t="s">
        <v>55</v>
      </c>
      <c r="J412" s="71"/>
      <c r="K412" s="71" t="s">
        <v>55</v>
      </c>
      <c r="L412" s="72"/>
      <c r="M412" s="73"/>
      <c r="O412" s="7"/>
      <c r="P412" s="5"/>
      <c r="S412" s="70" t="s">
        <v>55</v>
      </c>
      <c r="T412" s="70"/>
      <c r="U412" s="71" t="s">
        <v>55</v>
      </c>
      <c r="V412" s="70" t="s">
        <v>55</v>
      </c>
      <c r="W412" s="71"/>
      <c r="X412" s="71" t="s">
        <v>55</v>
      </c>
      <c r="Y412" s="72"/>
      <c r="Z412" s="73"/>
      <c r="AB412" s="7"/>
      <c r="AC412" s="5"/>
      <c r="AF412" s="70" t="s">
        <v>55</v>
      </c>
      <c r="AG412" s="70"/>
      <c r="AH412" s="71" t="s">
        <v>55</v>
      </c>
      <c r="AI412" s="70" t="s">
        <v>55</v>
      </c>
      <c r="AJ412" s="71"/>
      <c r="AK412" s="71" t="s">
        <v>55</v>
      </c>
      <c r="AL412" s="72"/>
      <c r="AM412" s="73"/>
      <c r="AO412" s="7"/>
    </row>
    <row r="413" spans="3:41" x14ac:dyDescent="0.35">
      <c r="C413" s="5"/>
      <c r="D413" s="74" t="s">
        <v>56</v>
      </c>
      <c r="E413" s="75"/>
      <c r="F413" s="76">
        <v>230.33</v>
      </c>
      <c r="G413" s="77">
        <v>1</v>
      </c>
      <c r="H413" s="78">
        <f>G413*F413</f>
        <v>230.33</v>
      </c>
      <c r="I413" s="79">
        <f>I355</f>
        <v>230.33</v>
      </c>
      <c r="J413" s="80">
        <f>G413</f>
        <v>1</v>
      </c>
      <c r="K413" s="81">
        <f>J413*I413</f>
        <v>230.33</v>
      </c>
      <c r="L413" s="82">
        <f t="shared" ref="L413:L414" si="386">K413-H413</f>
        <v>0</v>
      </c>
      <c r="M413" s="83">
        <f>IF(ISERROR(L413/H413), "", L413/H413)</f>
        <v>0</v>
      </c>
      <c r="O413" s="7"/>
      <c r="P413" s="5"/>
      <c r="Q413" s="74" t="s">
        <v>56</v>
      </c>
      <c r="R413" s="75"/>
      <c r="S413" s="76">
        <f>I413</f>
        <v>230.33</v>
      </c>
      <c r="T413" s="77">
        <v>1</v>
      </c>
      <c r="U413" s="78">
        <f>T413*S413</f>
        <v>230.33</v>
      </c>
      <c r="V413" s="79">
        <f>V355</f>
        <v>237.23990000000001</v>
      </c>
      <c r="W413" s="80">
        <f>T413</f>
        <v>1</v>
      </c>
      <c r="X413" s="81">
        <f>W413*V413</f>
        <v>237.23990000000001</v>
      </c>
      <c r="Y413" s="82">
        <f t="shared" ref="Y413:Y414" si="387">X413-U413</f>
        <v>6.9098999999999933</v>
      </c>
      <c r="Z413" s="83">
        <f>IF(ISERROR(Y413/U413), "", Y413/U413)</f>
        <v>2.9999999999999968E-2</v>
      </c>
      <c r="AB413" s="7"/>
      <c r="AC413" s="5"/>
      <c r="AD413" s="74" t="s">
        <v>56</v>
      </c>
      <c r="AE413" s="75"/>
      <c r="AF413" s="76">
        <f>V413</f>
        <v>237.23990000000001</v>
      </c>
      <c r="AG413" s="77">
        <v>1</v>
      </c>
      <c r="AH413" s="78">
        <f>AG413*AF413</f>
        <v>237.23990000000001</v>
      </c>
      <c r="AI413" s="79">
        <f>AI355</f>
        <v>244.35709700000001</v>
      </c>
      <c r="AJ413" s="80">
        <f>AG413</f>
        <v>1</v>
      </c>
      <c r="AK413" s="81">
        <f>AJ413*AI413</f>
        <v>244.35709700000001</v>
      </c>
      <c r="AL413" s="82">
        <f t="shared" ref="AL413:AL414" si="388">AK413-AH413</f>
        <v>7.1171970000000044</v>
      </c>
      <c r="AM413" s="83">
        <f>IF(ISERROR(AL413/AH413), "", AL413/AH413)</f>
        <v>3.0000000000000016E-2</v>
      </c>
      <c r="AO413" s="7"/>
    </row>
    <row r="414" spans="3:41" x14ac:dyDescent="0.35">
      <c r="C414" s="5"/>
      <c r="D414" s="74" t="s">
        <v>57</v>
      </c>
      <c r="E414" s="75"/>
      <c r="F414" s="84">
        <v>1.3275999999999999</v>
      </c>
      <c r="G414" s="77">
        <f>IF($E406&gt;0, $E406, $E405)</f>
        <v>3250</v>
      </c>
      <c r="H414" s="78">
        <f t="shared" ref="H414" si="389">G414*F414</f>
        <v>4314.7</v>
      </c>
      <c r="I414" s="85">
        <f>I356</f>
        <v>2.5573000000000001</v>
      </c>
      <c r="J414" s="80">
        <f>IF($E406&gt;0, $E406, $E405)</f>
        <v>3250</v>
      </c>
      <c r="K414" s="81">
        <f>J414*I414</f>
        <v>8311.2250000000004</v>
      </c>
      <c r="L414" s="82">
        <f t="shared" si="386"/>
        <v>3996.5250000000005</v>
      </c>
      <c r="M414" s="83">
        <f t="shared" ref="M414" si="390">IF(ISERROR(L414/H414), "", L414/H414)</f>
        <v>0.92625790900873772</v>
      </c>
      <c r="O414" s="7"/>
      <c r="P414" s="5"/>
      <c r="Q414" s="74" t="s">
        <v>57</v>
      </c>
      <c r="R414" s="75"/>
      <c r="S414" s="209">
        <f>I414</f>
        <v>2.5573000000000001</v>
      </c>
      <c r="T414" s="77">
        <f>IF($R406&gt;0, $R406, $R405)</f>
        <v>3250</v>
      </c>
      <c r="U414" s="78">
        <f t="shared" ref="U414" si="391">T414*S414</f>
        <v>8311.2250000000004</v>
      </c>
      <c r="V414" s="85">
        <f>V356</f>
        <v>2.5983809999999998</v>
      </c>
      <c r="W414" s="80">
        <f>IF($R406&gt;0, $R406, $R405)</f>
        <v>3250</v>
      </c>
      <c r="X414" s="81">
        <f>W414*V414</f>
        <v>8444.7382500000003</v>
      </c>
      <c r="Y414" s="82">
        <f t="shared" si="387"/>
        <v>133.51324999999997</v>
      </c>
      <c r="Z414" s="83">
        <f t="shared" ref="Z414" si="392">IF(ISERROR(Y414/U414), "", Y414/U414)</f>
        <v>1.6064208344738588E-2</v>
      </c>
      <c r="AB414" s="7"/>
      <c r="AC414" s="5"/>
      <c r="AD414" s="74" t="s">
        <v>57</v>
      </c>
      <c r="AE414" s="75"/>
      <c r="AF414" s="209">
        <f>V414</f>
        <v>2.5983809999999998</v>
      </c>
      <c r="AG414" s="77">
        <f>IF($R406&gt;0, $R406, $R405)</f>
        <v>3250</v>
      </c>
      <c r="AH414" s="78">
        <f t="shared" ref="AH414" si="393">AG414*AF414</f>
        <v>8444.7382500000003</v>
      </c>
      <c r="AI414" s="85">
        <f>AI356</f>
        <v>2.6598884799999998</v>
      </c>
      <c r="AJ414" s="80">
        <f>IF($R406&gt;0, $R406, $R405)</f>
        <v>3250</v>
      </c>
      <c r="AK414" s="81">
        <f>AJ414*AI414</f>
        <v>8644.6375599999992</v>
      </c>
      <c r="AL414" s="82">
        <f t="shared" si="388"/>
        <v>199.89930999999888</v>
      </c>
      <c r="AM414" s="83">
        <f t="shared" ref="AM414" si="394">IF(ISERROR(AL414/AH414), "", AL414/AH414)</f>
        <v>2.3671463114916424E-2</v>
      </c>
      <c r="AO414" s="7"/>
    </row>
    <row r="415" spans="3:41" hidden="1" x14ac:dyDescent="0.35">
      <c r="C415" s="5"/>
      <c r="D415" s="74" t="s">
        <v>58</v>
      </c>
      <c r="E415" s="75"/>
      <c r="F415" s="76"/>
      <c r="G415" s="77">
        <f>IF($E406&gt;0, $E406, $E405)</f>
        <v>3250</v>
      </c>
      <c r="H415" s="78">
        <v>0</v>
      </c>
      <c r="I415" s="85"/>
      <c r="J415" s="80">
        <f>IF($E406&gt;0, $E406, $E405)</f>
        <v>3250</v>
      </c>
      <c r="K415" s="81">
        <v>0</v>
      </c>
      <c r="L415" s="82"/>
      <c r="M415" s="83"/>
      <c r="O415" s="7"/>
      <c r="P415" s="5"/>
      <c r="Q415" s="74" t="s">
        <v>58</v>
      </c>
      <c r="R415" s="75"/>
      <c r="S415" s="76"/>
      <c r="T415" s="77">
        <f>IF($R406&gt;0, $R406, $R405)</f>
        <v>3250</v>
      </c>
      <c r="U415" s="78">
        <v>0</v>
      </c>
      <c r="V415" s="85"/>
      <c r="W415" s="80">
        <f>IF($R406&gt;0, $R406, $R405)</f>
        <v>3250</v>
      </c>
      <c r="X415" s="81">
        <v>0</v>
      </c>
      <c r="Y415" s="82"/>
      <c r="Z415" s="83"/>
      <c r="AB415" s="7"/>
      <c r="AC415" s="5"/>
      <c r="AD415" s="74" t="s">
        <v>58</v>
      </c>
      <c r="AE415" s="75"/>
      <c r="AF415" s="76"/>
      <c r="AG415" s="77">
        <f>IF($R406&gt;0, $R406, $R405)</f>
        <v>3250</v>
      </c>
      <c r="AH415" s="78">
        <v>0</v>
      </c>
      <c r="AI415" s="85"/>
      <c r="AJ415" s="80">
        <f>IF($R406&gt;0, $R406, $R405)</f>
        <v>3250</v>
      </c>
      <c r="AK415" s="81">
        <v>0</v>
      </c>
      <c r="AL415" s="82"/>
      <c r="AM415" s="83"/>
      <c r="AO415" s="7"/>
    </row>
    <row r="416" spans="3:41" hidden="1" x14ac:dyDescent="0.35">
      <c r="C416" s="5"/>
      <c r="D416" s="74" t="s">
        <v>59</v>
      </c>
      <c r="E416" s="75"/>
      <c r="F416" s="76"/>
      <c r="G416" s="77">
        <f>IF($E406&gt;0, $E406, $E405)</f>
        <v>3250</v>
      </c>
      <c r="H416" s="78">
        <v>0</v>
      </c>
      <c r="I416" s="85"/>
      <c r="J416" s="86">
        <f>IF($E406&gt;0, $E406, $E405)</f>
        <v>3250</v>
      </c>
      <c r="K416" s="81">
        <v>0</v>
      </c>
      <c r="L416" s="82">
        <f>K416-H416</f>
        <v>0</v>
      </c>
      <c r="M416" s="83" t="str">
        <f>IF(ISERROR(L416/H416), "", L416/H416)</f>
        <v/>
      </c>
      <c r="O416" s="7"/>
      <c r="P416" s="5"/>
      <c r="Q416" s="74" t="s">
        <v>59</v>
      </c>
      <c r="R416" s="75"/>
      <c r="S416" s="76"/>
      <c r="T416" s="77">
        <f>IF($R406&gt;0, $R406, $R405)</f>
        <v>3250</v>
      </c>
      <c r="U416" s="78">
        <v>0</v>
      </c>
      <c r="V416" s="85"/>
      <c r="W416" s="86">
        <f>IF($R406&gt;0, $R406, $R405)</f>
        <v>3250</v>
      </c>
      <c r="X416" s="81">
        <v>0</v>
      </c>
      <c r="Y416" s="82">
        <f>X416-U416</f>
        <v>0</v>
      </c>
      <c r="Z416" s="83" t="str">
        <f>IF(ISERROR(Y416/U416), "", Y416/U416)</f>
        <v/>
      </c>
      <c r="AB416" s="7"/>
      <c r="AC416" s="5"/>
      <c r="AD416" s="74" t="s">
        <v>59</v>
      </c>
      <c r="AE416" s="75"/>
      <c r="AF416" s="76"/>
      <c r="AG416" s="77">
        <f>IF($R406&gt;0, $R406, $R405)</f>
        <v>3250</v>
      </c>
      <c r="AH416" s="78">
        <v>0</v>
      </c>
      <c r="AI416" s="85"/>
      <c r="AJ416" s="86">
        <f>IF($R406&gt;0, $R406, $R405)</f>
        <v>3250</v>
      </c>
      <c r="AK416" s="81">
        <v>0</v>
      </c>
      <c r="AL416" s="82">
        <f>AK416-AH416</f>
        <v>0</v>
      </c>
      <c r="AM416" s="83" t="str">
        <f>IF(ISERROR(AL416/AH416), "", AL416/AH416)</f>
        <v/>
      </c>
      <c r="AO416" s="7"/>
    </row>
    <row r="417" spans="3:41" x14ac:dyDescent="0.35">
      <c r="C417" s="5"/>
      <c r="D417" s="74" t="s">
        <v>60</v>
      </c>
      <c r="E417" s="75"/>
      <c r="F417" s="76">
        <v>0</v>
      </c>
      <c r="G417" s="77">
        <v>1</v>
      </c>
      <c r="H417" s="78">
        <f t="shared" ref="H417" si="395">G417*F417</f>
        <v>0</v>
      </c>
      <c r="I417" s="79">
        <v>0</v>
      </c>
      <c r="J417" s="80">
        <f>G417</f>
        <v>1</v>
      </c>
      <c r="K417" s="81">
        <f t="shared" ref="K417:K420" si="396">J417*I417</f>
        <v>0</v>
      </c>
      <c r="L417" s="82">
        <f t="shared" ref="L417:L420" si="397">K417-H417</f>
        <v>0</v>
      </c>
      <c r="M417" s="83" t="str">
        <f t="shared" ref="M417" si="398">IF(ISERROR(L417/H417), "", L417/H417)</f>
        <v/>
      </c>
      <c r="O417" s="7"/>
      <c r="P417" s="5"/>
      <c r="Q417" s="74" t="s">
        <v>60</v>
      </c>
      <c r="R417" s="75"/>
      <c r="S417" s="97">
        <f t="shared" ref="S417" si="399">I417</f>
        <v>0</v>
      </c>
      <c r="T417" s="77">
        <v>1</v>
      </c>
      <c r="U417" s="78">
        <f t="shared" ref="U417:U419" si="400">T417*S417</f>
        <v>0</v>
      </c>
      <c r="V417" s="79">
        <v>0</v>
      </c>
      <c r="W417" s="80">
        <f>T417</f>
        <v>1</v>
      </c>
      <c r="X417" s="81">
        <f t="shared" ref="X417:X420" si="401">W417*V417</f>
        <v>0</v>
      </c>
      <c r="Y417" s="82">
        <f t="shared" ref="Y417:Y420" si="402">X417-U417</f>
        <v>0</v>
      </c>
      <c r="Z417" s="83" t="str">
        <f t="shared" ref="Z417" si="403">IF(ISERROR(Y417/U417), "", Y417/U417)</f>
        <v/>
      </c>
      <c r="AB417" s="7"/>
      <c r="AC417" s="5"/>
      <c r="AD417" s="74" t="s">
        <v>60</v>
      </c>
      <c r="AE417" s="75"/>
      <c r="AF417" s="97">
        <f t="shared" ref="AF417" si="404">V417</f>
        <v>0</v>
      </c>
      <c r="AG417" s="77">
        <v>1</v>
      </c>
      <c r="AH417" s="78">
        <f t="shared" ref="AH417:AH419" si="405">AG417*AF417</f>
        <v>0</v>
      </c>
      <c r="AI417" s="79">
        <v>0</v>
      </c>
      <c r="AJ417" s="80">
        <f>AG417</f>
        <v>1</v>
      </c>
      <c r="AK417" s="81">
        <f t="shared" ref="AK417:AK420" si="406">AJ417*AI417</f>
        <v>0</v>
      </c>
      <c r="AL417" s="82">
        <f t="shared" ref="AL417:AL420" si="407">AK417-AH417</f>
        <v>0</v>
      </c>
      <c r="AM417" s="83" t="str">
        <f t="shared" ref="AM417" si="408">IF(ISERROR(AL417/AH417), "", AL417/AH417)</f>
        <v/>
      </c>
      <c r="AO417" s="7"/>
    </row>
    <row r="418" spans="3:41" x14ac:dyDescent="0.35">
      <c r="C418" s="5"/>
      <c r="D418" s="161" t="s">
        <v>90</v>
      </c>
      <c r="E418" s="161"/>
      <c r="F418" s="162"/>
      <c r="G418" s="163"/>
      <c r="H418" s="164"/>
      <c r="I418" s="165">
        <f>E10</f>
        <v>-35.548032353113925</v>
      </c>
      <c r="J418" s="166">
        <v>1</v>
      </c>
      <c r="K418" s="167">
        <f t="shared" si="396"/>
        <v>-35.548032353113925</v>
      </c>
      <c r="L418" s="168">
        <f t="shared" si="397"/>
        <v>-35.548032353113925</v>
      </c>
      <c r="M418" s="169" t="str">
        <f>IF(ISERROR(L418/H418), "", L418/H418)</f>
        <v/>
      </c>
      <c r="O418" s="7"/>
      <c r="P418" s="5"/>
      <c r="Q418" s="161" t="s">
        <v>90</v>
      </c>
      <c r="R418" s="161"/>
      <c r="S418" s="162">
        <f>I418</f>
        <v>-35.548032353113925</v>
      </c>
      <c r="T418" s="220">
        <f>J418</f>
        <v>1</v>
      </c>
      <c r="U418" s="164">
        <f t="shared" si="400"/>
        <v>-35.548032353113925</v>
      </c>
      <c r="V418" s="165">
        <f>F10</f>
        <v>-15.08098342253318</v>
      </c>
      <c r="W418" s="166">
        <v>1</v>
      </c>
      <c r="X418" s="167">
        <f t="shared" si="401"/>
        <v>-15.08098342253318</v>
      </c>
      <c r="Y418" s="168">
        <f t="shared" si="402"/>
        <v>20.467048930580745</v>
      </c>
      <c r="Z418" s="169">
        <f>IF(ISERROR(Y418/U418), "", Y418/U418)</f>
        <v>-0.5757575757575758</v>
      </c>
      <c r="AB418" s="7"/>
      <c r="AC418" s="5"/>
      <c r="AD418" s="161" t="s">
        <v>90</v>
      </c>
      <c r="AE418" s="161"/>
      <c r="AF418" s="162">
        <f>V418</f>
        <v>-15.08098342253318</v>
      </c>
      <c r="AG418" s="220">
        <f>W418</f>
        <v>1</v>
      </c>
      <c r="AH418" s="164">
        <f t="shared" si="405"/>
        <v>-15.08098342253318</v>
      </c>
      <c r="AI418" s="165">
        <f ca="1">G10</f>
        <v>-3.2316393048285383</v>
      </c>
      <c r="AJ418" s="166">
        <v>1</v>
      </c>
      <c r="AK418" s="167">
        <f t="shared" ca="1" si="406"/>
        <v>-3.2316393048285383</v>
      </c>
      <c r="AL418" s="168">
        <f t="shared" ca="1" si="407"/>
        <v>11.849344117704641</v>
      </c>
      <c r="AM418" s="169">
        <f ca="1">IF(ISERROR(AL418/AH418), "", AL418/AH418)</f>
        <v>-0.7857142857142857</v>
      </c>
      <c r="AO418" s="7"/>
    </row>
    <row r="419" spans="3:41" x14ac:dyDescent="0.35">
      <c r="C419" s="5"/>
      <c r="D419" s="161" t="s">
        <v>94</v>
      </c>
      <c r="E419" s="161"/>
      <c r="F419" s="162"/>
      <c r="G419" s="163"/>
      <c r="H419" s="164"/>
      <c r="I419" s="193">
        <f>E11</f>
        <v>-0.3339929432467092</v>
      </c>
      <c r="J419" s="166">
        <f>E406</f>
        <v>3250</v>
      </c>
      <c r="K419" s="167">
        <f t="shared" si="396"/>
        <v>-1085.4770655518048</v>
      </c>
      <c r="L419" s="168">
        <f t="shared" si="397"/>
        <v>-1085.4770655518048</v>
      </c>
      <c r="M419" s="169" t="str">
        <f>IF(ISERROR(L419/H419), "", L419/H419)</f>
        <v/>
      </c>
      <c r="N419" s="59"/>
      <c r="O419" s="7"/>
      <c r="P419" s="5"/>
      <c r="Q419" s="161" t="s">
        <v>94</v>
      </c>
      <c r="R419" s="161"/>
      <c r="S419" s="162">
        <f>I419</f>
        <v>-0.3339929432467092</v>
      </c>
      <c r="T419" s="220">
        <f>R406</f>
        <v>3250</v>
      </c>
      <c r="U419" s="164">
        <f t="shared" si="400"/>
        <v>-1085.4770655518048</v>
      </c>
      <c r="V419" s="193">
        <f>F11</f>
        <v>-0.14169397592284633</v>
      </c>
      <c r="W419" s="166">
        <f>R406</f>
        <v>3250</v>
      </c>
      <c r="X419" s="167">
        <f t="shared" si="401"/>
        <v>-460.50542174925056</v>
      </c>
      <c r="Y419" s="168">
        <f t="shared" si="402"/>
        <v>624.97164380255424</v>
      </c>
      <c r="Z419" s="169">
        <f>IF(ISERROR(Y419/U419), "", Y419/U419)</f>
        <v>-0.57575757575757569</v>
      </c>
      <c r="AA419" s="59"/>
      <c r="AB419" s="7"/>
      <c r="AC419" s="5"/>
      <c r="AD419" s="161" t="s">
        <v>94</v>
      </c>
      <c r="AE419" s="161"/>
      <c r="AF419" s="162">
        <f>V419</f>
        <v>-0.14169397592284633</v>
      </c>
      <c r="AG419" s="220">
        <f>AE406</f>
        <v>3250</v>
      </c>
      <c r="AH419" s="164">
        <f t="shared" si="405"/>
        <v>-460.50542174925056</v>
      </c>
      <c r="AI419" s="193">
        <f ca="1">G11</f>
        <v>-3.036299484060993E-2</v>
      </c>
      <c r="AJ419" s="166">
        <f>AE406</f>
        <v>3250</v>
      </c>
      <c r="AK419" s="167">
        <f t="shared" ca="1" si="406"/>
        <v>-98.679733231982269</v>
      </c>
      <c r="AL419" s="168">
        <f t="shared" ca="1" si="407"/>
        <v>361.8256885172683</v>
      </c>
      <c r="AM419" s="169">
        <f ca="1">IF(ISERROR(AL419/AH419), "", AL419/AH419)</f>
        <v>-0.7857142857142857</v>
      </c>
      <c r="AN419" s="59"/>
      <c r="AO419" s="7"/>
    </row>
    <row r="420" spans="3:41" x14ac:dyDescent="0.35">
      <c r="C420" s="5"/>
      <c r="D420" s="74" t="s">
        <v>61</v>
      </c>
      <c r="E420" s="75"/>
      <c r="F420" s="84">
        <v>0</v>
      </c>
      <c r="G420" s="77">
        <f>IF($E406&gt;0, $E406, $E405)</f>
        <v>3250</v>
      </c>
      <c r="H420" s="78">
        <f t="shared" ref="H420" si="409">G420*F420</f>
        <v>0</v>
      </c>
      <c r="I420" s="239">
        <f>'Without Escalation'!I420</f>
        <v>0.16849294324670916</v>
      </c>
      <c r="J420" s="80">
        <f>IF($E406&gt;0, $E406, $E405)</f>
        <v>3250</v>
      </c>
      <c r="K420" s="81">
        <f t="shared" si="396"/>
        <v>547.6020655518048</v>
      </c>
      <c r="L420" s="82">
        <f t="shared" si="397"/>
        <v>547.6020655518048</v>
      </c>
      <c r="M420" s="83" t="str">
        <f t="shared" ref="M420" si="410">IF(ISERROR(L420/H420), "", L420/H420)</f>
        <v/>
      </c>
      <c r="O420" s="7"/>
      <c r="P420" s="5"/>
      <c r="Q420" s="74" t="s">
        <v>61</v>
      </c>
      <c r="R420" s="75"/>
      <c r="S420" s="97">
        <f t="shared" ref="S420" si="411">I420</f>
        <v>0.16849294324670916</v>
      </c>
      <c r="T420" s="77">
        <f>IF($R406&gt;0, $R406, $R405)</f>
        <v>3250</v>
      </c>
      <c r="U420" s="78">
        <f t="shared" ref="U420" si="412">T420*S420</f>
        <v>547.6020655518048</v>
      </c>
      <c r="V420" s="85"/>
      <c r="W420" s="80">
        <f>IF($R406&gt;0, $R406, $R405)</f>
        <v>3250</v>
      </c>
      <c r="X420" s="81">
        <f t="shared" si="401"/>
        <v>0</v>
      </c>
      <c r="Y420" s="82">
        <f t="shared" si="402"/>
        <v>-547.6020655518048</v>
      </c>
      <c r="Z420" s="83">
        <f t="shared" ref="Z420" si="413">IF(ISERROR(Y420/U420), "", Y420/U420)</f>
        <v>-1</v>
      </c>
      <c r="AB420" s="7"/>
      <c r="AC420" s="5"/>
      <c r="AD420" s="74" t="s">
        <v>61</v>
      </c>
      <c r="AE420" s="75"/>
      <c r="AF420" s="97">
        <f t="shared" ref="AF420" si="414">V420</f>
        <v>0</v>
      </c>
      <c r="AG420" s="77">
        <f>IF($R406&gt;0, $R406, $R405)</f>
        <v>3250</v>
      </c>
      <c r="AH420" s="78">
        <f t="shared" ref="AH420" si="415">AG420*AF420</f>
        <v>0</v>
      </c>
      <c r="AI420" s="85"/>
      <c r="AJ420" s="80">
        <f>IF($R406&gt;0, $R406, $R405)</f>
        <v>3250</v>
      </c>
      <c r="AK420" s="81">
        <f t="shared" si="406"/>
        <v>0</v>
      </c>
      <c r="AL420" s="82">
        <f t="shared" si="407"/>
        <v>0</v>
      </c>
      <c r="AM420" s="83" t="str">
        <f t="shared" ref="AM420" si="416">IF(ISERROR(AL420/AH420), "", AL420/AH420)</f>
        <v/>
      </c>
      <c r="AO420" s="7"/>
    </row>
    <row r="421" spans="3:41" x14ac:dyDescent="0.35">
      <c r="C421" s="5"/>
      <c r="D421" s="87" t="s">
        <v>62</v>
      </c>
      <c r="E421" s="88"/>
      <c r="F421" s="89"/>
      <c r="G421" s="90"/>
      <c r="H421" s="91">
        <f>SUM(H413:H420)</f>
        <v>4545.03</v>
      </c>
      <c r="I421" s="92"/>
      <c r="J421" s="93"/>
      <c r="K421" s="94">
        <f>SUM(K413:K420)</f>
        <v>7968.1319676468866</v>
      </c>
      <c r="L421" s="95">
        <f>K421-H421</f>
        <v>3423.1019676468868</v>
      </c>
      <c r="M421" s="96">
        <f>IF((H421)=0,"",(L421/H421))</f>
        <v>0.75315277735171982</v>
      </c>
      <c r="O421" s="7"/>
      <c r="P421" s="5"/>
      <c r="Q421" s="87" t="s">
        <v>62</v>
      </c>
      <c r="R421" s="88"/>
      <c r="S421" s="89"/>
      <c r="T421" s="90"/>
      <c r="U421" s="91">
        <f>SUM(U413:U420)</f>
        <v>7968.1319676468866</v>
      </c>
      <c r="V421" s="92"/>
      <c r="W421" s="93"/>
      <c r="X421" s="94">
        <f>SUM(X413:X420)</f>
        <v>8206.3917448282173</v>
      </c>
      <c r="Y421" s="95">
        <f>X421-U421</f>
        <v>238.25977718133072</v>
      </c>
      <c r="Z421" s="96">
        <f>IF((U421)=0,"",(Y421/U421))</f>
        <v>2.9901585233369641E-2</v>
      </c>
      <c r="AB421" s="7"/>
      <c r="AC421" s="5"/>
      <c r="AD421" s="87" t="s">
        <v>62</v>
      </c>
      <c r="AE421" s="88"/>
      <c r="AF421" s="89"/>
      <c r="AG421" s="90"/>
      <c r="AH421" s="91">
        <f>SUM(AH413:AH420)</f>
        <v>8206.3917448282173</v>
      </c>
      <c r="AI421" s="92"/>
      <c r="AJ421" s="93"/>
      <c r="AK421" s="94">
        <f ca="1">SUM(AK413:AK420)</f>
        <v>8787.0832844631896</v>
      </c>
      <c r="AL421" s="95">
        <f ca="1">AK421-AH421</f>
        <v>580.69153963497229</v>
      </c>
      <c r="AM421" s="96">
        <f ca="1">IF((AH421)=0,"",(AL421/AH421))</f>
        <v>7.0760884648351355E-2</v>
      </c>
      <c r="AO421" s="7"/>
    </row>
    <row r="422" spans="3:41" x14ac:dyDescent="0.35">
      <c r="C422" s="5"/>
      <c r="D422" s="74" t="s">
        <v>63</v>
      </c>
      <c r="E422" s="75"/>
      <c r="F422" s="97"/>
      <c r="G422" s="98">
        <f>IF(F422=0, 0, $E405*E407-E405)</f>
        <v>0</v>
      </c>
      <c r="H422" s="78">
        <f>G422*F422</f>
        <v>0</v>
      </c>
      <c r="I422" s="85"/>
      <c r="J422" s="99">
        <f>IF(I422=0, 0, E405*E408-E405)</f>
        <v>0</v>
      </c>
      <c r="K422" s="81">
        <f>J422*I422</f>
        <v>0</v>
      </c>
      <c r="L422" s="82">
        <f>K422-H422</f>
        <v>0</v>
      </c>
      <c r="M422" s="83" t="str">
        <f>IF(ISERROR(L422/H422), "", L422/H422)</f>
        <v/>
      </c>
      <c r="O422" s="7"/>
      <c r="P422" s="5"/>
      <c r="Q422" s="74" t="s">
        <v>63</v>
      </c>
      <c r="R422" s="75"/>
      <c r="S422" s="97"/>
      <c r="T422" s="98">
        <f>IF(S422=0, 0, $R405*R407-R405)</f>
        <v>0</v>
      </c>
      <c r="U422" s="78">
        <f>T422*S422</f>
        <v>0</v>
      </c>
      <c r="V422" s="85"/>
      <c r="W422" s="99">
        <f>IF(V422=0, 0, R405*R408-R405)</f>
        <v>0</v>
      </c>
      <c r="X422" s="81">
        <f>W422*V422</f>
        <v>0</v>
      </c>
      <c r="Y422" s="82">
        <f>X422-U422</f>
        <v>0</v>
      </c>
      <c r="Z422" s="83" t="str">
        <f>IF(ISERROR(Y422/U422), "", Y422/U422)</f>
        <v/>
      </c>
      <c r="AB422" s="7"/>
      <c r="AC422" s="5"/>
      <c r="AD422" s="74" t="s">
        <v>63</v>
      </c>
      <c r="AE422" s="75"/>
      <c r="AF422" s="97"/>
      <c r="AG422" s="98">
        <f>IF(AF422=0, 0, $R405*AE407-AE405)</f>
        <v>0</v>
      </c>
      <c r="AH422" s="78">
        <f>AG422*AF422</f>
        <v>0</v>
      </c>
      <c r="AI422" s="85"/>
      <c r="AJ422" s="99">
        <f>IF(AI422=0, 0, AE405*AE408-AE405)</f>
        <v>0</v>
      </c>
      <c r="AK422" s="81">
        <f>AJ422*AI422</f>
        <v>0</v>
      </c>
      <c r="AL422" s="82">
        <f>AK422-AH422</f>
        <v>0</v>
      </c>
      <c r="AM422" s="83" t="str">
        <f>IF(ISERROR(AL422/AH422), "", AL422/AH422)</f>
        <v/>
      </c>
      <c r="AO422" s="7"/>
    </row>
    <row r="423" spans="3:41" x14ac:dyDescent="0.35">
      <c r="C423" s="5"/>
      <c r="D423" s="74" t="s">
        <v>64</v>
      </c>
      <c r="E423" s="75"/>
      <c r="F423" s="97">
        <v>1.1802999999999999</v>
      </c>
      <c r="G423" s="100">
        <f>IF($E406&gt;0, $E406, $E405)</f>
        <v>3250</v>
      </c>
      <c r="H423" s="78">
        <f t="shared" ref="H423" si="417">G423*F423</f>
        <v>3835.9749999999999</v>
      </c>
      <c r="I423" s="239">
        <f>'Without Escalation'!I423</f>
        <v>-4.1000000000000002E-2</v>
      </c>
      <c r="J423" s="101">
        <f>IF($E406&gt;0, $E406, $E405)</f>
        <v>3250</v>
      </c>
      <c r="K423" s="81">
        <f t="shared" ref="K423" si="418">J423*I423</f>
        <v>-133.25</v>
      </c>
      <c r="L423" s="82">
        <f t="shared" ref="L423:L427" si="419">K423-H423</f>
        <v>-3969.2249999999999</v>
      </c>
      <c r="M423" s="83">
        <f t="shared" ref="M423:M426" si="420">IF(ISERROR(L423/H423), "", L423/H423)</f>
        <v>-1.0347369312886554</v>
      </c>
      <c r="O423" s="7"/>
      <c r="P423" s="5"/>
      <c r="Q423" s="74" t="s">
        <v>64</v>
      </c>
      <c r="R423" s="75"/>
      <c r="S423" s="97">
        <f t="shared" ref="S423:S432" si="421">I423</f>
        <v>-4.1000000000000002E-2</v>
      </c>
      <c r="T423" s="100">
        <f>IF($R406&gt;0, $R406, $R405)</f>
        <v>3250</v>
      </c>
      <c r="U423" s="78">
        <f t="shared" ref="U423" si="422">T423*S423</f>
        <v>-133.25</v>
      </c>
      <c r="V423" s="85"/>
      <c r="W423" s="101">
        <f>IF($R406&gt;0, $R406, $R405)</f>
        <v>3250</v>
      </c>
      <c r="X423" s="81">
        <f t="shared" ref="X423" si="423">W423*V423</f>
        <v>0</v>
      </c>
      <c r="Y423" s="82">
        <f t="shared" ref="Y423:Y427" si="424">X423-U423</f>
        <v>133.25</v>
      </c>
      <c r="Z423" s="83">
        <f t="shared" ref="Z423:Z426" si="425">IF(ISERROR(Y423/U423), "", Y423/U423)</f>
        <v>-1</v>
      </c>
      <c r="AB423" s="7"/>
      <c r="AC423" s="5"/>
      <c r="AD423" s="74" t="s">
        <v>64</v>
      </c>
      <c r="AE423" s="75"/>
      <c r="AF423" s="97">
        <f t="shared" ref="AF423:AF429" si="426">V423</f>
        <v>0</v>
      </c>
      <c r="AG423" s="100">
        <f>IF($R406&gt;0, $R406, $R405)</f>
        <v>3250</v>
      </c>
      <c r="AH423" s="78">
        <f t="shared" ref="AH423" si="427">AG423*AF423</f>
        <v>0</v>
      </c>
      <c r="AI423" s="85"/>
      <c r="AJ423" s="101">
        <f>IF($R406&gt;0, $R406, $R405)</f>
        <v>3250</v>
      </c>
      <c r="AK423" s="81">
        <f t="shared" ref="AK423" si="428">AJ423*AI423</f>
        <v>0</v>
      </c>
      <c r="AL423" s="82">
        <f t="shared" ref="AL423:AL427" si="429">AK423-AH423</f>
        <v>0</v>
      </c>
      <c r="AM423" s="83" t="str">
        <f t="shared" ref="AM423:AM426" si="430">IF(ISERROR(AL423/AH423), "", AL423/AH423)</f>
        <v/>
      </c>
      <c r="AO423" s="7"/>
    </row>
    <row r="424" spans="3:41" x14ac:dyDescent="0.35">
      <c r="C424" s="5"/>
      <c r="D424" s="74" t="s">
        <v>65</v>
      </c>
      <c r="E424" s="75"/>
      <c r="F424" s="97">
        <v>-5.5E-2</v>
      </c>
      <c r="G424" s="100">
        <f>IF($E406&gt;0, $E406, $E405)</f>
        <v>3250</v>
      </c>
      <c r="H424" s="78">
        <f>G424*F424</f>
        <v>-178.75</v>
      </c>
      <c r="I424" s="239">
        <f>'Without Escalation'!I424</f>
        <v>0</v>
      </c>
      <c r="J424" s="101">
        <f>IF($E406&gt;0, $E406, $E405)</f>
        <v>3250</v>
      </c>
      <c r="K424" s="81">
        <f>J424*I424</f>
        <v>0</v>
      </c>
      <c r="L424" s="82">
        <f t="shared" si="419"/>
        <v>178.75</v>
      </c>
      <c r="M424" s="83">
        <f t="shared" si="420"/>
        <v>-1</v>
      </c>
      <c r="O424" s="7"/>
      <c r="P424" s="5"/>
      <c r="Q424" s="74" t="s">
        <v>65</v>
      </c>
      <c r="R424" s="75"/>
      <c r="S424" s="97">
        <f t="shared" si="421"/>
        <v>0</v>
      </c>
      <c r="T424" s="100">
        <f>IF($R406&gt;0, $R406, $R405)</f>
        <v>3250</v>
      </c>
      <c r="U424" s="78">
        <f>T424*S424</f>
        <v>0</v>
      </c>
      <c r="V424" s="85">
        <v>0</v>
      </c>
      <c r="W424" s="101">
        <f>IF($R406&gt;0, $R406, $R405)</f>
        <v>3250</v>
      </c>
      <c r="X424" s="81">
        <f>W424*V424</f>
        <v>0</v>
      </c>
      <c r="Y424" s="82">
        <f t="shared" si="424"/>
        <v>0</v>
      </c>
      <c r="Z424" s="83" t="str">
        <f t="shared" si="425"/>
        <v/>
      </c>
      <c r="AB424" s="7"/>
      <c r="AC424" s="5"/>
      <c r="AD424" s="74" t="s">
        <v>65</v>
      </c>
      <c r="AE424" s="75"/>
      <c r="AF424" s="97">
        <f t="shared" si="426"/>
        <v>0</v>
      </c>
      <c r="AG424" s="100">
        <f>IF($R406&gt;0, $R406, $R405)</f>
        <v>3250</v>
      </c>
      <c r="AH424" s="78">
        <f>AG424*AF424</f>
        <v>0</v>
      </c>
      <c r="AI424" s="85">
        <v>0</v>
      </c>
      <c r="AJ424" s="101">
        <f>IF($R406&gt;0, $R406, $R405)</f>
        <v>3250</v>
      </c>
      <c r="AK424" s="81">
        <f>AJ424*AI424</f>
        <v>0</v>
      </c>
      <c r="AL424" s="82">
        <f t="shared" si="429"/>
        <v>0</v>
      </c>
      <c r="AM424" s="83" t="str">
        <f t="shared" si="430"/>
        <v/>
      </c>
      <c r="AO424" s="7"/>
    </row>
    <row r="425" spans="3:41" x14ac:dyDescent="0.35">
      <c r="C425" s="5"/>
      <c r="D425" s="74" t="s">
        <v>66</v>
      </c>
      <c r="E425" s="75"/>
      <c r="F425" s="97">
        <v>1E-4</v>
      </c>
      <c r="G425" s="100">
        <f>E405</f>
        <v>1000000</v>
      </c>
      <c r="H425" s="78">
        <f>G425*F425</f>
        <v>100</v>
      </c>
      <c r="I425" s="239">
        <f>'Without Escalation'!I425</f>
        <v>0</v>
      </c>
      <c r="J425" s="101">
        <f>E405</f>
        <v>1000000</v>
      </c>
      <c r="K425" s="81">
        <f t="shared" ref="K425:K426" si="431">J425*I425</f>
        <v>0</v>
      </c>
      <c r="L425" s="82">
        <f t="shared" si="419"/>
        <v>-100</v>
      </c>
      <c r="M425" s="83">
        <f t="shared" si="420"/>
        <v>-1</v>
      </c>
      <c r="O425" s="7"/>
      <c r="P425" s="5"/>
      <c r="Q425" s="74" t="s">
        <v>66</v>
      </c>
      <c r="R425" s="75"/>
      <c r="S425" s="97">
        <f t="shared" si="421"/>
        <v>0</v>
      </c>
      <c r="T425" s="100">
        <f>R405</f>
        <v>1000000</v>
      </c>
      <c r="U425" s="78">
        <f>T425*S425</f>
        <v>0</v>
      </c>
      <c r="V425" s="85">
        <v>0</v>
      </c>
      <c r="W425" s="101">
        <f>R405</f>
        <v>1000000</v>
      </c>
      <c r="X425" s="81">
        <f t="shared" ref="X425:X426" si="432">W425*V425</f>
        <v>0</v>
      </c>
      <c r="Y425" s="82">
        <f t="shared" si="424"/>
        <v>0</v>
      </c>
      <c r="Z425" s="83" t="str">
        <f t="shared" si="425"/>
        <v/>
      </c>
      <c r="AB425" s="7"/>
      <c r="AC425" s="5"/>
      <c r="AD425" s="74" t="s">
        <v>66</v>
      </c>
      <c r="AE425" s="75"/>
      <c r="AF425" s="97">
        <f t="shared" si="426"/>
        <v>0</v>
      </c>
      <c r="AG425" s="100">
        <f>AE405</f>
        <v>1000000</v>
      </c>
      <c r="AH425" s="78">
        <f>AG425*AF425</f>
        <v>0</v>
      </c>
      <c r="AI425" s="85">
        <v>0</v>
      </c>
      <c r="AJ425" s="101">
        <f>AE405</f>
        <v>1000000</v>
      </c>
      <c r="AK425" s="81">
        <f t="shared" ref="AK425:AK426" si="433">AJ425*AI425</f>
        <v>0</v>
      </c>
      <c r="AL425" s="82">
        <f t="shared" si="429"/>
        <v>0</v>
      </c>
      <c r="AM425" s="83" t="str">
        <f t="shared" si="430"/>
        <v/>
      </c>
      <c r="AO425" s="7"/>
    </row>
    <row r="426" spans="3:41" x14ac:dyDescent="0.35">
      <c r="C426" s="5"/>
      <c r="D426" s="74" t="s">
        <v>67</v>
      </c>
      <c r="E426" s="75"/>
      <c r="F426" s="97">
        <v>0.53769999999999996</v>
      </c>
      <c r="G426" s="100">
        <f>IF($E406&gt;0, $E406, $E405)</f>
        <v>3250</v>
      </c>
      <c r="H426" s="78">
        <f t="shared" ref="H426" si="434">G426*F426</f>
        <v>1747.5249999999999</v>
      </c>
      <c r="I426" s="239">
        <f>'Without Escalation'!I426</f>
        <v>0.75129999999999997</v>
      </c>
      <c r="J426" s="101">
        <f>IF($E406&gt;0, $E406, $E405)</f>
        <v>3250</v>
      </c>
      <c r="K426" s="81">
        <f t="shared" si="431"/>
        <v>2441.7249999999999</v>
      </c>
      <c r="L426" s="82">
        <f t="shared" si="419"/>
        <v>694.2</v>
      </c>
      <c r="M426" s="83">
        <f t="shared" si="420"/>
        <v>0.39724753580063238</v>
      </c>
      <c r="O426" s="7"/>
      <c r="P426" s="5"/>
      <c r="Q426" s="74" t="s">
        <v>67</v>
      </c>
      <c r="R426" s="75"/>
      <c r="S426" s="97">
        <f t="shared" si="421"/>
        <v>0.75129999999999997</v>
      </c>
      <c r="T426" s="100">
        <f>IF($R406&gt;0, $R406, $R405)</f>
        <v>3250</v>
      </c>
      <c r="U426" s="78">
        <f t="shared" ref="U426" si="435">T426*S426</f>
        <v>2441.7249999999999</v>
      </c>
      <c r="V426" s="102">
        <f>S426*(1+$K$16)</f>
        <v>0.77383899999999994</v>
      </c>
      <c r="W426" s="101">
        <f>IF($R406&gt;0, $R406, $R405)</f>
        <v>3250</v>
      </c>
      <c r="X426" s="81">
        <f t="shared" si="432"/>
        <v>2514.9767499999998</v>
      </c>
      <c r="Y426" s="82">
        <f t="shared" si="424"/>
        <v>73.251749999999902</v>
      </c>
      <c r="Z426" s="83">
        <f t="shared" si="425"/>
        <v>2.9999999999999961E-2</v>
      </c>
      <c r="AB426" s="7"/>
      <c r="AC426" s="5"/>
      <c r="AD426" s="74" t="s">
        <v>67</v>
      </c>
      <c r="AE426" s="75"/>
      <c r="AF426" s="97">
        <f t="shared" si="426"/>
        <v>0.77383899999999994</v>
      </c>
      <c r="AG426" s="100">
        <f>IF($R406&gt;0, $R406, $R405)</f>
        <v>3250</v>
      </c>
      <c r="AH426" s="78">
        <f t="shared" ref="AH426" si="436">AG426*AF426</f>
        <v>2514.9767499999998</v>
      </c>
      <c r="AI426" s="102">
        <f>AF426*(1+$K$16)</f>
        <v>0.79705417000000001</v>
      </c>
      <c r="AJ426" s="101">
        <f>IF($R406&gt;0, $R406, $R405)</f>
        <v>3250</v>
      </c>
      <c r="AK426" s="81">
        <f t="shared" si="433"/>
        <v>2590.4260525</v>
      </c>
      <c r="AL426" s="82">
        <f t="shared" si="429"/>
        <v>75.449302500000158</v>
      </c>
      <c r="AM426" s="83">
        <f t="shared" si="430"/>
        <v>3.0000000000000065E-2</v>
      </c>
      <c r="AO426" s="7"/>
    </row>
    <row r="427" spans="3:41" x14ac:dyDescent="0.35">
      <c r="C427" s="5"/>
      <c r="D427" s="74" t="s">
        <v>68</v>
      </c>
      <c r="E427" s="75"/>
      <c r="F427" s="76">
        <v>0</v>
      </c>
      <c r="G427" s="77">
        <v>1</v>
      </c>
      <c r="H427" s="78">
        <f>G427*F427</f>
        <v>0</v>
      </c>
      <c r="I427" s="239">
        <f>'Without Escalation'!I427</f>
        <v>0</v>
      </c>
      <c r="J427" s="86">
        <v>1</v>
      </c>
      <c r="K427" s="81">
        <f>J427*I427</f>
        <v>0</v>
      </c>
      <c r="L427" s="82">
        <f t="shared" si="419"/>
        <v>0</v>
      </c>
      <c r="M427" s="83" t="str">
        <f>IF(ISERROR(L427/H427), "", L427/H427)</f>
        <v/>
      </c>
      <c r="O427" s="7"/>
      <c r="P427" s="5"/>
      <c r="Q427" s="74" t="s">
        <v>68</v>
      </c>
      <c r="R427" s="75"/>
      <c r="S427" s="97">
        <f t="shared" si="421"/>
        <v>0</v>
      </c>
      <c r="T427" s="77">
        <v>1</v>
      </c>
      <c r="U427" s="78">
        <f>T427*S427</f>
        <v>0</v>
      </c>
      <c r="V427" s="79">
        <v>0</v>
      </c>
      <c r="W427" s="86">
        <v>1</v>
      </c>
      <c r="X427" s="81">
        <f>W427*V427</f>
        <v>0</v>
      </c>
      <c r="Y427" s="82">
        <f t="shared" si="424"/>
        <v>0</v>
      </c>
      <c r="Z427" s="83" t="str">
        <f>IF(ISERROR(Y427/U427), "", Y427/U427)</f>
        <v/>
      </c>
      <c r="AB427" s="7"/>
      <c r="AC427" s="5"/>
      <c r="AD427" s="74" t="s">
        <v>68</v>
      </c>
      <c r="AE427" s="75"/>
      <c r="AF427" s="97">
        <f t="shared" si="426"/>
        <v>0</v>
      </c>
      <c r="AG427" s="77">
        <v>1</v>
      </c>
      <c r="AH427" s="78">
        <f>AG427*AF427</f>
        <v>0</v>
      </c>
      <c r="AI427" s="79">
        <v>0</v>
      </c>
      <c r="AJ427" s="86">
        <v>1</v>
      </c>
      <c r="AK427" s="81">
        <f>AJ427*AI427</f>
        <v>0</v>
      </c>
      <c r="AL427" s="82">
        <f t="shared" si="429"/>
        <v>0</v>
      </c>
      <c r="AM427" s="83" t="str">
        <f>IF(ISERROR(AL427/AH427), "", AL427/AH427)</f>
        <v/>
      </c>
      <c r="AO427" s="7"/>
    </row>
    <row r="428" spans="3:41" x14ac:dyDescent="0.35">
      <c r="C428" s="5"/>
      <c r="D428" s="74" t="s">
        <v>69</v>
      </c>
      <c r="E428" s="75"/>
      <c r="F428" s="76">
        <v>0</v>
      </c>
      <c r="G428" s="77">
        <v>1</v>
      </c>
      <c r="H428" s="78">
        <f t="shared" ref="H428" si="437">G428*F428</f>
        <v>0</v>
      </c>
      <c r="I428" s="239">
        <f>'Without Escalation'!I428</f>
        <v>0</v>
      </c>
      <c r="J428" s="86">
        <v>1</v>
      </c>
      <c r="K428" s="81">
        <f>J428*I428</f>
        <v>0</v>
      </c>
      <c r="L428" s="82">
        <f>K428-H428</f>
        <v>0</v>
      </c>
      <c r="M428" s="83" t="str">
        <f>IF(ISERROR(L428/H428), "", L428/H428)</f>
        <v/>
      </c>
      <c r="O428" s="7"/>
      <c r="P428" s="5"/>
      <c r="Q428" s="74" t="s">
        <v>69</v>
      </c>
      <c r="R428" s="75"/>
      <c r="S428" s="97">
        <f t="shared" si="421"/>
        <v>0</v>
      </c>
      <c r="T428" s="77">
        <v>1</v>
      </c>
      <c r="U428" s="78">
        <f t="shared" ref="U428" si="438">T428*S428</f>
        <v>0</v>
      </c>
      <c r="V428" s="79">
        <v>0</v>
      </c>
      <c r="W428" s="86">
        <v>1</v>
      </c>
      <c r="X428" s="81">
        <f>W428*V428</f>
        <v>0</v>
      </c>
      <c r="Y428" s="82">
        <f>X428-U428</f>
        <v>0</v>
      </c>
      <c r="Z428" s="83" t="str">
        <f>IF(ISERROR(Y428/U428), "", Y428/U428)</f>
        <v/>
      </c>
      <c r="AB428" s="7"/>
      <c r="AC428" s="5"/>
      <c r="AD428" s="74" t="s">
        <v>69</v>
      </c>
      <c r="AE428" s="75"/>
      <c r="AF428" s="97">
        <f t="shared" si="426"/>
        <v>0</v>
      </c>
      <c r="AG428" s="77">
        <v>1</v>
      </c>
      <c r="AH428" s="78">
        <f t="shared" ref="AH428" si="439">AG428*AF428</f>
        <v>0</v>
      </c>
      <c r="AI428" s="79">
        <v>0</v>
      </c>
      <c r="AJ428" s="86">
        <v>1</v>
      </c>
      <c r="AK428" s="81">
        <f>AJ428*AI428</f>
        <v>0</v>
      </c>
      <c r="AL428" s="82">
        <f>AK428-AH428</f>
        <v>0</v>
      </c>
      <c r="AM428" s="83" t="str">
        <f>IF(ISERROR(AL428/AH428), "", AL428/AH428)</f>
        <v/>
      </c>
      <c r="AO428" s="7"/>
    </row>
    <row r="429" spans="3:41" x14ac:dyDescent="0.35">
      <c r="C429" s="5"/>
      <c r="D429" s="74" t="s">
        <v>70</v>
      </c>
      <c r="E429" s="75"/>
      <c r="F429" s="97"/>
      <c r="G429" s="100">
        <f>IF($E406&gt;0, $E406, $E405)</f>
        <v>3250</v>
      </c>
      <c r="H429" s="78">
        <f>G429*F429</f>
        <v>0</v>
      </c>
      <c r="I429" s="239">
        <f>'Without Escalation'!I429</f>
        <v>4.1599999999999998E-2</v>
      </c>
      <c r="J429" s="101">
        <f>IF($E406&gt;0, $E406, $E405)</f>
        <v>3250</v>
      </c>
      <c r="K429" s="81">
        <f>J429*I429</f>
        <v>135.19999999999999</v>
      </c>
      <c r="L429" s="82">
        <f t="shared" ref="L429:L436" si="440">K429-H429</f>
        <v>135.19999999999999</v>
      </c>
      <c r="M429" s="83" t="str">
        <f>IF(ISERROR(L429/H429), "", L429/H429)</f>
        <v/>
      </c>
      <c r="O429" s="7"/>
      <c r="P429" s="5"/>
      <c r="Q429" s="74" t="s">
        <v>70</v>
      </c>
      <c r="R429" s="75"/>
      <c r="S429" s="97">
        <f t="shared" si="421"/>
        <v>4.1599999999999998E-2</v>
      </c>
      <c r="T429" s="100">
        <f>IF($R406&gt;0, $R406, $R405)</f>
        <v>3250</v>
      </c>
      <c r="U429" s="78">
        <f>T429*S429</f>
        <v>135.19999999999999</v>
      </c>
      <c r="V429" s="85"/>
      <c r="W429" s="101">
        <f>IF($R406&gt;0, $R406, $R405)</f>
        <v>3250</v>
      </c>
      <c r="X429" s="81">
        <f>W429*V429</f>
        <v>0</v>
      </c>
      <c r="Y429" s="82">
        <f t="shared" ref="Y429:Y436" si="441">X429-U429</f>
        <v>-135.19999999999999</v>
      </c>
      <c r="Z429" s="83">
        <f>IF(ISERROR(Y429/U429), "", Y429/U429)</f>
        <v>-1</v>
      </c>
      <c r="AB429" s="7"/>
      <c r="AC429" s="5"/>
      <c r="AD429" s="74" t="s">
        <v>70</v>
      </c>
      <c r="AE429" s="75"/>
      <c r="AF429" s="97">
        <f t="shared" si="426"/>
        <v>0</v>
      </c>
      <c r="AG429" s="100">
        <f>IF($R406&gt;0, $R406, $R405)</f>
        <v>3250</v>
      </c>
      <c r="AH429" s="78">
        <f>AG429*AF429</f>
        <v>0</v>
      </c>
      <c r="AI429" s="85"/>
      <c r="AJ429" s="101">
        <f>IF($R406&gt;0, $R406, $R405)</f>
        <v>3250</v>
      </c>
      <c r="AK429" s="81">
        <f>AJ429*AI429</f>
        <v>0</v>
      </c>
      <c r="AL429" s="82">
        <f t="shared" ref="AL429:AL436" si="442">AK429-AH429</f>
        <v>0</v>
      </c>
      <c r="AM429" s="83" t="str">
        <f>IF(ISERROR(AL429/AH429), "", AL429/AH429)</f>
        <v/>
      </c>
      <c r="AO429" s="7"/>
    </row>
    <row r="430" spans="3:41" x14ac:dyDescent="0.35">
      <c r="C430" s="5"/>
      <c r="D430" s="87" t="s">
        <v>71</v>
      </c>
      <c r="E430" s="103"/>
      <c r="F430" s="104"/>
      <c r="G430" s="105"/>
      <c r="H430" s="106">
        <f>SUM(H421:H429)</f>
        <v>10049.779999999999</v>
      </c>
      <c r="I430" s="107"/>
      <c r="J430" s="93"/>
      <c r="K430" s="108">
        <f>SUM(K421:K429)</f>
        <v>10411.806967646888</v>
      </c>
      <c r="L430" s="95">
        <f t="shared" si="440"/>
        <v>362.02696764688881</v>
      </c>
      <c r="M430" s="96">
        <f>IF((H430)=0,"",(L430/H430))</f>
        <v>3.6023372416798066E-2</v>
      </c>
      <c r="O430" s="7"/>
      <c r="P430" s="5"/>
      <c r="Q430" s="87" t="s">
        <v>71</v>
      </c>
      <c r="R430" s="103"/>
      <c r="S430" s="104"/>
      <c r="T430" s="105"/>
      <c r="U430" s="106">
        <f>SUM(U421:U429)</f>
        <v>10411.806967646888</v>
      </c>
      <c r="V430" s="107"/>
      <c r="W430" s="93"/>
      <c r="X430" s="108">
        <f>SUM(X421:X429)</f>
        <v>10721.368494828217</v>
      </c>
      <c r="Y430" s="95">
        <f t="shared" si="441"/>
        <v>309.56152718132944</v>
      </c>
      <c r="Z430" s="96">
        <f>IF((U430)=0,"",(Y430/U430))</f>
        <v>2.9731777408402306E-2</v>
      </c>
      <c r="AB430" s="7"/>
      <c r="AC430" s="5"/>
      <c r="AD430" s="87" t="s">
        <v>71</v>
      </c>
      <c r="AE430" s="103"/>
      <c r="AF430" s="104"/>
      <c r="AG430" s="105"/>
      <c r="AH430" s="106">
        <f>SUM(AH421:AH429)</f>
        <v>10721.368494828217</v>
      </c>
      <c r="AI430" s="107"/>
      <c r="AJ430" s="93"/>
      <c r="AK430" s="108">
        <f ca="1">SUM(AK421:AK429)</f>
        <v>11377.50933696319</v>
      </c>
      <c r="AL430" s="95">
        <f t="shared" ca="1" si="442"/>
        <v>656.14084213497335</v>
      </c>
      <c r="AM430" s="96">
        <f ca="1">IF((AH430)=0,"",(AL430/AH430))</f>
        <v>6.1199355516180901E-2</v>
      </c>
      <c r="AO430" s="7"/>
    </row>
    <row r="431" spans="3:41" x14ac:dyDescent="0.35">
      <c r="C431" s="5"/>
      <c r="D431" s="109" t="s">
        <v>72</v>
      </c>
      <c r="E431" s="75"/>
      <c r="F431" s="110">
        <v>3.8717999999999999</v>
      </c>
      <c r="G431" s="98">
        <f>IF($E406&gt;0, $E406, $E405*$E407)</f>
        <v>3250</v>
      </c>
      <c r="H431" s="78">
        <f>G431*F431</f>
        <v>12583.35</v>
      </c>
      <c r="I431" s="239">
        <f>'Without Escalation'!I431</f>
        <v>5.1161000000000003</v>
      </c>
      <c r="J431" s="99">
        <f>IF($E406&gt;0, $E406, $E405*$E408)</f>
        <v>3250</v>
      </c>
      <c r="K431" s="81">
        <f>J431*I431</f>
        <v>16627.325000000001</v>
      </c>
      <c r="L431" s="82">
        <f t="shared" si="440"/>
        <v>4043.9750000000004</v>
      </c>
      <c r="M431" s="83">
        <f>IF(ISERROR(L431/H431), "", L431/H431)</f>
        <v>0.32137507102639601</v>
      </c>
      <c r="O431" s="7"/>
      <c r="P431" s="5"/>
      <c r="Q431" s="109" t="s">
        <v>72</v>
      </c>
      <c r="R431" s="75"/>
      <c r="S431" s="97">
        <f t="shared" si="421"/>
        <v>5.1161000000000003</v>
      </c>
      <c r="T431" s="98">
        <f>IF($R406&gt;0, $R406, $R405*$R407)</f>
        <v>3250</v>
      </c>
      <c r="U431" s="78">
        <f>T431*S431</f>
        <v>16627.325000000001</v>
      </c>
      <c r="V431" s="102">
        <f>S431*(1+$K$16)</f>
        <v>5.2695830000000008</v>
      </c>
      <c r="W431" s="99">
        <f>IF($R406&gt;0, $R406, $R405*$R408)</f>
        <v>3250</v>
      </c>
      <c r="X431" s="81">
        <f>W431*V431</f>
        <v>17126.144750000003</v>
      </c>
      <c r="Y431" s="82">
        <f t="shared" si="441"/>
        <v>498.81975000000239</v>
      </c>
      <c r="Z431" s="83">
        <f>IF(ISERROR(Y431/U431), "", Y431/U431)</f>
        <v>3.0000000000000141E-2</v>
      </c>
      <c r="AB431" s="7"/>
      <c r="AC431" s="5"/>
      <c r="AD431" s="109" t="s">
        <v>72</v>
      </c>
      <c r="AE431" s="75"/>
      <c r="AF431" s="97">
        <f t="shared" ref="AF431:AF432" si="443">V431</f>
        <v>5.2695830000000008</v>
      </c>
      <c r="AG431" s="98">
        <f>IF($R406&gt;0, $R406, $R405*$R407)</f>
        <v>3250</v>
      </c>
      <c r="AH431" s="78">
        <f>AG431*AF431</f>
        <v>17126.144750000003</v>
      </c>
      <c r="AI431" s="102">
        <f>AF431*(1+$K$16)</f>
        <v>5.4276704900000006</v>
      </c>
      <c r="AJ431" s="99">
        <f>IF($R406&gt;0, $R406, $R405*$R408)</f>
        <v>3250</v>
      </c>
      <c r="AK431" s="81">
        <f>AJ431*AI431</f>
        <v>17639.929092500002</v>
      </c>
      <c r="AL431" s="82">
        <f t="shared" si="442"/>
        <v>513.78434249999918</v>
      </c>
      <c r="AM431" s="83">
        <f>IF(ISERROR(AL431/AH431), "", AL431/AH431)</f>
        <v>2.9999999999999947E-2</v>
      </c>
      <c r="AO431" s="7"/>
    </row>
    <row r="432" spans="3:41" x14ac:dyDescent="0.35">
      <c r="C432" s="5"/>
      <c r="D432" s="111" t="s">
        <v>73</v>
      </c>
      <c r="E432" s="75"/>
      <c r="F432" s="110">
        <v>1.3776999999999999</v>
      </c>
      <c r="G432" s="98">
        <f>IF($E406&gt;0, $E406, $E405*$E407)</f>
        <v>3250</v>
      </c>
      <c r="H432" s="78">
        <f>G432*F432</f>
        <v>4477.5249999999996</v>
      </c>
      <c r="I432" s="239">
        <f>'Without Escalation'!I432</f>
        <v>1.9016999999999999</v>
      </c>
      <c r="J432" s="99">
        <f>IF($E406&gt;0, $E406, $E405*$E408)</f>
        <v>3250</v>
      </c>
      <c r="K432" s="81">
        <f>J432*I432</f>
        <v>6180.5249999999996</v>
      </c>
      <c r="L432" s="82">
        <f t="shared" si="440"/>
        <v>1703</v>
      </c>
      <c r="M432" s="83">
        <f>IF(ISERROR(L432/H432), "", L432/H432)</f>
        <v>0.3803440516803368</v>
      </c>
      <c r="O432" s="7"/>
      <c r="P432" s="5"/>
      <c r="Q432" s="111" t="s">
        <v>73</v>
      </c>
      <c r="R432" s="75"/>
      <c r="S432" s="97">
        <f t="shared" si="421"/>
        <v>1.9016999999999999</v>
      </c>
      <c r="T432" s="98">
        <f>IF($R406&gt;0, $R406, $R405*$R407)</f>
        <v>3250</v>
      </c>
      <c r="U432" s="78">
        <f>T432*S432</f>
        <v>6180.5249999999996</v>
      </c>
      <c r="V432" s="102">
        <f>S432*(1+$K$16)</f>
        <v>1.9587509999999999</v>
      </c>
      <c r="W432" s="99">
        <f>IF($R406&gt;0, $R406, $R405*$R408)</f>
        <v>3250</v>
      </c>
      <c r="X432" s="81">
        <f>W432*V432</f>
        <v>6365.9407499999998</v>
      </c>
      <c r="Y432" s="82">
        <f t="shared" si="441"/>
        <v>185.41575000000012</v>
      </c>
      <c r="Z432" s="83">
        <f>IF(ISERROR(Y432/U432), "", Y432/U432)</f>
        <v>3.000000000000002E-2</v>
      </c>
      <c r="AB432" s="7"/>
      <c r="AC432" s="5"/>
      <c r="AD432" s="111" t="s">
        <v>73</v>
      </c>
      <c r="AE432" s="75"/>
      <c r="AF432" s="97">
        <f t="shared" si="443"/>
        <v>1.9587509999999999</v>
      </c>
      <c r="AG432" s="98">
        <f>IF($R406&gt;0, $R406, $R405*$R407)</f>
        <v>3250</v>
      </c>
      <c r="AH432" s="78">
        <f>AG432*AF432</f>
        <v>6365.9407499999998</v>
      </c>
      <c r="AI432" s="102">
        <f>AF432*(1+$K$16)</f>
        <v>2.01751353</v>
      </c>
      <c r="AJ432" s="99">
        <f>IF($R406&gt;0, $R406, $R405*$R408)</f>
        <v>3250</v>
      </c>
      <c r="AK432" s="81">
        <f>AJ432*AI432</f>
        <v>6556.9189724999997</v>
      </c>
      <c r="AL432" s="82">
        <f t="shared" si="442"/>
        <v>190.9782224999999</v>
      </c>
      <c r="AM432" s="83">
        <f>IF(ISERROR(AL432/AH432), "", AL432/AH432)</f>
        <v>2.9999999999999985E-2</v>
      </c>
      <c r="AO432" s="7"/>
    </row>
    <row r="433" spans="3:41" x14ac:dyDescent="0.35">
      <c r="C433" s="5"/>
      <c r="D433" s="87" t="s">
        <v>74</v>
      </c>
      <c r="E433" s="88"/>
      <c r="F433" s="104"/>
      <c r="G433" s="105"/>
      <c r="H433" s="106">
        <f>SUM(H430:H432)</f>
        <v>27110.654999999999</v>
      </c>
      <c r="I433" s="107"/>
      <c r="J433" s="93"/>
      <c r="K433" s="108">
        <f>SUM(K430:K432)</f>
        <v>33219.656967646886</v>
      </c>
      <c r="L433" s="95">
        <f t="shared" si="440"/>
        <v>6109.0019676468874</v>
      </c>
      <c r="M433" s="96">
        <f>IF((H433)=0,"",(L433/H433))</f>
        <v>0.22533583078855482</v>
      </c>
      <c r="O433" s="7"/>
      <c r="P433" s="5"/>
      <c r="Q433" s="87" t="s">
        <v>74</v>
      </c>
      <c r="R433" s="88"/>
      <c r="S433" s="104"/>
      <c r="T433" s="105"/>
      <c r="U433" s="106">
        <f>SUM(U430:U432)</f>
        <v>33219.656967646886</v>
      </c>
      <c r="V433" s="107"/>
      <c r="W433" s="93"/>
      <c r="X433" s="108">
        <f>SUM(X430:X432)</f>
        <v>34213.453994828218</v>
      </c>
      <c r="Y433" s="95">
        <f t="shared" si="441"/>
        <v>993.79702718133194</v>
      </c>
      <c r="Z433" s="96">
        <f>IF((U433)=0,"",(Y433/U433))</f>
        <v>2.9915932851119008E-2</v>
      </c>
      <c r="AB433" s="7"/>
      <c r="AC433" s="5"/>
      <c r="AD433" s="87" t="s">
        <v>74</v>
      </c>
      <c r="AE433" s="88"/>
      <c r="AF433" s="104"/>
      <c r="AG433" s="105"/>
      <c r="AH433" s="106">
        <f>SUM(AH430:AH432)</f>
        <v>34213.453994828218</v>
      </c>
      <c r="AI433" s="107"/>
      <c r="AJ433" s="93"/>
      <c r="AK433" s="108">
        <f ca="1">SUM(AK430:AK432)</f>
        <v>35574.357401963192</v>
      </c>
      <c r="AL433" s="95">
        <f t="shared" ca="1" si="442"/>
        <v>1360.9034071349743</v>
      </c>
      <c r="AM433" s="96">
        <f ca="1">IF((AH433)=0,"",(AL433/AH433))</f>
        <v>3.9776849403766468E-2</v>
      </c>
      <c r="AO433" s="7"/>
    </row>
    <row r="434" spans="3:41" x14ac:dyDescent="0.35">
      <c r="C434" s="5"/>
      <c r="D434" s="74" t="s">
        <v>75</v>
      </c>
      <c r="E434" s="75"/>
      <c r="F434" s="85">
        <v>4.5000000000000005E-3</v>
      </c>
      <c r="G434" s="98">
        <f>E405*E407</f>
        <v>1069400</v>
      </c>
      <c r="H434" s="113">
        <f t="shared" ref="H434:H436" si="444">G434*F434</f>
        <v>4812.3</v>
      </c>
      <c r="I434" s="85">
        <v>4.5000000000000005E-3</v>
      </c>
      <c r="J434" s="99">
        <f>E405*E408</f>
        <v>1056300</v>
      </c>
      <c r="K434" s="81">
        <f t="shared" ref="K434:K436" si="445">J434*I434</f>
        <v>4753.3500000000004</v>
      </c>
      <c r="L434" s="82">
        <f t="shared" si="440"/>
        <v>-58.949999999999818</v>
      </c>
      <c r="M434" s="83">
        <f t="shared" ref="M434:M436" si="446">IF(ISERROR(L434/H434), "", L434/H434)</f>
        <v>-1.2249859734430484E-2</v>
      </c>
      <c r="O434" s="7"/>
      <c r="P434" s="5"/>
      <c r="Q434" s="74" t="s">
        <v>75</v>
      </c>
      <c r="R434" s="75"/>
      <c r="S434" s="85">
        <v>4.5000000000000005E-3</v>
      </c>
      <c r="T434" s="98">
        <f>R405*R407</f>
        <v>1056300</v>
      </c>
      <c r="U434" s="113">
        <f t="shared" ref="U434:U436" si="447">T434*S434</f>
        <v>4753.3500000000004</v>
      </c>
      <c r="V434" s="85">
        <v>4.5000000000000005E-3</v>
      </c>
      <c r="W434" s="99">
        <f>R405*R408</f>
        <v>1056300</v>
      </c>
      <c r="X434" s="81">
        <f t="shared" ref="X434:X436" si="448">W434*V434</f>
        <v>4753.3500000000004</v>
      </c>
      <c r="Y434" s="82">
        <f t="shared" si="441"/>
        <v>0</v>
      </c>
      <c r="Z434" s="83">
        <f t="shared" ref="Z434:Z436" si="449">IF(ISERROR(Y434/U434), "", Y434/U434)</f>
        <v>0</v>
      </c>
      <c r="AB434" s="7"/>
      <c r="AC434" s="5"/>
      <c r="AD434" s="74" t="s">
        <v>75</v>
      </c>
      <c r="AE434" s="75"/>
      <c r="AF434" s="85">
        <v>4.5000000000000005E-3</v>
      </c>
      <c r="AG434" s="98">
        <f>AE405*AE407</f>
        <v>1056300</v>
      </c>
      <c r="AH434" s="113">
        <f t="shared" ref="AH434:AH436" si="450">AG434*AF434</f>
        <v>4753.3500000000004</v>
      </c>
      <c r="AI434" s="85">
        <v>4.5000000000000005E-3</v>
      </c>
      <c r="AJ434" s="99">
        <f>AE405*AE408</f>
        <v>1056300</v>
      </c>
      <c r="AK434" s="81">
        <f t="shared" ref="AK434:AK436" si="451">AJ434*AI434</f>
        <v>4753.3500000000004</v>
      </c>
      <c r="AL434" s="82">
        <f t="shared" si="442"/>
        <v>0</v>
      </c>
      <c r="AM434" s="83">
        <f t="shared" ref="AM434:AM436" si="452">IF(ISERROR(AL434/AH434), "", AL434/AH434)</f>
        <v>0</v>
      </c>
      <c r="AO434" s="7"/>
    </row>
    <row r="435" spans="3:41" x14ac:dyDescent="0.35">
      <c r="C435" s="5"/>
      <c r="D435" s="74" t="s">
        <v>76</v>
      </c>
      <c r="E435" s="75"/>
      <c r="F435" s="85">
        <v>1.4E-3</v>
      </c>
      <c r="G435" s="98">
        <f>E405*E407</f>
        <v>1069400</v>
      </c>
      <c r="H435" s="113">
        <f t="shared" si="444"/>
        <v>1497.16</v>
      </c>
      <c r="I435" s="85">
        <v>1.4E-3</v>
      </c>
      <c r="J435" s="99">
        <f>E405*E408</f>
        <v>1056300</v>
      </c>
      <c r="K435" s="81">
        <f t="shared" si="445"/>
        <v>1478.82</v>
      </c>
      <c r="L435" s="82">
        <f t="shared" si="440"/>
        <v>-18.340000000000146</v>
      </c>
      <c r="M435" s="83">
        <f t="shared" si="446"/>
        <v>-1.2249859734430619E-2</v>
      </c>
      <c r="O435" s="7"/>
      <c r="P435" s="5"/>
      <c r="Q435" s="74" t="s">
        <v>76</v>
      </c>
      <c r="R435" s="75"/>
      <c r="S435" s="85">
        <v>1.4E-3</v>
      </c>
      <c r="T435" s="98">
        <f>R405*R407</f>
        <v>1056300</v>
      </c>
      <c r="U435" s="113">
        <f t="shared" si="447"/>
        <v>1478.82</v>
      </c>
      <c r="V435" s="85">
        <v>1.4E-3</v>
      </c>
      <c r="W435" s="99">
        <f>R405*R408</f>
        <v>1056300</v>
      </c>
      <c r="X435" s="81">
        <f t="shared" si="448"/>
        <v>1478.82</v>
      </c>
      <c r="Y435" s="82">
        <f t="shared" si="441"/>
        <v>0</v>
      </c>
      <c r="Z435" s="83">
        <f t="shared" si="449"/>
        <v>0</v>
      </c>
      <c r="AB435" s="7"/>
      <c r="AC435" s="5"/>
      <c r="AD435" s="74" t="s">
        <v>76</v>
      </c>
      <c r="AE435" s="75"/>
      <c r="AF435" s="85">
        <v>1.4E-3</v>
      </c>
      <c r="AG435" s="98">
        <f>AE405*AE407</f>
        <v>1056300</v>
      </c>
      <c r="AH435" s="113">
        <f t="shared" si="450"/>
        <v>1478.82</v>
      </c>
      <c r="AI435" s="85">
        <v>1.4E-3</v>
      </c>
      <c r="AJ435" s="99">
        <f>AE405*AE408</f>
        <v>1056300</v>
      </c>
      <c r="AK435" s="81">
        <f t="shared" si="451"/>
        <v>1478.82</v>
      </c>
      <c r="AL435" s="82">
        <f t="shared" si="442"/>
        <v>0</v>
      </c>
      <c r="AM435" s="83">
        <f t="shared" si="452"/>
        <v>0</v>
      </c>
      <c r="AO435" s="7"/>
    </row>
    <row r="436" spans="3:41" x14ac:dyDescent="0.35">
      <c r="C436" s="5"/>
      <c r="D436" s="74" t="s">
        <v>77</v>
      </c>
      <c r="E436" s="75"/>
      <c r="F436" s="114">
        <v>0.25</v>
      </c>
      <c r="G436" s="77">
        <v>1</v>
      </c>
      <c r="H436" s="113">
        <f t="shared" si="444"/>
        <v>0.25</v>
      </c>
      <c r="I436" s="79">
        <v>0.25</v>
      </c>
      <c r="J436" s="80">
        <v>1</v>
      </c>
      <c r="K436" s="81">
        <f t="shared" si="445"/>
        <v>0.25</v>
      </c>
      <c r="L436" s="82">
        <f t="shared" si="440"/>
        <v>0</v>
      </c>
      <c r="M436" s="83">
        <f t="shared" si="446"/>
        <v>0</v>
      </c>
      <c r="O436" s="7"/>
      <c r="P436" s="5"/>
      <c r="Q436" s="74" t="s">
        <v>77</v>
      </c>
      <c r="R436" s="75"/>
      <c r="S436" s="114">
        <v>0.25</v>
      </c>
      <c r="T436" s="77">
        <v>1</v>
      </c>
      <c r="U436" s="113">
        <f t="shared" si="447"/>
        <v>0.25</v>
      </c>
      <c r="V436" s="79">
        <v>0.25</v>
      </c>
      <c r="W436" s="80">
        <v>1</v>
      </c>
      <c r="X436" s="81">
        <f t="shared" si="448"/>
        <v>0.25</v>
      </c>
      <c r="Y436" s="82">
        <f t="shared" si="441"/>
        <v>0</v>
      </c>
      <c r="Z436" s="83">
        <f t="shared" si="449"/>
        <v>0</v>
      </c>
      <c r="AB436" s="7"/>
      <c r="AC436" s="5"/>
      <c r="AD436" s="74" t="s">
        <v>77</v>
      </c>
      <c r="AE436" s="75"/>
      <c r="AF436" s="114">
        <v>0.25</v>
      </c>
      <c r="AG436" s="77">
        <v>1</v>
      </c>
      <c r="AH436" s="113">
        <f t="shared" si="450"/>
        <v>0.25</v>
      </c>
      <c r="AI436" s="79">
        <v>0.25</v>
      </c>
      <c r="AJ436" s="80">
        <v>1</v>
      </c>
      <c r="AK436" s="81">
        <f t="shared" si="451"/>
        <v>0.25</v>
      </c>
      <c r="AL436" s="82">
        <f t="shared" si="442"/>
        <v>0</v>
      </c>
      <c r="AM436" s="83">
        <f t="shared" si="452"/>
        <v>0</v>
      </c>
      <c r="AO436" s="7"/>
    </row>
    <row r="437" spans="3:41" hidden="1" x14ac:dyDescent="0.35">
      <c r="C437" s="5"/>
      <c r="D437" s="74" t="s">
        <v>78</v>
      </c>
      <c r="E437" s="75"/>
      <c r="F437" s="110"/>
      <c r="G437" s="98"/>
      <c r="H437" s="113"/>
      <c r="I437" s="102"/>
      <c r="J437" s="99"/>
      <c r="K437" s="81"/>
      <c r="L437" s="82"/>
      <c r="M437" s="83"/>
      <c r="O437" s="7"/>
      <c r="P437" s="5"/>
      <c r="Q437" s="74" t="s">
        <v>78</v>
      </c>
      <c r="R437" s="75"/>
      <c r="S437" s="110"/>
      <c r="T437" s="98"/>
      <c r="U437" s="113"/>
      <c r="V437" s="102"/>
      <c r="W437" s="99"/>
      <c r="X437" s="81"/>
      <c r="Y437" s="82"/>
      <c r="Z437" s="83"/>
      <c r="AB437" s="7"/>
      <c r="AC437" s="5"/>
      <c r="AD437" s="74" t="s">
        <v>78</v>
      </c>
      <c r="AE437" s="75"/>
      <c r="AF437" s="110"/>
      <c r="AG437" s="98"/>
      <c r="AH437" s="113"/>
      <c r="AI437" s="102"/>
      <c r="AJ437" s="99"/>
      <c r="AK437" s="81"/>
      <c r="AL437" s="82"/>
      <c r="AM437" s="83"/>
      <c r="AO437" s="7"/>
    </row>
    <row r="438" spans="3:41" hidden="1" x14ac:dyDescent="0.35">
      <c r="C438" s="5"/>
      <c r="D438" s="74" t="s">
        <v>79</v>
      </c>
      <c r="E438" s="75"/>
      <c r="F438" s="112">
        <v>7.5999999999999998E-2</v>
      </c>
      <c r="G438" s="115">
        <v>684415.99999999988</v>
      </c>
      <c r="H438" s="113">
        <f t="shared" ref="H438:H440" si="453">G438*F438</f>
        <v>52015.615999999987</v>
      </c>
      <c r="I438" s="116">
        <v>7.5999999999999998E-2</v>
      </c>
      <c r="J438" s="117">
        <v>676032</v>
      </c>
      <c r="K438" s="81">
        <f t="shared" ref="K438:K440" si="454">J438*I438</f>
        <v>51378.432000000001</v>
      </c>
      <c r="L438" s="82">
        <f>K438-H438</f>
        <v>-637.18399999998655</v>
      </c>
      <c r="M438" s="83">
        <f t="shared" ref="M438:M442" si="455">IF(ISERROR(L438/H438), "", L438/H438)</f>
        <v>-1.2249859734430267E-2</v>
      </c>
      <c r="O438" s="7"/>
      <c r="P438" s="5"/>
      <c r="Q438" s="74" t="s">
        <v>79</v>
      </c>
      <c r="R438" s="75"/>
      <c r="S438" s="112">
        <v>7.5999999999999998E-2</v>
      </c>
      <c r="T438" s="115">
        <v>676032</v>
      </c>
      <c r="U438" s="113">
        <f t="shared" ref="U438:U440" si="456">T438*S438</f>
        <v>51378.432000000001</v>
      </c>
      <c r="V438" s="116">
        <v>7.5999999999999998E-2</v>
      </c>
      <c r="W438" s="117">
        <v>676032</v>
      </c>
      <c r="X438" s="81">
        <f t="shared" ref="X438:X440" si="457">W438*V438</f>
        <v>51378.432000000001</v>
      </c>
      <c r="Y438" s="82">
        <f>X438-U438</f>
        <v>0</v>
      </c>
      <c r="Z438" s="83">
        <f t="shared" ref="Z438:Z442" si="458">IF(ISERROR(Y438/U438), "", Y438/U438)</f>
        <v>0</v>
      </c>
      <c r="AB438" s="7"/>
      <c r="AC438" s="5"/>
      <c r="AD438" s="74" t="s">
        <v>79</v>
      </c>
      <c r="AE438" s="75"/>
      <c r="AF438" s="112">
        <v>7.5999999999999998E-2</v>
      </c>
      <c r="AG438" s="115">
        <v>676032</v>
      </c>
      <c r="AH438" s="113">
        <f t="shared" ref="AH438:AH440" si="459">AG438*AF438</f>
        <v>51378.432000000001</v>
      </c>
      <c r="AI438" s="116">
        <v>7.5999999999999998E-2</v>
      </c>
      <c r="AJ438" s="117">
        <v>676032</v>
      </c>
      <c r="AK438" s="81">
        <f t="shared" ref="AK438:AK440" si="460">AJ438*AI438</f>
        <v>51378.432000000001</v>
      </c>
      <c r="AL438" s="82">
        <f>AK438-AH438</f>
        <v>0</v>
      </c>
      <c r="AM438" s="83">
        <f t="shared" ref="AM438:AM442" si="461">IF(ISERROR(AL438/AH438), "", AL438/AH438)</f>
        <v>0</v>
      </c>
      <c r="AO438" s="7"/>
    </row>
    <row r="439" spans="3:41" hidden="1" x14ac:dyDescent="0.35">
      <c r="C439" s="5"/>
      <c r="D439" s="74" t="s">
        <v>80</v>
      </c>
      <c r="E439" s="75"/>
      <c r="F439" s="112">
        <v>0.122</v>
      </c>
      <c r="G439" s="115">
        <v>192491.99999999997</v>
      </c>
      <c r="H439" s="113">
        <f t="shared" si="453"/>
        <v>23484.023999999998</v>
      </c>
      <c r="I439" s="116">
        <v>0.122</v>
      </c>
      <c r="J439" s="117">
        <v>190134</v>
      </c>
      <c r="K439" s="81">
        <f t="shared" si="454"/>
        <v>23196.347999999998</v>
      </c>
      <c r="L439" s="82">
        <f>K439-H439</f>
        <v>-287.67599999999948</v>
      </c>
      <c r="M439" s="83">
        <f t="shared" si="455"/>
        <v>-1.2249859734430501E-2</v>
      </c>
      <c r="O439" s="7"/>
      <c r="P439" s="5"/>
      <c r="Q439" s="74" t="s">
        <v>80</v>
      </c>
      <c r="R439" s="75"/>
      <c r="S439" s="112">
        <v>0.122</v>
      </c>
      <c r="T439" s="115">
        <v>190134</v>
      </c>
      <c r="U439" s="113">
        <f t="shared" si="456"/>
        <v>23196.347999999998</v>
      </c>
      <c r="V439" s="116">
        <v>0.122</v>
      </c>
      <c r="W439" s="117">
        <v>190134</v>
      </c>
      <c r="X439" s="81">
        <f t="shared" si="457"/>
        <v>23196.347999999998</v>
      </c>
      <c r="Y439" s="82">
        <f>X439-U439</f>
        <v>0</v>
      </c>
      <c r="Z439" s="83">
        <f t="shared" si="458"/>
        <v>0</v>
      </c>
      <c r="AB439" s="7"/>
      <c r="AC439" s="5"/>
      <c r="AD439" s="74" t="s">
        <v>80</v>
      </c>
      <c r="AE439" s="75"/>
      <c r="AF439" s="112">
        <v>0.122</v>
      </c>
      <c r="AG439" s="115">
        <v>190134</v>
      </c>
      <c r="AH439" s="113">
        <f t="shared" si="459"/>
        <v>23196.347999999998</v>
      </c>
      <c r="AI439" s="116">
        <v>0.122</v>
      </c>
      <c r="AJ439" s="117">
        <v>190134</v>
      </c>
      <c r="AK439" s="81">
        <f t="shared" si="460"/>
        <v>23196.347999999998</v>
      </c>
      <c r="AL439" s="82">
        <f>AK439-AH439</f>
        <v>0</v>
      </c>
      <c r="AM439" s="83">
        <f t="shared" si="461"/>
        <v>0</v>
      </c>
      <c r="AO439" s="7"/>
    </row>
    <row r="440" spans="3:41" hidden="1" x14ac:dyDescent="0.35">
      <c r="C440" s="5"/>
      <c r="D440" s="118" t="s">
        <v>81</v>
      </c>
      <c r="E440" s="75"/>
      <c r="F440" s="112">
        <v>0.158</v>
      </c>
      <c r="G440" s="115">
        <v>192491.99999999997</v>
      </c>
      <c r="H440" s="113">
        <f t="shared" si="453"/>
        <v>30413.735999999997</v>
      </c>
      <c r="I440" s="116">
        <v>0.158</v>
      </c>
      <c r="J440" s="117">
        <v>190134</v>
      </c>
      <c r="K440" s="81">
        <f t="shared" si="454"/>
        <v>30041.171999999999</v>
      </c>
      <c r="L440" s="82">
        <f>K440-H440</f>
        <v>-372.56399999999849</v>
      </c>
      <c r="M440" s="83">
        <f t="shared" si="455"/>
        <v>-1.2249859734430473E-2</v>
      </c>
      <c r="O440" s="7"/>
      <c r="P440" s="5"/>
      <c r="Q440" s="118" t="s">
        <v>81</v>
      </c>
      <c r="R440" s="75"/>
      <c r="S440" s="112">
        <v>0.158</v>
      </c>
      <c r="T440" s="115">
        <v>190134</v>
      </c>
      <c r="U440" s="113">
        <f t="shared" si="456"/>
        <v>30041.171999999999</v>
      </c>
      <c r="V440" s="116">
        <v>0.158</v>
      </c>
      <c r="W440" s="117">
        <v>190134</v>
      </c>
      <c r="X440" s="81">
        <f t="shared" si="457"/>
        <v>30041.171999999999</v>
      </c>
      <c r="Y440" s="82">
        <f>X440-U440</f>
        <v>0</v>
      </c>
      <c r="Z440" s="83">
        <f t="shared" si="458"/>
        <v>0</v>
      </c>
      <c r="AB440" s="7"/>
      <c r="AC440" s="5"/>
      <c r="AD440" s="118" t="s">
        <v>81</v>
      </c>
      <c r="AE440" s="75"/>
      <c r="AF440" s="112">
        <v>0.158</v>
      </c>
      <c r="AG440" s="115">
        <v>190134</v>
      </c>
      <c r="AH440" s="113">
        <f t="shared" si="459"/>
        <v>30041.171999999999</v>
      </c>
      <c r="AI440" s="116">
        <v>0.158</v>
      </c>
      <c r="AJ440" s="117">
        <v>190134</v>
      </c>
      <c r="AK440" s="81">
        <f t="shared" si="460"/>
        <v>30041.171999999999</v>
      </c>
      <c r="AL440" s="82">
        <f>AK440-AH440</f>
        <v>0</v>
      </c>
      <c r="AM440" s="83">
        <f t="shared" si="461"/>
        <v>0</v>
      </c>
      <c r="AO440" s="7"/>
    </row>
    <row r="441" spans="3:41" hidden="1" x14ac:dyDescent="0.35">
      <c r="C441" s="5"/>
      <c r="D441" s="74" t="s">
        <v>82</v>
      </c>
      <c r="E441" s="75"/>
      <c r="F441" s="119">
        <f>I269</f>
        <v>8.9169999999999999E-2</v>
      </c>
      <c r="G441" s="115">
        <f>IF(AND(E405*12&gt;=150000),E405*E407,E405)</f>
        <v>1069400</v>
      </c>
      <c r="H441" s="113">
        <f>G441*F441</f>
        <v>95358.398000000001</v>
      </c>
      <c r="I441" s="120">
        <f>F441</f>
        <v>8.9169999999999999E-2</v>
      </c>
      <c r="J441" s="117">
        <f>IF(AND(E405*12&gt;=150000),E405*E408,E405)</f>
        <v>1056300</v>
      </c>
      <c r="K441" s="81">
        <f>J441*I441</f>
        <v>94190.270999999993</v>
      </c>
      <c r="L441" s="82">
        <f>K441-H441</f>
        <v>-1168.1270000000077</v>
      </c>
      <c r="M441" s="83">
        <f t="shared" si="455"/>
        <v>-1.2249859734430601E-2</v>
      </c>
      <c r="O441" s="7"/>
      <c r="P441" s="5"/>
      <c r="Q441" s="74" t="s">
        <v>82</v>
      </c>
      <c r="R441" s="75"/>
      <c r="S441" s="119">
        <f>V269</f>
        <v>8.9169999999999999E-2</v>
      </c>
      <c r="T441" s="115">
        <f>IF(AND(R405*12&gt;=150000),R405*R407,R405)</f>
        <v>1056300</v>
      </c>
      <c r="U441" s="113">
        <f>T441*S441</f>
        <v>94190.270999999993</v>
      </c>
      <c r="V441" s="120">
        <f>S441</f>
        <v>8.9169999999999999E-2</v>
      </c>
      <c r="W441" s="117">
        <f>IF(AND(R405*12&gt;=150000),R405*R408,R405)</f>
        <v>1056300</v>
      </c>
      <c r="X441" s="81">
        <f>W441*V441</f>
        <v>94190.270999999993</v>
      </c>
      <c r="Y441" s="82">
        <f>X441-U441</f>
        <v>0</v>
      </c>
      <c r="Z441" s="83">
        <f t="shared" si="458"/>
        <v>0</v>
      </c>
      <c r="AB441" s="7"/>
      <c r="AC441" s="5"/>
      <c r="AD441" s="74" t="s">
        <v>82</v>
      </c>
      <c r="AE441" s="75"/>
      <c r="AF441" s="119">
        <f>AI269</f>
        <v>8.9169999999999999E-2</v>
      </c>
      <c r="AG441" s="115">
        <f>IF(AND(AE405*12&gt;=150000),AE405*AE407,AE405)</f>
        <v>1056300</v>
      </c>
      <c r="AH441" s="113">
        <f>AG441*AF441</f>
        <v>94190.270999999993</v>
      </c>
      <c r="AI441" s="120">
        <f>AF441</f>
        <v>8.9169999999999999E-2</v>
      </c>
      <c r="AJ441" s="117">
        <f>IF(AND(AE405*12&gt;=150000),AE405*AE408,AE405)</f>
        <v>1056300</v>
      </c>
      <c r="AK441" s="81">
        <f>AJ441*AI441</f>
        <v>94190.270999999993</v>
      </c>
      <c r="AL441" s="82">
        <f>AK441-AH441</f>
        <v>0</v>
      </c>
      <c r="AM441" s="83">
        <f t="shared" si="461"/>
        <v>0</v>
      </c>
      <c r="AO441" s="7"/>
    </row>
    <row r="442" spans="3:41" ht="15" thickBot="1" x14ac:dyDescent="0.4">
      <c r="C442" s="5"/>
      <c r="D442" s="74" t="s">
        <v>83</v>
      </c>
      <c r="E442" s="75"/>
      <c r="F442" s="119">
        <f>F384</f>
        <v>0.1076</v>
      </c>
      <c r="G442" s="115">
        <f>IF(AND(E405*12&gt;=150000),E405*E407,E405)</f>
        <v>1069400</v>
      </c>
      <c r="H442" s="113">
        <f>G442*F442</f>
        <v>115067.44</v>
      </c>
      <c r="I442" s="120">
        <f>F442</f>
        <v>0.1076</v>
      </c>
      <c r="J442" s="117">
        <f>IF(AND(E405*12&gt;=150000),E405*E408,E405)</f>
        <v>1056300</v>
      </c>
      <c r="K442" s="81">
        <f>J442*I442</f>
        <v>113657.88</v>
      </c>
      <c r="L442" s="82">
        <f>K442-H442</f>
        <v>-1409.5599999999977</v>
      </c>
      <c r="M442" s="83">
        <f t="shared" si="455"/>
        <v>-1.2249859734430501E-2</v>
      </c>
      <c r="O442" s="7"/>
      <c r="P442" s="5"/>
      <c r="Q442" s="74" t="s">
        <v>83</v>
      </c>
      <c r="R442" s="75"/>
      <c r="S442" s="119">
        <f>F442*(1+$K$16)</f>
        <v>0.11082800000000001</v>
      </c>
      <c r="T442" s="115">
        <f>IF(AND(R405*12&gt;=150000),R405*R407,R405)</f>
        <v>1056300</v>
      </c>
      <c r="U442" s="113">
        <f>T442*S442</f>
        <v>117067.61640000001</v>
      </c>
      <c r="V442" s="120">
        <f>S442</f>
        <v>0.11082800000000001</v>
      </c>
      <c r="W442" s="117">
        <f>IF(AND(R405*12&gt;=150000),R405*R408,R405)</f>
        <v>1056300</v>
      </c>
      <c r="X442" s="81">
        <f>W442*V442</f>
        <v>117067.61640000001</v>
      </c>
      <c r="Y442" s="82">
        <f>X442-U442</f>
        <v>0</v>
      </c>
      <c r="Z442" s="83">
        <f t="shared" si="458"/>
        <v>0</v>
      </c>
      <c r="AB442" s="7"/>
      <c r="AC442" s="5"/>
      <c r="AD442" s="74" t="s">
        <v>83</v>
      </c>
      <c r="AE442" s="75"/>
      <c r="AF442" s="119">
        <f>S442*(1+$K$16)</f>
        <v>0.11415284000000002</v>
      </c>
      <c r="AG442" s="115">
        <f>IF(AND(AE405*12&gt;=150000),AE405*AE407,AE405)</f>
        <v>1056300</v>
      </c>
      <c r="AH442" s="113">
        <f>AG442*AF442</f>
        <v>120579.64489200003</v>
      </c>
      <c r="AI442" s="120">
        <f>AF442</f>
        <v>0.11415284000000002</v>
      </c>
      <c r="AJ442" s="117">
        <f>IF(AND(AE405*12&gt;=150000),AE405*AE408,AE405)</f>
        <v>1056300</v>
      </c>
      <c r="AK442" s="81">
        <f>AJ442*AI442</f>
        <v>120579.64489200003</v>
      </c>
      <c r="AL442" s="82">
        <f>AK442-AH442</f>
        <v>0</v>
      </c>
      <c r="AM442" s="83">
        <f t="shared" si="461"/>
        <v>0</v>
      </c>
      <c r="AO442" s="7"/>
    </row>
    <row r="443" spans="3:41" ht="15" thickBot="1" x14ac:dyDescent="0.4">
      <c r="C443" s="5"/>
      <c r="D443" s="121"/>
      <c r="E443" s="122"/>
      <c r="F443" s="123"/>
      <c r="G443" s="124"/>
      <c r="H443" s="125"/>
      <c r="I443" s="123"/>
      <c r="J443" s="126"/>
      <c r="K443" s="125"/>
      <c r="L443" s="127"/>
      <c r="M443" s="128"/>
      <c r="O443" s="7"/>
      <c r="P443" s="5"/>
      <c r="Q443" s="121"/>
      <c r="R443" s="122"/>
      <c r="S443" s="123"/>
      <c r="T443" s="124"/>
      <c r="U443" s="125"/>
      <c r="V443" s="123"/>
      <c r="W443" s="126"/>
      <c r="X443" s="125"/>
      <c r="Y443" s="127"/>
      <c r="Z443" s="128"/>
      <c r="AB443" s="7"/>
      <c r="AC443" s="5"/>
      <c r="AD443" s="121"/>
      <c r="AE443" s="122"/>
      <c r="AF443" s="123"/>
      <c r="AG443" s="124"/>
      <c r="AH443" s="125"/>
      <c r="AI443" s="123"/>
      <c r="AJ443" s="126"/>
      <c r="AK443" s="125"/>
      <c r="AL443" s="127"/>
      <c r="AM443" s="128"/>
      <c r="AO443" s="7"/>
    </row>
    <row r="444" spans="3:41" hidden="1" x14ac:dyDescent="0.35">
      <c r="C444" s="5"/>
      <c r="D444" s="129" t="s">
        <v>84</v>
      </c>
      <c r="E444" s="74"/>
      <c r="F444" s="130"/>
      <c r="G444" s="131"/>
      <c r="H444" s="132">
        <f>SUM(H434:H440,H433)</f>
        <v>139333.74099999998</v>
      </c>
      <c r="I444" s="133"/>
      <c r="J444" s="133"/>
      <c r="K444" s="132">
        <f>SUM(K434:K440,K433)</f>
        <v>144068.02896764688</v>
      </c>
      <c r="L444" s="134">
        <f>K444-H444</f>
        <v>4734.287967646902</v>
      </c>
      <c r="M444" s="135">
        <f>IF((H444)=0,"",(L444/H444))</f>
        <v>3.3978043894241687E-2</v>
      </c>
      <c r="O444" s="7"/>
      <c r="P444" s="5"/>
      <c r="Q444" s="129" t="s">
        <v>84</v>
      </c>
      <c r="R444" s="74"/>
      <c r="S444" s="130"/>
      <c r="T444" s="131"/>
      <c r="U444" s="132">
        <f>SUM(U434:U440,U433)</f>
        <v>144068.02896764688</v>
      </c>
      <c r="V444" s="133"/>
      <c r="W444" s="133"/>
      <c r="X444" s="132">
        <f>SUM(X434:X440,X433)</f>
        <v>145061.82599482822</v>
      </c>
      <c r="Y444" s="134">
        <f>X444-U444</f>
        <v>993.79702718133922</v>
      </c>
      <c r="Z444" s="135">
        <f>IF((U444)=0,"",(Y444/U444))</f>
        <v>6.8981094161044889E-3</v>
      </c>
      <c r="AB444" s="7"/>
      <c r="AC444" s="5"/>
      <c r="AD444" s="129" t="s">
        <v>84</v>
      </c>
      <c r="AE444" s="74"/>
      <c r="AF444" s="130"/>
      <c r="AG444" s="131"/>
      <c r="AH444" s="132">
        <f>SUM(AH434:AH440,AH433)</f>
        <v>145061.82599482822</v>
      </c>
      <c r="AI444" s="133"/>
      <c r="AJ444" s="133"/>
      <c r="AK444" s="132">
        <f ca="1">SUM(AK434:AK440,AK433)</f>
        <v>146422.72940196318</v>
      </c>
      <c r="AL444" s="134">
        <f ca="1">AK444-AH444</f>
        <v>1360.9034071349597</v>
      </c>
      <c r="AM444" s="135">
        <f ca="1">IF((AH444)=0,"",(AL444/AH444))</f>
        <v>9.381540579693785E-3</v>
      </c>
      <c r="AO444" s="7"/>
    </row>
    <row r="445" spans="3:41" hidden="1" x14ac:dyDescent="0.35">
      <c r="C445" s="5"/>
      <c r="D445" s="136" t="s">
        <v>85</v>
      </c>
      <c r="E445" s="74"/>
      <c r="F445" s="130">
        <v>0.13</v>
      </c>
      <c r="G445" s="109"/>
      <c r="H445" s="137">
        <f>H444*F445</f>
        <v>18113.386329999998</v>
      </c>
      <c r="I445" s="138">
        <v>0.13</v>
      </c>
      <c r="J445" s="77"/>
      <c r="K445" s="137">
        <f>K444*I445</f>
        <v>18728.843765794096</v>
      </c>
      <c r="L445" s="82">
        <f>K445-H445</f>
        <v>615.45743579409827</v>
      </c>
      <c r="M445" s="139">
        <f>IF((H445)=0,"",(L445/H445))</f>
        <v>3.3978043894241743E-2</v>
      </c>
      <c r="O445" s="7"/>
      <c r="P445" s="5"/>
      <c r="Q445" s="136" t="s">
        <v>85</v>
      </c>
      <c r="R445" s="74"/>
      <c r="S445" s="130">
        <v>0.13</v>
      </c>
      <c r="T445" s="109"/>
      <c r="U445" s="137">
        <f>U444*S445</f>
        <v>18728.843765794096</v>
      </c>
      <c r="V445" s="138">
        <v>0.13</v>
      </c>
      <c r="W445" s="77"/>
      <c r="X445" s="137">
        <f>X444*V445</f>
        <v>18858.03737932767</v>
      </c>
      <c r="Y445" s="82">
        <f>X445-U445</f>
        <v>129.19361353357453</v>
      </c>
      <c r="Z445" s="139">
        <f>IF((U445)=0,"",(Y445/U445))</f>
        <v>6.8981094161045114E-3</v>
      </c>
      <c r="AB445" s="7"/>
      <c r="AC445" s="5"/>
      <c r="AD445" s="136" t="s">
        <v>85</v>
      </c>
      <c r="AE445" s="74"/>
      <c r="AF445" s="130">
        <v>0.13</v>
      </c>
      <c r="AG445" s="109"/>
      <c r="AH445" s="137">
        <f>AH444*AF445</f>
        <v>18858.03737932767</v>
      </c>
      <c r="AI445" s="138">
        <v>0.13</v>
      </c>
      <c r="AJ445" s="77"/>
      <c r="AK445" s="137">
        <f ca="1">AK444*AI445</f>
        <v>19034.954822255215</v>
      </c>
      <c r="AL445" s="82">
        <f ca="1">AK445-AH445</f>
        <v>176.91744292754447</v>
      </c>
      <c r="AM445" s="139">
        <f ca="1">IF((AH445)=0,"",(AL445/AH445))</f>
        <v>9.3815405796937694E-3</v>
      </c>
      <c r="AO445" s="7"/>
    </row>
    <row r="446" spans="3:41" hidden="1" x14ac:dyDescent="0.35">
      <c r="C446" s="5"/>
      <c r="D446" s="136" t="s">
        <v>86</v>
      </c>
      <c r="E446" s="74"/>
      <c r="F446" s="140">
        <f>OER</f>
        <v>0.13100000000000001</v>
      </c>
      <c r="G446" s="109"/>
      <c r="H446" s="137">
        <f>IF(OR(ISNUMBER(SEARCH("[DGEN]", E403))=TRUE, ISNUMBER(SEARCH("STREET LIGHT", E403))=TRUE), 0, IF(AND(E405=0, E406=0),0, IF(AND(E406=0, E405*12&gt;250000), 0, IF(AND(E405=0, E406&gt;=50), 0, IF(E405*12&lt;=250000, F446*H444*-1, IF(E406&lt;50, F446*H444*-1, 0))))))</f>
        <v>0</v>
      </c>
      <c r="I446" s="140">
        <f>OER</f>
        <v>0.13100000000000001</v>
      </c>
      <c r="J446" s="77"/>
      <c r="K446" s="137">
        <f>IF(OR(ISNUMBER(SEARCH("[DGEN]", E403))=TRUE, ISNUMBER(SEARCH("STREET LIGHT", E403))=TRUE), 0, IF(AND(E405=0, E406=0),0, IF(AND(E406=0, E405*12&gt;250000), 0, IF(AND(E405=0, E406&gt;=50), 0, IF(E405*12&lt;=250000, I446*K444*-1, IF(E406&lt;50, I446*K444*-1, 0))))))</f>
        <v>0</v>
      </c>
      <c r="L446" s="82">
        <f>K446-H446</f>
        <v>0</v>
      </c>
      <c r="M446" s="139"/>
      <c r="O446" s="7"/>
      <c r="P446" s="5"/>
      <c r="Q446" s="136" t="s">
        <v>86</v>
      </c>
      <c r="R446" s="74"/>
      <c r="S446" s="140">
        <f>OER</f>
        <v>0.13100000000000001</v>
      </c>
      <c r="T446" s="109"/>
      <c r="U446" s="137">
        <f>IF(OR(ISNUMBER(SEARCH("[DGEN]", R403))=TRUE, ISNUMBER(SEARCH("STREET LIGHT", R403))=TRUE), 0, IF(AND(R405=0, R406=0),0, IF(AND(R406=0, R405*12&gt;250000), 0, IF(AND(R405=0, R406&gt;=50), 0, IF(R405*12&lt;=250000, S446*U444*-1, IF(R406&lt;50, S446*U444*-1, 0))))))</f>
        <v>0</v>
      </c>
      <c r="V446" s="140">
        <f>OER</f>
        <v>0.13100000000000001</v>
      </c>
      <c r="W446" s="77"/>
      <c r="X446" s="137">
        <f>IF(OR(ISNUMBER(SEARCH("[DGEN]", R403))=TRUE, ISNUMBER(SEARCH("STREET LIGHT", R403))=TRUE), 0, IF(AND(R405=0, R406=0),0, IF(AND(R406=0, R405*12&gt;250000), 0, IF(AND(R405=0, R406&gt;=50), 0, IF(R405*12&lt;=250000, V446*X444*-1, IF(R406&lt;50, V446*X444*-1, 0))))))</f>
        <v>0</v>
      </c>
      <c r="Y446" s="82">
        <f>X446-U446</f>
        <v>0</v>
      </c>
      <c r="Z446" s="139"/>
      <c r="AB446" s="7"/>
      <c r="AC446" s="5"/>
      <c r="AD446" s="136" t="s">
        <v>86</v>
      </c>
      <c r="AE446" s="74"/>
      <c r="AF446" s="140">
        <f>OER</f>
        <v>0.13100000000000001</v>
      </c>
      <c r="AG446" s="109"/>
      <c r="AH446" s="137">
        <f>IF(OR(ISNUMBER(SEARCH("[DGEN]", AE403))=TRUE, ISNUMBER(SEARCH("STREET LIGHT", AE403))=TRUE), 0, IF(AND(AE405=0, AE406=0),0, IF(AND(AE406=0, AE405*12&gt;250000), 0, IF(AND(AE405=0, AE406&gt;=50), 0, IF(AE405*12&lt;=250000, AF446*AH444*-1, IF(AE406&lt;50, AF446*AH444*-1, 0))))))</f>
        <v>0</v>
      </c>
      <c r="AI446" s="140">
        <f>OER</f>
        <v>0.13100000000000001</v>
      </c>
      <c r="AJ446" s="77"/>
      <c r="AK446" s="137">
        <f>IF(OR(ISNUMBER(SEARCH("[DGEN]", AE403))=TRUE, ISNUMBER(SEARCH("STREET LIGHT", AE403))=TRUE), 0, IF(AND(AE405=0, AE406=0),0, IF(AND(AE406=0, AE405*12&gt;250000), 0, IF(AND(AE405=0, AE406&gt;=50), 0, IF(AE405*12&lt;=250000, AI446*AK444*-1, IF(AE406&lt;50, AI446*AK444*-1, 0))))))</f>
        <v>0</v>
      </c>
      <c r="AL446" s="82">
        <f>AK446-AH446</f>
        <v>0</v>
      </c>
      <c r="AM446" s="139"/>
      <c r="AO446" s="7"/>
    </row>
    <row r="447" spans="3:41" hidden="1" x14ac:dyDescent="0.35">
      <c r="C447" s="5"/>
      <c r="D447" s="141" t="s">
        <v>87</v>
      </c>
      <c r="E447" s="142"/>
      <c r="F447" s="143"/>
      <c r="G447" s="144"/>
      <c r="H447" s="145">
        <f>H444+H445+H446</f>
        <v>157447.12732999999</v>
      </c>
      <c r="I447" s="146"/>
      <c r="J447" s="146"/>
      <c r="K447" s="147">
        <f>K444+K445+K446</f>
        <v>162796.87273344098</v>
      </c>
      <c r="L447" s="148">
        <f>K447-H447</f>
        <v>5349.7454034409893</v>
      </c>
      <c r="M447" s="149">
        <f>IF((H447)=0,"",(L447/H447))</f>
        <v>3.3978043894241625E-2</v>
      </c>
      <c r="O447" s="7"/>
      <c r="P447" s="5"/>
      <c r="Q447" s="141" t="s">
        <v>87</v>
      </c>
      <c r="R447" s="142"/>
      <c r="S447" s="143"/>
      <c r="T447" s="144"/>
      <c r="U447" s="145">
        <f>U444+U445+U446</f>
        <v>162796.87273344098</v>
      </c>
      <c r="V447" s="146"/>
      <c r="W447" s="146"/>
      <c r="X447" s="147">
        <f>X444+X445+X446</f>
        <v>163919.86337415589</v>
      </c>
      <c r="Y447" s="148">
        <f>X447-U447</f>
        <v>1122.9906407149101</v>
      </c>
      <c r="Z447" s="149">
        <f>IF((U447)=0,"",(Y447/U447))</f>
        <v>6.8981094161044689E-3</v>
      </c>
      <c r="AB447" s="7"/>
      <c r="AC447" s="5"/>
      <c r="AD447" s="141" t="s">
        <v>87</v>
      </c>
      <c r="AE447" s="142"/>
      <c r="AF447" s="143"/>
      <c r="AG447" s="144"/>
      <c r="AH447" s="145">
        <f>AH444+AH445+AH446</f>
        <v>163919.86337415589</v>
      </c>
      <c r="AI447" s="146"/>
      <c r="AJ447" s="146"/>
      <c r="AK447" s="147">
        <f ca="1">AK444+AK445+AK446</f>
        <v>165457.68422421839</v>
      </c>
      <c r="AL447" s="148">
        <f ca="1">AK447-AH447</f>
        <v>1537.8208500625042</v>
      </c>
      <c r="AM447" s="149">
        <f ca="1">IF((AH447)=0,"",(AL447/AH447))</f>
        <v>9.3815405796937833E-3</v>
      </c>
      <c r="AO447" s="7"/>
    </row>
    <row r="448" spans="3:41" ht="15" hidden="1" thickBot="1" x14ac:dyDescent="0.4">
      <c r="C448" s="5"/>
      <c r="D448" s="121"/>
      <c r="E448" s="122"/>
      <c r="F448" s="123"/>
      <c r="G448" s="124"/>
      <c r="H448" s="125"/>
      <c r="I448" s="123"/>
      <c r="J448" s="126"/>
      <c r="K448" s="125"/>
      <c r="L448" s="127"/>
      <c r="M448" s="128"/>
      <c r="O448" s="7"/>
      <c r="P448" s="5"/>
      <c r="Q448" s="121"/>
      <c r="R448" s="122"/>
      <c r="S448" s="123"/>
      <c r="T448" s="124"/>
      <c r="U448" s="125"/>
      <c r="V448" s="123"/>
      <c r="W448" s="126"/>
      <c r="X448" s="125"/>
      <c r="Y448" s="127"/>
      <c r="Z448" s="128"/>
      <c r="AB448" s="7"/>
      <c r="AC448" s="5"/>
      <c r="AD448" s="121"/>
      <c r="AE448" s="122"/>
      <c r="AF448" s="123"/>
      <c r="AG448" s="124"/>
      <c r="AH448" s="125"/>
      <c r="AI448" s="123"/>
      <c r="AJ448" s="126"/>
      <c r="AK448" s="125"/>
      <c r="AL448" s="127"/>
      <c r="AM448" s="128"/>
      <c r="AO448" s="7"/>
    </row>
    <row r="449" spans="3:41" hidden="1" x14ac:dyDescent="0.35">
      <c r="C449" s="5"/>
      <c r="D449" s="129" t="s">
        <v>88</v>
      </c>
      <c r="E449" s="74"/>
      <c r="F449" s="130"/>
      <c r="G449" s="131"/>
      <c r="H449" s="132">
        <f>SUM(H441,H434:H437,H433)</f>
        <v>128778.76300000001</v>
      </c>
      <c r="I449" s="133"/>
      <c r="J449" s="133"/>
      <c r="K449" s="132">
        <f>SUM(K441,K434:K437,K433)</f>
        <v>133642.3479676469</v>
      </c>
      <c r="L449" s="134">
        <f>K449-H449</f>
        <v>4863.5849676468933</v>
      </c>
      <c r="M449" s="135">
        <f>IF((H449)=0,"",(L449/H449))</f>
        <v>3.776698000777421E-2</v>
      </c>
      <c r="O449" s="7"/>
      <c r="P449" s="5"/>
      <c r="Q449" s="129" t="s">
        <v>88</v>
      </c>
      <c r="R449" s="74"/>
      <c r="S449" s="130"/>
      <c r="T449" s="131"/>
      <c r="U449" s="132">
        <f>SUM(U441,U434:U437,U433)</f>
        <v>133642.3479676469</v>
      </c>
      <c r="V449" s="133"/>
      <c r="W449" s="133"/>
      <c r="X449" s="132">
        <f>SUM(X441,X434:X437,X433)</f>
        <v>134636.14499482821</v>
      </c>
      <c r="Y449" s="134">
        <f>X449-U449</f>
        <v>993.79702718131011</v>
      </c>
      <c r="Z449" s="135">
        <f>IF((U449)=0,"",(Y449/U449))</f>
        <v>7.4362433936127461E-3</v>
      </c>
      <c r="AB449" s="7"/>
      <c r="AC449" s="5"/>
      <c r="AD449" s="129" t="s">
        <v>88</v>
      </c>
      <c r="AE449" s="74"/>
      <c r="AF449" s="130"/>
      <c r="AG449" s="131"/>
      <c r="AH449" s="132">
        <f>SUM(AH441,AH434:AH437,AH433)</f>
        <v>134636.14499482821</v>
      </c>
      <c r="AI449" s="133"/>
      <c r="AJ449" s="133"/>
      <c r="AK449" s="132">
        <f ca="1">SUM(AK441,AK434:AK437,AK433)</f>
        <v>135997.0484019632</v>
      </c>
      <c r="AL449" s="134">
        <f ca="1">AK449-AH449</f>
        <v>1360.9034071349888</v>
      </c>
      <c r="AM449" s="135">
        <f ca="1">IF((AH449)=0,"",(AL449/AH449))</f>
        <v>1.0108009310480965E-2</v>
      </c>
      <c r="AO449" s="7"/>
    </row>
    <row r="450" spans="3:41" hidden="1" x14ac:dyDescent="0.35">
      <c r="C450" s="5"/>
      <c r="D450" s="136" t="s">
        <v>85</v>
      </c>
      <c r="E450" s="74"/>
      <c r="F450" s="130">
        <v>0.13</v>
      </c>
      <c r="G450" s="131"/>
      <c r="H450" s="137">
        <f>H449*F450</f>
        <v>16741.23919</v>
      </c>
      <c r="I450" s="130">
        <v>0.13</v>
      </c>
      <c r="J450" s="138"/>
      <c r="K450" s="137">
        <f>K449*I450</f>
        <v>17373.505235794099</v>
      </c>
      <c r="L450" s="82">
        <f>K450-H450</f>
        <v>632.26604579409832</v>
      </c>
      <c r="M450" s="139">
        <f>IF((H450)=0,"",(L450/H450))</f>
        <v>3.7766980007774342E-2</v>
      </c>
      <c r="O450" s="7"/>
      <c r="P450" s="5"/>
      <c r="Q450" s="136" t="s">
        <v>85</v>
      </c>
      <c r="R450" s="74"/>
      <c r="S450" s="130">
        <v>0.13</v>
      </c>
      <c r="T450" s="131"/>
      <c r="U450" s="137">
        <f>U449*S450</f>
        <v>17373.505235794099</v>
      </c>
      <c r="V450" s="130">
        <v>0.13</v>
      </c>
      <c r="W450" s="138"/>
      <c r="X450" s="137">
        <f>X449*V450</f>
        <v>17502.698849327669</v>
      </c>
      <c r="Y450" s="82">
        <f>X450-U450</f>
        <v>129.1936135335709</v>
      </c>
      <c r="Z450" s="139">
        <f>IF((U450)=0,"",(Y450/U450))</f>
        <v>7.436243393612779E-3</v>
      </c>
      <c r="AB450" s="7"/>
      <c r="AC450" s="5"/>
      <c r="AD450" s="136" t="s">
        <v>85</v>
      </c>
      <c r="AE450" s="74"/>
      <c r="AF450" s="130">
        <v>0.13</v>
      </c>
      <c r="AG450" s="131"/>
      <c r="AH450" s="137">
        <f>AH449*AF450</f>
        <v>17502.698849327669</v>
      </c>
      <c r="AI450" s="130">
        <v>0.13</v>
      </c>
      <c r="AJ450" s="138"/>
      <c r="AK450" s="137">
        <f ca="1">AK449*AI450</f>
        <v>17679.616292255218</v>
      </c>
      <c r="AL450" s="82">
        <f ca="1">AK450-AH450</f>
        <v>176.91744292754811</v>
      </c>
      <c r="AM450" s="139">
        <f ca="1">IF((AH450)=0,"",(AL450/AH450))</f>
        <v>1.0108009310480939E-2</v>
      </c>
      <c r="AO450" s="7"/>
    </row>
    <row r="451" spans="3:41" hidden="1" x14ac:dyDescent="0.35">
      <c r="C451" s="5"/>
      <c r="D451" s="136" t="s">
        <v>86</v>
      </c>
      <c r="E451" s="74"/>
      <c r="F451" s="140">
        <f>OER</f>
        <v>0.13100000000000001</v>
      </c>
      <c r="G451" s="131"/>
      <c r="H451" s="137">
        <f>IF(OR(ISNUMBER(SEARCH("[DGEN]", E403))=TRUE, ISNUMBER(SEARCH("STREET LIGHT", E403))=TRUE), 0, IF(AND(E405=0, E406=0),0, IF(AND(E406=0, E405*12&gt;250000), 0, IF(AND(E405=0, E406&gt;=50), 0, IF(E405*12&lt;=250000, F451*H449*-1, IF(E406&lt;50, F451*H449*-1, 0))))))</f>
        <v>0</v>
      </c>
      <c r="I451" s="140">
        <f>OER</f>
        <v>0.13100000000000001</v>
      </c>
      <c r="J451" s="138"/>
      <c r="K451" s="137">
        <f>IF(OR(ISNUMBER(SEARCH("[DGEN]", E403))=TRUE, ISNUMBER(SEARCH("STREET LIGHT", E403))=TRUE), 0, IF(AND(E405=0, E406=0),0, IF(AND(E406=0, E405*12&gt;250000), 0, IF(AND(E405=0, E406&gt;=50), 0, IF(E405*12&lt;=250000, I451*K449*-1, IF(E406&lt;50, I451*K449*-1, 0))))))</f>
        <v>0</v>
      </c>
      <c r="L451" s="82"/>
      <c r="M451" s="139"/>
      <c r="O451" s="7"/>
      <c r="P451" s="5"/>
      <c r="Q451" s="136" t="s">
        <v>86</v>
      </c>
      <c r="R451" s="74"/>
      <c r="S451" s="140">
        <f>OER</f>
        <v>0.13100000000000001</v>
      </c>
      <c r="T451" s="131"/>
      <c r="U451" s="137">
        <f>IF(OR(ISNUMBER(SEARCH("[DGEN]", R403))=TRUE, ISNUMBER(SEARCH("STREET LIGHT", R403))=TRUE), 0, IF(AND(R405=0, R406=0),0, IF(AND(R406=0, R405*12&gt;250000), 0, IF(AND(R405=0, R406&gt;=50), 0, IF(R405*12&lt;=250000, S451*U449*-1, IF(R406&lt;50, S451*U449*-1, 0))))))</f>
        <v>0</v>
      </c>
      <c r="V451" s="140">
        <f>OER</f>
        <v>0.13100000000000001</v>
      </c>
      <c r="W451" s="138"/>
      <c r="X451" s="137">
        <f>IF(OR(ISNUMBER(SEARCH("[DGEN]", R403))=TRUE, ISNUMBER(SEARCH("STREET LIGHT", R403))=TRUE), 0, IF(AND(R405=0, R406=0),0, IF(AND(R406=0, R405*12&gt;250000), 0, IF(AND(R405=0, R406&gt;=50), 0, IF(R405*12&lt;=250000, V451*X449*-1, IF(R406&lt;50, V451*X449*-1, 0))))))</f>
        <v>0</v>
      </c>
      <c r="Y451" s="82"/>
      <c r="Z451" s="139"/>
      <c r="AB451" s="7"/>
      <c r="AC451" s="5"/>
      <c r="AD451" s="136" t="s">
        <v>86</v>
      </c>
      <c r="AE451" s="74"/>
      <c r="AF451" s="140">
        <f>OER</f>
        <v>0.13100000000000001</v>
      </c>
      <c r="AG451" s="131"/>
      <c r="AH451" s="137">
        <f>IF(OR(ISNUMBER(SEARCH("[DGEN]", AE403))=TRUE, ISNUMBER(SEARCH("STREET LIGHT", AE403))=TRUE), 0, IF(AND(AE405=0, AE406=0),0, IF(AND(AE406=0, AE405*12&gt;250000), 0, IF(AND(AE405=0, AE406&gt;=50), 0, IF(AE405*12&lt;=250000, AF451*AH449*-1, IF(AE406&lt;50, AF451*AH449*-1, 0))))))</f>
        <v>0</v>
      </c>
      <c r="AI451" s="140">
        <f>OER</f>
        <v>0.13100000000000001</v>
      </c>
      <c r="AJ451" s="138"/>
      <c r="AK451" s="137">
        <f>IF(OR(ISNUMBER(SEARCH("[DGEN]", AE403))=TRUE, ISNUMBER(SEARCH("STREET LIGHT", AE403))=TRUE), 0, IF(AND(AE405=0, AE406=0),0, IF(AND(AE406=0, AE405*12&gt;250000), 0, IF(AND(AE405=0, AE406&gt;=50), 0, IF(AE405*12&lt;=250000, AI451*AK449*-1, IF(AE406&lt;50, AI451*AK449*-1, 0))))))</f>
        <v>0</v>
      </c>
      <c r="AL451" s="82"/>
      <c r="AM451" s="139"/>
      <c r="AO451" s="7"/>
    </row>
    <row r="452" spans="3:41" hidden="1" x14ac:dyDescent="0.35">
      <c r="C452" s="5"/>
      <c r="D452" s="141" t="s">
        <v>88</v>
      </c>
      <c r="E452" s="142"/>
      <c r="F452" s="150"/>
      <c r="G452" s="151"/>
      <c r="H452" s="145">
        <f>H449+H450+H451</f>
        <v>145520.00219</v>
      </c>
      <c r="I452" s="146"/>
      <c r="J452" s="146"/>
      <c r="K452" s="147">
        <f>K449+K450+K451</f>
        <v>151015.85320344099</v>
      </c>
      <c r="L452" s="152">
        <f>K452-H452</f>
        <v>5495.851013440988</v>
      </c>
      <c r="M452" s="153">
        <f>IF((H452)=0,"",(L452/H452))</f>
        <v>3.7766980007774203E-2</v>
      </c>
      <c r="O452" s="7"/>
      <c r="P452" s="5"/>
      <c r="Q452" s="141" t="s">
        <v>88</v>
      </c>
      <c r="R452" s="142"/>
      <c r="S452" s="150"/>
      <c r="T452" s="151"/>
      <c r="U452" s="145">
        <f>U449+U450+U451</f>
        <v>151015.85320344099</v>
      </c>
      <c r="V452" s="146"/>
      <c r="W452" s="146"/>
      <c r="X452" s="147">
        <f>X449+X450+X451</f>
        <v>152138.84384415587</v>
      </c>
      <c r="Y452" s="152">
        <f>X452-U452</f>
        <v>1122.990640714881</v>
      </c>
      <c r="Z452" s="153">
        <f>IF((U452)=0,"",(Y452/U452))</f>
        <v>7.4362433936127504E-3</v>
      </c>
      <c r="AB452" s="7"/>
      <c r="AC452" s="5"/>
      <c r="AD452" s="141" t="s">
        <v>88</v>
      </c>
      <c r="AE452" s="142"/>
      <c r="AF452" s="150"/>
      <c r="AG452" s="151"/>
      <c r="AH452" s="145">
        <f>AH449+AH450+AH451</f>
        <v>152138.84384415587</v>
      </c>
      <c r="AI452" s="146"/>
      <c r="AJ452" s="146"/>
      <c r="AK452" s="147">
        <f ca="1">AK449+AK450+AK451</f>
        <v>153676.66469421843</v>
      </c>
      <c r="AL452" s="152">
        <f ca="1">AK452-AH452</f>
        <v>1537.8208500625624</v>
      </c>
      <c r="AM452" s="153">
        <f ca="1">IF((AH452)=0,"",(AL452/AH452))</f>
        <v>1.0108009310481132E-2</v>
      </c>
      <c r="AO452" s="7"/>
    </row>
    <row r="453" spans="3:41" ht="15" hidden="1" thickBot="1" x14ac:dyDescent="0.4">
      <c r="C453" s="5"/>
      <c r="D453" s="121"/>
      <c r="E453" s="122"/>
      <c r="F453" s="154"/>
      <c r="G453" s="155"/>
      <c r="H453" s="156"/>
      <c r="I453" s="154"/>
      <c r="J453" s="124"/>
      <c r="K453" s="156"/>
      <c r="L453" s="157"/>
      <c r="M453" s="128"/>
      <c r="O453" s="7"/>
      <c r="P453" s="5"/>
      <c r="Q453" s="121"/>
      <c r="R453" s="122"/>
      <c r="S453" s="154"/>
      <c r="T453" s="155"/>
      <c r="U453" s="156"/>
      <c r="V453" s="154"/>
      <c r="W453" s="124"/>
      <c r="X453" s="156"/>
      <c r="Y453" s="157"/>
      <c r="Z453" s="128"/>
      <c r="AB453" s="7"/>
      <c r="AC453" s="5"/>
      <c r="AD453" s="121"/>
      <c r="AE453" s="122"/>
      <c r="AF453" s="154"/>
      <c r="AG453" s="155"/>
      <c r="AH453" s="156"/>
      <c r="AI453" s="154"/>
      <c r="AJ453" s="124"/>
      <c r="AK453" s="156"/>
      <c r="AL453" s="157"/>
      <c r="AM453" s="128"/>
      <c r="AO453" s="7"/>
    </row>
    <row r="454" spans="3:41" x14ac:dyDescent="0.35">
      <c r="C454" s="5"/>
      <c r="D454" s="129" t="s">
        <v>89</v>
      </c>
      <c r="E454" s="74"/>
      <c r="F454" s="130"/>
      <c r="G454" s="131"/>
      <c r="H454" s="132">
        <f>SUM(H442,H434:H437,H433)</f>
        <v>148487.80499999999</v>
      </c>
      <c r="I454" s="133"/>
      <c r="J454" s="133"/>
      <c r="K454" s="132">
        <f>SUM(K442,K434:K437,K433)</f>
        <v>153109.9569676469</v>
      </c>
      <c r="L454" s="134">
        <f>K454-H454</f>
        <v>4622.1519676469034</v>
      </c>
      <c r="M454" s="135">
        <f>IF((H454)=0,"",(L454/H454))</f>
        <v>3.112815875786502E-2</v>
      </c>
      <c r="O454" s="7"/>
      <c r="P454" s="5"/>
      <c r="Q454" s="129" t="s">
        <v>89</v>
      </c>
      <c r="R454" s="74"/>
      <c r="S454" s="130"/>
      <c r="T454" s="131"/>
      <c r="U454" s="132">
        <f>SUM(U442,U434:U437,U433)</f>
        <v>156519.69336764692</v>
      </c>
      <c r="V454" s="133"/>
      <c r="W454" s="133"/>
      <c r="X454" s="132">
        <f>SUM(X442,X434:X437,X433)</f>
        <v>157513.49039482826</v>
      </c>
      <c r="Y454" s="134">
        <f>X454-U454</f>
        <v>993.79702718133922</v>
      </c>
      <c r="Z454" s="135">
        <f>IF((U454)=0,"",(Y454/U454))</f>
        <v>6.3493417716262912E-3</v>
      </c>
      <c r="AB454" s="7"/>
      <c r="AC454" s="5"/>
      <c r="AD454" s="129" t="s">
        <v>89</v>
      </c>
      <c r="AE454" s="74"/>
      <c r="AF454" s="130"/>
      <c r="AG454" s="131"/>
      <c r="AH454" s="132">
        <f>SUM(AH442,AH434:AH437,AH433)</f>
        <v>161025.51888682827</v>
      </c>
      <c r="AI454" s="133"/>
      <c r="AJ454" s="133"/>
      <c r="AK454" s="132">
        <f ca="1">SUM(AK442,AK434:AK437,AK433)</f>
        <v>162386.42229396323</v>
      </c>
      <c r="AL454" s="134">
        <f ca="1">AK454-AH454</f>
        <v>1360.9034071349597</v>
      </c>
      <c r="AM454" s="135">
        <f ca="1">IF((AH454)=0,"",(AL454/AH454))</f>
        <v>8.451476614035492E-3</v>
      </c>
      <c r="AO454" s="7"/>
    </row>
    <row r="455" spans="3:41" x14ac:dyDescent="0.35">
      <c r="C455" s="5"/>
      <c r="D455" s="136" t="s">
        <v>85</v>
      </c>
      <c r="E455" s="74"/>
      <c r="F455" s="130">
        <v>0.13</v>
      </c>
      <c r="G455" s="131"/>
      <c r="H455" s="137">
        <f>H454*F455</f>
        <v>19303.414649999999</v>
      </c>
      <c r="I455" s="130">
        <v>0.13</v>
      </c>
      <c r="J455" s="138"/>
      <c r="K455" s="137">
        <f>K454*I455</f>
        <v>19904.294405794099</v>
      </c>
      <c r="L455" s="82">
        <f>K455-H455</f>
        <v>600.87975579409976</v>
      </c>
      <c r="M455" s="139">
        <f>IF((H455)=0,"",(L455/H455))</f>
        <v>3.1128158757865142E-2</v>
      </c>
      <c r="O455" s="7"/>
      <c r="P455" s="5"/>
      <c r="Q455" s="136" t="s">
        <v>85</v>
      </c>
      <c r="R455" s="74"/>
      <c r="S455" s="130">
        <v>0.13</v>
      </c>
      <c r="T455" s="131"/>
      <c r="U455" s="137">
        <f>U454*S455</f>
        <v>20347.560137794102</v>
      </c>
      <c r="V455" s="130">
        <v>0.13</v>
      </c>
      <c r="W455" s="138"/>
      <c r="X455" s="137">
        <f>X454*V455</f>
        <v>20476.753751327673</v>
      </c>
      <c r="Y455" s="82">
        <f>X455-U455</f>
        <v>129.1936135335709</v>
      </c>
      <c r="Z455" s="139">
        <f>IF((U455)=0,"",(Y455/U455))</f>
        <v>6.3493417716261333E-3</v>
      </c>
      <c r="AB455" s="7"/>
      <c r="AC455" s="5"/>
      <c r="AD455" s="136" t="s">
        <v>85</v>
      </c>
      <c r="AE455" s="74"/>
      <c r="AF455" s="130">
        <v>0.13</v>
      </c>
      <c r="AG455" s="131"/>
      <c r="AH455" s="137">
        <f>AH454*AF455</f>
        <v>20933.317455287677</v>
      </c>
      <c r="AI455" s="130">
        <v>0.13</v>
      </c>
      <c r="AJ455" s="138"/>
      <c r="AK455" s="137">
        <f ca="1">AK454*AI455</f>
        <v>21110.234898215222</v>
      </c>
      <c r="AL455" s="82">
        <f ca="1">AK455-AH455</f>
        <v>176.91744292754447</v>
      </c>
      <c r="AM455" s="139">
        <f ca="1">IF((AH455)=0,"",(AL455/AH455))</f>
        <v>8.4514766140354781E-3</v>
      </c>
      <c r="AO455" s="7"/>
    </row>
    <row r="456" spans="3:41" hidden="1" x14ac:dyDescent="0.35">
      <c r="C456" s="5"/>
      <c r="D456" s="136" t="s">
        <v>86</v>
      </c>
      <c r="E456" s="74"/>
      <c r="F456" s="140">
        <f>OER</f>
        <v>0.13100000000000001</v>
      </c>
      <c r="G456" s="131"/>
      <c r="H456" s="137">
        <f>IF(OR(ISNUMBER(SEARCH("[DGEN]", E403))=TRUE, ISNUMBER(SEARCH("STREET LIGHT", E403))=TRUE), 0, IF(AND(E405=0, E406=0),0, IF(AND(E406=0, E405*12&gt;250000), 0, IF(AND(E405=0, E406&gt;=50), 0, IF(E405*12&lt;=250000, F456*H454*-1, IF(E406&lt;50, F456*H454*-1, 0))))))</f>
        <v>0</v>
      </c>
      <c r="I456" s="140">
        <f>OER</f>
        <v>0.13100000000000001</v>
      </c>
      <c r="J456" s="138"/>
      <c r="K456" s="137">
        <f>IF(OR(ISNUMBER(SEARCH("[DGEN]", E403))=TRUE, ISNUMBER(SEARCH("STREET LIGHT", E403))=TRUE), 0, IF(AND(E405=0, E406=0),0, IF(AND(E406=0, E405*12&gt;250000), 0, IF(AND(E405=0, E406&gt;=50), 0, IF(E405*12&lt;=250000, I456*K454*-1, IF(E406&lt;50, I456*K454*-1, 0))))))</f>
        <v>0</v>
      </c>
      <c r="L456" s="82"/>
      <c r="M456" s="139"/>
      <c r="O456" s="7"/>
      <c r="P456" s="5"/>
      <c r="Q456" s="136" t="s">
        <v>86</v>
      </c>
      <c r="R456" s="74"/>
      <c r="S456" s="140">
        <f>OER</f>
        <v>0.13100000000000001</v>
      </c>
      <c r="T456" s="131"/>
      <c r="U456" s="137">
        <f>IF(OR(ISNUMBER(SEARCH("[DGEN]", R403))=TRUE, ISNUMBER(SEARCH("STREET LIGHT", R403))=TRUE), 0, IF(AND(R405=0, R406=0),0, IF(AND(R406=0, R405*12&gt;250000), 0, IF(AND(R405=0, R406&gt;=50), 0, IF(R405*12&lt;=250000, S456*U454*-1, IF(R406&lt;50, S456*U454*-1, 0))))))</f>
        <v>0</v>
      </c>
      <c r="V456" s="140">
        <f>OER</f>
        <v>0.13100000000000001</v>
      </c>
      <c r="W456" s="138"/>
      <c r="X456" s="137">
        <f>IF(OR(ISNUMBER(SEARCH("[DGEN]", R403))=TRUE, ISNUMBER(SEARCH("STREET LIGHT", R403))=TRUE), 0, IF(AND(R405=0, R406=0),0, IF(AND(R406=0, R405*12&gt;250000), 0, IF(AND(R405=0, R406&gt;=50), 0, IF(R405*12&lt;=250000, V456*X454*-1, IF(R406&lt;50, V456*X454*-1, 0))))))</f>
        <v>0</v>
      </c>
      <c r="Y456" s="82"/>
      <c r="Z456" s="139"/>
      <c r="AB456" s="7"/>
      <c r="AC456" s="5"/>
      <c r="AD456" s="136" t="s">
        <v>86</v>
      </c>
      <c r="AE456" s="74"/>
      <c r="AF456" s="140">
        <f>OER</f>
        <v>0.13100000000000001</v>
      </c>
      <c r="AG456" s="131"/>
      <c r="AH456" s="137">
        <f>IF(OR(ISNUMBER(SEARCH("[DGEN]", AE403))=TRUE, ISNUMBER(SEARCH("STREET LIGHT", AE403))=TRUE), 0, IF(AND(AE405=0, AE406=0),0, IF(AND(AE406=0, AE405*12&gt;250000), 0, IF(AND(AE405=0, AE406&gt;=50), 0, IF(AE405*12&lt;=250000, AF456*AH454*-1, IF(AE406&lt;50, AF456*AH454*-1, 0))))))</f>
        <v>0</v>
      </c>
      <c r="AI456" s="140">
        <f>OER</f>
        <v>0.13100000000000001</v>
      </c>
      <c r="AJ456" s="138"/>
      <c r="AK456" s="137">
        <f>IF(OR(ISNUMBER(SEARCH("[DGEN]", AE403))=TRUE, ISNUMBER(SEARCH("STREET LIGHT", AE403))=TRUE), 0, IF(AND(AE405=0, AE406=0),0, IF(AND(AE406=0, AE405*12&gt;250000), 0, IF(AND(AE405=0, AE406&gt;=50), 0, IF(AE405*12&lt;=250000, AI456*AK454*-1, IF(AE406&lt;50, AI456*AK454*-1, 0))))))</f>
        <v>0</v>
      </c>
      <c r="AL456" s="82"/>
      <c r="AM456" s="139"/>
      <c r="AO456" s="7"/>
    </row>
    <row r="457" spans="3:41" ht="15" thickBot="1" x14ac:dyDescent="0.4">
      <c r="C457" s="5"/>
      <c r="D457" s="141" t="s">
        <v>89</v>
      </c>
      <c r="E457" s="142"/>
      <c r="F457" s="150"/>
      <c r="G457" s="151"/>
      <c r="H457" s="145">
        <f>H454+H455+H456</f>
        <v>167791.21964999998</v>
      </c>
      <c r="I457" s="146"/>
      <c r="J457" s="146"/>
      <c r="K457" s="147">
        <f>K454+K455+K456</f>
        <v>173014.25137344099</v>
      </c>
      <c r="L457" s="152">
        <f>K457-H457</f>
        <v>5223.0317234410031</v>
      </c>
      <c r="M457" s="153">
        <f>IF((H457)=0,"",(L457/H457))</f>
        <v>3.1128158757865038E-2</v>
      </c>
      <c r="O457" s="7"/>
      <c r="P457" s="5"/>
      <c r="Q457" s="141" t="s">
        <v>89</v>
      </c>
      <c r="R457" s="142"/>
      <c r="S457" s="150"/>
      <c r="T457" s="151"/>
      <c r="U457" s="145">
        <f>U454+U455+U456</f>
        <v>176867.25350544101</v>
      </c>
      <c r="V457" s="146"/>
      <c r="W457" s="146"/>
      <c r="X457" s="147">
        <f>X454+X455+X456</f>
        <v>177990.24414615592</v>
      </c>
      <c r="Y457" s="152">
        <f>X457-U457</f>
        <v>1122.9906407149101</v>
      </c>
      <c r="Z457" s="153">
        <f>IF((U457)=0,"",(Y457/U457))</f>
        <v>6.3493417716262738E-3</v>
      </c>
      <c r="AB457" s="7"/>
      <c r="AC457" s="5"/>
      <c r="AD457" s="141" t="s">
        <v>89</v>
      </c>
      <c r="AE457" s="142"/>
      <c r="AF457" s="150"/>
      <c r="AG457" s="151"/>
      <c r="AH457" s="145">
        <f>AH454+AH455+AH456</f>
        <v>181958.83634211594</v>
      </c>
      <c r="AI457" s="146"/>
      <c r="AJ457" s="146"/>
      <c r="AK457" s="147">
        <f ca="1">AK454+AK455+AK456</f>
        <v>183496.65719217845</v>
      </c>
      <c r="AL457" s="152">
        <f ca="1">AK457-AH457</f>
        <v>1537.8208500625042</v>
      </c>
      <c r="AM457" s="153">
        <f ca="1">IF((AH457)=0,"",(AL457/AH457))</f>
        <v>8.451476614035492E-3</v>
      </c>
      <c r="AO457" s="7"/>
    </row>
    <row r="458" spans="3:41" ht="15" thickBot="1" x14ac:dyDescent="0.4">
      <c r="C458" s="5"/>
      <c r="D458" s="121"/>
      <c r="E458" s="122"/>
      <c r="F458" s="158"/>
      <c r="G458" s="155"/>
      <c r="H458" s="159"/>
      <c r="I458" s="158"/>
      <c r="J458" s="124"/>
      <c r="K458" s="159"/>
      <c r="L458" s="157"/>
      <c r="M458" s="160"/>
      <c r="O458" s="7"/>
      <c r="P458" s="5"/>
      <c r="Q458" s="121"/>
      <c r="R458" s="122"/>
      <c r="S458" s="158"/>
      <c r="T458" s="155"/>
      <c r="U458" s="159"/>
      <c r="V458" s="158"/>
      <c r="W458" s="124"/>
      <c r="X458" s="159"/>
      <c r="Y458" s="157"/>
      <c r="Z458" s="160"/>
      <c r="AB458" s="7"/>
      <c r="AC458" s="5"/>
      <c r="AD458" s="121"/>
      <c r="AE458" s="122"/>
      <c r="AF458" s="158"/>
      <c r="AG458" s="155"/>
      <c r="AH458" s="159"/>
      <c r="AI458" s="158"/>
      <c r="AJ458" s="124"/>
      <c r="AK458" s="159"/>
      <c r="AL458" s="157"/>
      <c r="AM458" s="160"/>
      <c r="AO458" s="7"/>
    </row>
    <row r="459" spans="3:41" ht="15" thickBot="1" x14ac:dyDescent="0.4">
      <c r="C459" s="9"/>
      <c r="D459" s="10"/>
      <c r="E459" s="10"/>
      <c r="F459" s="10"/>
      <c r="G459" s="10"/>
      <c r="H459" s="10"/>
      <c r="I459" s="10"/>
      <c r="J459" s="10"/>
      <c r="K459" s="10"/>
      <c r="L459" s="10"/>
      <c r="M459" s="10"/>
      <c r="N459" s="10"/>
      <c r="O459" s="12"/>
      <c r="P459" s="9"/>
      <c r="Q459" s="10"/>
      <c r="R459" s="10"/>
      <c r="S459" s="10"/>
      <c r="T459" s="10"/>
      <c r="U459" s="10"/>
      <c r="V459" s="10"/>
      <c r="W459" s="10"/>
      <c r="X459" s="10"/>
      <c r="Y459" s="10"/>
      <c r="Z459" s="10"/>
      <c r="AA459" s="10"/>
      <c r="AB459" s="12"/>
      <c r="AC459" s="9"/>
      <c r="AD459" s="10"/>
      <c r="AE459" s="10"/>
      <c r="AF459" s="10"/>
      <c r="AG459" s="10"/>
      <c r="AH459" s="10"/>
      <c r="AI459" s="10"/>
      <c r="AJ459" s="10"/>
      <c r="AK459" s="10"/>
      <c r="AL459" s="10"/>
      <c r="AM459" s="10"/>
      <c r="AN459" s="10"/>
      <c r="AO459" s="12"/>
    </row>
    <row r="461" spans="3:41" x14ac:dyDescent="0.35">
      <c r="G461" s="177"/>
      <c r="I461" s="177"/>
      <c r="J461" s="177"/>
    </row>
    <row r="462" spans="3:41" x14ac:dyDescent="0.35">
      <c r="G462" s="177"/>
      <c r="I462" s="177"/>
      <c r="J462" s="177"/>
    </row>
    <row r="463" spans="3:41" x14ac:dyDescent="0.35">
      <c r="G463" s="177"/>
      <c r="I463" s="178"/>
      <c r="J463" s="177"/>
    </row>
    <row r="464" spans="3:41" x14ac:dyDescent="0.35">
      <c r="I464" s="178"/>
      <c r="J464" s="178"/>
    </row>
    <row r="466" spans="7:12" x14ac:dyDescent="0.35">
      <c r="I466" s="179"/>
      <c r="J466" s="179"/>
    </row>
    <row r="467" spans="7:12" x14ac:dyDescent="0.35">
      <c r="I467" s="177"/>
      <c r="J467" s="177"/>
      <c r="K467" s="177"/>
      <c r="L467" s="180"/>
    </row>
    <row r="468" spans="7:12" x14ac:dyDescent="0.35">
      <c r="H468" s="181"/>
      <c r="I468" s="177"/>
      <c r="J468" s="177"/>
      <c r="K468" s="177"/>
      <c r="L468" s="180"/>
    </row>
    <row r="469" spans="7:12" x14ac:dyDescent="0.35">
      <c r="I469" s="177"/>
      <c r="J469" s="177"/>
      <c r="K469" s="177"/>
      <c r="L469" s="180"/>
    </row>
    <row r="470" spans="7:12" x14ac:dyDescent="0.35">
      <c r="H470" s="181"/>
      <c r="I470" s="177"/>
      <c r="J470" s="177"/>
      <c r="K470" s="177"/>
      <c r="L470" s="180"/>
    </row>
    <row r="471" spans="7:12" x14ac:dyDescent="0.35">
      <c r="G471" s="182"/>
      <c r="H471" s="183"/>
      <c r="I471" s="177"/>
      <c r="J471" s="177"/>
      <c r="K471" s="177"/>
      <c r="L471" s="180"/>
    </row>
    <row r="472" spans="7:12" x14ac:dyDescent="0.35">
      <c r="G472" s="182"/>
      <c r="H472" s="183"/>
      <c r="I472" s="177"/>
      <c r="J472" s="177"/>
      <c r="K472" s="177"/>
      <c r="L472" s="180"/>
    </row>
    <row r="473" spans="7:12" x14ac:dyDescent="0.35">
      <c r="G473" s="182"/>
      <c r="H473" s="183"/>
      <c r="I473" s="177"/>
      <c r="J473" s="177"/>
      <c r="K473" s="177"/>
      <c r="L473" s="180"/>
    </row>
    <row r="474" spans="7:12" x14ac:dyDescent="0.35">
      <c r="G474" s="182"/>
      <c r="H474" s="183"/>
      <c r="I474" s="177"/>
      <c r="J474" s="177"/>
      <c r="K474" s="177"/>
      <c r="L474" s="180"/>
    </row>
    <row r="475" spans="7:12" x14ac:dyDescent="0.35">
      <c r="G475" s="182"/>
      <c r="H475" s="183"/>
      <c r="I475" s="177"/>
      <c r="J475" s="177"/>
      <c r="K475" s="177"/>
      <c r="L475" s="180"/>
    </row>
    <row r="476" spans="7:12" x14ac:dyDescent="0.35">
      <c r="G476" s="182"/>
      <c r="H476" s="183"/>
      <c r="I476" s="177"/>
      <c r="J476" s="177"/>
      <c r="K476" s="177"/>
      <c r="L476" s="180"/>
    </row>
    <row r="477" spans="7:12" x14ac:dyDescent="0.35">
      <c r="G477" s="182"/>
      <c r="H477" s="183"/>
      <c r="I477" s="177"/>
      <c r="J477" s="177"/>
      <c r="K477" s="177"/>
      <c r="L477" s="180"/>
    </row>
    <row r="478" spans="7:12" x14ac:dyDescent="0.35">
      <c r="G478" s="182"/>
      <c r="H478" s="183"/>
      <c r="I478" s="177"/>
      <c r="J478" s="177"/>
      <c r="K478" s="177"/>
      <c r="L478" s="180"/>
    </row>
    <row r="479" spans="7:12" x14ac:dyDescent="0.35">
      <c r="G479" s="182"/>
      <c r="H479" s="183"/>
      <c r="I479" s="177"/>
      <c r="J479" s="177"/>
      <c r="K479" s="177"/>
      <c r="L479" s="180"/>
    </row>
    <row r="480" spans="7:12" x14ac:dyDescent="0.35">
      <c r="G480" s="182"/>
      <c r="H480" s="183"/>
      <c r="I480" s="177"/>
      <c r="J480" s="177"/>
      <c r="K480" s="177"/>
      <c r="L480" s="180"/>
    </row>
    <row r="481" spans="7:12" x14ac:dyDescent="0.35">
      <c r="G481" s="182"/>
      <c r="H481" s="183"/>
      <c r="I481" s="177"/>
      <c r="J481" s="177"/>
      <c r="K481" s="177"/>
      <c r="L481" s="180"/>
    </row>
    <row r="482" spans="7:12" x14ac:dyDescent="0.35">
      <c r="G482" s="182"/>
      <c r="H482" s="183"/>
      <c r="I482" s="177"/>
      <c r="J482" s="177"/>
      <c r="K482" s="177"/>
      <c r="L482" s="180"/>
    </row>
    <row r="483" spans="7:12" x14ac:dyDescent="0.35">
      <c r="G483" s="182"/>
      <c r="H483" s="183"/>
      <c r="I483" s="177"/>
      <c r="J483" s="177"/>
      <c r="K483" s="177"/>
      <c r="L483" s="180"/>
    </row>
    <row r="484" spans="7:12" x14ac:dyDescent="0.35">
      <c r="G484" s="182"/>
      <c r="H484" s="183"/>
      <c r="I484" s="177"/>
      <c r="J484" s="177"/>
      <c r="K484" s="177"/>
      <c r="L484" s="180"/>
    </row>
    <row r="485" spans="7:12" x14ac:dyDescent="0.35">
      <c r="G485" s="182"/>
      <c r="H485" s="183"/>
      <c r="I485" s="177"/>
      <c r="J485" s="177"/>
      <c r="K485" s="177"/>
      <c r="L485" s="180"/>
    </row>
    <row r="486" spans="7:12" x14ac:dyDescent="0.35">
      <c r="G486" s="182"/>
      <c r="H486" s="183"/>
      <c r="I486" s="177"/>
      <c r="J486" s="177"/>
      <c r="K486" s="177"/>
      <c r="L486" s="180"/>
    </row>
    <row r="487" spans="7:12" x14ac:dyDescent="0.35">
      <c r="G487" s="182"/>
      <c r="H487" s="183"/>
      <c r="I487" s="177"/>
      <c r="J487" s="177"/>
      <c r="K487" s="177"/>
      <c r="L487" s="180"/>
    </row>
    <row r="488" spans="7:12" x14ac:dyDescent="0.35">
      <c r="G488" s="182"/>
      <c r="H488" s="183"/>
      <c r="I488" s="177"/>
      <c r="J488" s="177"/>
      <c r="K488" s="177"/>
      <c r="L488" s="180"/>
    </row>
    <row r="489" spans="7:12" x14ac:dyDescent="0.35">
      <c r="G489" s="182"/>
      <c r="H489" s="183"/>
      <c r="I489" s="177"/>
      <c r="J489" s="177"/>
      <c r="K489" s="177"/>
      <c r="L489" s="180"/>
    </row>
    <row r="490" spans="7:12" x14ac:dyDescent="0.35">
      <c r="G490" s="182"/>
      <c r="H490" s="183"/>
      <c r="I490" s="177"/>
      <c r="J490" s="177"/>
      <c r="K490" s="177"/>
      <c r="L490" s="180"/>
    </row>
    <row r="491" spans="7:12" x14ac:dyDescent="0.35">
      <c r="G491" s="182"/>
      <c r="H491" s="183"/>
      <c r="I491" s="177"/>
      <c r="J491" s="177"/>
      <c r="K491" s="177"/>
      <c r="L491" s="180"/>
    </row>
    <row r="492" spans="7:12" x14ac:dyDescent="0.35">
      <c r="G492" s="182"/>
      <c r="H492" s="183"/>
      <c r="I492" s="177"/>
      <c r="J492" s="177"/>
      <c r="K492" s="177"/>
      <c r="L492" s="180"/>
    </row>
    <row r="493" spans="7:12" x14ac:dyDescent="0.35">
      <c r="G493" s="182"/>
      <c r="H493" s="183"/>
      <c r="I493" s="177"/>
      <c r="J493" s="177"/>
      <c r="K493" s="177"/>
      <c r="L493" s="180"/>
    </row>
    <row r="494" spans="7:12" x14ac:dyDescent="0.35">
      <c r="G494" s="182"/>
      <c r="H494" s="183"/>
      <c r="I494" s="177"/>
      <c r="J494" s="177"/>
      <c r="K494" s="177"/>
      <c r="L494" s="180"/>
    </row>
    <row r="495" spans="7:12" x14ac:dyDescent="0.35">
      <c r="G495" s="182"/>
      <c r="H495" s="183"/>
      <c r="I495" s="177"/>
      <c r="J495" s="177"/>
      <c r="K495" s="177"/>
      <c r="L495" s="180"/>
    </row>
    <row r="496" spans="7:12" x14ac:dyDescent="0.35">
      <c r="G496" s="182"/>
      <c r="H496" s="183"/>
      <c r="I496" s="177"/>
      <c r="J496" s="177"/>
      <c r="K496" s="177"/>
      <c r="L496" s="180"/>
    </row>
    <row r="497" spans="7:12" x14ac:dyDescent="0.35">
      <c r="G497" s="182"/>
      <c r="H497" s="183"/>
      <c r="I497" s="177"/>
      <c r="J497" s="177"/>
      <c r="K497" s="177"/>
      <c r="L497" s="180"/>
    </row>
    <row r="498" spans="7:12" x14ac:dyDescent="0.35">
      <c r="G498" s="182"/>
      <c r="H498" s="183"/>
      <c r="I498" s="177"/>
      <c r="J498" s="177"/>
      <c r="K498" s="177"/>
      <c r="L498" s="180"/>
    </row>
    <row r="499" spans="7:12" x14ac:dyDescent="0.35">
      <c r="G499" s="182"/>
      <c r="H499" s="183"/>
      <c r="I499" s="177"/>
      <c r="J499" s="177"/>
      <c r="K499" s="177"/>
      <c r="L499" s="180"/>
    </row>
    <row r="500" spans="7:12" x14ac:dyDescent="0.35">
      <c r="G500" s="182"/>
      <c r="H500" s="183"/>
      <c r="I500" s="177"/>
      <c r="J500" s="177"/>
      <c r="K500" s="177"/>
      <c r="L500" s="180"/>
    </row>
    <row r="501" spans="7:12" x14ac:dyDescent="0.35">
      <c r="G501" s="182"/>
      <c r="H501" s="183"/>
      <c r="I501" s="177"/>
      <c r="J501" s="177"/>
      <c r="K501" s="177"/>
      <c r="L501" s="180"/>
    </row>
    <row r="502" spans="7:12" x14ac:dyDescent="0.35">
      <c r="G502" s="182"/>
      <c r="H502" s="183"/>
      <c r="I502" s="177"/>
      <c r="J502" s="177"/>
      <c r="K502" s="177"/>
      <c r="L502" s="180"/>
    </row>
    <row r="503" spans="7:12" x14ac:dyDescent="0.35">
      <c r="G503" s="182"/>
      <c r="H503" s="183"/>
      <c r="I503" s="177"/>
      <c r="J503" s="177"/>
      <c r="K503" s="177"/>
      <c r="L503" s="180"/>
    </row>
    <row r="504" spans="7:12" x14ac:dyDescent="0.35">
      <c r="G504" s="182"/>
      <c r="H504" s="183"/>
      <c r="I504" s="177"/>
      <c r="J504" s="177"/>
      <c r="K504" s="177"/>
      <c r="L504" s="180"/>
    </row>
    <row r="505" spans="7:12" x14ac:dyDescent="0.35">
      <c r="G505" s="182"/>
      <c r="H505" s="183"/>
      <c r="I505" s="177"/>
      <c r="J505" s="177"/>
      <c r="K505" s="177"/>
      <c r="L505" s="180"/>
    </row>
    <row r="506" spans="7:12" x14ac:dyDescent="0.35">
      <c r="G506" s="182"/>
      <c r="H506" s="183"/>
      <c r="I506" s="177"/>
      <c r="J506" s="177"/>
      <c r="K506" s="177"/>
      <c r="L506" s="180"/>
    </row>
    <row r="507" spans="7:12" x14ac:dyDescent="0.35">
      <c r="G507" s="182"/>
      <c r="H507" s="183"/>
      <c r="I507" s="177"/>
      <c r="J507" s="177"/>
      <c r="K507" s="177"/>
      <c r="L507" s="180"/>
    </row>
    <row r="508" spans="7:12" x14ac:dyDescent="0.35">
      <c r="G508" s="182"/>
      <c r="H508" s="183"/>
      <c r="I508" s="177"/>
      <c r="J508" s="177"/>
      <c r="K508" s="177"/>
      <c r="L508" s="180"/>
    </row>
    <row r="509" spans="7:12" x14ac:dyDescent="0.35">
      <c r="G509" s="182"/>
      <c r="H509" s="183"/>
      <c r="I509" s="177"/>
      <c r="J509" s="177"/>
      <c r="K509" s="177"/>
      <c r="L509" s="180"/>
    </row>
    <row r="510" spans="7:12" x14ac:dyDescent="0.35">
      <c r="G510" s="182"/>
      <c r="H510" s="183"/>
      <c r="I510" s="177"/>
      <c r="J510" s="177"/>
      <c r="K510" s="177"/>
      <c r="L510" s="180"/>
    </row>
    <row r="511" spans="7:12" x14ac:dyDescent="0.35">
      <c r="G511" s="182"/>
      <c r="H511" s="183"/>
      <c r="I511" s="177"/>
      <c r="J511" s="177"/>
      <c r="K511" s="177"/>
      <c r="L511" s="180"/>
    </row>
    <row r="512" spans="7:12" x14ac:dyDescent="0.35">
      <c r="G512" s="182"/>
      <c r="H512" s="183"/>
      <c r="I512" s="177"/>
      <c r="J512" s="177"/>
      <c r="K512" s="177"/>
      <c r="L512" s="180"/>
    </row>
    <row r="513" spans="7:12" x14ac:dyDescent="0.35">
      <c r="G513" s="182"/>
      <c r="H513" s="183"/>
      <c r="I513" s="177"/>
      <c r="J513" s="177"/>
      <c r="K513" s="177"/>
      <c r="L513" s="180"/>
    </row>
    <row r="514" spans="7:12" x14ac:dyDescent="0.35">
      <c r="G514" s="182"/>
      <c r="H514" s="183"/>
      <c r="I514" s="177"/>
      <c r="J514" s="177"/>
      <c r="K514" s="177"/>
      <c r="L514" s="180"/>
    </row>
    <row r="515" spans="7:12" x14ac:dyDescent="0.35">
      <c r="G515" s="182"/>
      <c r="H515" s="183"/>
      <c r="I515" s="177"/>
      <c r="J515" s="177"/>
      <c r="K515" s="177"/>
      <c r="L515" s="180"/>
    </row>
    <row r="516" spans="7:12" x14ac:dyDescent="0.35">
      <c r="G516" s="182"/>
      <c r="H516" s="183"/>
      <c r="I516" s="177"/>
      <c r="J516" s="177"/>
      <c r="K516" s="177"/>
      <c r="L516" s="180"/>
    </row>
    <row r="517" spans="7:12" x14ac:dyDescent="0.35">
      <c r="G517" s="182"/>
      <c r="H517" s="183"/>
      <c r="I517" s="177"/>
      <c r="J517" s="177"/>
      <c r="K517" s="177"/>
      <c r="L517" s="180"/>
    </row>
    <row r="518" spans="7:12" x14ac:dyDescent="0.35">
      <c r="G518" s="182"/>
      <c r="H518" s="183"/>
      <c r="I518" s="177"/>
      <c r="J518" s="177"/>
      <c r="K518" s="177"/>
      <c r="L518" s="180"/>
    </row>
    <row r="519" spans="7:12" x14ac:dyDescent="0.35">
      <c r="G519" s="182"/>
      <c r="H519" s="183"/>
      <c r="I519" s="177"/>
      <c r="J519" s="177"/>
      <c r="K519" s="177"/>
      <c r="L519" s="180"/>
    </row>
    <row r="520" spans="7:12" x14ac:dyDescent="0.35">
      <c r="G520" s="182"/>
      <c r="H520" s="183"/>
      <c r="I520" s="177"/>
      <c r="J520" s="177"/>
      <c r="K520" s="177"/>
      <c r="L520" s="180"/>
    </row>
    <row r="521" spans="7:12" x14ac:dyDescent="0.35">
      <c r="G521" s="182"/>
      <c r="H521" s="183"/>
      <c r="I521" s="177"/>
      <c r="J521" s="177"/>
      <c r="K521" s="177"/>
      <c r="L521" s="180"/>
    </row>
    <row r="522" spans="7:12" x14ac:dyDescent="0.35">
      <c r="G522" s="182"/>
      <c r="H522" s="183"/>
      <c r="I522" s="177"/>
      <c r="J522" s="177"/>
      <c r="K522" s="177"/>
      <c r="L522" s="180"/>
    </row>
    <row r="523" spans="7:12" x14ac:dyDescent="0.35">
      <c r="G523" s="182"/>
      <c r="H523" s="183"/>
      <c r="I523" s="177"/>
      <c r="J523" s="177"/>
      <c r="K523" s="177"/>
      <c r="L523" s="180"/>
    </row>
    <row r="524" spans="7:12" x14ac:dyDescent="0.35">
      <c r="G524" s="182"/>
      <c r="H524" s="183"/>
      <c r="I524" s="177"/>
      <c r="J524" s="177"/>
      <c r="K524" s="177"/>
      <c r="L524" s="180"/>
    </row>
    <row r="525" spans="7:12" x14ac:dyDescent="0.35">
      <c r="G525" s="182"/>
      <c r="H525" s="183"/>
      <c r="I525" s="177"/>
      <c r="J525" s="177"/>
      <c r="K525" s="177"/>
      <c r="L525" s="180"/>
    </row>
    <row r="526" spans="7:12" x14ac:dyDescent="0.35">
      <c r="G526" s="182"/>
      <c r="H526" s="183"/>
      <c r="I526" s="177"/>
      <c r="J526" s="177"/>
      <c r="K526" s="177"/>
      <c r="L526" s="180"/>
    </row>
    <row r="527" spans="7:12" x14ac:dyDescent="0.35">
      <c r="G527" s="182"/>
      <c r="H527" s="183"/>
      <c r="I527" s="177"/>
      <c r="J527" s="177"/>
      <c r="K527" s="177"/>
      <c r="L527" s="180"/>
    </row>
    <row r="528" spans="7:12" x14ac:dyDescent="0.35">
      <c r="G528" s="182"/>
      <c r="H528" s="183"/>
      <c r="I528" s="177"/>
      <c r="J528" s="177"/>
      <c r="K528" s="177"/>
      <c r="L528" s="180"/>
    </row>
    <row r="529" spans="7:12" x14ac:dyDescent="0.35">
      <c r="G529" s="182"/>
      <c r="H529" s="183"/>
      <c r="I529" s="177"/>
      <c r="J529" s="177"/>
      <c r="K529" s="177"/>
      <c r="L529" s="180"/>
    </row>
    <row r="530" spans="7:12" x14ac:dyDescent="0.35">
      <c r="G530" s="182"/>
      <c r="H530" s="183"/>
      <c r="I530" s="177"/>
      <c r="J530" s="177"/>
      <c r="K530" s="177"/>
      <c r="L530" s="180"/>
    </row>
    <row r="531" spans="7:12" x14ac:dyDescent="0.35">
      <c r="H531" s="181"/>
      <c r="I531" s="177"/>
      <c r="J531" s="177"/>
      <c r="K531" s="177"/>
      <c r="L531" s="180"/>
    </row>
    <row r="532" spans="7:12" x14ac:dyDescent="0.35">
      <c r="G532" s="182"/>
      <c r="H532" s="183"/>
      <c r="I532" s="177"/>
      <c r="J532" s="177"/>
      <c r="K532" s="177"/>
      <c r="L532" s="180"/>
    </row>
    <row r="533" spans="7:12" x14ac:dyDescent="0.35">
      <c r="G533" s="182"/>
      <c r="H533" s="183"/>
      <c r="I533" s="177"/>
      <c r="J533" s="177"/>
      <c r="K533" s="177"/>
      <c r="L533" s="180"/>
    </row>
    <row r="534" spans="7:12" x14ac:dyDescent="0.35">
      <c r="G534" s="182"/>
      <c r="H534" s="183"/>
      <c r="I534" s="177"/>
      <c r="J534" s="177"/>
      <c r="K534" s="177"/>
      <c r="L534" s="180"/>
    </row>
    <row r="535" spans="7:12" x14ac:dyDescent="0.35">
      <c r="G535" s="182"/>
      <c r="H535" s="183"/>
      <c r="I535" s="177"/>
      <c r="J535" s="177"/>
      <c r="K535" s="177"/>
      <c r="L535" s="180"/>
    </row>
    <row r="536" spans="7:12" x14ac:dyDescent="0.35">
      <c r="G536" s="182"/>
      <c r="H536" s="183"/>
      <c r="I536" s="177"/>
      <c r="J536" s="177"/>
      <c r="K536" s="177"/>
      <c r="L536" s="180"/>
    </row>
    <row r="537" spans="7:12" x14ac:dyDescent="0.35">
      <c r="G537" s="182"/>
      <c r="H537" s="183"/>
      <c r="I537" s="177"/>
      <c r="J537" s="177"/>
      <c r="K537" s="177"/>
      <c r="L537" s="180"/>
    </row>
    <row r="538" spans="7:12" x14ac:dyDescent="0.35">
      <c r="G538" s="182"/>
      <c r="H538" s="183"/>
      <c r="I538" s="177"/>
      <c r="J538" s="177"/>
      <c r="K538" s="177"/>
      <c r="L538" s="180"/>
    </row>
    <row r="539" spans="7:12" x14ac:dyDescent="0.35">
      <c r="G539" s="182"/>
      <c r="H539" s="183"/>
      <c r="I539" s="177"/>
      <c r="J539" s="177"/>
      <c r="K539" s="177"/>
      <c r="L539" s="180"/>
    </row>
    <row r="540" spans="7:12" x14ac:dyDescent="0.35">
      <c r="G540" s="182"/>
      <c r="H540" s="183"/>
      <c r="I540" s="177"/>
      <c r="J540" s="177"/>
      <c r="K540" s="177"/>
      <c r="L540" s="180"/>
    </row>
    <row r="541" spans="7:12" x14ac:dyDescent="0.35">
      <c r="G541" s="182"/>
      <c r="H541" s="183"/>
      <c r="I541" s="177"/>
      <c r="J541" s="177"/>
      <c r="K541" s="177"/>
      <c r="L541" s="180"/>
    </row>
    <row r="542" spans="7:12" x14ac:dyDescent="0.35">
      <c r="G542" s="182"/>
      <c r="H542" s="183"/>
      <c r="I542" s="177"/>
      <c r="J542" s="177"/>
      <c r="K542" s="177"/>
      <c r="L542" s="180"/>
    </row>
    <row r="543" spans="7:12" x14ac:dyDescent="0.35">
      <c r="G543" s="182"/>
      <c r="H543" s="183"/>
      <c r="I543" s="177"/>
      <c r="J543" s="177"/>
      <c r="K543" s="177"/>
      <c r="L543" s="180"/>
    </row>
    <row r="544" spans="7:12" x14ac:dyDescent="0.35">
      <c r="G544" s="182"/>
      <c r="H544" s="183"/>
      <c r="I544" s="177"/>
      <c r="J544" s="177"/>
      <c r="K544" s="177"/>
      <c r="L544" s="180"/>
    </row>
    <row r="545" spans="7:12" x14ac:dyDescent="0.35">
      <c r="G545" s="182"/>
      <c r="H545" s="183"/>
      <c r="I545" s="177"/>
      <c r="J545" s="177"/>
      <c r="K545" s="177"/>
      <c r="L545" s="180"/>
    </row>
    <row r="546" spans="7:12" x14ac:dyDescent="0.35">
      <c r="G546" s="182"/>
      <c r="H546" s="183"/>
      <c r="I546" s="177"/>
      <c r="J546" s="177"/>
      <c r="K546" s="177"/>
      <c r="L546" s="180"/>
    </row>
    <row r="547" spans="7:12" x14ac:dyDescent="0.35">
      <c r="G547" s="182"/>
      <c r="H547" s="183"/>
      <c r="I547" s="177"/>
      <c r="J547" s="177"/>
      <c r="K547" s="177"/>
      <c r="L547" s="180"/>
    </row>
    <row r="548" spans="7:12" x14ac:dyDescent="0.35">
      <c r="G548" s="182"/>
      <c r="H548" s="183"/>
      <c r="I548" s="177"/>
      <c r="J548" s="177"/>
      <c r="K548" s="177"/>
      <c r="L548" s="180"/>
    </row>
    <row r="549" spans="7:12" x14ac:dyDescent="0.35">
      <c r="G549" s="182"/>
      <c r="H549" s="183"/>
      <c r="I549" s="177"/>
      <c r="J549" s="177"/>
      <c r="K549" s="177"/>
      <c r="L549" s="180"/>
    </row>
    <row r="550" spans="7:12" x14ac:dyDescent="0.35">
      <c r="G550" s="182"/>
      <c r="H550" s="183"/>
      <c r="I550" s="177"/>
      <c r="J550" s="177"/>
      <c r="K550" s="177"/>
      <c r="L550" s="180"/>
    </row>
    <row r="551" spans="7:12" x14ac:dyDescent="0.35">
      <c r="G551" s="182"/>
      <c r="H551" s="183"/>
      <c r="I551" s="177"/>
      <c r="J551" s="177"/>
      <c r="K551" s="177"/>
      <c r="L551" s="180"/>
    </row>
    <row r="552" spans="7:12" x14ac:dyDescent="0.35">
      <c r="G552" s="182"/>
      <c r="H552" s="183"/>
      <c r="I552" s="177"/>
      <c r="J552" s="177"/>
      <c r="K552" s="177"/>
      <c r="L552" s="180"/>
    </row>
    <row r="553" spans="7:12" x14ac:dyDescent="0.35">
      <c r="G553" s="182"/>
      <c r="H553" s="183"/>
      <c r="I553" s="177"/>
      <c r="J553" s="177"/>
      <c r="K553" s="177"/>
      <c r="L553" s="180"/>
    </row>
    <row r="554" spans="7:12" x14ac:dyDescent="0.35">
      <c r="G554" s="182"/>
      <c r="H554" s="183"/>
      <c r="I554" s="177"/>
      <c r="J554" s="177"/>
      <c r="K554" s="177"/>
      <c r="L554" s="180"/>
    </row>
    <row r="555" spans="7:12" x14ac:dyDescent="0.35">
      <c r="G555" s="182"/>
      <c r="H555" s="183"/>
      <c r="I555" s="177"/>
      <c r="J555" s="177"/>
      <c r="K555" s="177"/>
      <c r="L555" s="180"/>
    </row>
    <row r="556" spans="7:12" x14ac:dyDescent="0.35">
      <c r="G556" s="182"/>
      <c r="H556" s="183"/>
      <c r="I556" s="177"/>
      <c r="J556" s="177"/>
      <c r="K556" s="177"/>
      <c r="L556" s="180"/>
    </row>
    <row r="557" spans="7:12" x14ac:dyDescent="0.35">
      <c r="G557" s="182"/>
      <c r="H557" s="183"/>
      <c r="I557" s="177"/>
      <c r="J557" s="177"/>
      <c r="K557" s="177"/>
      <c r="L557" s="180"/>
    </row>
    <row r="558" spans="7:12" x14ac:dyDescent="0.35">
      <c r="G558" s="182"/>
      <c r="H558" s="183"/>
      <c r="I558" s="177"/>
      <c r="J558" s="177"/>
      <c r="K558" s="177"/>
      <c r="L558" s="180"/>
    </row>
    <row r="559" spans="7:12" x14ac:dyDescent="0.35">
      <c r="G559" s="182"/>
      <c r="H559" s="183"/>
      <c r="I559" s="177"/>
      <c r="J559" s="177"/>
      <c r="K559" s="177"/>
      <c r="L559" s="180"/>
    </row>
    <row r="560" spans="7:12" x14ac:dyDescent="0.35">
      <c r="G560" s="182"/>
      <c r="H560" s="183"/>
      <c r="I560" s="177"/>
      <c r="J560" s="177"/>
      <c r="K560" s="177"/>
      <c r="L560" s="180"/>
    </row>
    <row r="561" spans="7:12" x14ac:dyDescent="0.35">
      <c r="G561" s="182"/>
      <c r="H561" s="183"/>
      <c r="I561" s="177"/>
      <c r="J561" s="177"/>
      <c r="K561" s="177"/>
      <c r="L561" s="180"/>
    </row>
    <row r="562" spans="7:12" x14ac:dyDescent="0.35">
      <c r="G562" s="182"/>
      <c r="H562" s="183"/>
      <c r="I562" s="177"/>
      <c r="J562" s="177"/>
      <c r="K562" s="177"/>
      <c r="L562" s="180"/>
    </row>
    <row r="563" spans="7:12" x14ac:dyDescent="0.35">
      <c r="G563" s="182"/>
      <c r="H563" s="183"/>
      <c r="I563" s="177"/>
      <c r="J563" s="177"/>
      <c r="K563" s="177"/>
      <c r="L563" s="180"/>
    </row>
    <row r="564" spans="7:12" x14ac:dyDescent="0.35">
      <c r="G564" s="182"/>
      <c r="H564" s="183"/>
      <c r="I564" s="177"/>
      <c r="J564" s="177"/>
      <c r="K564" s="177"/>
      <c r="L564" s="180"/>
    </row>
    <row r="565" spans="7:12" x14ac:dyDescent="0.35">
      <c r="G565" s="182"/>
      <c r="H565" s="183"/>
      <c r="I565" s="177"/>
      <c r="J565" s="177"/>
      <c r="K565" s="177"/>
      <c r="L565" s="180"/>
    </row>
    <row r="566" spans="7:12" x14ac:dyDescent="0.35">
      <c r="G566" s="182"/>
      <c r="H566" s="183"/>
      <c r="I566" s="177"/>
      <c r="J566" s="177"/>
      <c r="K566" s="177"/>
      <c r="L566" s="180"/>
    </row>
    <row r="567" spans="7:12" x14ac:dyDescent="0.35">
      <c r="G567" s="182"/>
      <c r="H567" s="183"/>
      <c r="I567" s="177"/>
      <c r="J567" s="177"/>
      <c r="K567" s="177"/>
      <c r="L567" s="180"/>
    </row>
  </sheetData>
  <mergeCells count="178">
    <mergeCell ref="E39:F39"/>
    <mergeCell ref="G39:H39"/>
    <mergeCell ref="I39:J39"/>
    <mergeCell ref="K39:L39"/>
    <mergeCell ref="D13:G13"/>
    <mergeCell ref="C48:O48"/>
    <mergeCell ref="J6:L10"/>
    <mergeCell ref="H52:I52"/>
    <mergeCell ref="J52:K52"/>
    <mergeCell ref="L52:M52"/>
    <mergeCell ref="N52:O52"/>
    <mergeCell ref="U52:V52"/>
    <mergeCell ref="W52:X52"/>
    <mergeCell ref="P48:AB48"/>
    <mergeCell ref="AC48:AO48"/>
    <mergeCell ref="D51:F53"/>
    <mergeCell ref="G51:G53"/>
    <mergeCell ref="H51:M51"/>
    <mergeCell ref="N51:O51"/>
    <mergeCell ref="Q51:S53"/>
    <mergeCell ref="T51:T53"/>
    <mergeCell ref="U51:Z51"/>
    <mergeCell ref="AA51:AB51"/>
    <mergeCell ref="Y52:Z52"/>
    <mergeCell ref="AA52:AB52"/>
    <mergeCell ref="AH52:AI52"/>
    <mergeCell ref="AJ52:AK52"/>
    <mergeCell ref="AL52:AM52"/>
    <mergeCell ref="AN52:AO52"/>
    <mergeCell ref="AD51:AF53"/>
    <mergeCell ref="AG51:AG53"/>
    <mergeCell ref="AH51:AM51"/>
    <mergeCell ref="AN51:AO51"/>
    <mergeCell ref="D56:F56"/>
    <mergeCell ref="Q56:S56"/>
    <mergeCell ref="AD56:AF56"/>
    <mergeCell ref="D57:F57"/>
    <mergeCell ref="Q57:S57"/>
    <mergeCell ref="AD57:AF57"/>
    <mergeCell ref="D54:F54"/>
    <mergeCell ref="Q54:S54"/>
    <mergeCell ref="AD54:AF54"/>
    <mergeCell ref="D55:F55"/>
    <mergeCell ref="Q55:S55"/>
    <mergeCell ref="AD55:AF55"/>
    <mergeCell ref="D60:F60"/>
    <mergeCell ref="Q60:S60"/>
    <mergeCell ref="AD60:AF60"/>
    <mergeCell ref="E63:J63"/>
    <mergeCell ref="R63:W63"/>
    <mergeCell ref="AE63:AJ63"/>
    <mergeCell ref="D58:F58"/>
    <mergeCell ref="Q58:S58"/>
    <mergeCell ref="AD58:AF58"/>
    <mergeCell ref="D59:F59"/>
    <mergeCell ref="Q59:S59"/>
    <mergeCell ref="AD59:AF59"/>
    <mergeCell ref="AI70:AK70"/>
    <mergeCell ref="AL70:AM70"/>
    <mergeCell ref="E119:J119"/>
    <mergeCell ref="R119:W119"/>
    <mergeCell ref="AE119:AJ119"/>
    <mergeCell ref="E120:G120"/>
    <mergeCell ref="R120:T120"/>
    <mergeCell ref="AE120:AG120"/>
    <mergeCell ref="E64:G64"/>
    <mergeCell ref="R64:T64"/>
    <mergeCell ref="AE64:AG64"/>
    <mergeCell ref="F70:H70"/>
    <mergeCell ref="I70:K70"/>
    <mergeCell ref="L70:M70"/>
    <mergeCell ref="S70:U70"/>
    <mergeCell ref="V70:X70"/>
    <mergeCell ref="Y70:Z70"/>
    <mergeCell ref="AF70:AH70"/>
    <mergeCell ref="AF126:AH126"/>
    <mergeCell ref="AI126:AK126"/>
    <mergeCell ref="AL126:AM126"/>
    <mergeCell ref="E175:J175"/>
    <mergeCell ref="R175:W175"/>
    <mergeCell ref="AE175:AJ175"/>
    <mergeCell ref="F126:H126"/>
    <mergeCell ref="I126:K126"/>
    <mergeCell ref="L126:M126"/>
    <mergeCell ref="S126:U126"/>
    <mergeCell ref="V126:X126"/>
    <mergeCell ref="Y126:Z126"/>
    <mergeCell ref="AI182:AK182"/>
    <mergeCell ref="AL182:AM182"/>
    <mergeCell ref="E233:J233"/>
    <mergeCell ref="R233:W233"/>
    <mergeCell ref="AE233:AJ233"/>
    <mergeCell ref="E234:G234"/>
    <mergeCell ref="R234:T234"/>
    <mergeCell ref="AE234:AG234"/>
    <mergeCell ref="E176:G176"/>
    <mergeCell ref="R176:T176"/>
    <mergeCell ref="AE176:AG176"/>
    <mergeCell ref="F182:H182"/>
    <mergeCell ref="I182:K182"/>
    <mergeCell ref="L182:M182"/>
    <mergeCell ref="S182:U182"/>
    <mergeCell ref="V182:X182"/>
    <mergeCell ref="Y182:Z182"/>
    <mergeCell ref="AF182:AH182"/>
    <mergeCell ref="AF240:AH240"/>
    <mergeCell ref="AI240:AK240"/>
    <mergeCell ref="AL240:AM240"/>
    <mergeCell ref="D275:E275"/>
    <mergeCell ref="Q275:R275"/>
    <mergeCell ref="AD275:AE275"/>
    <mergeCell ref="F240:H240"/>
    <mergeCell ref="I240:K240"/>
    <mergeCell ref="L240:M240"/>
    <mergeCell ref="S240:U240"/>
    <mergeCell ref="V240:X240"/>
    <mergeCell ref="Y240:Z240"/>
    <mergeCell ref="E289:J289"/>
    <mergeCell ref="R289:W289"/>
    <mergeCell ref="AE289:AJ289"/>
    <mergeCell ref="E290:G290"/>
    <mergeCell ref="R290:T290"/>
    <mergeCell ref="AE290:AG290"/>
    <mergeCell ref="D280:E280"/>
    <mergeCell ref="Q280:R280"/>
    <mergeCell ref="AD280:AE280"/>
    <mergeCell ref="D285:E285"/>
    <mergeCell ref="Q285:R285"/>
    <mergeCell ref="AD285:AE285"/>
    <mergeCell ref="AF296:AH296"/>
    <mergeCell ref="AI296:AK296"/>
    <mergeCell ref="AL296:AM296"/>
    <mergeCell ref="D331:E331"/>
    <mergeCell ref="Q331:R331"/>
    <mergeCell ref="AD331:AE331"/>
    <mergeCell ref="F296:H296"/>
    <mergeCell ref="I296:K296"/>
    <mergeCell ref="L296:M296"/>
    <mergeCell ref="S296:U296"/>
    <mergeCell ref="V296:X296"/>
    <mergeCell ref="Y296:Z296"/>
    <mergeCell ref="Y352:Z352"/>
    <mergeCell ref="E345:J345"/>
    <mergeCell ref="R345:W345"/>
    <mergeCell ref="AE345:AJ345"/>
    <mergeCell ref="E346:G346"/>
    <mergeCell ref="R346:T346"/>
    <mergeCell ref="AE346:AG346"/>
    <mergeCell ref="D336:E336"/>
    <mergeCell ref="Q336:R336"/>
    <mergeCell ref="AD336:AE336"/>
    <mergeCell ref="D341:E341"/>
    <mergeCell ref="Q341:R341"/>
    <mergeCell ref="AD341:AE341"/>
    <mergeCell ref="AI410:AK410"/>
    <mergeCell ref="AL410:AM410"/>
    <mergeCell ref="I17:L19"/>
    <mergeCell ref="E404:G404"/>
    <mergeCell ref="R404:T404"/>
    <mergeCell ref="AE404:AG404"/>
    <mergeCell ref="F410:H410"/>
    <mergeCell ref="I410:K410"/>
    <mergeCell ref="L410:M410"/>
    <mergeCell ref="S410:U410"/>
    <mergeCell ref="V410:X410"/>
    <mergeCell ref="Y410:Z410"/>
    <mergeCell ref="AF410:AH410"/>
    <mergeCell ref="AF352:AH352"/>
    <mergeCell ref="AI352:AK352"/>
    <mergeCell ref="AL352:AM352"/>
    <mergeCell ref="E403:J403"/>
    <mergeCell ref="R403:W403"/>
    <mergeCell ref="AE403:AJ403"/>
    <mergeCell ref="F352:H352"/>
    <mergeCell ref="I352:K352"/>
    <mergeCell ref="L352:M352"/>
    <mergeCell ref="S352:U352"/>
    <mergeCell ref="V352:X352"/>
  </mergeCells>
  <dataValidations count="1">
    <dataValidation type="list" allowBlank="1" showInputMessage="1" showErrorMessage="1" prompt="Select Charge Unit - monthly, per kWh, per kW" sqref="E106 E111 E116 E101 E162 E167 E172 E157 E220 E225 E230 E215 E390 E395 E400 E385 E276 E281 E286 E271 E332 E337 E342 E327 E448 E453 E458 E443 R106 R111 R116 R101 R162 R167 R172 R157 R220 R225 R230 R215 R390 R395 R400 R385 R276 R281 R286 R271 R332 R337 R342 R327 R448 R453 R458 R443 AE106 AE111 AE116 AE101 AE162 AE167 AE172 AE157 AE220 AE225 AE230 AE215 AE390 AE395 AE400 AE385 AE276 AE281 AE286 AE271 AE332 AE337 AE342 AE327 AE448 AE453 AE458 AE443" xr:uid="{1FAC9524-CCE0-403D-ADCA-6EBE54974507}">
      <formula1>"Monthly, per kWh, per kW"</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9F5774AE73B24193BA3F1DA4F2CB9F" ma:contentTypeVersion="4" ma:contentTypeDescription="Create a new document." ma:contentTypeScope="" ma:versionID="579c8414b4e8283e896550647f53b806">
  <xsd:schema xmlns:xsd="http://www.w3.org/2001/XMLSchema" xmlns:xs="http://www.w3.org/2001/XMLSchema" xmlns:p="http://schemas.microsoft.com/office/2006/metadata/properties" xmlns:ns2="8fa61945-1231-4602-a56f-249b759c02fd" targetNamespace="http://schemas.microsoft.com/office/2006/metadata/properties" ma:root="true" ma:fieldsID="e2496b969a6a9e9b96a46d46485e09a5" ns2:_="">
    <xsd:import namespace="8fa61945-1231-4602-a56f-249b759c0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61945-1231-4602-a56f-249b759c0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5F0DCB-D771-4C1E-A0BF-717A4D458B3F}"/>
</file>

<file path=customXml/itemProps2.xml><?xml version="1.0" encoding="utf-8"?>
<ds:datastoreItem xmlns:ds="http://schemas.openxmlformats.org/officeDocument/2006/customXml" ds:itemID="{A1D2FA89-CD59-4F12-9652-55BAEBDB19D3}"/>
</file>

<file path=customXml/itemProps3.xml><?xml version="1.0" encoding="utf-8"?>
<ds:datastoreItem xmlns:ds="http://schemas.openxmlformats.org/officeDocument/2006/customXml" ds:itemID="{583EA287-11B1-4AEB-8D22-0BB17FD2AC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Without Escalation</vt:lpstr>
      <vt:lpstr>With Escalation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Andrew Blair</cp:lastModifiedBy>
  <dcterms:created xsi:type="dcterms:W3CDTF">2025-01-10T18:23:27Z</dcterms:created>
  <dcterms:modified xsi:type="dcterms:W3CDTF">2025-02-05T21:08:32Z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0x0101005B9F5774AE73B24193BA3F1DA4F2CB9F</vt:lpwstr>
  </property>
</Properties>
</file>