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2184" documentId="13_ncr:1_{CE74BA8A-DB52-4009-9C47-858CF57295A7}" xr6:coauthVersionLast="47" xr6:coauthVersionMax="47" xr10:uidLastSave="{171EB890-9EB1-471D-B7C0-960A56B63C1E}"/>
  <bookViews>
    <workbookView xWindow="-9410" yWindow="10690" windowWidth="19420" windowHeight="10300" xr2:uid="{2EF45D86-0228-4767-9F7A-393F119C8806}"/>
  </bookViews>
  <sheets>
    <sheet name="8.1.1 - Table 1" sheetId="44" r:id="rId1"/>
    <sheet name="8.1.1 - Table 2" sheetId="45" r:id="rId2"/>
    <sheet name="8.1.3 - Table 1" sheetId="42" r:id="rId3"/>
    <sheet name="8.1.4 - Table 1" sheetId="47" r:id="rId4"/>
    <sheet name="8.2.2 - Table 1" sheetId="48" r:id="rId5"/>
    <sheet name="8.2.2 - Table 2" sheetId="49" r:id="rId6"/>
    <sheet name="8.2.3 - Table 1" sheetId="60" r:id="rId7"/>
    <sheet name="8.2.3 - Table 2" sheetId="61" r:id="rId8"/>
    <sheet name="8.2.3 - Table 3" sheetId="77" r:id="rId9"/>
    <sheet name="8.2.3 - Table 4" sheetId="75" r:id="rId10"/>
    <sheet name="8.2.3 - Table 5" sheetId="62" r:id="rId11"/>
    <sheet name="8.2.3.9 - Table 1" sheetId="87" r:id="rId12"/>
    <sheet name="8.2.4 - Table 1" sheetId="92" r:id="rId13"/>
    <sheet name="8.2.5 - Table 3" sheetId="54" r:id="rId14"/>
    <sheet name="8.2.5 - Table 5" sheetId="55" r:id="rId15"/>
    <sheet name="8.2.5 - Table 6" sheetId="56" r:id="rId16"/>
    <sheet name="8.2.5 - Table 8" sheetId="58" r:id="rId17"/>
    <sheet name="8.2.5 - Table 9" sheetId="78" r:id="rId18"/>
    <sheet name="8.2.5 - Table 10" sheetId="79" r:id="rId19"/>
    <sheet name="8.2.5 - Table 11" sheetId="80" r:id="rId20"/>
    <sheet name="8.2.5 - Table 12" sheetId="81" r:id="rId21"/>
    <sheet name="8.2.5 - Table 14" sheetId="63" r:id="rId22"/>
    <sheet name="8.2.5 - Table 16" sheetId="59" r:id="rId23"/>
    <sheet name="8.2.6 - Table 1" sheetId="64" r:id="rId24"/>
    <sheet name="8.2.6 - Table 2" sheetId="82" r:id="rId25"/>
    <sheet name="8.2.6 - Table 4" sheetId="84" r:id="rId26"/>
    <sheet name="8.2.6 - Table 5" sheetId="85" r:id="rId27"/>
    <sheet name="8.2.6 - Table 6" sheetId="86" r:id="rId28"/>
    <sheet name="8.4.2 - Table 1" sheetId="16" r:id="rId29"/>
    <sheet name="8.4.2 - Table 2" sheetId="17" r:id="rId30"/>
    <sheet name="8.4.3 - Table 2" sheetId="13" r:id="rId31"/>
    <sheet name="8.4.3 - Table 3" sheetId="88" r:id="rId32"/>
    <sheet name="8.4.4 - Table 2" sheetId="74" r:id="rId33"/>
    <sheet name="8.4.4 - Table 3" sheetId="37" r:id="rId34"/>
    <sheet name="8.4.5 - Table 2" sheetId="89" r:id="rId35"/>
    <sheet name="8.4.5 - Table 3" sheetId="93" r:id="rId36"/>
    <sheet name="8.4.5 - Table 4" sheetId="90" r:id="rId37"/>
    <sheet name="8.4.5 - Table 5" sheetId="10" r:id="rId38"/>
    <sheet name="8.4.7 - Table 2" sheetId="52" r:id="rId39"/>
    <sheet name="8.4.7 - Table 3" sheetId="51" r:id="rId4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4" l="1"/>
  <c r="K33" i="86" l="1"/>
  <c r="E14" i="37"/>
  <c r="K34" i="86"/>
  <c r="K35" i="86"/>
  <c r="K36" i="86"/>
  <c r="K37" i="86"/>
  <c r="K38" i="86"/>
  <c r="K39" i="86"/>
  <c r="K40" i="86"/>
  <c r="K41" i="86"/>
  <c r="K22" i="86"/>
  <c r="K23" i="86"/>
  <c r="K24" i="86"/>
  <c r="K25" i="86"/>
  <c r="K26" i="86"/>
  <c r="K27" i="86"/>
  <c r="K28" i="86"/>
  <c r="K29" i="86"/>
  <c r="K30" i="86"/>
  <c r="K21" i="86"/>
  <c r="K10" i="86"/>
  <c r="K11" i="86"/>
  <c r="K12" i="86"/>
  <c r="K13" i="86"/>
  <c r="K14" i="86"/>
  <c r="K15" i="86"/>
  <c r="K16" i="86"/>
  <c r="K17" i="86"/>
  <c r="K18" i="86"/>
  <c r="K9" i="86"/>
  <c r="F25" i="84"/>
  <c r="F12" i="84"/>
  <c r="I8" i="82"/>
  <c r="I7" i="82"/>
  <c r="D24" i="80"/>
  <c r="I22" i="78"/>
  <c r="F22" i="78"/>
  <c r="I20" i="78"/>
  <c r="F20" i="78"/>
  <c r="I15" i="78"/>
  <c r="F15" i="78"/>
  <c r="F23" i="45" l="1"/>
  <c r="F13" i="45"/>
  <c r="F10" i="42"/>
  <c r="F8" i="42"/>
  <c r="G9" i="44" l="1"/>
  <c r="G10" i="44"/>
  <c r="G11" i="44"/>
  <c r="E9" i="49"/>
  <c r="E11" i="49" s="1"/>
  <c r="E13" i="49" s="1"/>
  <c r="F12" i="48" l="1"/>
  <c r="G12" i="48"/>
  <c r="H12" i="48"/>
  <c r="I12" i="48"/>
  <c r="E12" i="48"/>
  <c r="F9" i="42" l="1"/>
  <c r="G7" i="42"/>
  <c r="A11" i="45"/>
  <c r="A12" i="45" s="1"/>
  <c r="A13" i="45" s="1"/>
  <c r="A16" i="45" s="1"/>
  <c r="A17" i="45" s="1"/>
  <c r="A18" i="45" s="1"/>
  <c r="A19" i="45" s="1"/>
  <c r="A21" i="45" s="1"/>
  <c r="A23" i="45" s="1"/>
  <c r="A26" i="45" s="1"/>
  <c r="A27" i="45" s="1"/>
  <c r="A28" i="45" s="1"/>
  <c r="E13" i="45"/>
  <c r="E26" i="45" s="1"/>
  <c r="A10" i="44"/>
  <c r="A11" i="44" s="1"/>
  <c r="A12" i="44" s="1"/>
  <c r="F12" i="44"/>
  <c r="E12" i="44"/>
  <c r="G13" i="10"/>
  <c r="G10" i="10"/>
  <c r="E14" i="10"/>
  <c r="G14" i="10" s="1"/>
  <c r="E10" i="42" l="1"/>
  <c r="G8" i="42"/>
  <c r="D10" i="42"/>
  <c r="F7" i="42"/>
  <c r="E19" i="45"/>
  <c r="E27" i="45" s="1"/>
  <c r="F19" i="45"/>
  <c r="F27" i="45" s="1"/>
  <c r="F26" i="45"/>
  <c r="G15" i="10"/>
  <c r="E15" i="10"/>
  <c r="G12" i="44" l="1"/>
  <c r="F28" i="45"/>
  <c r="G10" i="42"/>
  <c r="E23" i="45"/>
  <c r="E28" i="45" s="1"/>
</calcChain>
</file>

<file path=xl/sharedStrings.xml><?xml version="1.0" encoding="utf-8"?>
<sst xmlns="http://schemas.openxmlformats.org/spreadsheetml/2006/main" count="1271" uniqueCount="631">
  <si>
    <t>EGD</t>
  </si>
  <si>
    <t>Union North</t>
  </si>
  <si>
    <t>Union South</t>
  </si>
  <si>
    <t>General Service</t>
  </si>
  <si>
    <t>Firm</t>
  </si>
  <si>
    <t>Interruptible</t>
  </si>
  <si>
    <t>Table 1</t>
  </si>
  <si>
    <t>Recovery of Revenue Deficiency</t>
  </si>
  <si>
    <t>Line
No.</t>
  </si>
  <si>
    <t>Revenue</t>
  </si>
  <si>
    <t>Current</t>
  </si>
  <si>
    <t>Proposed</t>
  </si>
  <si>
    <t>Particulars ($ millions)</t>
  </si>
  <si>
    <t>Rates (1)</t>
  </si>
  <si>
    <t>Rates (2)</t>
  </si>
  <si>
    <t>Difference</t>
  </si>
  <si>
    <t>(a)</t>
  </si>
  <si>
    <t>(b)</t>
  </si>
  <si>
    <t>(c) = (b - a)</t>
  </si>
  <si>
    <t>In-franchise Rate Classes</t>
  </si>
  <si>
    <t>Ex-franchise Rate Classes</t>
  </si>
  <si>
    <t>Non-Utility Cross Charge</t>
  </si>
  <si>
    <t>Total Revenue</t>
  </si>
  <si>
    <t>Notes:</t>
  </si>
  <si>
    <t>(1)</t>
  </si>
  <si>
    <t>(2)</t>
  </si>
  <si>
    <t>Table 2</t>
  </si>
  <si>
    <t>2024 Proposed Revenue</t>
  </si>
  <si>
    <t>Harmonized</t>
  </si>
  <si>
    <t>Rate Classes (2)</t>
  </si>
  <si>
    <t>(c)</t>
  </si>
  <si>
    <t>In-franchise</t>
  </si>
  <si>
    <t>Monthly Customer Charges</t>
  </si>
  <si>
    <t>Demand Charges</t>
  </si>
  <si>
    <t>Volumetric Charges</t>
  </si>
  <si>
    <t>Total In-franchise</t>
  </si>
  <si>
    <t>Ex-franchise</t>
  </si>
  <si>
    <t>Total Ex-franchise</t>
  </si>
  <si>
    <t>Total Delivery Revenue</t>
  </si>
  <si>
    <t>Fixed Recovery (3)</t>
  </si>
  <si>
    <t>Total Fixed Recovery</t>
  </si>
  <si>
    <t>Phase 3 Exhibit 8, Tab 1, Schedule 1, Attachment 1.</t>
  </si>
  <si>
    <t>Phase 3 Exhibit 8, Tab 1, Schedule 1, Attachment 2.</t>
  </si>
  <si>
    <t>(3)</t>
  </si>
  <si>
    <t>Fixed cost recovery calculated as revenue from monthly customer charges and demand charges divided by total revenue.</t>
  </si>
  <si>
    <t>Summary of 2024 Revenue-to-Cost Ratios</t>
  </si>
  <si>
    <t>Proposed Revenue</t>
  </si>
  <si>
    <t>Revenue Requirement</t>
  </si>
  <si>
    <t>Over/(Under)
Contribution</t>
  </si>
  <si>
    <t>Revenue-
to-Cost Ratio</t>
  </si>
  <si>
    <t>(c) = (a - b)</t>
  </si>
  <si>
    <t>(d) = (a / b)</t>
  </si>
  <si>
    <t xml:space="preserve">Ex-franchise </t>
  </si>
  <si>
    <t>Total</t>
  </si>
  <si>
    <t>Proposed Monthly Customer Charge for</t>
  </si>
  <si>
    <t>Harmonized In-franchise Rate Classes</t>
  </si>
  <si>
    <t>Proposed Monthly</t>
  </si>
  <si>
    <t>Line</t>
  </si>
  <si>
    <t>Customer Charge</t>
  </si>
  <si>
    <t>No.</t>
  </si>
  <si>
    <t>Rate Class</t>
  </si>
  <si>
    <t>($/month) (1)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</si>
  <si>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</si>
  <si>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</si>
  <si>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</si>
  <si>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</si>
  <si>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</si>
  <si>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</si>
  <si>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</si>
  <si>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</si>
  <si>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</si>
  <si>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</si>
  <si>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</si>
  <si>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Note:</t>
  </si>
  <si>
    <t>Attachment 1.</t>
  </si>
  <si>
    <t>Comparison of the Gas Supply Commodity Charge</t>
  </si>
  <si>
    <t>Current Approved Methodology</t>
  </si>
  <si>
    <t>Line No.</t>
  </si>
  <si>
    <t>Particulars (cents/m3)</t>
  </si>
  <si>
    <t>EGD (1)</t>
  </si>
  <si>
    <t>Union 
North 
West</t>
  </si>
  <si>
    <t>Union 
North 
East</t>
  </si>
  <si>
    <t>Proposed Methodology</t>
  </si>
  <si>
    <t>(d)</t>
  </si>
  <si>
    <t>(e)</t>
  </si>
  <si>
    <t xml:space="preserve">Reference Price </t>
  </si>
  <si>
    <t>Panhandle/St. Clair Transportation (2)</t>
  </si>
  <si>
    <t>Gas Supply Optimization Margin Credit</t>
  </si>
  <si>
    <t>Gas Supply Administration Charge (3)</t>
  </si>
  <si>
    <t>Total Gas Supply Commodity Charge (4)</t>
  </si>
  <si>
    <t>EGD gas supply commodity charge based on Rate 1 in the EGD rate zone.</t>
  </si>
  <si>
    <t>Panhandle/St. Clair transportation is included in the Purchase Gas Variance Account (PGVA) for the Union South and Union North East rate zones under the current approved methodology.</t>
  </si>
  <si>
    <r>
      <t>EGD includes 0.0223 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gas supply administration charge plus 0.1464 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of other costs including bad debt commodity expense and return on rate base – working cash. The comparable costs are recovered as gas supply administration costs for the Union rate zones and in the proposed methodology.</t>
    </r>
  </si>
  <si>
    <t>(4)</t>
  </si>
  <si>
    <r>
      <t>Excludes the adjustment made to the Union North East and Union South gas supply commodity charge of 1.8481 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and 2.2468 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, respectively, to account for the forecast gas supply commodity costs that are currently collected in the gas supply commodity rate riders (Rider C), as described at Phase 3 Exhibit 7, Tab 1, Schedule 1, Section 4.</t>
    </r>
  </si>
  <si>
    <t>Sales Service Use of Panhandle and St. Clair Systems</t>
  </si>
  <si>
    <t>Particulars</t>
  </si>
  <si>
    <t> Gas Supply Commodity Unit Rate</t>
  </si>
  <si>
    <t>Sales service use of Panhandle System (GJ/d)</t>
  </si>
  <si>
    <t>Sales service use of St. Clair System (GJ/d)</t>
  </si>
  <si>
    <t>Total (GJ/d)</t>
  </si>
  <si>
    <t>Total sales service annual cost ($000s) (2)</t>
  </si>
  <si>
    <r>
      <t>Total sales service volumes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(3)</t>
    </r>
  </si>
  <si>
    <r>
      <t>Gas Supply Commodity unit rate (cents/m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(4)</t>
    </r>
  </si>
  <si>
    <t xml:space="preserve">Phase 3 Exhibit 8, Tab 2, Schedule 9, Attachment 13, line 9. </t>
  </si>
  <si>
    <t>Line 3 x line 4 x 12 months / 1000.</t>
  </si>
  <si>
    <t>Phase 3 Exhibit 7, Tab 3, Schedule 1, Attachment 12, p.14, column (a), line 51.</t>
  </si>
  <si>
    <t>Line 5 / line 6 x 100.</t>
  </si>
  <si>
    <t>Current Rate Classes and Applicability</t>
  </si>
  <si>
    <t>2024 Forecast</t>
  </si>
  <si>
    <t>Rate Class Description</t>
  </si>
  <si>
    <t>Applicability</t>
  </si>
  <si>
    <t>Number of Customers</t>
  </si>
  <si>
    <t>EGD Rate Zone</t>
  </si>
  <si>
    <t>Rate 1</t>
  </si>
  <si>
    <t>Residential Service</t>
  </si>
  <si>
    <t>Residential building served through one meter and containing no more than six dwelling units.</t>
  </si>
  <si>
    <t>Rate 6</t>
  </si>
  <si>
    <t>Non-residential including a building served through one meter and containing more than six dwelling units.</t>
  </si>
  <si>
    <t>Union North Rate Zone</t>
  </si>
  <si>
    <t>Small Volume General Firm Service</t>
  </si>
  <si>
    <r>
      <t>Total gas requirements at end use location are equal to or less than 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per year.</t>
    </r>
  </si>
  <si>
    <t>Rate 10</t>
  </si>
  <si>
    <t>Large Volume General Firm Service</t>
  </si>
  <si>
    <r>
      <t>Total gas requirements at end use location exceed 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per year.</t>
    </r>
  </si>
  <si>
    <t>Union South Rate Zone</t>
  </si>
  <si>
    <t>Rate M1</t>
  </si>
  <si>
    <t>Small Volume General Service</t>
  </si>
  <si>
    <r>
      <t>General service customers whose total consumption is equal to or less than 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per year.</t>
    </r>
  </si>
  <si>
    <t>Rate M2</t>
  </si>
  <si>
    <t>Large Volume General Service</t>
  </si>
  <si>
    <r>
      <t>General service customers whose total consumption is greater than 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per year.</t>
    </r>
  </si>
  <si>
    <t>Enbridge Gas Harmonized Rate Classes and Applicability</t>
  </si>
  <si>
    <t>Proposed SFVD Rate Design</t>
  </si>
  <si>
    <t>Forecast Number of Customers</t>
  </si>
  <si>
    <t>Small Demand General Service</t>
  </si>
  <si>
    <r>
      <t>General service customers whose maximum daily volume requirement is equal to or less than 150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.</t>
    </r>
  </si>
  <si>
    <t>General Demand General Service</t>
  </si>
  <si>
    <r>
      <t>General service customers whose maximum daily volume requirement is greater than 150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.</t>
    </r>
  </si>
  <si>
    <t>Table 3</t>
  </si>
  <si>
    <t>SFV Rate Design Alternative</t>
  </si>
  <si>
    <t>Small General Service</t>
  </si>
  <si>
    <r>
      <t>General service customers whose total consumption is equal to or less than 15,000 m</t>
    </r>
    <r>
      <rPr>
        <vertAlign val="superscript"/>
        <sz val="10"/>
        <color rgb="FF000000"/>
        <rFont val="Arial"/>
        <family val="2"/>
      </rPr>
      <t xml:space="preserve">3 </t>
    </r>
    <r>
      <rPr>
        <sz val="10"/>
        <color rgb="FF000000"/>
        <rFont val="Arial"/>
        <family val="2"/>
      </rPr>
      <t>per year.</t>
    </r>
  </si>
  <si>
    <r>
      <t>General service customers whose total consumption is greater than 15,000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per year.</t>
    </r>
  </si>
  <si>
    <t>Table 4</t>
  </si>
  <si>
    <t>Traditional Volumetric Rate Design Alternative</t>
  </si>
  <si>
    <t>Delivery Charge:  Volumetric</t>
  </si>
  <si>
    <r>
      <t>Single block pricing:  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to 15,000 m</t>
    </r>
    <r>
      <rPr>
        <vertAlign val="superscript"/>
        <sz val="10"/>
        <color rgb="FF000000"/>
        <rFont val="Arial"/>
        <family val="2"/>
      </rPr>
      <t>3</t>
    </r>
  </si>
  <si>
    <r>
      <t>Single block pricing:  &gt; 15,000 m</t>
    </r>
    <r>
      <rPr>
        <vertAlign val="superscript"/>
        <sz val="10"/>
        <color rgb="FF000000"/>
        <rFont val="Arial"/>
        <family val="2"/>
      </rPr>
      <t>3</t>
    </r>
  </si>
  <si>
    <t>Table 5</t>
  </si>
  <si>
    <t>Illustration of Annual Bill Charges: Current, SFVD, SFV, and Traditional Volumetric Rate Design</t>
  </si>
  <si>
    <t>Charge Type</t>
  </si>
  <si>
    <t>Current Rate Design (1)</t>
  </si>
  <si>
    <t xml:space="preserve">SFVD Rate Design </t>
  </si>
  <si>
    <t>SFV Rate Design</t>
  </si>
  <si>
    <t>Traditional Volumetric Rate Design</t>
  </si>
  <si>
    <t xml:space="preserve">Customer </t>
  </si>
  <si>
    <t>Monthly Charge x 12</t>
  </si>
  <si>
    <t>Delivery</t>
  </si>
  <si>
    <r>
      <t>Block 1 Vol &lt; 30 m</t>
    </r>
    <r>
      <rPr>
        <vertAlign val="superscript"/>
        <sz val="10"/>
        <color rgb="FF000000"/>
        <rFont val="Arial"/>
        <family val="2"/>
      </rPr>
      <t>3</t>
    </r>
  </si>
  <si>
    <r>
      <t>24.36 x $/m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x 12 (3)</t>
    </r>
  </si>
  <si>
    <t>N/A (4)</t>
  </si>
  <si>
    <r>
      <t>2,400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x $/m</t>
    </r>
    <r>
      <rPr>
        <vertAlign val="superscript"/>
        <sz val="10"/>
        <color rgb="FF000000"/>
        <rFont val="Arial"/>
        <family val="2"/>
      </rPr>
      <t xml:space="preserve">3 </t>
    </r>
    <r>
      <rPr>
        <sz val="10"/>
        <color rgb="FF000000"/>
        <rFont val="Arial"/>
        <family val="2"/>
      </rPr>
      <t>(5)</t>
    </r>
  </si>
  <si>
    <r>
      <t>Block 2 Vol &lt; 55 m</t>
    </r>
    <r>
      <rPr>
        <vertAlign val="superscript"/>
        <sz val="10"/>
        <color rgb="FF000000"/>
        <rFont val="Arial"/>
        <family val="2"/>
      </rPr>
      <t>3</t>
    </r>
  </si>
  <si>
    <r>
      <t>Block 3 Vol &lt; 85 m</t>
    </r>
    <r>
      <rPr>
        <vertAlign val="superscript"/>
        <sz val="10"/>
        <color rgb="FF000000"/>
        <rFont val="Arial"/>
        <family val="2"/>
      </rPr>
      <t>3</t>
    </r>
  </si>
  <si>
    <r>
      <t>Block 4 Vol &gt; 170 m</t>
    </r>
    <r>
      <rPr>
        <vertAlign val="superscript"/>
        <sz val="10"/>
        <color rgb="FF000000"/>
        <rFont val="Arial"/>
        <family val="2"/>
      </rPr>
      <t xml:space="preserve">3 </t>
    </r>
  </si>
  <si>
    <t>Natural Gas</t>
  </si>
  <si>
    <r>
      <t>2,400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x $/m</t>
    </r>
    <r>
      <rPr>
        <vertAlign val="superscript"/>
        <sz val="10"/>
        <color rgb="FF000000"/>
        <rFont val="Arial"/>
        <family val="2"/>
      </rPr>
      <t>3</t>
    </r>
  </si>
  <si>
    <t>Federal Carbon</t>
  </si>
  <si>
    <t>Delivery charge derived using a declining price block structure with each block of consumption volume multiplied by corresponding unit rate.</t>
  </si>
  <si>
    <t>The current rate design illustrated is for the EGD rate zone. The Union North and Union South have different declining blocks.</t>
  </si>
  <si>
    <t>Delivery charge derived using customer’s specific design day demand value multiplied by demand unit rate.</t>
  </si>
  <si>
    <t>Delivery charge is not applicable in SFV rate design as both customer-related and demand-related costs are recovered in monthly customer charge.</t>
  </si>
  <si>
    <t>(5)</t>
  </si>
  <si>
    <t>Delivery charge is derived using a single price block structure using consumption volume multiplied by delivery unit rate.</t>
  </si>
  <si>
    <t>Revenue Impact Due to Weather</t>
  </si>
  <si>
    <t>Revenue Impact due to Weather (1)</t>
  </si>
  <si>
    <t>(+) reflects revenue impact when weather was colder than forecast.</t>
  </si>
  <si>
    <t>(-) reflects revenue impact when weather was warmer than forecast.</t>
  </si>
  <si>
    <t>Proposed Contract Rate Distribution Services by Rate Zone</t>
  </si>
  <si>
    <t>Character of Service</t>
  </si>
  <si>
    <t>Applicability  (1)</t>
  </si>
  <si>
    <t>Firm (Bundled)</t>
  </si>
  <si>
    <r>
      <t>CD of at least 1,800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</si>
  <si>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Firm/Interruptible (Semi-unbundled)</t>
  </si>
  <si>
    <r>
      <t>CD of at least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</si>
  <si>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Firm/Interruptible (Unbundled)</t>
  </si>
  <si>
    <r>
      <t>Firm and/or interruptible CD of at least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</si>
  <si>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r>
      <t>Firm and/or interruptible CD of at least 1,200,000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</si>
  <si>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Interruptible (Bundled)</t>
  </si>
  <si>
    <r>
      <t>CD of at least 1,180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</si>
  <si>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Seasonal Firm (Bundled)</t>
  </si>
  <si>
    <t>Storage Service (Unbundled)</t>
  </si>
  <si>
    <t>Available to unbundled customers in Rate E22 or Rate E24</t>
  </si>
  <si>
    <r>
      <t>Existing Wholesale Customers; CD of least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</si>
  <si>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(1) CD refers to contract demand.</t>
  </si>
  <si>
    <t xml:space="preserve">Comparison of Proposed and Current Kirkwall to Dawn Rate Design </t>
  </si>
  <si>
    <t>Service Options ($/GJ/mth)</t>
  </si>
  <si>
    <t>Current Approved Rate Design</t>
  </si>
  <si>
    <t>Proposed Rate Design</t>
  </si>
  <si>
    <t xml:space="preserve">Kirkwall to Parkway </t>
  </si>
  <si>
    <t>Parkway to Dawn</t>
  </si>
  <si>
    <t>Total Kirkwall to Dawn (sum of paths)</t>
  </si>
  <si>
    <t>Kirkwall to Dawn</t>
  </si>
  <si>
    <t>Difference (line 3 - line 4)</t>
  </si>
  <si>
    <t>Comparison of the Current Rate M12/C1 and Proposed E70</t>
  </si>
  <si>
    <t>Dawn Parkway Transportation Demand Charges</t>
  </si>
  <si>
    <t>Services Options ($/GJ/mth)</t>
  </si>
  <si>
    <t xml:space="preserve">
Current ApprovedRate Design</t>
  </si>
  <si>
    <t>Change</t>
  </si>
  <si>
    <t>Change %</t>
  </si>
  <si>
    <t>Dawn to Parkway</t>
  </si>
  <si>
    <t>Dawn to Kirkwall</t>
  </si>
  <si>
    <t>Kirkwall to Parkway</t>
  </si>
  <si>
    <t>Parkway to Kirkwall</t>
  </si>
  <si>
    <t>M12-X  / E70</t>
  </si>
  <si>
    <t>Table 6</t>
  </si>
  <si>
    <t>Comparison of the Current Rate C1 and Proposed Rate E70 Transportation – Dawn, St. Clair, Bluewater and Ojibway Firm Transportation Demand Charges</t>
  </si>
  <si>
    <t>Services ($/GJ/mth)</t>
  </si>
  <si>
    <t>Dawn to St. Clair, Bluewater &amp; Ojibway (1)</t>
  </si>
  <si>
    <t>St. Clair, Bluewater &amp; Ojibway to Dawn</t>
  </si>
  <si>
    <t>There are no customers taking service from Dawn to St. Clair, Bluewater &amp; Ojibway under the current Rate C1 (or proposed Rate E70) in the 2024 Test Year Forecast.</t>
  </si>
  <si>
    <t>Table 8</t>
  </si>
  <si>
    <t>Rate E80 – Harmonized Producer Rate Class Summary</t>
  </si>
  <si>
    <t>Current Approved at 2024 Rates</t>
  </si>
  <si>
    <t xml:space="preserve">Rate Component </t>
  </si>
  <si>
    <t>Units</t>
  </si>
  <si>
    <t>Rate 401</t>
  </si>
  <si>
    <t>Rate M13</t>
  </si>
  <si>
    <t>GPA</t>
  </si>
  <si>
    <t>Rate E80</t>
  </si>
  <si>
    <t>Monthly Fixed Charge</t>
  </si>
  <si>
    <t>Site-Specific Service Fee</t>
  </si>
  <si>
    <t>Station - $391</t>
  </si>
  <si>
    <t>RTU Station - $962</t>
  </si>
  <si>
    <t>Transmission Commodity Charge</t>
  </si>
  <si>
    <t>$/GJ</t>
  </si>
  <si>
    <t>--</t>
  </si>
  <si>
    <t>Delivery Commodity Charge</t>
  </si>
  <si>
    <t>RNG Sampling Charge</t>
  </si>
  <si>
    <t>$/sample</t>
  </si>
  <si>
    <t>Derivation of Rate E80 Monthly Station Charges per Customer Station</t>
  </si>
  <si>
    <t>Producer Station</t>
  </si>
  <si>
    <t>Producer RTU Station</t>
  </si>
  <si>
    <t>Hours</t>
  </si>
  <si>
    <t>Cost ($)</t>
  </si>
  <si>
    <t>Direct Costs (1)</t>
  </si>
  <si>
    <t>Maintenance</t>
  </si>
  <si>
    <t>Other Costs</t>
  </si>
  <si>
    <t xml:space="preserve">   Data Entry &amp; Travel</t>
  </si>
  <si>
    <t xml:space="preserve">   Weed Spraying (2)</t>
  </si>
  <si>
    <t xml:space="preserve">   Station Painting (2)</t>
  </si>
  <si>
    <t>Total Direct Costs</t>
  </si>
  <si>
    <t>Indirect Costs</t>
  </si>
  <si>
    <t xml:space="preserve">   General Operations &amp; Engineering (3)</t>
  </si>
  <si>
    <t xml:space="preserve">   Transportation Equipment (4)</t>
  </si>
  <si>
    <t>Total Indirect Costs</t>
  </si>
  <si>
    <t>Total Annual Costs (line 6 + line 9)</t>
  </si>
  <si>
    <t>Monthly Fixed Cost Per Station (line 10 / 12)</t>
  </si>
  <si>
    <t>Total direct costs, where applicable, calculated as the number of hours per task multiplied by the fully allocated hourly rate for a station technician of $139/hour. </t>
  </si>
  <si>
    <t>Weed spraying costs based on incurred annual expense and station painting cost based on the average annual cost of the station painting program.  </t>
  </si>
  <si>
    <t>Indirect cost for general operations and engineering calculated as 42% of total direct costs (line 6). </t>
  </si>
  <si>
    <t>Indirect cost for vehicles calculated as 10% of total direct labour related costs (line 1 + line 2 + line 3). </t>
  </si>
  <si>
    <t>Table 10</t>
  </si>
  <si>
    <t>Distribution Customer Stations General Operations &amp; Engineering Percentage</t>
  </si>
  <si>
    <t xml:space="preserve">Total </t>
  </si>
  <si>
    <t>($)</t>
  </si>
  <si>
    <t>O&amp;M Expenses excluding General Operations &amp; Engineering </t>
  </si>
  <si>
    <t>General Operations &amp; Engineering (1)</t>
  </si>
  <si>
    <t>Total O&amp;M Expenses (2)</t>
  </si>
  <si>
    <t>General Operations &amp; Engineering Percentage (3)</t>
  </si>
  <si>
    <t>Line 2 / line 1.</t>
  </si>
  <si>
    <t>Table 11</t>
  </si>
  <si>
    <t>Derivation of Total Transportation Equipment Indirect Cost Percentage</t>
  </si>
  <si>
    <t>Transportation Equipment Rate Base (1)</t>
  </si>
  <si>
    <t xml:space="preserve">   Return (6.08%) (2)</t>
  </si>
  <si>
    <t xml:space="preserve">   Taxes (12.90%) (3)</t>
  </si>
  <si>
    <t xml:space="preserve">   Depreciation (4)</t>
  </si>
  <si>
    <t>Revenue Requirement (line 2 + line 3 + line 4)</t>
  </si>
  <si>
    <t>Labour</t>
  </si>
  <si>
    <t xml:space="preserve">   Storage (5)</t>
  </si>
  <si>
    <t xml:space="preserve">   Transmission (6)</t>
  </si>
  <si>
    <t xml:space="preserve">   Distribution (7)</t>
  </si>
  <si>
    <t>Total Operations Labour (line 6 + line 7 + line 8)</t>
  </si>
  <si>
    <t>Benefits (8)</t>
  </si>
  <si>
    <t>Fully Loaded Labour (line 9 + line 10)</t>
  </si>
  <si>
    <t>Phase 3 Exhibit 7, Tab 3, Schedule 1, Attachment 3, p.1, line 47.</t>
  </si>
  <si>
    <t>Phase 3 Exhibit 7, Tab 3, Schedule 1, Attachment 3, p.1, line 56 * line 1.</t>
  </si>
  <si>
    <t>Phase 3 Exhibit 7, Tab 3 Schedule 1, Attachment 3, p.2, line 61 / Phase 3 Exhibit 7, Tab 3, Schedule 1, Attachment 3, p.1, line 57 * line 1.</t>
  </si>
  <si>
    <t>Phase 3 Exhibit 7, Tab 3, Schedule 1, Attachment 3, p.2, line 59.</t>
  </si>
  <si>
    <t>Phase 3 Exhibit 7, Tab 3, Schedule 1, Attachment 3, p.2, lines 71 to 78.</t>
  </si>
  <si>
    <t>(6)</t>
  </si>
  <si>
    <t>Phase 3 Exhibit 7, Tab 3, Schedule 1, Attachment 3, p.2, lines 79 to 82. </t>
  </si>
  <si>
    <t>(7)</t>
  </si>
  <si>
    <t>Phase 3 Exhibit 7, Tab 3, Schedule 1, Attachment 3, p.2, lines 83 to 88.</t>
  </si>
  <si>
    <t>(8)</t>
  </si>
  <si>
    <t>Phase 3 Exhibit 7, Tab 3, Schedule 1, Attachment 3, p.2, line 100.</t>
  </si>
  <si>
    <t>Table 12</t>
  </si>
  <si>
    <t>Rate E80/E72 Transmission Commodity Charge Rate Design</t>
  </si>
  <si>
    <t>(d) = (c) / (a)</t>
  </si>
  <si>
    <t>Transmission Commodity Charge (1)</t>
  </si>
  <si>
    <t>Table 14</t>
  </si>
  <si>
    <t>Wholesale Transportation Service Demand Charges</t>
  </si>
  <si>
    <t>($/GJ)</t>
  </si>
  <si>
    <t xml:space="preserve">Current Rate Design </t>
  </si>
  <si>
    <t>Rate M17 - Dawn to Delivery Area Demand Charge</t>
  </si>
  <si>
    <t>Rate E60 - Transportation Demand Charge</t>
  </si>
  <si>
    <t>Rate E70 - Dawn to Owen Sound Line Demand Charge</t>
  </si>
  <si>
    <t>Total Demand Charge (1)</t>
  </si>
  <si>
    <t>The sum of the proposed Rate E60 and Rate E70 demand charges is equal to the current approved Rate M17 demand charge rate design.</t>
  </si>
  <si>
    <t>Table 16</t>
  </si>
  <si>
    <t>Non-Utility Cross Charge Update</t>
  </si>
  <si>
    <t>Heritage Pool Transportation Charges</t>
  </si>
  <si>
    <t>Tipperary Pool Transportation Charges</t>
  </si>
  <si>
    <t>Dow Moore Pool Storage Charges</t>
  </si>
  <si>
    <t xml:space="preserve">Black Creek Pool Storage Charges </t>
  </si>
  <si>
    <t>Long-Term Storage Operational Contingency</t>
  </si>
  <si>
    <t>Hagar Liquefaction Service</t>
  </si>
  <si>
    <t>Total Non-Utility Cross Charge</t>
  </si>
  <si>
    <t>Frequency of Bill Impacts &gt; 5% Comparison</t>
  </si>
  <si>
    <t>Cost-Based Monthly Customer Charges</t>
  </si>
  <si>
    <t>Proposed Monthly 
Customer Charges</t>
  </si>
  <si>
    <t>Harmonized Rate Class</t>
  </si>
  <si>
    <t>Total Number of Customers</t>
  </si>
  <si>
    <t>(d) = (c / a)</t>
  </si>
  <si>
    <t>Current Rate Class</t>
  </si>
  <si>
    <t>Impact Prior to Adjustment</t>
  </si>
  <si>
    <t>Impact Including Adjustment</t>
  </si>
  <si>
    <t>Base Rate Adjustment Impact</t>
  </si>
  <si>
    <t>Rate 200</t>
  </si>
  <si>
    <t>Rate M9</t>
  </si>
  <si>
    <r>
      <t>Volume &gt; 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 </t>
    </r>
  </si>
  <si>
    <t>Summary of Rider R Revenue Adjustments</t>
  </si>
  <si>
    <t>Revenue Adjustment</t>
  </si>
  <si>
    <t>Rider R Unit Rate</t>
  </si>
  <si>
    <t>($000s)</t>
  </si>
  <si>
    <r>
      <t>(cents/m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/d)</t>
    </r>
  </si>
  <si>
    <t>General Service (Rate E01 &amp; Rate E02)</t>
  </si>
  <si>
    <t xml:space="preserve">   Union South Rate Zone</t>
  </si>
  <si>
    <t>Total General Service</t>
  </si>
  <si>
    <t>Firm Bundled Contract Service (Rate E10)</t>
  </si>
  <si>
    <t xml:space="preserve">   EGD Rate Zone</t>
  </si>
  <si>
    <t>All Customers</t>
  </si>
  <si>
    <t xml:space="preserve">   Union North West Rate Zone</t>
  </si>
  <si>
    <t>Total Firm Bundled</t>
  </si>
  <si>
    <t>Bundled Wholesale Contract Service (Rate E62)</t>
  </si>
  <si>
    <t>Total Bundled Wholesale</t>
  </si>
  <si>
    <t>Summary of Rider R Bill Impacts</t>
  </si>
  <si>
    <t>Average Total Bill Impact</t>
  </si>
  <si>
    <t>Excluding Rider A Adjustment</t>
  </si>
  <si>
    <t>Including Rider R Adjustment</t>
  </si>
  <si>
    <t>Rate 01 - NW</t>
  </si>
  <si>
    <t>Rate 01 - NE</t>
  </si>
  <si>
    <t>Rate 10 - NW</t>
  </si>
  <si>
    <t>Rate 10 - NE</t>
  </si>
  <si>
    <t>Firm Bundled Contract Service</t>
  </si>
  <si>
    <t>Rate 100</t>
  </si>
  <si>
    <t>Rate 110</t>
  </si>
  <si>
    <t>Rate 115</t>
  </si>
  <si>
    <t>Rate 20 - NW</t>
  </si>
  <si>
    <t>Rate 20 - NE</t>
  </si>
  <si>
    <t>Rate M4</t>
  </si>
  <si>
    <t>Rate M5</t>
  </si>
  <si>
    <t>Rate M7</t>
  </si>
  <si>
    <t>Bundled Wholesale Contract Service</t>
  </si>
  <si>
    <t>Rate M9 (1)</t>
  </si>
  <si>
    <t>Rate Mitigation Rider Impact</t>
  </si>
  <si>
    <t>Year 1            (1)</t>
  </si>
  <si>
    <t>Years 2 to 5 (1)</t>
  </si>
  <si>
    <t>Total Bill Impact (1) (2)</t>
  </si>
  <si>
    <t>(c) = (a)+(b x 4)</t>
  </si>
  <si>
    <t>Rate 125</t>
  </si>
  <si>
    <t>Rate 135</t>
  </si>
  <si>
    <t>Rate 145</t>
  </si>
  <si>
    <t>Rate 170</t>
  </si>
  <si>
    <t>Rate 25 - NW</t>
  </si>
  <si>
    <t>Rate 25 - NE</t>
  </si>
  <si>
    <t>Rate 100 - NW</t>
  </si>
  <si>
    <t>Rate 100 - NE</t>
  </si>
  <si>
    <t>Rate T1</t>
  </si>
  <si>
    <t>Rate T2</t>
  </si>
  <si>
    <t>Rate T3</t>
  </si>
  <si>
    <t>Detailed bill impacts for typical customers are provided at Phase 3 Exhibit 8, Tab 2, Schedule 9, Attachment 10.</t>
  </si>
  <si>
    <t>Current Contract Rate Distribution Services by Rate Zone and Rate Class</t>
  </si>
  <si>
    <t xml:space="preserve"> Rate Zone</t>
  </si>
  <si>
    <t>Applicability  </t>
  </si>
  <si>
    <t xml:space="preserve"> EGD Rate Zone</t>
  </si>
  <si>
    <r>
      <t>CD between 10,000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and 150,000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no MAV requirement</t>
    </r>
    <r>
      <rPr>
        <sz val="8"/>
        <color rgb="FF000000"/>
        <rFont val="Arial"/>
        <family val="2"/>
      </rPr>
      <t>  </t>
    </r>
  </si>
  <si>
    <r>
      <t>CD of at least 1,865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; MAV requirement of CD x 146 </t>
    </r>
  </si>
  <si>
    <r>
      <t>CD of at least 1,165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; MAV requirement of CD x 292 </t>
    </r>
  </si>
  <si>
    <t>Firm (Unbundled)</t>
  </si>
  <si>
    <r>
      <t>CD of at least 600,000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no MAV requirement</t>
    </r>
  </si>
  <si>
    <t>Firm - Seasonal</t>
  </si>
  <si>
    <r>
      <t>No CD requirement; MAV requirement of 340,000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</si>
  <si>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CD of at least 30,000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MAV requirement of 5,000,000 m</t>
    </r>
    <r>
      <rPr>
        <vertAlign val="superscript"/>
        <sz val="10"/>
        <color rgb="FF000000"/>
        <rFont val="Arial"/>
        <family val="2"/>
      </rPr>
      <t>3</t>
    </r>
  </si>
  <si>
    <t>Firm and Interruptible Wholesale</t>
  </si>
  <si>
    <t>Distributor is transporting gas outside of the Enbridge Gas franchise area to its customers</t>
  </si>
  <si>
    <t>Rate 300</t>
  </si>
  <si>
    <r>
      <t>The Company has the right to limit to customers with CD below 600,000 m</t>
    </r>
    <r>
      <rPr>
        <vertAlign val="superscript"/>
        <sz val="10"/>
        <color rgb="FF000000"/>
        <rFont val="Arial"/>
        <family val="2"/>
      </rPr>
      <t>3</t>
    </r>
  </si>
  <si>
    <t>Rate 20</t>
  </si>
  <si>
    <r>
      <t>CD of at least 14,000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no MAV requirement</t>
    </r>
  </si>
  <si>
    <t>Rate 25</t>
  </si>
  <si>
    <r>
      <t>CD of at least 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if customer is 100% interruptible, or minimum CD of at least 14,000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if combined with firm service; no MAV requirement</t>
    </r>
  </si>
  <si>
    <r>
      <t>CD of at least 100,000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, MAV requirement of CD x 256</t>
    </r>
  </si>
  <si>
    <t>Firm/Interruptible</t>
  </si>
  <si>
    <r>
      <t>CD between 2,400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and 60,000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MAV equivalent to 146 days use of firm CD for firm service and MAV of at least 350,000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for interruptible service</t>
    </r>
  </si>
  <si>
    <r>
      <t>CD between 2,400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and 60,000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no MAV requirement for firm service and MAV of at least 350,000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for interruptible service</t>
    </r>
  </si>
  <si>
    <t>Firm/Interruptible/Seasonal</t>
  </si>
  <si>
    <r>
      <t>CD of at least 60,000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; no MAV requirement </t>
    </r>
  </si>
  <si>
    <r>
      <t>Customer is distributing gas to its customers and has minimum annual consumption of  2,500,000 m</t>
    </r>
    <r>
      <rPr>
        <vertAlign val="superscript"/>
        <sz val="10"/>
        <color rgb="FF000000"/>
        <rFont val="Arial"/>
        <family val="2"/>
      </rPr>
      <t>3</t>
    </r>
  </si>
  <si>
    <r>
      <t>Firm CD up to 140,870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; minimum total firm and interruptible consumption of at least 2,500,000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</si>
  <si>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Firm CD of at least 140,870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- firm and interruptible CD cannot be combined to qualify; no MAV requirement.</t>
    </r>
  </si>
  <si>
    <r>
      <t>Customer is distributing gas to its customers and has minmum annual consumption of 700,000 m</t>
    </r>
    <r>
      <rPr>
        <vertAlign val="superscript"/>
        <sz val="10"/>
        <color rgb="FF000000"/>
        <rFont val="Arial"/>
        <family val="2"/>
      </rPr>
      <t>3</t>
    </r>
  </si>
  <si>
    <t>Proposed Contract Rate Distribution Services by Rate Zone and Rate Class</t>
  </si>
  <si>
    <r>
      <t>In-franchise Wholesale Customers; CD of least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</si>
  <si>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Summary of Current and Proposed Changes by Bundled DP Components</t>
  </si>
  <si>
    <t>EGD Rate</t>
  </si>
  <si>
    <t>Zone</t>
  </si>
  <si>
    <t>Rate Zone</t>
  </si>
  <si>
    <t>EGI</t>
  </si>
  <si>
    <t>DCQ</t>
  </si>
  <si>
    <t>yes</t>
  </si>
  <si>
    <t>no</t>
  </si>
  <si>
    <t>Minimum Pool DCQ</t>
  </si>
  <si>
    <t>1 GJ/day</t>
  </si>
  <si>
    <t>4 GJ/day</t>
  </si>
  <si>
    <t>Fuel in Kind (1)</t>
  </si>
  <si>
    <t>Empress only</t>
  </si>
  <si>
    <t xml:space="preserve"> </t>
  </si>
  <si>
    <t>Points of Receipt</t>
  </si>
  <si>
    <t>Empress</t>
  </si>
  <si>
    <t>Dawn</t>
  </si>
  <si>
    <t>Parkway (2)</t>
  </si>
  <si>
    <t>Parkway</t>
  </si>
  <si>
    <t>ECDA</t>
  </si>
  <si>
    <t>ECDA (2)</t>
  </si>
  <si>
    <t>EEDA</t>
  </si>
  <si>
    <t>Balancing Obligations</t>
  </si>
  <si>
    <t>renewal</t>
  </si>
  <si>
    <t>none</t>
  </si>
  <si>
    <t>checkpoints</t>
  </si>
  <si>
    <t>checkpoints (3)</t>
  </si>
  <si>
    <t>and renewal (3)</t>
  </si>
  <si>
    <t>Customer provides fuel in kind to transport DCQ from upstream point of receipt.</t>
  </si>
  <si>
    <t>Primarily Dawn unless Parkway or ECDA is required by Enbridge Gas.</t>
  </si>
  <si>
    <t>Checkpoints are winter (end of February) and fall (end of September).</t>
  </si>
  <si>
    <t>Bundled and Semi-Unbundled DP Balancing Transactions</t>
  </si>
  <si>
    <t>Transfers of gas to other pools:</t>
  </si>
  <si>
    <t>Transfers (1)</t>
  </si>
  <si>
    <t>ITT</t>
  </si>
  <si>
    <t>IFT</t>
  </si>
  <si>
    <t>DCQ Assignments</t>
  </si>
  <si>
    <t>Excess gas to market:</t>
  </si>
  <si>
    <t>Transfers (2)</t>
  </si>
  <si>
    <t>ETT</t>
  </si>
  <si>
    <t>EFT</t>
  </si>
  <si>
    <t>Suspensions</t>
  </si>
  <si>
    <t>Deliver additional gas:</t>
  </si>
  <si>
    <t>Make-Up Gas</t>
  </si>
  <si>
    <t>Incremental Supply</t>
  </si>
  <si>
    <t>Unique transactions:</t>
  </si>
  <si>
    <t>BGA Rollover</t>
  </si>
  <si>
    <t>Curtailment Delivered Supply</t>
  </si>
  <si>
    <t>DCQ ratcheting</t>
  </si>
  <si>
    <t>Backstop supply</t>
  </si>
  <si>
    <t>Backstopping</t>
  </si>
  <si>
    <t>DGSS (3)</t>
  </si>
  <si>
    <t>Backstop Supply</t>
  </si>
  <si>
    <t>Storage/loan</t>
  </si>
  <si>
    <t>In-Franchise Title Transfers (ITT) in the EGD rate zone and In-Franchise Transfers (IFT) in the Union rate zones. </t>
  </si>
  <si>
    <t>Enhanced Title Transfers in the EGD rate zone and Ex-Franchise Transfers in the Union rate zones. </t>
  </si>
  <si>
    <t>Discretionary Gas Supply Service. </t>
  </si>
  <si>
    <t>Summary of Semi-Unbundled DP Proposed Changes</t>
  </si>
  <si>
    <t xml:space="preserve">Union South </t>
  </si>
  <si>
    <t>Service Applicability</t>
  </si>
  <si>
    <t>South Service Area and Central Service Area (1)</t>
  </si>
  <si>
    <r>
      <t>Minimum annual consumption of 2,500,000 m</t>
    </r>
    <r>
      <rPr>
        <vertAlign val="superscript"/>
        <sz val="10"/>
        <color rgb="FF000000"/>
        <rFont val="Arial"/>
        <family val="2"/>
      </rPr>
      <t>3</t>
    </r>
  </si>
  <si>
    <r>
      <t>Contract demand of at least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</t>
    </r>
  </si>
  <si>
    <t>Dawn, Parkway</t>
  </si>
  <si>
    <t>Dawn, Parkway, ECDA</t>
  </si>
  <si>
    <t>Storage Allocation Methodologies</t>
  </si>
  <si>
    <t>Storage allocation methodologies</t>
  </si>
  <si>
    <t>Storage allocation methodologies with 5% limit on deliverability</t>
  </si>
  <si>
    <t>Previously the Union South rate zone and the ECDA in the EGD rate zone.</t>
  </si>
  <si>
    <t>Semi-Unbundled Storage Deliverability</t>
  </si>
  <si>
    <t>Particulars (1)</t>
  </si>
  <si>
    <t>Consumption</t>
  </si>
  <si>
    <t>Number of</t>
  </si>
  <si>
    <t>Contracted</t>
  </si>
  <si>
    <t>Based</t>
  </si>
  <si>
    <t>Customers</t>
  </si>
  <si>
    <t>Deliverability</t>
  </si>
  <si>
    <t>Deliverability (2)</t>
  </si>
  <si>
    <t>Deliverability (3)</t>
  </si>
  <si>
    <t>Impact Range:</t>
  </si>
  <si>
    <t xml:space="preserve">   None</t>
  </si>
  <si>
    <t>&lt;=5.0%</t>
  </si>
  <si>
    <t>0.2% - 28.1%</t>
  </si>
  <si>
    <t>0.6% - 8.8%</t>
  </si>
  <si>
    <t xml:space="preserve">   Low </t>
  </si>
  <si>
    <t>5.1% - 7.0%</t>
  </si>
  <si>
    <t>(6.2%) - 10.9%</t>
  </si>
  <si>
    <t>5.1% - 7.7%</t>
  </si>
  <si>
    <t xml:space="preserve">   Moderate</t>
  </si>
  <si>
    <t>7.1% - 19%</t>
  </si>
  <si>
    <t>5.3% - 10.4%</t>
  </si>
  <si>
    <t>2.2% - 6.7%</t>
  </si>
  <si>
    <t xml:space="preserve">   High</t>
  </si>
  <si>
    <t xml:space="preserve">&gt;19% </t>
  </si>
  <si>
    <t>19.1% - 94.3%</t>
  </si>
  <si>
    <t>1.4% - 6.7%</t>
  </si>
  <si>
    <t>Based on 2024 actual customer information.</t>
  </si>
  <si>
    <t>Consumption based deliverability equals firm contract demand less obligated DCQ.</t>
  </si>
  <si>
    <t>DCQ based deliverability is set at the obligated DCQ.</t>
  </si>
  <si>
    <t>Summary of Unbundled DP Components</t>
  </si>
  <si>
    <t>No defined minimum CD</t>
  </si>
  <si>
    <r>
      <t>Firm CD of 140,870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 or more</t>
    </r>
  </si>
  <si>
    <t>Storage Service</t>
  </si>
  <si>
    <t>limited one time allocation</t>
  </si>
  <si>
    <t>Interruptible Sales Service</t>
  </si>
  <si>
    <t>Balancing Service</t>
  </si>
  <si>
    <t>LBS</t>
  </si>
  <si>
    <t>CBS</t>
  </si>
  <si>
    <t>DVA</t>
  </si>
  <si>
    <t>UBS</t>
  </si>
  <si>
    <t>Table 3 </t>
  </si>
  <si>
    <r>
      <t>Summary of Unbundled Cost-Based Storage Space Allocation</t>
    </r>
    <r>
      <rPr>
        <sz val="10"/>
        <rFont val="Arial"/>
        <family val="2"/>
      </rPr>
      <t> </t>
    </r>
  </si>
  <si>
    <t> </t>
  </si>
  <si>
    <t>Line  </t>
  </si>
  <si>
    <t>Rate </t>
  </si>
  <si>
    <t>No. </t>
  </si>
  <si>
    <t>Zone  </t>
  </si>
  <si>
    <t>Space Methodology </t>
  </si>
  <si>
    <r>
      <t>Current</t>
    </r>
    <r>
      <rPr>
        <sz val="10"/>
        <rFont val="Arial"/>
        <family val="2"/>
      </rPr>
      <t> </t>
    </r>
  </si>
  <si>
    <t>1 </t>
  </si>
  <si>
    <t>EGD </t>
  </si>
  <si>
    <t>Aggregate excess (AE): winter consumption - (average daily consumption x 151 winter days) </t>
  </si>
  <si>
    <t>or </t>
  </si>
  <si>
    <t>[(maximum hourly demand x 17) / 10%] x 0.57 </t>
  </si>
  <si>
    <t>2 </t>
  </si>
  <si>
    <t>Union North </t>
  </si>
  <si>
    <t>One-time allocation to Union North rate zones based on Aggregate Excess then allocated to delivery area/customer based on peak day - allocated firm transportation capacity </t>
  </si>
  <si>
    <t>   </t>
  </si>
  <si>
    <t>3 </t>
  </si>
  <si>
    <t>Union South </t>
  </si>
  <si>
    <t>Large power generation customers: peak hour x 24 hours x 4 days </t>
  </si>
  <si>
    <t>Customer Managed Service (CMS): firm contract demand x 9 </t>
  </si>
  <si>
    <r>
      <t>Proposed</t>
    </r>
    <r>
      <rPr>
        <sz val="10"/>
        <rFont val="Arial"/>
        <family val="2"/>
      </rPr>
      <t> </t>
    </r>
  </si>
  <si>
    <t>4 </t>
  </si>
  <si>
    <t>Peak hour x 24 hours x 4 days + (required Parkway delivery obligation x 15 days) </t>
  </si>
  <si>
    <t>Summary of Unbundled DP Balancing</t>
  </si>
  <si>
    <t>Current balancing service</t>
  </si>
  <si>
    <t>Number of customers</t>
  </si>
  <si>
    <t>68 (1)</t>
  </si>
  <si>
    <t>4 (2)</t>
  </si>
  <si>
    <t>73 (3)</t>
  </si>
  <si>
    <t>Regular Operations:</t>
  </si>
  <si>
    <t>Daily quantity</t>
  </si>
  <si>
    <t>60% x firm CD (4)</t>
  </si>
  <si>
    <t>100% x firm CD (1)</t>
  </si>
  <si>
    <t>100% x firm CD</t>
  </si>
  <si>
    <t>115% x firm CD</t>
  </si>
  <si>
    <t>Cumulative quantity</t>
  </si>
  <si>
    <t>2 x 60% x firm CD</t>
  </si>
  <si>
    <t>150% x firm CD (3)</t>
  </si>
  <si>
    <t>Curtailment process (5)</t>
  </si>
  <si>
    <t>OFO</t>
  </si>
  <si>
    <t>POS</t>
  </si>
  <si>
    <t>Includes 1 customer with daily and cumulative CBS quantities set at firm CD / 20 x 2.</t>
  </si>
  <si>
    <t>Includes 1 DVA and 3 semi-unbundled customers reclassified as unbundled customers. </t>
  </si>
  <si>
    <t>Includes 4 customers with daily and cumulative UBS quantities set at firm CD / 20 x 2. </t>
  </si>
  <si>
    <t>EGD Rate 125 has a 10% seasonal limitation on daily quantity. </t>
  </si>
  <si>
    <t>OFO is used to curtail firm service; Interruption subject to POS.</t>
  </si>
  <si>
    <t>CMS Revenue Neutrality Example  </t>
  </si>
  <si>
    <t>For the month July 2024</t>
  </si>
  <si>
    <t>Billing</t>
  </si>
  <si>
    <t>Unit</t>
  </si>
  <si>
    <t>Monthly</t>
  </si>
  <si>
    <t>Rate (1)</t>
  </si>
  <si>
    <t>(GJ)</t>
  </si>
  <si>
    <t>Prior to CMS</t>
  </si>
  <si>
    <t>With CMS</t>
  </si>
  <si>
    <t>Monthly Billing Adjustment</t>
  </si>
  <si>
    <t>Number of Interruptible Customers &amp; Volumes By Rate Class</t>
  </si>
  <si>
    <t>Based on the 2024 Forecast</t>
  </si>
  <si>
    <t xml:space="preserve">Customer Count </t>
  </si>
  <si>
    <r>
      <t>Interruptible Volume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</si>
  <si>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Summary of Interruption and Non-Compliance by Year in the Union South Rate Zone</t>
  </si>
  <si>
    <t>Year</t>
  </si>
  <si>
    <t xml:space="preserve">Distinct Events </t>
  </si>
  <si>
    <t>Calendar Days</t>
  </si>
  <si>
    <t>Impacted Customers</t>
  </si>
  <si>
    <t>Non-Compliant Customers</t>
  </si>
  <si>
    <t>$/mth</t>
  </si>
  <si>
    <t>Phase 3 Exhibit 7, Tab 3, Schedule 1, Attachment 7, column (m), line 89.</t>
  </si>
  <si>
    <t>Phase 3 Exhibit 7, Tab 3, Schedule 1, Attachment 7, column (m), line 102.</t>
  </si>
  <si>
    <t>Phase 3 Exhibit 8, Tab 2, Schedule 9, Attachment 1, column (a).</t>
  </si>
  <si>
    <t>Phase 3 Exhibit 8, Tab 2, Schedule 9, Attachment 1, column (h).</t>
  </si>
  <si>
    <t>Firm (Semi-unbundled)</t>
  </si>
  <si>
    <t>Compliance Inspection</t>
  </si>
  <si>
    <t>Table 9</t>
  </si>
  <si>
    <t>Distribution Customer Stations</t>
  </si>
  <si>
    <t>Summary of Phase 3 Bill Impacts - Including Rate Mitigation Rider</t>
  </si>
  <si>
    <t>Firm Wholesale</t>
  </si>
  <si>
    <t>One Enbridge Gas Rate Zone</t>
  </si>
  <si>
    <t>Enbridge Gas</t>
  </si>
  <si>
    <t>All customers</t>
  </si>
  <si>
    <t>EB 2024-0166, Exhibit F, Tab 1, Schedule 1, Appendix A, p.7, column (c), line 214. (July 2024</t>
  </si>
  <si>
    <t>Summary of Fixed Delivery Revenue Recovery</t>
  </si>
  <si>
    <t>2024 Rate C1 Panhandle/St. Clair to Dawn ($/GJ/mth) (1)</t>
  </si>
  <si>
    <t>2013 - 2017 Total</t>
  </si>
  <si>
    <t>2018 - 2022 Total</t>
  </si>
  <si>
    <t>2023 - 2024 Total</t>
  </si>
  <si>
    <t>Transportation Equipment Percentage (line 5 / line 11)</t>
  </si>
  <si>
    <t>The current 2024 Rate M13/M16 transmission commodity charge is $0.039/GJ/mth.</t>
  </si>
  <si>
    <t>Number of Total Bill Impacts &gt; 5%</t>
  </si>
  <si>
    <t>% of Total Bill Impacts &gt; 5%</t>
  </si>
  <si>
    <t>Rate E62 Total Bill Impacts Including Base Rate Adjustment</t>
  </si>
  <si>
    <r>
      <t>Volume ≤ 50,000 m</t>
    </r>
    <r>
      <rPr>
        <vertAlign val="superscript"/>
        <sz val="10"/>
        <color rgb="FF000000"/>
        <rFont val="Arial"/>
        <family val="2"/>
      </rPr>
      <t>3</t>
    </r>
  </si>
  <si>
    <r>
      <t>CD &lt; 60,000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 </t>
    </r>
  </si>
  <si>
    <r>
      <t>CD ≥ 60,000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</t>
    </r>
  </si>
  <si>
    <t>Impact (%)</t>
  </si>
  <si>
    <t>Adjustment mitigated the average total bill impact for three of four Rate M9 customers from 5.6% to 2.0%, without causing bill increases to exceed 2% for other customers in Rate E62.</t>
  </si>
  <si>
    <t>Total bill impacts for typical sales service general service customers. Average total bill impacts for contract service customers. Excludes contracts with &lt;3% load factor. Years 2 of 5 are approximate annual bill impacts.</t>
  </si>
  <si>
    <t>Firm Wholesale
(Semi-unbundled)</t>
  </si>
  <si>
    <t>Firm/Interruptible
(Semi-unbundled)</t>
  </si>
  <si>
    <t>Firm and Interruptible
(Unbundled)</t>
  </si>
  <si>
    <t>Interruptible Consumption in DCQ</t>
  </si>
  <si>
    <r>
      <t>Firm and/or interruptible CD of 13,000 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/day or more</t>
    </r>
  </si>
  <si>
    <t>Contracted Annual Firm Injection/Withdrawal Rights</t>
  </si>
  <si>
    <t>QRAM) Rate T2 Annual Firm Injection/Withdrawal Right, Union provides deliverability inventory.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</si>
</sst>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000_);_(* \(#,##0.0000000\);_(* &quot;-&quot;??_);_(@_)"/>
    <numFmt numFmtId="167" formatCode="#,##0.0_);\(#,##0.0\)"/>
    <numFmt numFmtId="168" formatCode="#,##0.000_);\(#,##0.000\)"/>
    <numFmt numFmtId="169" formatCode="#,##0.0000_);\(#,##0.0000\)"/>
    <numFmt numFmtId="170" formatCode="#,##0.0000"/>
    <numFmt numFmtId="171" formatCode="###0%;\(###0%\)\ "/>
    <numFmt numFmtId="172" formatCode="0.000"/>
    <numFmt numFmtId="173" formatCode="&quot;$&quot;#,##0.000_);[Red]\(&quot;$&quot;#,##0.000\)"/>
    <numFmt numFmtId="174" formatCode="_(\ #,##0.0_);_(* \(#,##0.0\);_(\ &quot;-&quot;?_);_(@_)"/>
    <numFmt numFmtId="175" formatCode="_(* #,##0.0_);_(* \(#,##0.0\);_(* &quot;-&quot;??_);_(@_)"/>
    <numFmt numFmtId="176" formatCode="###0.0%;\(###0.0%\)\ "/>
    <numFmt numFmtId="177" formatCode="_(* #,##0.0000_);_(* \(#,##0.0000\);_(* &quot;-&quot;??_);_(@_)"/>
    <numFmt numFmtId="178" formatCode="0%;\(0%\);\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1" fillId="0" borderId="0" xfId="1" quotePrefix="1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7" fontId="1" fillId="0" borderId="0" xfId="0" applyNumberFormat="1" applyFont="1" applyAlignment="1">
      <alignment horizontal="left"/>
    </xf>
    <xf numFmtId="164" fontId="1" fillId="0" borderId="0" xfId="1" applyNumberFormat="1" applyFont="1"/>
    <xf numFmtId="165" fontId="1" fillId="0" borderId="0" xfId="1" applyNumberFormat="1" applyFont="1" applyBorder="1"/>
    <xf numFmtId="164" fontId="1" fillId="0" borderId="0" xfId="1" applyNumberFormat="1" applyFont="1" applyBorder="1"/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0" borderId="1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quotePrefix="1" applyFont="1" applyAlignment="1">
      <alignment horizontal="center" vertical="top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6" fontId="1" fillId="0" borderId="0" xfId="1" applyNumberFormat="1" applyFont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165" fontId="3" fillId="0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quotePrefix="1" applyFont="1" applyAlignment="1">
      <alignment horizontal="center" vertical="top"/>
    </xf>
    <xf numFmtId="167" fontId="1" fillId="0" borderId="0" xfId="1" applyNumberFormat="1" applyFont="1" applyAlignment="1">
      <alignment horizontal="center"/>
    </xf>
    <xf numFmtId="167" fontId="1" fillId="0" borderId="4" xfId="1" applyNumberFormat="1" applyFont="1" applyBorder="1" applyAlignment="1">
      <alignment horizontal="center"/>
    </xf>
    <xf numFmtId="167" fontId="1" fillId="0" borderId="4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9" fontId="1" fillId="0" borderId="4" xfId="2" applyFont="1" applyBorder="1" applyAlignment="1">
      <alignment horizontal="center"/>
    </xf>
    <xf numFmtId="9" fontId="1" fillId="0" borderId="4" xfId="2" applyFont="1" applyFill="1" applyBorder="1" applyAlignment="1">
      <alignment horizontal="center"/>
    </xf>
    <xf numFmtId="167" fontId="1" fillId="0" borderId="0" xfId="1" applyNumberFormat="1" applyFont="1" applyFill="1" applyAlignment="1">
      <alignment horizontal="center"/>
    </xf>
    <xf numFmtId="167" fontId="1" fillId="0" borderId="2" xfId="1" applyNumberFormat="1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167" fontId="1" fillId="0" borderId="0" xfId="1" applyNumberFormat="1" applyFont="1" applyBorder="1" applyAlignment="1">
      <alignment horizontal="center"/>
    </xf>
    <xf numFmtId="167" fontId="1" fillId="0" borderId="0" xfId="1" applyNumberFormat="1" applyFont="1" applyFill="1" applyBorder="1" applyAlignment="1">
      <alignment horizontal="center"/>
    </xf>
    <xf numFmtId="167" fontId="3" fillId="0" borderId="0" xfId="1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168" fontId="1" fillId="0" borderId="0" xfId="1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 vertical="center" wrapText="1"/>
    </xf>
    <xf numFmtId="169" fontId="7" fillId="0" borderId="4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Alignment="1">
      <alignment vertical="top"/>
    </xf>
    <xf numFmtId="9" fontId="7" fillId="0" borderId="0" xfId="0" applyNumberFormat="1" applyFont="1" applyAlignment="1">
      <alignment horizontal="center" vertical="center"/>
    </xf>
    <xf numFmtId="164" fontId="1" fillId="0" borderId="4" xfId="0" applyNumberFormat="1" applyFont="1" applyBorder="1"/>
    <xf numFmtId="0" fontId="11" fillId="0" borderId="0" xfId="0" applyFont="1" applyAlignment="1">
      <alignment horizontal="left" vertical="center" wrapText="1" indent="2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8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72" fontId="7" fillId="0" borderId="1" xfId="0" applyNumberFormat="1" applyFont="1" applyBorder="1" applyAlignment="1">
      <alignment horizontal="center" vertical="center"/>
    </xf>
    <xf numFmtId="173" fontId="7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/>
    </xf>
    <xf numFmtId="168" fontId="1" fillId="0" borderId="4" xfId="1" applyNumberFormat="1" applyFont="1" applyFill="1" applyBorder="1" applyAlignment="1">
      <alignment horizontal="center"/>
    </xf>
    <xf numFmtId="174" fontId="1" fillId="0" borderId="1" xfId="1" applyNumberFormat="1" applyFont="1" applyFill="1" applyBorder="1" applyAlignment="1">
      <alignment horizontal="center"/>
    </xf>
    <xf numFmtId="174" fontId="1" fillId="0" borderId="4" xfId="1" applyNumberFormat="1" applyFont="1" applyFill="1" applyBorder="1" applyAlignment="1">
      <alignment horizontal="center"/>
    </xf>
    <xf numFmtId="174" fontId="1" fillId="0" borderId="0" xfId="1" applyNumberFormat="1" applyFont="1" applyFill="1" applyBorder="1" applyAlignment="1">
      <alignment horizontal="center"/>
    </xf>
    <xf numFmtId="171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1" applyNumberFormat="1" applyFont="1" applyAlignment="1">
      <alignment horizontal="center"/>
    </xf>
    <xf numFmtId="0" fontId="7" fillId="0" borderId="0" xfId="0" applyFont="1" applyAlignment="1">
      <alignment horizontal="left" vertical="center" indent="3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3" fontId="1" fillId="0" borderId="4" xfId="0" applyNumberFormat="1" applyFont="1" applyBorder="1"/>
    <xf numFmtId="176" fontId="7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wrapText="1"/>
    </xf>
    <xf numFmtId="0" fontId="6" fillId="0" borderId="0" xfId="0" applyFont="1"/>
    <xf numFmtId="175" fontId="7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 wrapText="1"/>
    </xf>
    <xf numFmtId="177" fontId="7" fillId="0" borderId="0" xfId="0" applyNumberFormat="1" applyFont="1" applyAlignment="1">
      <alignment vertical="center"/>
    </xf>
    <xf numFmtId="175" fontId="1" fillId="0" borderId="0" xfId="0" applyNumberFormat="1" applyFont="1"/>
    <xf numFmtId="164" fontId="7" fillId="0" borderId="0" xfId="0" applyNumberFormat="1" applyFont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77" fontId="7" fillId="0" borderId="0" xfId="0" applyNumberFormat="1" applyFont="1" applyAlignment="1">
      <alignment vertical="center" wrapText="1"/>
    </xf>
    <xf numFmtId="177" fontId="7" fillId="0" borderId="0" xfId="0" applyNumberFormat="1" applyFont="1"/>
    <xf numFmtId="0" fontId="7" fillId="0" borderId="0" xfId="0" applyFont="1" applyAlignment="1">
      <alignment horizontal="left" indent="2"/>
    </xf>
    <xf numFmtId="176" fontId="7" fillId="0" borderId="0" xfId="0" applyNumberFormat="1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/>
    </xf>
    <xf numFmtId="178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 indent="2"/>
    </xf>
    <xf numFmtId="0" fontId="7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indent="2"/>
    </xf>
    <xf numFmtId="0" fontId="0" fillId="0" borderId="0" xfId="0" applyAlignment="1">
      <alignment horizontal="center" vertical="top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indent="1"/>
    </xf>
    <xf numFmtId="9" fontId="7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0" fillId="0" borderId="13" xfId="0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/>
    </xf>
    <xf numFmtId="17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right"/>
    </xf>
    <xf numFmtId="172" fontId="7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65" fontId="7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/>
    </xf>
    <xf numFmtId="165" fontId="3" fillId="0" borderId="4" xfId="1" applyNumberFormat="1" applyFont="1" applyBorder="1" applyAlignment="1">
      <alignment horizontal="center" vertical="center"/>
    </xf>
    <xf numFmtId="175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176" fontId="1" fillId="0" borderId="0" xfId="0" applyNumberFormat="1" applyFont="1"/>
    <xf numFmtId="176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quotePrefix="1" applyFont="1" applyAlignment="1">
      <alignment horizontal="center" vertical="center" wrapText="1"/>
    </xf>
    <xf numFmtId="0" fontId="7" fillId="0" borderId="9" xfId="0" applyFont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B680-E3AB-4203-A6B6-45C48085EA16}">
  <sheetPr>
    <tabColor theme="9" tint="0.79998168889431442"/>
  </sheetPr>
  <dimension ref="A1:G22"/>
  <sheetViews>
    <sheetView tabSelected="1" workbookViewId="0">
      <selection activeCell="B17" sqref="B17"/>
    </sheetView>
  </sheetViews>
  <sheetFormatPr defaultColWidth="9.28515625" defaultRowHeight="12.75" x14ac:dyDescent="0.2"/>
  <cols>
    <col min="1" max="1" width="5.5703125" style="10" customWidth="1"/>
    <col min="2" max="2" width="1.7109375" style="10" customWidth="1"/>
    <col min="3" max="3" width="31.5703125" style="10" customWidth="1"/>
    <col min="4" max="4" width="1.7109375" style="10" customWidth="1"/>
    <col min="5" max="7" width="15" style="10" customWidth="1"/>
    <col min="8" max="16384" width="9.28515625" style="10"/>
  </cols>
  <sheetData>
    <row r="1" spans="1:7" x14ac:dyDescent="0.2">
      <c r="A1" s="216" t="s">
        <v>6</v>
      </c>
      <c r="B1" s="216"/>
      <c r="C1" s="216"/>
      <c r="D1" s="216"/>
      <c r="E1" s="216"/>
      <c r="F1" s="216"/>
      <c r="G1" s="216"/>
    </row>
    <row r="2" spans="1:7" x14ac:dyDescent="0.2">
      <c r="A2" s="216" t="s">
        <v>7</v>
      </c>
      <c r="B2" s="216"/>
      <c r="C2" s="216"/>
      <c r="D2" s="216"/>
      <c r="E2" s="216"/>
      <c r="F2" s="216"/>
      <c r="G2" s="216"/>
    </row>
    <row r="4" spans="1:7" x14ac:dyDescent="0.2">
      <c r="A4" s="217" t="s">
        <v>8</v>
      </c>
      <c r="E4" s="219" t="s">
        <v>9</v>
      </c>
      <c r="F4" s="219"/>
      <c r="G4" s="7"/>
    </row>
    <row r="5" spans="1:7" x14ac:dyDescent="0.2">
      <c r="A5" s="217"/>
      <c r="E5" s="7" t="s">
        <v>10</v>
      </c>
      <c r="F5" s="7" t="s">
        <v>11</v>
      </c>
      <c r="G5" s="7"/>
    </row>
    <row r="6" spans="1:7" x14ac:dyDescent="0.2">
      <c r="A6" s="218"/>
      <c r="C6" s="69" t="s">
        <v>12</v>
      </c>
      <c r="D6" s="70"/>
      <c r="E6" s="71" t="s">
        <v>13</v>
      </c>
      <c r="F6" s="71" t="s">
        <v>14</v>
      </c>
      <c r="G6" s="6" t="s">
        <v>15</v>
      </c>
    </row>
    <row r="7" spans="1:7" x14ac:dyDescent="0.2">
      <c r="E7" s="15" t="s">
        <v>16</v>
      </c>
      <c r="F7" s="15" t="s">
        <v>17</v>
      </c>
      <c r="G7" s="15" t="s">
        <v>18</v>
      </c>
    </row>
    <row r="8" spans="1:7" x14ac:dyDescent="0.2">
      <c r="E8" s="15"/>
      <c r="F8" s="15"/>
    </row>
    <row r="9" spans="1:7" x14ac:dyDescent="0.2">
      <c r="A9" s="7">
        <v>1</v>
      </c>
      <c r="C9" s="23" t="s">
        <v>19</v>
      </c>
      <c r="E9" s="95">
        <v>5097.03</v>
      </c>
      <c r="F9" s="87">
        <v>5089.3999999999996</v>
      </c>
      <c r="G9" s="87">
        <f>F9-E9</f>
        <v>-7.6300000000001091</v>
      </c>
    </row>
    <row r="10" spans="1:7" x14ac:dyDescent="0.2">
      <c r="A10" s="7">
        <f>+A9+1</f>
        <v>2</v>
      </c>
      <c r="C10" s="72" t="s">
        <v>20</v>
      </c>
      <c r="E10" s="95">
        <v>163.63</v>
      </c>
      <c r="F10" s="87">
        <v>154</v>
      </c>
      <c r="G10" s="87">
        <f t="shared" ref="G10:G11" si="0">F10-E10</f>
        <v>-9.6299999999999955</v>
      </c>
    </row>
    <row r="11" spans="1:7" x14ac:dyDescent="0.2">
      <c r="A11" s="7">
        <f>+A10+1</f>
        <v>3</v>
      </c>
      <c r="C11" s="72" t="s">
        <v>21</v>
      </c>
      <c r="E11" s="87">
        <v>1.1969395495536581</v>
      </c>
      <c r="F11" s="87">
        <v>0.9</v>
      </c>
      <c r="G11" s="87">
        <f t="shared" si="0"/>
        <v>-0.29693954955365809</v>
      </c>
    </row>
    <row r="12" spans="1:7" ht="13.5" thickBot="1" x14ac:dyDescent="0.25">
      <c r="A12" s="7">
        <f>+A11+1</f>
        <v>4</v>
      </c>
      <c r="C12" s="10" t="s">
        <v>22</v>
      </c>
      <c r="E12" s="88">
        <f>SUM(E9:E11)</f>
        <v>5261.8569395495533</v>
      </c>
      <c r="F12" s="88">
        <f>SUM(F9:F11)</f>
        <v>5244.2999999999993</v>
      </c>
      <c r="G12" s="89">
        <f>SUM(G9:G11)</f>
        <v>-17.556939549553764</v>
      </c>
    </row>
    <row r="13" spans="1:7" ht="13.5" thickTop="1" x14ac:dyDescent="0.2"/>
    <row r="14" spans="1:7" x14ac:dyDescent="0.2">
      <c r="A14" s="16" t="s">
        <v>23</v>
      </c>
    </row>
    <row r="15" spans="1:7" x14ac:dyDescent="0.2">
      <c r="A15" s="15" t="s">
        <v>24</v>
      </c>
      <c r="C15" s="23" t="s">
        <v>596</v>
      </c>
      <c r="D15" s="23"/>
      <c r="E15" s="23"/>
      <c r="F15" s="23"/>
    </row>
    <row r="16" spans="1:7" x14ac:dyDescent="0.2">
      <c r="A16" s="15" t="s">
        <v>25</v>
      </c>
      <c r="C16" s="23" t="s">
        <v>597</v>
      </c>
      <c r="D16" s="23"/>
      <c r="E16" s="23"/>
      <c r="F16" s="23"/>
    </row>
    <row r="22" spans="7:7" x14ac:dyDescent="0.2">
      <c r="G22" s="73"/>
    </row>
  </sheetData>
  <mergeCells count="4">
    <mergeCell ref="A1:G1"/>
    <mergeCell ref="A2:G2"/>
    <mergeCell ref="A4:A6"/>
    <mergeCell ref="E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BF69-67D4-4D70-954E-B8E2A793938A}">
  <sheetPr>
    <tabColor theme="9" tint="0.79998168889431442"/>
  </sheetPr>
  <dimension ref="A1:F9"/>
  <sheetViews>
    <sheetView workbookViewId="0">
      <selection activeCell="E9" sqref="E9"/>
    </sheetView>
  </sheetViews>
  <sheetFormatPr defaultRowHeight="15" x14ac:dyDescent="0.25"/>
  <cols>
    <col min="1" max="1" width="4.7109375" customWidth="1"/>
    <col min="2" max="2" width="1.7109375" customWidth="1"/>
    <col min="4" max="4" width="15.7109375" customWidth="1"/>
    <col min="5" max="5" width="39.28515625" customWidth="1"/>
    <col min="6" max="6" width="18.42578125" customWidth="1"/>
  </cols>
  <sheetData>
    <row r="1" spans="1:6" x14ac:dyDescent="0.25">
      <c r="A1" s="226" t="s">
        <v>144</v>
      </c>
      <c r="B1" s="226"/>
      <c r="C1" s="226"/>
      <c r="D1" s="226"/>
      <c r="E1" s="226"/>
      <c r="F1" s="226"/>
    </row>
    <row r="2" spans="1:6" x14ac:dyDescent="0.25">
      <c r="A2" s="226" t="s">
        <v>132</v>
      </c>
      <c r="B2" s="226"/>
      <c r="C2" s="226"/>
      <c r="D2" s="226"/>
      <c r="E2" s="226"/>
      <c r="F2" s="226"/>
    </row>
    <row r="3" spans="1:6" x14ac:dyDescent="0.25">
      <c r="A3" s="226" t="s">
        <v>145</v>
      </c>
      <c r="B3" s="226"/>
      <c r="C3" s="226"/>
      <c r="D3" s="226"/>
      <c r="E3" s="226"/>
      <c r="F3" s="226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227" t="s">
        <v>77</v>
      </c>
      <c r="B5" s="229"/>
      <c r="C5" s="230" t="s">
        <v>60</v>
      </c>
      <c r="D5" s="230" t="s">
        <v>110</v>
      </c>
      <c r="E5" s="230" t="s">
        <v>111</v>
      </c>
      <c r="F5" s="34"/>
    </row>
    <row r="6" spans="1:6" ht="25.5" x14ac:dyDescent="0.25">
      <c r="A6" s="228"/>
      <c r="B6" s="229"/>
      <c r="C6" s="231"/>
      <c r="D6" s="231"/>
      <c r="E6" s="231"/>
      <c r="F6" s="35" t="s">
        <v>146</v>
      </c>
    </row>
    <row r="7" spans="1:6" x14ac:dyDescent="0.25">
      <c r="A7" s="34"/>
      <c r="B7" s="34"/>
      <c r="C7" s="39"/>
      <c r="D7" s="39"/>
      <c r="E7" s="39"/>
      <c r="F7" s="132"/>
    </row>
    <row r="8" spans="1:6" ht="39.75" x14ac:dyDescent="0.25">
      <c r="A8" s="64">
        <v>1</v>
      </c>
      <c r="B8" s="64"/>
      <c r="C8" s="175" t="s">
        <v>62</v>
      </c>
      <c r="D8" s="175" t="s">
        <v>141</v>
      </c>
      <c r="E8" s="39" t="s">
        <v>142</v>
      </c>
      <c r="F8" s="182" t="s">
        <v>147</v>
      </c>
    </row>
    <row r="9" spans="1:6" ht="39.75" x14ac:dyDescent="0.25">
      <c r="A9" s="64">
        <v>2</v>
      </c>
      <c r="B9" s="64"/>
      <c r="C9" s="175" t="s">
        <v>63</v>
      </c>
      <c r="D9" s="175" t="s">
        <v>3</v>
      </c>
      <c r="E9" s="39" t="s">
        <v>143</v>
      </c>
      <c r="F9" s="182" t="s">
        <v>148</v>
      </c>
    </row>
  </sheetData>
  <mergeCells count="8">
    <mergeCell ref="A1:F1"/>
    <mergeCell ref="A2:F2"/>
    <mergeCell ref="A3:F3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1817-F45D-4267-8C30-671D783ABDF8}">
  <sheetPr>
    <tabColor theme="9" tint="0.79998168889431442"/>
  </sheetPr>
  <dimension ref="A1:L21"/>
  <sheetViews>
    <sheetView workbookViewId="0">
      <selection activeCell="G25" sqref="G25"/>
    </sheetView>
  </sheetViews>
  <sheetFormatPr defaultRowHeight="15" x14ac:dyDescent="0.25"/>
  <cols>
    <col min="1" max="1" width="4.7109375" customWidth="1"/>
    <col min="2" max="2" width="1.7109375" customWidth="1"/>
    <col min="6" max="6" width="10.85546875" customWidth="1"/>
  </cols>
  <sheetData>
    <row r="1" spans="1:12" x14ac:dyDescent="0.25">
      <c r="A1" s="226" t="s">
        <v>149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15" customHeight="1" x14ac:dyDescent="0.25">
      <c r="A2" s="226" t="s">
        <v>150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38.25" customHeight="1" x14ac:dyDescent="0.25">
      <c r="A4" s="47" t="s">
        <v>77</v>
      </c>
      <c r="B4" s="27"/>
      <c r="C4" s="228" t="s">
        <v>151</v>
      </c>
      <c r="D4" s="228"/>
      <c r="E4" s="228" t="s">
        <v>152</v>
      </c>
      <c r="F4" s="228"/>
      <c r="G4" s="228" t="s">
        <v>153</v>
      </c>
      <c r="H4" s="228"/>
      <c r="I4" s="228" t="s">
        <v>154</v>
      </c>
      <c r="J4" s="228"/>
      <c r="K4" s="228" t="s">
        <v>155</v>
      </c>
      <c r="L4" s="228"/>
    </row>
    <row r="5" spans="1:12" x14ac:dyDescent="0.25">
      <c r="A5" s="34"/>
      <c r="B5" s="34"/>
      <c r="C5" s="229"/>
      <c r="D5" s="229"/>
      <c r="E5" s="229" t="s">
        <v>16</v>
      </c>
      <c r="F5" s="229"/>
      <c r="G5" s="229" t="s">
        <v>17</v>
      </c>
      <c r="H5" s="229"/>
      <c r="I5" s="229" t="s">
        <v>30</v>
      </c>
      <c r="J5" s="229"/>
      <c r="K5" s="229" t="s">
        <v>83</v>
      </c>
      <c r="L5" s="229"/>
    </row>
    <row r="6" spans="1:12" x14ac:dyDescent="0.25">
      <c r="A6" s="34"/>
      <c r="B6" s="34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 x14ac:dyDescent="0.25">
      <c r="A7" s="34">
        <v>1</v>
      </c>
      <c r="B7" s="34"/>
      <c r="C7" s="229" t="s">
        <v>156</v>
      </c>
      <c r="D7" s="229"/>
      <c r="E7" s="229" t="s">
        <v>157</v>
      </c>
      <c r="F7" s="229"/>
      <c r="G7" s="229" t="s">
        <v>157</v>
      </c>
      <c r="H7" s="229"/>
      <c r="I7" s="229" t="s">
        <v>157</v>
      </c>
      <c r="J7" s="229"/>
      <c r="K7" s="229" t="s">
        <v>157</v>
      </c>
      <c r="L7" s="229"/>
    </row>
    <row r="8" spans="1:12" x14ac:dyDescent="0.25">
      <c r="A8" s="232">
        <v>2</v>
      </c>
      <c r="B8" s="229"/>
      <c r="C8" s="232" t="s">
        <v>158</v>
      </c>
      <c r="D8" s="232"/>
      <c r="E8" s="229" t="s">
        <v>159</v>
      </c>
      <c r="F8" s="229"/>
      <c r="G8" s="232" t="s">
        <v>160</v>
      </c>
      <c r="H8" s="232"/>
      <c r="I8" s="232" t="s">
        <v>161</v>
      </c>
      <c r="J8" s="232"/>
      <c r="K8" s="232" t="s">
        <v>162</v>
      </c>
      <c r="L8" s="232"/>
    </row>
    <row r="9" spans="1:12" x14ac:dyDescent="0.25">
      <c r="A9" s="232"/>
      <c r="B9" s="229"/>
      <c r="C9" s="232"/>
      <c r="D9" s="232"/>
      <c r="E9" s="229" t="s">
        <v>163</v>
      </c>
      <c r="F9" s="229"/>
      <c r="G9" s="232"/>
      <c r="H9" s="232"/>
      <c r="I9" s="232"/>
      <c r="J9" s="232"/>
      <c r="K9" s="232"/>
      <c r="L9" s="232"/>
    </row>
    <row r="10" spans="1:12" x14ac:dyDescent="0.25">
      <c r="A10" s="232"/>
      <c r="B10" s="229"/>
      <c r="C10" s="232"/>
      <c r="D10" s="232"/>
      <c r="E10" s="229" t="s">
        <v>164</v>
      </c>
      <c r="F10" s="229"/>
      <c r="G10" s="232"/>
      <c r="H10" s="232"/>
      <c r="I10" s="232"/>
      <c r="J10" s="232"/>
      <c r="K10" s="232"/>
      <c r="L10" s="232"/>
    </row>
    <row r="11" spans="1:12" x14ac:dyDescent="0.25">
      <c r="A11" s="232"/>
      <c r="B11" s="229"/>
      <c r="C11" s="232"/>
      <c r="D11" s="232"/>
      <c r="E11" s="229" t="s">
        <v>165</v>
      </c>
      <c r="F11" s="229"/>
      <c r="G11" s="232"/>
      <c r="H11" s="232"/>
      <c r="I11" s="232"/>
      <c r="J11" s="232"/>
      <c r="K11" s="232"/>
      <c r="L11" s="232"/>
    </row>
    <row r="12" spans="1:12" x14ac:dyDescent="0.25">
      <c r="A12" s="232"/>
      <c r="B12" s="229"/>
      <c r="C12" s="232"/>
      <c r="D12" s="232"/>
      <c r="E12" s="233" t="s">
        <v>25</v>
      </c>
      <c r="F12" s="229"/>
      <c r="G12" s="232"/>
      <c r="H12" s="232"/>
      <c r="I12" s="232"/>
      <c r="J12" s="232"/>
      <c r="K12" s="232"/>
      <c r="L12" s="232"/>
    </row>
    <row r="13" spans="1:12" x14ac:dyDescent="0.25">
      <c r="A13" s="34">
        <v>3</v>
      </c>
      <c r="B13" s="34"/>
      <c r="C13" s="229" t="s">
        <v>166</v>
      </c>
      <c r="D13" s="229"/>
      <c r="E13" s="229" t="s">
        <v>167</v>
      </c>
      <c r="F13" s="229"/>
      <c r="G13" s="229" t="s">
        <v>167</v>
      </c>
      <c r="H13" s="229"/>
      <c r="I13" s="229" t="s">
        <v>167</v>
      </c>
      <c r="J13" s="229"/>
      <c r="K13" s="229" t="s">
        <v>167</v>
      </c>
      <c r="L13" s="229"/>
    </row>
    <row r="14" spans="1:12" x14ac:dyDescent="0.25">
      <c r="A14" s="34">
        <v>4</v>
      </c>
      <c r="B14" s="34"/>
      <c r="C14" s="229" t="s">
        <v>168</v>
      </c>
      <c r="D14" s="229"/>
      <c r="E14" s="229" t="s">
        <v>167</v>
      </c>
      <c r="F14" s="229"/>
      <c r="G14" s="229" t="s">
        <v>167</v>
      </c>
      <c r="H14" s="229"/>
      <c r="I14" s="229" t="s">
        <v>167</v>
      </c>
      <c r="J14" s="229"/>
      <c r="K14" s="229" t="s">
        <v>167</v>
      </c>
      <c r="L14" s="229"/>
    </row>
    <row r="15" spans="1:12" x14ac:dyDescent="0.25">
      <c r="A15" s="34"/>
      <c r="B15" s="34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1:12" x14ac:dyDescent="0.25">
      <c r="A16" s="42" t="s">
        <v>23</v>
      </c>
      <c r="B16" s="43"/>
      <c r="C16" s="43"/>
      <c r="D16" s="229"/>
      <c r="E16" s="229"/>
      <c r="F16" s="229"/>
      <c r="G16" s="229"/>
      <c r="H16" s="229"/>
      <c r="I16" s="229"/>
      <c r="J16" s="229"/>
      <c r="K16" s="229"/>
      <c r="L16" s="34"/>
    </row>
    <row r="17" spans="1:12" ht="24.75" customHeight="1" x14ac:dyDescent="0.25">
      <c r="A17" s="57" t="s">
        <v>24</v>
      </c>
      <c r="B17" s="223" t="s">
        <v>169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</row>
    <row r="18" spans="1:12" ht="27" customHeight="1" x14ac:dyDescent="0.25">
      <c r="A18" s="57" t="s">
        <v>25</v>
      </c>
      <c r="B18" s="223" t="s">
        <v>170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</row>
    <row r="19" spans="1:12" x14ac:dyDescent="0.25">
      <c r="A19" s="57" t="s">
        <v>43</v>
      </c>
      <c r="B19" s="223" t="s">
        <v>171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</row>
    <row r="20" spans="1:12" ht="27.75" customHeight="1" x14ac:dyDescent="0.25">
      <c r="A20" s="57" t="s">
        <v>93</v>
      </c>
      <c r="B20" s="223" t="s">
        <v>172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</row>
    <row r="21" spans="1:12" ht="25.5" customHeight="1" x14ac:dyDescent="0.25">
      <c r="A21" s="61" t="s">
        <v>173</v>
      </c>
      <c r="B21" s="223" t="s">
        <v>174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</row>
  </sheetData>
  <mergeCells count="57">
    <mergeCell ref="B17:L17"/>
    <mergeCell ref="B18:L18"/>
    <mergeCell ref="B19:L19"/>
    <mergeCell ref="B20:L20"/>
    <mergeCell ref="B21:L21"/>
    <mergeCell ref="G15:H15"/>
    <mergeCell ref="I15:J15"/>
    <mergeCell ref="K15:L15"/>
    <mergeCell ref="E10:F10"/>
    <mergeCell ref="E11:F11"/>
    <mergeCell ref="E12:F12"/>
    <mergeCell ref="G8:H12"/>
    <mergeCell ref="I8:J12"/>
    <mergeCell ref="K8:L12"/>
    <mergeCell ref="D16:E16"/>
    <mergeCell ref="F16:G16"/>
    <mergeCell ref="H16:I16"/>
    <mergeCell ref="J16:K16"/>
    <mergeCell ref="C13:D13"/>
    <mergeCell ref="E13:F13"/>
    <mergeCell ref="G13:H13"/>
    <mergeCell ref="I13:J13"/>
    <mergeCell ref="K13:L13"/>
    <mergeCell ref="C14:D14"/>
    <mergeCell ref="E14:F14"/>
    <mergeCell ref="G14:H14"/>
    <mergeCell ref="I14:J14"/>
    <mergeCell ref="K14:L14"/>
    <mergeCell ref="C15:D15"/>
    <mergeCell ref="E15:F15"/>
    <mergeCell ref="K7:L7"/>
    <mergeCell ref="A8:A12"/>
    <mergeCell ref="B8:B12"/>
    <mergeCell ref="C8:D12"/>
    <mergeCell ref="E8:F8"/>
    <mergeCell ref="E9:F9"/>
    <mergeCell ref="C7:D7"/>
    <mergeCell ref="E7:F7"/>
    <mergeCell ref="G7:H7"/>
    <mergeCell ref="I7:J7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A1:L1"/>
    <mergeCell ref="C4:D4"/>
    <mergeCell ref="E4:F4"/>
    <mergeCell ref="G4:H4"/>
    <mergeCell ref="I4:J4"/>
    <mergeCell ref="K4:L4"/>
    <mergeCell ref="A2:L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D7C4-6F39-43D0-A00A-AEB703CF36D9}">
  <sheetPr>
    <tabColor theme="9" tint="0.79998168889431442"/>
  </sheetPr>
  <dimension ref="A1:E14"/>
  <sheetViews>
    <sheetView workbookViewId="0">
      <selection activeCell="C32" sqref="C32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33.85546875" style="10" bestFit="1" customWidth="1"/>
    <col min="4" max="4" width="1.7109375" style="10" customWidth="1"/>
    <col min="5" max="5" width="20.28515625" style="10" customWidth="1"/>
    <col min="6" max="16384" width="9.140625" style="10"/>
  </cols>
  <sheetData>
    <row r="1" spans="1:5" x14ac:dyDescent="0.2">
      <c r="A1" s="221" t="s">
        <v>6</v>
      </c>
      <c r="B1" s="221"/>
      <c r="C1" s="221"/>
      <c r="D1" s="221"/>
      <c r="E1" s="221"/>
    </row>
    <row r="2" spans="1:5" x14ac:dyDescent="0.2">
      <c r="A2" s="221" t="s">
        <v>175</v>
      </c>
      <c r="B2" s="221"/>
      <c r="C2" s="221"/>
      <c r="D2" s="221"/>
      <c r="E2" s="221"/>
    </row>
    <row r="4" spans="1:5" x14ac:dyDescent="0.2">
      <c r="A4" s="34"/>
      <c r="B4" s="39"/>
      <c r="C4" s="39"/>
      <c r="D4" s="39"/>
      <c r="E4" s="36"/>
    </row>
    <row r="5" spans="1:5" ht="25.5" x14ac:dyDescent="0.2">
      <c r="A5" s="80" t="s">
        <v>77</v>
      </c>
      <c r="B5" s="39"/>
      <c r="C5" s="46" t="s">
        <v>12</v>
      </c>
      <c r="D5" s="39"/>
      <c r="E5" s="35" t="s">
        <v>176</v>
      </c>
    </row>
    <row r="6" spans="1:5" x14ac:dyDescent="0.2">
      <c r="A6" s="41"/>
      <c r="B6" s="41"/>
      <c r="E6" s="34" t="s">
        <v>16</v>
      </c>
    </row>
    <row r="8" spans="1:5" x14ac:dyDescent="0.2">
      <c r="A8" s="36">
        <v>1</v>
      </c>
      <c r="C8" s="40" t="s">
        <v>610</v>
      </c>
      <c r="D8" s="44"/>
      <c r="E8" s="174">
        <v>52.4</v>
      </c>
    </row>
    <row r="9" spans="1:5" x14ac:dyDescent="0.2">
      <c r="A9" s="36">
        <v>2</v>
      </c>
      <c r="C9" s="40" t="s">
        <v>611</v>
      </c>
      <c r="D9" s="44"/>
      <c r="E9" s="174">
        <v>17.2</v>
      </c>
    </row>
    <row r="10" spans="1:5" x14ac:dyDescent="0.2">
      <c r="A10" s="36">
        <v>3</v>
      </c>
      <c r="C10" s="122" t="s">
        <v>612</v>
      </c>
      <c r="D10" s="44"/>
      <c r="E10" s="174">
        <v>-182.4</v>
      </c>
    </row>
    <row r="11" spans="1:5" x14ac:dyDescent="0.2">
      <c r="E11" s="44"/>
    </row>
    <row r="12" spans="1:5" x14ac:dyDescent="0.2">
      <c r="A12" s="42" t="s">
        <v>73</v>
      </c>
      <c r="C12" s="40"/>
      <c r="D12" s="44"/>
      <c r="E12" s="36"/>
    </row>
    <row r="13" spans="1:5" x14ac:dyDescent="0.2">
      <c r="A13" s="57" t="s">
        <v>24</v>
      </c>
      <c r="B13" s="10" t="s">
        <v>177</v>
      </c>
      <c r="E13" s="44"/>
    </row>
    <row r="14" spans="1:5" x14ac:dyDescent="0.2">
      <c r="A14" s="36"/>
      <c r="B14" s="40" t="s">
        <v>178</v>
      </c>
      <c r="C14" s="40"/>
      <c r="D14" s="44"/>
      <c r="E14" s="124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6350-3AE4-4A62-BA4D-352F5FD2341A}">
  <sheetPr>
    <tabColor theme="9" tint="0.79998168889431442"/>
  </sheetPr>
  <dimension ref="A1:D15"/>
  <sheetViews>
    <sheetView workbookViewId="0">
      <selection activeCell="D23" sqref="D23"/>
    </sheetView>
  </sheetViews>
  <sheetFormatPr defaultColWidth="9.140625" defaultRowHeight="15" x14ac:dyDescent="0.25"/>
  <cols>
    <col min="2" max="2" width="9.140625" style="32"/>
    <col min="3" max="3" width="30.85546875" customWidth="1"/>
    <col min="4" max="4" width="44.85546875" customWidth="1"/>
  </cols>
  <sheetData>
    <row r="1" spans="1:4" x14ac:dyDescent="0.25">
      <c r="A1" s="221" t="s">
        <v>6</v>
      </c>
      <c r="B1" s="221"/>
      <c r="C1" s="221"/>
      <c r="D1" s="221"/>
    </row>
    <row r="2" spans="1:4" x14ac:dyDescent="0.25">
      <c r="A2" s="221" t="s">
        <v>179</v>
      </c>
      <c r="B2" s="221"/>
      <c r="C2" s="221"/>
      <c r="D2" s="221"/>
    </row>
    <row r="3" spans="1:4" x14ac:dyDescent="0.25">
      <c r="A3" s="26"/>
      <c r="C3" s="26"/>
      <c r="D3" s="27"/>
    </row>
    <row r="4" spans="1:4" ht="27.75" customHeight="1" x14ac:dyDescent="0.25">
      <c r="A4" s="26"/>
      <c r="B4" s="31" t="s">
        <v>60</v>
      </c>
      <c r="C4" s="30" t="s">
        <v>180</v>
      </c>
      <c r="D4" s="30" t="s">
        <v>181</v>
      </c>
    </row>
    <row r="5" spans="1:4" x14ac:dyDescent="0.25">
      <c r="A5" s="36"/>
      <c r="B5" s="33" t="s">
        <v>64</v>
      </c>
      <c r="C5" s="28" t="s">
        <v>182</v>
      </c>
      <c r="D5" s="29" t="s">
        <v>183</v>
      </c>
    </row>
    <row r="6" spans="1:4" x14ac:dyDescent="0.25">
      <c r="A6" s="36"/>
      <c r="B6" s="33" t="s">
        <v>65</v>
      </c>
      <c r="C6" s="29" t="s">
        <v>184</v>
      </c>
      <c r="D6" s="29" t="s">
        <v>185</v>
      </c>
    </row>
    <row r="7" spans="1:4" ht="27" x14ac:dyDescent="0.25">
      <c r="A7" s="36"/>
      <c r="B7" s="33" t="s">
        <v>66</v>
      </c>
      <c r="C7" s="29" t="s">
        <v>186</v>
      </c>
      <c r="D7" s="29" t="s">
        <v>187</v>
      </c>
    </row>
    <row r="8" spans="1:4" ht="27" x14ac:dyDescent="0.25">
      <c r="A8" s="36"/>
      <c r="B8" s="33" t="s">
        <v>67</v>
      </c>
      <c r="C8" s="29" t="s">
        <v>186</v>
      </c>
      <c r="D8" s="29" t="s">
        <v>188</v>
      </c>
    </row>
    <row r="9" spans="1:4" x14ac:dyDescent="0.25">
      <c r="A9" s="36"/>
      <c r="B9" s="33" t="s">
        <v>68</v>
      </c>
      <c r="C9" s="28" t="s">
        <v>189</v>
      </c>
      <c r="D9" s="29" t="s">
        <v>190</v>
      </c>
    </row>
    <row r="10" spans="1:4" x14ac:dyDescent="0.25">
      <c r="A10" s="36"/>
      <c r="B10" s="33" t="s">
        <v>69</v>
      </c>
      <c r="C10" s="28" t="s">
        <v>191</v>
      </c>
      <c r="D10" s="29" t="s">
        <v>190</v>
      </c>
    </row>
    <row r="11" spans="1:4" ht="25.5" x14ac:dyDescent="0.25">
      <c r="A11" s="36"/>
      <c r="B11" s="33" t="s">
        <v>70</v>
      </c>
      <c r="C11" s="28" t="s">
        <v>192</v>
      </c>
      <c r="D11" s="29" t="s">
        <v>193</v>
      </c>
    </row>
    <row r="12" spans="1:4" ht="27" x14ac:dyDescent="0.25">
      <c r="A12" s="36"/>
      <c r="B12" s="33" t="s">
        <v>71</v>
      </c>
      <c r="C12" s="29" t="s">
        <v>186</v>
      </c>
      <c r="D12" s="29" t="s">
        <v>194</v>
      </c>
    </row>
    <row r="13" spans="1:4" ht="27" x14ac:dyDescent="0.25">
      <c r="A13" s="36"/>
      <c r="B13" s="183" t="s">
        <v>72</v>
      </c>
      <c r="C13" s="184" t="s">
        <v>598</v>
      </c>
      <c r="D13" s="184" t="s">
        <v>194</v>
      </c>
    </row>
    <row r="14" spans="1:4" x14ac:dyDescent="0.25">
      <c r="A14" s="36"/>
      <c r="B14" s="187" t="s">
        <v>73</v>
      </c>
      <c r="C14" s="185"/>
      <c r="D14" s="186"/>
    </row>
    <row r="15" spans="1:4" x14ac:dyDescent="0.25">
      <c r="A15" s="36"/>
      <c r="B15" s="234" t="s">
        <v>195</v>
      </c>
      <c r="C15" s="235"/>
      <c r="D15" s="236"/>
    </row>
  </sheetData>
  <mergeCells count="3">
    <mergeCell ref="A1:D1"/>
    <mergeCell ref="A2:D2"/>
    <mergeCell ref="B15:D1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F438-7DC5-466D-9929-EA4ACB713911}">
  <sheetPr>
    <tabColor theme="9" tint="0.79998168889431442"/>
  </sheetPr>
  <dimension ref="A1:F15"/>
  <sheetViews>
    <sheetView workbookViewId="0">
      <selection activeCell="N26" sqref="N26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33.85546875" style="10" bestFit="1" customWidth="1"/>
    <col min="4" max="4" width="1.7109375" style="10" customWidth="1"/>
    <col min="5" max="5" width="11.42578125" style="10" customWidth="1"/>
    <col min="6" max="6" width="11.28515625" style="10" customWidth="1"/>
    <col min="7" max="16384" width="9.140625" style="10"/>
  </cols>
  <sheetData>
    <row r="1" spans="1:6" x14ac:dyDescent="0.2">
      <c r="A1" s="221" t="s">
        <v>139</v>
      </c>
      <c r="B1" s="221"/>
      <c r="C1" s="221"/>
      <c r="D1" s="221"/>
      <c r="E1" s="221"/>
      <c r="F1" s="221"/>
    </row>
    <row r="2" spans="1:6" ht="15" x14ac:dyDescent="0.2">
      <c r="A2" s="221" t="s">
        <v>196</v>
      </c>
      <c r="B2" s="237"/>
      <c r="C2" s="237"/>
      <c r="D2" s="237"/>
      <c r="E2" s="237"/>
      <c r="F2" s="237"/>
    </row>
    <row r="4" spans="1:6" x14ac:dyDescent="0.2">
      <c r="A4" s="34"/>
      <c r="B4" s="39"/>
      <c r="C4" s="39"/>
      <c r="D4" s="39"/>
      <c r="E4" s="238">
        <v>2024</v>
      </c>
      <c r="F4" s="238"/>
    </row>
    <row r="5" spans="1:6" ht="38.25" x14ac:dyDescent="0.2">
      <c r="A5" s="80" t="s">
        <v>77</v>
      </c>
      <c r="B5" s="39"/>
      <c r="C5" s="46" t="s">
        <v>197</v>
      </c>
      <c r="D5" s="39"/>
      <c r="E5" s="35" t="s">
        <v>198</v>
      </c>
      <c r="F5" s="4" t="s">
        <v>199</v>
      </c>
    </row>
    <row r="6" spans="1:6" x14ac:dyDescent="0.2">
      <c r="A6" s="41"/>
      <c r="B6" s="41"/>
      <c r="E6" s="34" t="s">
        <v>16</v>
      </c>
      <c r="F6" s="34" t="s">
        <v>17</v>
      </c>
    </row>
    <row r="8" spans="1:6" x14ac:dyDescent="0.2">
      <c r="A8" s="36">
        <v>1</v>
      </c>
      <c r="C8" s="40" t="s">
        <v>200</v>
      </c>
      <c r="D8" s="44"/>
      <c r="E8" s="36">
        <v>0.58299999999999996</v>
      </c>
      <c r="F8" s="36">
        <v>1.3440000000000001</v>
      </c>
    </row>
    <row r="9" spans="1:6" x14ac:dyDescent="0.2">
      <c r="A9" s="36">
        <v>2</v>
      </c>
      <c r="C9" s="40" t="s">
        <v>201</v>
      </c>
      <c r="D9" s="44"/>
      <c r="E9" s="51">
        <v>0.90800000000000003</v>
      </c>
      <c r="F9" s="133">
        <v>0.89500000000000002</v>
      </c>
    </row>
    <row r="10" spans="1:6" x14ac:dyDescent="0.2">
      <c r="A10" s="36">
        <v>3</v>
      </c>
      <c r="C10" s="122" t="s">
        <v>202</v>
      </c>
      <c r="D10" s="44"/>
      <c r="E10" s="36">
        <v>1.4910000000000001</v>
      </c>
      <c r="F10" s="36">
        <v>2.2389999999999999</v>
      </c>
    </row>
    <row r="11" spans="1:6" x14ac:dyDescent="0.2">
      <c r="E11" s="44"/>
      <c r="F11" s="44"/>
    </row>
    <row r="12" spans="1:6" x14ac:dyDescent="0.2">
      <c r="A12" s="36">
        <v>4</v>
      </c>
      <c r="C12" s="40" t="s">
        <v>203</v>
      </c>
      <c r="D12" s="44"/>
      <c r="E12" s="36">
        <v>1.6020000000000001</v>
      </c>
      <c r="F12" s="127">
        <v>1.282</v>
      </c>
    </row>
    <row r="13" spans="1:6" x14ac:dyDescent="0.2">
      <c r="A13" s="44"/>
      <c r="E13" s="44"/>
      <c r="F13" s="44"/>
    </row>
    <row r="14" spans="1:6" ht="13.5" thickBot="1" x14ac:dyDescent="0.25">
      <c r="A14" s="36">
        <v>5</v>
      </c>
      <c r="C14" s="40" t="s">
        <v>204</v>
      </c>
      <c r="D14" s="44"/>
      <c r="E14" s="121">
        <v>-0.111</v>
      </c>
      <c r="F14" s="52">
        <v>0.95799999999999996</v>
      </c>
    </row>
    <row r="15" spans="1:6" ht="13.5" thickTop="1" x14ac:dyDescent="0.2"/>
  </sheetData>
  <mergeCells count="3">
    <mergeCell ref="A1:F1"/>
    <mergeCell ref="A2:F2"/>
    <mergeCell ref="E4:F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72FA-A91C-41F9-8E97-83FE9585887C}">
  <sheetPr>
    <tabColor theme="9" tint="0.79998168889431442"/>
  </sheetPr>
  <dimension ref="A1:H15"/>
  <sheetViews>
    <sheetView workbookViewId="0">
      <selection activeCell="C6" sqref="C6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24.7109375" style="10" bestFit="1" customWidth="1"/>
    <col min="4" max="4" width="1.7109375" style="10" customWidth="1"/>
    <col min="5" max="16384" width="9.140625" style="10"/>
  </cols>
  <sheetData>
    <row r="1" spans="1:8" x14ac:dyDescent="0.2">
      <c r="A1" s="226" t="s">
        <v>149</v>
      </c>
      <c r="B1" s="226"/>
      <c r="C1" s="226"/>
      <c r="D1" s="226"/>
      <c r="E1" s="226"/>
      <c r="F1" s="226"/>
      <c r="G1" s="226"/>
      <c r="H1" s="226"/>
    </row>
    <row r="2" spans="1:8" x14ac:dyDescent="0.2">
      <c r="A2" s="226" t="s">
        <v>205</v>
      </c>
      <c r="B2" s="226"/>
      <c r="C2" s="226"/>
      <c r="D2" s="226"/>
      <c r="E2" s="226"/>
      <c r="F2" s="226"/>
      <c r="G2" s="226"/>
      <c r="H2" s="226"/>
    </row>
    <row r="3" spans="1:8" x14ac:dyDescent="0.2">
      <c r="A3" s="226" t="s">
        <v>206</v>
      </c>
      <c r="B3" s="226"/>
      <c r="C3" s="226"/>
      <c r="D3" s="226"/>
      <c r="E3" s="226"/>
      <c r="F3" s="226"/>
      <c r="G3" s="226"/>
      <c r="H3" s="226"/>
    </row>
    <row r="4" spans="1:8" x14ac:dyDescent="0.2">
      <c r="B4" s="123"/>
      <c r="D4" s="123"/>
    </row>
    <row r="5" spans="1:8" ht="15.75" customHeight="1" x14ac:dyDescent="0.2">
      <c r="B5" s="123"/>
      <c r="D5" s="34"/>
      <c r="E5" s="238">
        <v>2024</v>
      </c>
      <c r="F5" s="238"/>
      <c r="G5" s="238"/>
      <c r="H5" s="238"/>
    </row>
    <row r="6" spans="1:8" ht="57" customHeight="1" x14ac:dyDescent="0.2">
      <c r="A6" s="80" t="s">
        <v>77</v>
      </c>
      <c r="B6" s="27"/>
      <c r="C6" s="46" t="s">
        <v>207</v>
      </c>
      <c r="D6" s="27"/>
      <c r="E6" s="53" t="s">
        <v>208</v>
      </c>
      <c r="F6" s="53" t="s">
        <v>199</v>
      </c>
      <c r="G6" s="53" t="s">
        <v>209</v>
      </c>
      <c r="H6" s="53" t="s">
        <v>210</v>
      </c>
    </row>
    <row r="7" spans="1:8" x14ac:dyDescent="0.2">
      <c r="A7" s="41"/>
      <c r="B7" s="123"/>
      <c r="D7" s="34"/>
      <c r="E7" s="34" t="s">
        <v>16</v>
      </c>
      <c r="F7" s="34" t="s">
        <v>17</v>
      </c>
      <c r="G7" s="34" t="s">
        <v>30</v>
      </c>
      <c r="H7" s="34" t="s">
        <v>83</v>
      </c>
    </row>
    <row r="8" spans="1:8" x14ac:dyDescent="0.2">
      <c r="B8" s="123"/>
      <c r="D8" s="123"/>
      <c r="E8" s="44"/>
      <c r="F8" s="44"/>
      <c r="G8" s="44"/>
      <c r="H8" s="44"/>
    </row>
    <row r="9" spans="1:8" x14ac:dyDescent="0.2">
      <c r="A9" s="36">
        <v>1</v>
      </c>
      <c r="B9" s="39"/>
      <c r="C9" s="40" t="s">
        <v>211</v>
      </c>
      <c r="D9" s="34"/>
      <c r="E9" s="36">
        <v>3.8639999999999999</v>
      </c>
      <c r="F9" s="36">
        <v>3.2669999999999999</v>
      </c>
      <c r="G9" s="124">
        <v>-0.59699999999999998</v>
      </c>
      <c r="H9" s="125">
        <v>-0.15</v>
      </c>
    </row>
    <row r="10" spans="1:8" x14ac:dyDescent="0.2">
      <c r="A10" s="36">
        <v>2</v>
      </c>
      <c r="B10" s="39"/>
      <c r="C10" s="40" t="s">
        <v>212</v>
      </c>
      <c r="D10" s="34"/>
      <c r="E10" s="36">
        <v>3.2810000000000001</v>
      </c>
      <c r="F10" s="36">
        <v>2.2759999999999998</v>
      </c>
      <c r="G10" s="124">
        <v>-1.0049999999999999</v>
      </c>
      <c r="H10" s="125">
        <v>-0.31</v>
      </c>
    </row>
    <row r="11" spans="1:8" x14ac:dyDescent="0.2">
      <c r="A11" s="36">
        <v>3</v>
      </c>
      <c r="B11" s="39"/>
      <c r="C11" s="40" t="s">
        <v>213</v>
      </c>
      <c r="D11" s="34"/>
      <c r="E11" s="36">
        <v>0.58299999999999996</v>
      </c>
      <c r="F11" s="36">
        <v>1.3440000000000001</v>
      </c>
      <c r="G11" s="124">
        <v>0.76100000000000001</v>
      </c>
      <c r="H11" s="125">
        <v>1.31</v>
      </c>
    </row>
    <row r="12" spans="1:8" x14ac:dyDescent="0.2">
      <c r="A12" s="36">
        <v>4</v>
      </c>
      <c r="B12" s="39"/>
      <c r="C12" s="40" t="s">
        <v>201</v>
      </c>
      <c r="D12" s="34"/>
      <c r="E12" s="36">
        <v>0.90800000000000003</v>
      </c>
      <c r="F12" s="127">
        <v>0.89500000000000002</v>
      </c>
      <c r="G12" s="124">
        <v>-1.2999999999999999E-2</v>
      </c>
      <c r="H12" s="125">
        <v>-0.01</v>
      </c>
    </row>
    <row r="13" spans="1:8" x14ac:dyDescent="0.2">
      <c r="A13" s="36">
        <v>5</v>
      </c>
      <c r="B13" s="39"/>
      <c r="C13" s="40" t="s">
        <v>214</v>
      </c>
      <c r="D13" s="34"/>
      <c r="E13" s="36">
        <v>0.90800000000000003</v>
      </c>
      <c r="F13" s="127">
        <v>0.89500000000000002</v>
      </c>
      <c r="G13" s="124">
        <v>-1.2999999999999999E-2</v>
      </c>
      <c r="H13" s="125">
        <v>-0.01</v>
      </c>
    </row>
    <row r="14" spans="1:8" x14ac:dyDescent="0.2">
      <c r="A14" s="36">
        <v>6</v>
      </c>
      <c r="B14" s="39"/>
      <c r="C14" s="40" t="s">
        <v>203</v>
      </c>
      <c r="D14" s="34"/>
      <c r="E14" s="36">
        <v>1.6020000000000001</v>
      </c>
      <c r="F14" s="127">
        <v>1.282</v>
      </c>
      <c r="G14" s="124">
        <v>-0.32</v>
      </c>
      <c r="H14" s="125">
        <v>-0.2</v>
      </c>
    </row>
    <row r="15" spans="1:8" x14ac:dyDescent="0.2">
      <c r="A15" s="36">
        <v>7</v>
      </c>
      <c r="B15" s="39"/>
      <c r="C15" s="40" t="s">
        <v>215</v>
      </c>
      <c r="D15" s="34"/>
      <c r="E15" s="36">
        <v>4.7720000000000002</v>
      </c>
      <c r="F15" s="127">
        <v>4.1630000000000003</v>
      </c>
      <c r="G15" s="124">
        <v>-0.60899999999999999</v>
      </c>
      <c r="H15" s="125">
        <v>-0.13</v>
      </c>
    </row>
  </sheetData>
  <mergeCells count="4">
    <mergeCell ref="E5:H5"/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6E1B-46A0-46C4-A5AB-78588139D52C}">
  <sheetPr>
    <tabColor theme="9" tint="0.79998168889431442"/>
  </sheetPr>
  <dimension ref="A1:F12"/>
  <sheetViews>
    <sheetView workbookViewId="0">
      <selection activeCell="C5" sqref="C5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49.7109375" style="10" customWidth="1"/>
    <col min="4" max="4" width="1.7109375" style="10" customWidth="1"/>
    <col min="5" max="5" width="11.28515625" style="10" customWidth="1"/>
    <col min="6" max="16384" width="9.140625" style="10"/>
  </cols>
  <sheetData>
    <row r="1" spans="1:6" x14ac:dyDescent="0.2">
      <c r="A1" s="221" t="s">
        <v>216</v>
      </c>
      <c r="B1" s="221"/>
      <c r="C1" s="221"/>
      <c r="D1" s="221"/>
      <c r="E1" s="221"/>
      <c r="F1" s="221"/>
    </row>
    <row r="2" spans="1:6" ht="28.5" customHeight="1" x14ac:dyDescent="0.2">
      <c r="A2" s="226" t="s">
        <v>217</v>
      </c>
      <c r="B2" s="226"/>
      <c r="C2" s="226"/>
      <c r="D2" s="226"/>
      <c r="E2" s="226"/>
      <c r="F2" s="226"/>
    </row>
    <row r="4" spans="1:6" x14ac:dyDescent="0.2">
      <c r="E4" s="238">
        <v>2024</v>
      </c>
      <c r="F4" s="238"/>
    </row>
    <row r="5" spans="1:6" ht="38.25" x14ac:dyDescent="0.2">
      <c r="A5" s="80" t="s">
        <v>77</v>
      </c>
      <c r="B5" s="41"/>
      <c r="C5" s="46" t="s">
        <v>218</v>
      </c>
      <c r="D5" s="39"/>
      <c r="E5" s="35" t="s">
        <v>198</v>
      </c>
      <c r="F5" s="35" t="s">
        <v>199</v>
      </c>
    </row>
    <row r="6" spans="1:6" x14ac:dyDescent="0.2">
      <c r="A6" s="41"/>
      <c r="B6" s="41"/>
      <c r="C6" s="41"/>
      <c r="D6" s="41"/>
      <c r="E6" s="34" t="s">
        <v>16</v>
      </c>
      <c r="F6" s="34" t="s">
        <v>17</v>
      </c>
    </row>
    <row r="7" spans="1:6" x14ac:dyDescent="0.2">
      <c r="A7" s="41"/>
      <c r="B7" s="41"/>
      <c r="C7" s="41"/>
      <c r="D7" s="41"/>
      <c r="E7" s="41"/>
      <c r="F7" s="41"/>
    </row>
    <row r="8" spans="1:6" x14ac:dyDescent="0.2">
      <c r="A8" s="36">
        <v>1</v>
      </c>
      <c r="B8" s="36"/>
      <c r="C8" s="40" t="s">
        <v>219</v>
      </c>
      <c r="D8" s="40"/>
      <c r="E8" s="127">
        <v>4.1929999999999996</v>
      </c>
      <c r="F8" s="127">
        <v>4.1929999999999996</v>
      </c>
    </row>
    <row r="9" spans="1:6" x14ac:dyDescent="0.2">
      <c r="A9" s="36">
        <v>2</v>
      </c>
      <c r="B9" s="36"/>
      <c r="C9" s="40" t="s">
        <v>220</v>
      </c>
      <c r="D9" s="40"/>
      <c r="E9" s="127">
        <v>4.1929999999999996</v>
      </c>
      <c r="F9" s="127">
        <v>1.149</v>
      </c>
    </row>
    <row r="10" spans="1:6" x14ac:dyDescent="0.2">
      <c r="C10" s="44"/>
      <c r="D10" s="44"/>
      <c r="E10" s="44"/>
      <c r="F10" s="44"/>
    </row>
    <row r="11" spans="1:6" x14ac:dyDescent="0.2">
      <c r="A11" s="240" t="s">
        <v>73</v>
      </c>
      <c r="B11" s="240"/>
      <c r="C11" s="240"/>
      <c r="D11" s="77"/>
      <c r="E11" s="76"/>
      <c r="F11" s="126"/>
    </row>
    <row r="12" spans="1:6" ht="32.25" customHeight="1" x14ac:dyDescent="0.2">
      <c r="A12" s="86" t="s">
        <v>24</v>
      </c>
      <c r="B12" s="239" t="s">
        <v>221</v>
      </c>
      <c r="C12" s="239"/>
      <c r="D12" s="239"/>
      <c r="E12" s="239"/>
      <c r="F12" s="239"/>
    </row>
  </sheetData>
  <mergeCells count="5">
    <mergeCell ref="B12:F12"/>
    <mergeCell ref="A1:F1"/>
    <mergeCell ref="A2:F2"/>
    <mergeCell ref="E4:F4"/>
    <mergeCell ref="A11:C1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617C2-5BB6-4526-8C73-BBE9A02B8CA8}">
  <sheetPr>
    <tabColor theme="9" tint="0.79998168889431442"/>
  </sheetPr>
  <dimension ref="A1:K16"/>
  <sheetViews>
    <sheetView workbookViewId="0">
      <selection activeCell="S27" sqref="S27"/>
    </sheetView>
  </sheetViews>
  <sheetFormatPr defaultRowHeight="12.75" x14ac:dyDescent="0.2"/>
  <cols>
    <col min="1" max="1" width="3.7109375" style="10" customWidth="1"/>
    <col min="2" max="2" width="1.7109375" style="10" customWidth="1"/>
    <col min="3" max="3" width="24.5703125" style="10" customWidth="1"/>
    <col min="4" max="4" width="1.7109375" style="10" customWidth="1"/>
    <col min="5" max="5" width="9.140625" style="10"/>
    <col min="6" max="6" width="1.7109375" style="10" customWidth="1"/>
    <col min="7" max="7" width="11.42578125" style="10" customWidth="1"/>
    <col min="8" max="9" width="9.140625" style="10"/>
    <col min="10" max="10" width="1.7109375" style="10" customWidth="1"/>
    <col min="11" max="11" width="14.7109375" style="10" customWidth="1"/>
    <col min="12" max="16384" width="9.140625" style="10"/>
  </cols>
  <sheetData>
    <row r="1" spans="1:11" x14ac:dyDescent="0.2">
      <c r="A1" s="221" t="s">
        <v>222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">
      <c r="A2" s="221" t="s">
        <v>223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">
      <c r="C4" s="41"/>
      <c r="K4" s="126" t="s">
        <v>11</v>
      </c>
    </row>
    <row r="5" spans="1:11" x14ac:dyDescent="0.2">
      <c r="A5" s="44" t="s">
        <v>57</v>
      </c>
      <c r="B5" s="39"/>
      <c r="C5" s="41"/>
      <c r="F5" s="66"/>
      <c r="G5" s="238" t="s">
        <v>224</v>
      </c>
      <c r="H5" s="238"/>
      <c r="I5" s="238"/>
      <c r="J5" s="44"/>
      <c r="K5" s="51">
        <v>2024</v>
      </c>
    </row>
    <row r="6" spans="1:11" x14ac:dyDescent="0.2">
      <c r="A6" s="119" t="s">
        <v>59</v>
      </c>
      <c r="B6" s="39"/>
      <c r="C6" s="59" t="s">
        <v>225</v>
      </c>
      <c r="D6" s="41"/>
      <c r="E6" s="35" t="s">
        <v>226</v>
      </c>
      <c r="F6" s="66"/>
      <c r="G6" s="35" t="s">
        <v>227</v>
      </c>
      <c r="H6" s="35" t="s">
        <v>228</v>
      </c>
      <c r="I6" s="35" t="s">
        <v>229</v>
      </c>
      <c r="J6" s="41"/>
      <c r="K6" s="35" t="s">
        <v>230</v>
      </c>
    </row>
    <row r="7" spans="1:11" x14ac:dyDescent="0.2">
      <c r="A7" s="2"/>
      <c r="B7" s="2"/>
      <c r="C7" s="9"/>
      <c r="D7" s="2"/>
      <c r="E7" s="126" t="s">
        <v>16</v>
      </c>
      <c r="F7" s="2"/>
      <c r="G7" s="126" t="s">
        <v>17</v>
      </c>
      <c r="H7" s="126" t="s">
        <v>30</v>
      </c>
      <c r="I7" s="126" t="s">
        <v>83</v>
      </c>
      <c r="J7" s="2"/>
      <c r="K7" s="126" t="s">
        <v>84</v>
      </c>
    </row>
    <row r="8" spans="1:11" x14ac:dyDescent="0.2">
      <c r="A8" s="36"/>
      <c r="B8" s="36"/>
      <c r="C8" s="36"/>
      <c r="D8" s="36"/>
      <c r="E8" s="36"/>
      <c r="F8" s="34"/>
      <c r="G8" s="36"/>
      <c r="H8" s="36"/>
      <c r="I8" s="36"/>
      <c r="J8" s="36"/>
      <c r="K8" s="34"/>
    </row>
    <row r="9" spans="1:11" x14ac:dyDescent="0.2">
      <c r="A9" s="36">
        <v>1</v>
      </c>
      <c r="B9" s="2"/>
      <c r="C9" s="241" t="s">
        <v>231</v>
      </c>
      <c r="D9" s="2"/>
      <c r="E9" s="242" t="s">
        <v>593</v>
      </c>
      <c r="F9" s="3"/>
      <c r="G9" s="229" t="s">
        <v>232</v>
      </c>
      <c r="H9" s="244">
        <v>1048</v>
      </c>
      <c r="I9" s="244">
        <v>90</v>
      </c>
      <c r="J9" s="129"/>
      <c r="K9" s="34" t="s">
        <v>233</v>
      </c>
    </row>
    <row r="10" spans="1:11" ht="25.5" x14ac:dyDescent="0.2">
      <c r="A10" s="34">
        <v>2</v>
      </c>
      <c r="B10" s="2"/>
      <c r="C10" s="241"/>
      <c r="D10" s="2"/>
      <c r="E10" s="242"/>
      <c r="F10" s="3"/>
      <c r="G10" s="243"/>
      <c r="H10" s="244"/>
      <c r="I10" s="244"/>
      <c r="J10" s="129"/>
      <c r="K10" s="34" t="s">
        <v>234</v>
      </c>
    </row>
    <row r="11" spans="1:11" ht="15" x14ac:dyDescent="0.25">
      <c r="A11" s="44"/>
      <c r="B11" s="2"/>
      <c r="C11" s="9"/>
      <c r="D11" s="2"/>
      <c r="E11" s="1"/>
      <c r="F11" s="1"/>
      <c r="G11" s="32"/>
      <c r="H11" s="1"/>
      <c r="I11" s="1"/>
      <c r="J11" s="1"/>
      <c r="K11" s="1"/>
    </row>
    <row r="12" spans="1:11" ht="25.5" x14ac:dyDescent="0.2">
      <c r="A12" s="34">
        <v>3</v>
      </c>
      <c r="C12" s="39" t="s">
        <v>235</v>
      </c>
      <c r="E12" s="36" t="s">
        <v>236</v>
      </c>
      <c r="F12" s="129"/>
      <c r="G12" s="36" t="s">
        <v>237</v>
      </c>
      <c r="H12" s="134">
        <v>3.9E-2</v>
      </c>
      <c r="I12" s="36" t="s">
        <v>237</v>
      </c>
      <c r="J12" s="129"/>
      <c r="K12" s="134">
        <v>4.1000000000000002E-2</v>
      </c>
    </row>
    <row r="13" spans="1:11" x14ac:dyDescent="0.2">
      <c r="A13" s="34"/>
      <c r="E13" s="129"/>
      <c r="F13" s="129"/>
      <c r="G13" s="129"/>
      <c r="H13" s="135"/>
      <c r="I13" s="129"/>
      <c r="J13" s="129"/>
      <c r="K13" s="135"/>
    </row>
    <row r="14" spans="1:11" x14ac:dyDescent="0.2">
      <c r="A14" s="34">
        <v>4</v>
      </c>
      <c r="C14" s="40" t="s">
        <v>238</v>
      </c>
      <c r="E14" s="36" t="s">
        <v>236</v>
      </c>
      <c r="F14" s="129"/>
      <c r="G14" s="36" t="s">
        <v>237</v>
      </c>
      <c r="H14" s="134">
        <v>8.0000000000000002E-3</v>
      </c>
      <c r="I14" s="36" t="s">
        <v>237</v>
      </c>
      <c r="J14" s="129"/>
      <c r="K14" s="134">
        <v>1.6E-2</v>
      </c>
    </row>
    <row r="15" spans="1:11" x14ac:dyDescent="0.2">
      <c r="A15" s="34"/>
      <c r="E15" s="129"/>
      <c r="F15" s="129"/>
      <c r="G15" s="129"/>
      <c r="H15" s="129"/>
      <c r="I15" s="129"/>
      <c r="J15" s="129"/>
      <c r="K15" s="129"/>
    </row>
    <row r="16" spans="1:11" x14ac:dyDescent="0.2">
      <c r="A16" s="34">
        <v>5</v>
      </c>
      <c r="C16" s="40" t="s">
        <v>239</v>
      </c>
      <c r="E16" s="36" t="s">
        <v>240</v>
      </c>
      <c r="F16" s="129"/>
      <c r="G16" s="36" t="s">
        <v>237</v>
      </c>
      <c r="H16" s="36" t="s">
        <v>237</v>
      </c>
      <c r="I16" s="36" t="s">
        <v>237</v>
      </c>
      <c r="J16" s="129"/>
      <c r="K16" s="128">
        <v>12900</v>
      </c>
    </row>
  </sheetData>
  <mergeCells count="8">
    <mergeCell ref="A1:K1"/>
    <mergeCell ref="A2:K2"/>
    <mergeCell ref="G5:I5"/>
    <mergeCell ref="C9:C10"/>
    <mergeCell ref="E9:E10"/>
    <mergeCell ref="G9:G10"/>
    <mergeCell ref="H9:H10"/>
    <mergeCell ref="I9:I10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B7C1-A666-4B61-BC38-5CE48649F164}">
  <sheetPr>
    <tabColor theme="9" tint="0.79998168889431442"/>
  </sheetPr>
  <dimension ref="A1:I32"/>
  <sheetViews>
    <sheetView workbookViewId="0">
      <selection activeCell="O29" sqref="O29"/>
    </sheetView>
  </sheetViews>
  <sheetFormatPr defaultRowHeight="12.75" x14ac:dyDescent="0.2"/>
  <cols>
    <col min="1" max="1" width="3.7109375" style="10" customWidth="1"/>
    <col min="2" max="2" width="1.7109375" style="10" customWidth="1"/>
    <col min="3" max="3" width="38.85546875" style="10" customWidth="1"/>
    <col min="4" max="4" width="1.7109375" style="10" customWidth="1"/>
    <col min="5" max="5" width="10.28515625" style="10" customWidth="1"/>
    <col min="6" max="6" width="10.28515625" style="10" bestFit="1" customWidth="1"/>
    <col min="7" max="7" width="1.7109375" style="10" customWidth="1"/>
    <col min="8" max="9" width="10.28515625" style="10" customWidth="1"/>
    <col min="10" max="16384" width="9.140625" style="10"/>
  </cols>
  <sheetData>
    <row r="1" spans="1:9" x14ac:dyDescent="0.2">
      <c r="A1" s="221" t="s">
        <v>600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">
      <c r="A2" s="221" t="s">
        <v>241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">
      <c r="A3" s="45"/>
      <c r="B3" s="45"/>
      <c r="C3" s="45"/>
      <c r="D3" s="45"/>
      <c r="E3" s="45"/>
      <c r="F3" s="45"/>
      <c r="G3" s="45"/>
      <c r="H3" s="45"/>
      <c r="I3" s="45"/>
    </row>
    <row r="4" spans="1:9" x14ac:dyDescent="0.2">
      <c r="C4" s="41"/>
      <c r="I4" s="126"/>
    </row>
    <row r="5" spans="1:9" ht="15" x14ac:dyDescent="0.2">
      <c r="A5" s="44" t="s">
        <v>57</v>
      </c>
      <c r="B5" s="39"/>
      <c r="C5" s="41"/>
      <c r="E5" s="238" t="s">
        <v>242</v>
      </c>
      <c r="F5" s="248"/>
      <c r="G5" s="36"/>
      <c r="H5" s="238" t="s">
        <v>243</v>
      </c>
      <c r="I5" s="248"/>
    </row>
    <row r="6" spans="1:9" x14ac:dyDescent="0.2">
      <c r="A6" s="119" t="s">
        <v>59</v>
      </c>
      <c r="B6" s="39"/>
      <c r="C6" s="59" t="s">
        <v>96</v>
      </c>
      <c r="D6" s="41"/>
      <c r="E6" s="35" t="s">
        <v>244</v>
      </c>
      <c r="F6" s="35" t="s">
        <v>245</v>
      </c>
      <c r="G6" s="34"/>
      <c r="H6" s="35" t="s">
        <v>244</v>
      </c>
      <c r="I6" s="35" t="s">
        <v>245</v>
      </c>
    </row>
    <row r="7" spans="1:9" x14ac:dyDescent="0.2">
      <c r="A7" s="2"/>
      <c r="B7" s="2"/>
      <c r="C7" s="9"/>
      <c r="D7" s="2"/>
      <c r="E7" s="74" t="s">
        <v>16</v>
      </c>
      <c r="F7" s="74" t="s">
        <v>17</v>
      </c>
      <c r="G7" s="74"/>
      <c r="H7" s="126" t="s">
        <v>30</v>
      </c>
      <c r="I7" s="126" t="s">
        <v>83</v>
      </c>
    </row>
    <row r="8" spans="1:9" x14ac:dyDescent="0.2">
      <c r="A8" s="36"/>
      <c r="B8" s="36"/>
      <c r="C8" s="146" t="s">
        <v>246</v>
      </c>
      <c r="D8" s="36"/>
      <c r="E8" s="36"/>
      <c r="F8" s="36"/>
      <c r="G8" s="36"/>
      <c r="H8" s="36"/>
      <c r="I8" s="34"/>
    </row>
    <row r="9" spans="1:9" x14ac:dyDescent="0.2">
      <c r="A9" s="36">
        <v>1</v>
      </c>
      <c r="B9" s="2"/>
      <c r="C9" s="40" t="s">
        <v>599</v>
      </c>
      <c r="D9" s="2"/>
      <c r="E9" s="36">
        <v>13</v>
      </c>
      <c r="F9" s="151">
        <v>1800.5</v>
      </c>
      <c r="G9" s="151"/>
      <c r="H9" s="36">
        <v>35</v>
      </c>
      <c r="I9" s="151">
        <v>4847.5</v>
      </c>
    </row>
    <row r="10" spans="1:9" ht="15" x14ac:dyDescent="0.2">
      <c r="A10" s="34">
        <v>2</v>
      </c>
      <c r="B10" s="2"/>
      <c r="C10" s="40" t="s">
        <v>247</v>
      </c>
      <c r="D10" s="2"/>
      <c r="E10" s="150">
        <v>4</v>
      </c>
      <c r="F10" s="151">
        <v>554</v>
      </c>
      <c r="G10" s="151"/>
      <c r="H10" s="36">
        <v>14</v>
      </c>
      <c r="I10" s="151">
        <v>1939</v>
      </c>
    </row>
    <row r="11" spans="1:9" ht="15" x14ac:dyDescent="0.25">
      <c r="A11" s="44"/>
      <c r="B11" s="2"/>
      <c r="C11" s="9" t="s">
        <v>248</v>
      </c>
      <c r="D11" s="2"/>
      <c r="E11" s="32"/>
      <c r="F11" s="152"/>
      <c r="G11" s="152"/>
      <c r="H11" s="36"/>
      <c r="I11" s="151"/>
    </row>
    <row r="12" spans="1:9" x14ac:dyDescent="0.2">
      <c r="A12" s="34">
        <v>3</v>
      </c>
      <c r="C12" s="39" t="s">
        <v>249</v>
      </c>
      <c r="E12" s="36">
        <v>1</v>
      </c>
      <c r="F12" s="151">
        <v>138.5</v>
      </c>
      <c r="G12" s="151"/>
      <c r="H12" s="36">
        <v>1</v>
      </c>
      <c r="I12" s="151">
        <v>138.5</v>
      </c>
    </row>
    <row r="13" spans="1:9" x14ac:dyDescent="0.2">
      <c r="A13" s="34">
        <v>4</v>
      </c>
      <c r="C13" s="10" t="s">
        <v>250</v>
      </c>
      <c r="E13" s="129"/>
      <c r="F13" s="153">
        <v>100</v>
      </c>
      <c r="G13" s="153"/>
      <c r="H13" s="36"/>
      <c r="I13" s="151">
        <v>180</v>
      </c>
    </row>
    <row r="14" spans="1:9" x14ac:dyDescent="0.2">
      <c r="A14" s="34">
        <v>5</v>
      </c>
      <c r="C14" s="40" t="s">
        <v>251</v>
      </c>
      <c r="E14" s="36"/>
      <c r="F14" s="154">
        <v>530</v>
      </c>
      <c r="G14" s="151"/>
      <c r="H14" s="36"/>
      <c r="I14" s="154">
        <v>530</v>
      </c>
    </row>
    <row r="15" spans="1:9" x14ac:dyDescent="0.2">
      <c r="A15" s="34">
        <v>6</v>
      </c>
      <c r="C15" s="10" t="s">
        <v>252</v>
      </c>
      <c r="E15" s="129"/>
      <c r="F15" s="153">
        <f>SUM(F9:F14)</f>
        <v>3123</v>
      </c>
      <c r="G15" s="129"/>
      <c r="H15" s="129"/>
      <c r="I15" s="153">
        <f>SUM(I9:I14)</f>
        <v>7635</v>
      </c>
    </row>
    <row r="16" spans="1:9" x14ac:dyDescent="0.2">
      <c r="A16" s="34"/>
      <c r="C16" s="40"/>
      <c r="E16" s="36"/>
      <c r="F16" s="36"/>
      <c r="G16" s="36"/>
      <c r="H16" s="36"/>
      <c r="I16" s="128"/>
    </row>
    <row r="17" spans="1:9" x14ac:dyDescent="0.2">
      <c r="C17" s="16" t="s">
        <v>253</v>
      </c>
    </row>
    <row r="18" spans="1:9" x14ac:dyDescent="0.2">
      <c r="A18" s="10">
        <v>7</v>
      </c>
      <c r="C18" s="10" t="s">
        <v>254</v>
      </c>
      <c r="F18" s="153">
        <v>1327.0215097402597</v>
      </c>
      <c r="I18" s="153">
        <v>3244.2552759740261</v>
      </c>
    </row>
    <row r="19" spans="1:9" x14ac:dyDescent="0.2">
      <c r="A19" s="10">
        <v>8</v>
      </c>
      <c r="C19" s="10" t="s">
        <v>255</v>
      </c>
      <c r="F19" s="155">
        <v>240.48478071012232</v>
      </c>
      <c r="I19" s="155">
        <v>668.01327975033973</v>
      </c>
    </row>
    <row r="20" spans="1:9" x14ac:dyDescent="0.2">
      <c r="A20" s="10">
        <v>9</v>
      </c>
      <c r="C20" s="10" t="s">
        <v>256</v>
      </c>
      <c r="F20" s="153">
        <f>SUM(F18:F19)</f>
        <v>1567.506290450382</v>
      </c>
      <c r="I20" s="153">
        <f>SUM(I18:I19)</f>
        <v>3912.2685557243658</v>
      </c>
    </row>
    <row r="22" spans="1:9" x14ac:dyDescent="0.2">
      <c r="A22" s="10">
        <v>10</v>
      </c>
      <c r="C22" s="10" t="s">
        <v>257</v>
      </c>
      <c r="F22" s="156">
        <f>F15+F20</f>
        <v>4690.506290450382</v>
      </c>
      <c r="I22" s="156">
        <f>I15+I20</f>
        <v>11547.268555724366</v>
      </c>
    </row>
    <row r="24" spans="1:9" ht="13.5" thickBot="1" x14ac:dyDescent="0.25">
      <c r="A24" s="10">
        <v>11</v>
      </c>
      <c r="C24" s="10" t="s">
        <v>258</v>
      </c>
      <c r="F24" s="157">
        <v>390.88</v>
      </c>
      <c r="I24" s="157">
        <v>962.29</v>
      </c>
    </row>
    <row r="25" spans="1:9" ht="13.5" thickTop="1" x14ac:dyDescent="0.2"/>
    <row r="26" spans="1:9" x14ac:dyDescent="0.2">
      <c r="A26" s="247" t="s">
        <v>23</v>
      </c>
      <c r="B26" s="247"/>
      <c r="C26" s="247"/>
      <c r="D26" s="36"/>
    </row>
    <row r="27" spans="1:9" ht="12.75" customHeight="1" x14ac:dyDescent="0.2">
      <c r="A27" s="48" t="s">
        <v>24</v>
      </c>
      <c r="B27" s="249" t="s">
        <v>259</v>
      </c>
      <c r="C27" s="250"/>
      <c r="D27" s="250"/>
      <c r="E27" s="250"/>
      <c r="F27" s="250"/>
      <c r="G27" s="250"/>
      <c r="H27" s="250"/>
      <c r="I27" s="250"/>
    </row>
    <row r="28" spans="1:9" ht="12.75" customHeight="1" x14ac:dyDescent="0.2">
      <c r="A28" s="48"/>
      <c r="B28" s="250"/>
      <c r="C28" s="250"/>
      <c r="D28" s="250"/>
      <c r="E28" s="250"/>
      <c r="F28" s="250"/>
      <c r="G28" s="250"/>
      <c r="H28" s="250"/>
      <c r="I28" s="250"/>
    </row>
    <row r="29" spans="1:9" ht="12.75" customHeight="1" x14ac:dyDescent="0.2">
      <c r="A29" s="48" t="s">
        <v>25</v>
      </c>
      <c r="B29" s="245" t="s">
        <v>260</v>
      </c>
      <c r="C29" s="246"/>
      <c r="D29" s="246"/>
      <c r="E29" s="246"/>
      <c r="F29" s="246"/>
      <c r="G29" s="246"/>
      <c r="H29" s="246"/>
      <c r="I29" s="246"/>
    </row>
    <row r="30" spans="1:9" ht="12.75" customHeight="1" x14ac:dyDescent="0.2">
      <c r="B30" s="246"/>
      <c r="C30" s="246"/>
      <c r="D30" s="246"/>
      <c r="E30" s="246"/>
      <c r="F30" s="246"/>
      <c r="G30" s="246"/>
      <c r="H30" s="246"/>
      <c r="I30" s="246"/>
    </row>
    <row r="31" spans="1:9" x14ac:dyDescent="0.2">
      <c r="A31" s="48" t="s">
        <v>43</v>
      </c>
      <c r="B31" s="10" t="s">
        <v>261</v>
      </c>
    </row>
    <row r="32" spans="1:9" x14ac:dyDescent="0.2">
      <c r="A32" s="48" t="s">
        <v>93</v>
      </c>
      <c r="B32" s="10" t="s">
        <v>262</v>
      </c>
    </row>
  </sheetData>
  <mergeCells count="7">
    <mergeCell ref="B29:I30"/>
    <mergeCell ref="A26:C26"/>
    <mergeCell ref="A1:I1"/>
    <mergeCell ref="A2:I2"/>
    <mergeCell ref="E5:F5"/>
    <mergeCell ref="H5:I5"/>
    <mergeCell ref="B27:I2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3A8A-582B-4FE2-A9DE-7CD46A9413C0}">
  <sheetPr>
    <tabColor theme="9" tint="0.79998168889431442"/>
  </sheetPr>
  <dimension ref="A1:E17"/>
  <sheetViews>
    <sheetView topLeftCell="A5" workbookViewId="0">
      <selection activeCell="C19" sqref="C19"/>
    </sheetView>
  </sheetViews>
  <sheetFormatPr defaultRowHeight="14.25" x14ac:dyDescent="0.2"/>
  <cols>
    <col min="1" max="1" width="4.7109375" style="199" customWidth="1"/>
    <col min="2" max="2" width="1.7109375" style="199" customWidth="1"/>
    <col min="3" max="3" width="54.28515625" style="199" customWidth="1"/>
    <col min="4" max="4" width="1.85546875" style="199" customWidth="1"/>
    <col min="5" max="5" width="9.5703125" style="199" bestFit="1" customWidth="1"/>
    <col min="6" max="16384" width="9.140625" style="199"/>
  </cols>
  <sheetData>
    <row r="1" spans="1:5" x14ac:dyDescent="0.2">
      <c r="A1" s="221" t="s">
        <v>263</v>
      </c>
      <c r="B1" s="221"/>
      <c r="C1" s="221"/>
      <c r="D1" s="221"/>
      <c r="E1" s="221"/>
    </row>
    <row r="2" spans="1:5" x14ac:dyDescent="0.2">
      <c r="A2" s="221" t="s">
        <v>264</v>
      </c>
      <c r="B2" s="221"/>
      <c r="C2" s="221"/>
      <c r="D2" s="221"/>
      <c r="E2" s="221"/>
    </row>
    <row r="4" spans="1:5" x14ac:dyDescent="0.2">
      <c r="A4" s="34" t="s">
        <v>57</v>
      </c>
      <c r="B4" s="34"/>
      <c r="C4" s="49"/>
      <c r="E4" s="34" t="s">
        <v>265</v>
      </c>
    </row>
    <row r="5" spans="1:5" ht="13.9" customHeight="1" x14ac:dyDescent="0.2">
      <c r="A5" s="35" t="s">
        <v>59</v>
      </c>
      <c r="B5" s="34"/>
      <c r="C5" s="114" t="s">
        <v>96</v>
      </c>
      <c r="E5" s="35" t="s">
        <v>266</v>
      </c>
    </row>
    <row r="6" spans="1:5" x14ac:dyDescent="0.2">
      <c r="A6" s="200"/>
      <c r="B6" s="200"/>
      <c r="C6" s="200"/>
      <c r="E6" s="34" t="s">
        <v>16</v>
      </c>
    </row>
    <row r="7" spans="1:5" x14ac:dyDescent="0.2">
      <c r="C7" s="43" t="s">
        <v>601</v>
      </c>
    </row>
    <row r="8" spans="1:5" ht="15" customHeight="1" x14ac:dyDescent="0.2">
      <c r="A8" s="36">
        <v>1</v>
      </c>
      <c r="B8" s="36"/>
      <c r="C8" s="147" t="s">
        <v>267</v>
      </c>
      <c r="E8" s="151">
        <v>9856</v>
      </c>
    </row>
    <row r="9" spans="1:5" x14ac:dyDescent="0.2">
      <c r="A9" s="36">
        <v>2</v>
      </c>
      <c r="B9" s="36"/>
      <c r="C9" s="147" t="s">
        <v>268</v>
      </c>
      <c r="E9" s="154">
        <v>4188</v>
      </c>
    </row>
    <row r="10" spans="1:5" x14ac:dyDescent="0.2">
      <c r="A10" s="36">
        <v>3</v>
      </c>
      <c r="B10" s="36"/>
      <c r="C10" s="147" t="s">
        <v>269</v>
      </c>
      <c r="E10" s="151">
        <v>14044</v>
      </c>
    </row>
    <row r="11" spans="1:5" x14ac:dyDescent="0.2">
      <c r="A11" s="36"/>
      <c r="B11" s="36"/>
      <c r="C11" s="147"/>
      <c r="E11" s="127"/>
    </row>
    <row r="12" spans="1:5" x14ac:dyDescent="0.2">
      <c r="A12" s="36">
        <v>4</v>
      </c>
      <c r="B12" s="36"/>
      <c r="C12" s="147" t="s">
        <v>270</v>
      </c>
      <c r="E12" s="188">
        <v>0.42</v>
      </c>
    </row>
    <row r="13" spans="1:5" x14ac:dyDescent="0.2">
      <c r="A13" s="36"/>
      <c r="B13" s="36"/>
      <c r="C13" s="65"/>
      <c r="E13" s="36"/>
    </row>
    <row r="14" spans="1:5" x14ac:dyDescent="0.2">
      <c r="A14" s="247" t="s">
        <v>23</v>
      </c>
      <c r="B14" s="247"/>
      <c r="C14" s="247"/>
      <c r="E14" s="36"/>
    </row>
    <row r="15" spans="1:5" ht="15" customHeight="1" x14ac:dyDescent="0.2">
      <c r="A15" s="48" t="s">
        <v>24</v>
      </c>
      <c r="B15" s="249" t="s">
        <v>594</v>
      </c>
      <c r="C15" s="249"/>
      <c r="D15" s="249"/>
      <c r="E15" s="249"/>
    </row>
    <row r="16" spans="1:5" ht="15" customHeight="1" x14ac:dyDescent="0.2">
      <c r="A16" s="48" t="s">
        <v>25</v>
      </c>
      <c r="B16" s="249" t="s">
        <v>595</v>
      </c>
      <c r="C16" s="249"/>
      <c r="D16" s="249"/>
      <c r="E16" s="249"/>
    </row>
    <row r="17" spans="1:5" x14ac:dyDescent="0.2">
      <c r="A17" s="48" t="s">
        <v>43</v>
      </c>
      <c r="B17" s="249" t="s">
        <v>271</v>
      </c>
      <c r="C17" s="249"/>
      <c r="D17" s="249"/>
      <c r="E17" s="249"/>
    </row>
  </sheetData>
  <mergeCells count="6">
    <mergeCell ref="B17:E17"/>
    <mergeCell ref="A1:E1"/>
    <mergeCell ref="A2:E2"/>
    <mergeCell ref="A14:C14"/>
    <mergeCell ref="B15:E15"/>
    <mergeCell ref="B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E483-6DDE-4666-A69D-5CD45D9E0891}">
  <sheetPr>
    <tabColor theme="9" tint="0.79998168889431442"/>
  </sheetPr>
  <dimension ref="A1:F34"/>
  <sheetViews>
    <sheetView topLeftCell="A4" workbookViewId="0">
      <selection activeCell="H32" sqref="H32"/>
    </sheetView>
  </sheetViews>
  <sheetFormatPr defaultColWidth="9.28515625" defaultRowHeight="12.75" x14ac:dyDescent="0.2"/>
  <cols>
    <col min="1" max="1" width="5.5703125" style="10" customWidth="1"/>
    <col min="2" max="2" width="1.7109375" style="10" customWidth="1"/>
    <col min="3" max="3" width="30.7109375" style="10" customWidth="1"/>
    <col min="4" max="4" width="1.7109375" style="10" customWidth="1"/>
    <col min="5" max="5" width="14.7109375" style="10" customWidth="1"/>
    <col min="6" max="6" width="21.5703125" style="10" customWidth="1"/>
    <col min="7" max="16384" width="9.28515625" style="10"/>
  </cols>
  <sheetData>
    <row r="1" spans="1:6" x14ac:dyDescent="0.2">
      <c r="A1" s="216" t="s">
        <v>26</v>
      </c>
      <c r="B1" s="216"/>
      <c r="C1" s="216"/>
      <c r="D1" s="216"/>
      <c r="E1" s="216"/>
      <c r="F1" s="216"/>
    </row>
    <row r="2" spans="1:6" x14ac:dyDescent="0.2">
      <c r="A2" s="216" t="s">
        <v>608</v>
      </c>
      <c r="B2" s="216"/>
      <c r="C2" s="216"/>
      <c r="D2" s="216"/>
      <c r="E2" s="216"/>
      <c r="F2" s="216"/>
    </row>
    <row r="3" spans="1:6" x14ac:dyDescent="0.2">
      <c r="F3" s="7"/>
    </row>
    <row r="4" spans="1:6" x14ac:dyDescent="0.2">
      <c r="A4" s="217" t="s">
        <v>8</v>
      </c>
      <c r="F4" s="16" t="s">
        <v>27</v>
      </c>
    </row>
    <row r="5" spans="1:6" x14ac:dyDescent="0.2">
      <c r="A5" s="217"/>
      <c r="E5" s="7" t="s">
        <v>10</v>
      </c>
      <c r="F5" s="7" t="s">
        <v>28</v>
      </c>
    </row>
    <row r="6" spans="1:6" x14ac:dyDescent="0.2">
      <c r="A6" s="218"/>
      <c r="C6" s="69" t="s">
        <v>12</v>
      </c>
      <c r="D6" s="70"/>
      <c r="E6" s="71" t="s">
        <v>13</v>
      </c>
      <c r="F6" s="71" t="s">
        <v>29</v>
      </c>
    </row>
    <row r="7" spans="1:6" x14ac:dyDescent="0.2">
      <c r="E7" s="15" t="s">
        <v>16</v>
      </c>
      <c r="F7" s="74" t="s">
        <v>30</v>
      </c>
    </row>
    <row r="8" spans="1:6" x14ac:dyDescent="0.2">
      <c r="E8" s="15"/>
      <c r="F8" s="74"/>
    </row>
    <row r="9" spans="1:6" x14ac:dyDescent="0.2">
      <c r="A9" s="7"/>
      <c r="C9" s="10" t="s">
        <v>31</v>
      </c>
    </row>
    <row r="10" spans="1:6" x14ac:dyDescent="0.2">
      <c r="A10" s="7">
        <v>1</v>
      </c>
      <c r="C10" s="75" t="s">
        <v>32</v>
      </c>
      <c r="E10" s="87">
        <v>1313.9036760671704</v>
      </c>
      <c r="F10" s="87">
        <v>1380.8614496122177</v>
      </c>
    </row>
    <row r="11" spans="1:6" x14ac:dyDescent="0.2">
      <c r="A11" s="7">
        <f>A10+1</f>
        <v>2</v>
      </c>
      <c r="C11" s="75" t="s">
        <v>33</v>
      </c>
      <c r="E11" s="87">
        <v>219.94449352619421</v>
      </c>
      <c r="F11" s="95">
        <v>1390.7</v>
      </c>
    </row>
    <row r="12" spans="1:6" x14ac:dyDescent="0.2">
      <c r="A12" s="7">
        <f t="shared" ref="A12:A13" si="0">A11+1</f>
        <v>3</v>
      </c>
      <c r="C12" s="75" t="s">
        <v>34</v>
      </c>
      <c r="E12" s="87">
        <v>1229.9924093937645</v>
      </c>
      <c r="F12" s="95">
        <v>3.2839739945540085</v>
      </c>
    </row>
    <row r="13" spans="1:6" x14ac:dyDescent="0.2">
      <c r="A13" s="7">
        <f t="shared" si="0"/>
        <v>4</v>
      </c>
      <c r="C13" s="76" t="s">
        <v>35</v>
      </c>
      <c r="E13" s="96">
        <f>SUM(E10:E12)</f>
        <v>2763.8405789871294</v>
      </c>
      <c r="F13" s="97">
        <f>SUM(F10:F12)+0.1</f>
        <v>2774.9454236067718</v>
      </c>
    </row>
    <row r="14" spans="1:6" x14ac:dyDescent="0.2">
      <c r="A14" s="7"/>
      <c r="C14" s="76"/>
      <c r="E14" s="98"/>
      <c r="F14" s="100"/>
    </row>
    <row r="15" spans="1:6" x14ac:dyDescent="0.2">
      <c r="A15" s="7"/>
      <c r="C15" s="10" t="s">
        <v>36</v>
      </c>
      <c r="E15" s="101"/>
      <c r="F15" s="101"/>
    </row>
    <row r="16" spans="1:6" x14ac:dyDescent="0.2">
      <c r="A16" s="7">
        <f>A13+1</f>
        <v>5</v>
      </c>
      <c r="C16" s="75" t="s">
        <v>32</v>
      </c>
      <c r="E16" s="87">
        <v>3.8272192722680187</v>
      </c>
      <c r="F16" s="95">
        <v>4.0370063038669679</v>
      </c>
    </row>
    <row r="17" spans="1:6" x14ac:dyDescent="0.2">
      <c r="A17" s="7">
        <f>A16+1</f>
        <v>6</v>
      </c>
      <c r="C17" s="75" t="s">
        <v>33</v>
      </c>
      <c r="E17" s="87">
        <v>142.98326982113988</v>
      </c>
      <c r="F17" s="95">
        <v>128.7759522471431</v>
      </c>
    </row>
    <row r="18" spans="1:6" x14ac:dyDescent="0.2">
      <c r="A18" s="7">
        <f t="shared" ref="A18:A19" si="1">A17+1</f>
        <v>7</v>
      </c>
      <c r="C18" s="75" t="s">
        <v>34</v>
      </c>
      <c r="E18" s="87">
        <v>0.38958422346551719</v>
      </c>
      <c r="F18" s="95">
        <v>0.51241923930770827</v>
      </c>
    </row>
    <row r="19" spans="1:6" x14ac:dyDescent="0.2">
      <c r="A19" s="7">
        <f t="shared" si="1"/>
        <v>8</v>
      </c>
      <c r="C19" s="76" t="s">
        <v>37</v>
      </c>
      <c r="E19" s="96">
        <f>SUM(E16:E18)</f>
        <v>147.20007331687341</v>
      </c>
      <c r="F19" s="97">
        <f t="shared" ref="F19" si="2">SUM(F16:F18)</f>
        <v>133.32537779031779</v>
      </c>
    </row>
    <row r="20" spans="1:6" x14ac:dyDescent="0.2">
      <c r="A20" s="7"/>
      <c r="C20" s="76"/>
      <c r="E20" s="98"/>
      <c r="F20" s="99"/>
    </row>
    <row r="21" spans="1:6" x14ac:dyDescent="0.2">
      <c r="A21" s="7">
        <f>A19+1</f>
        <v>9</v>
      </c>
      <c r="C21" s="76" t="s">
        <v>21</v>
      </c>
      <c r="E21" s="87">
        <v>1.1969395495536581</v>
      </c>
      <c r="F21" s="95">
        <v>0.9</v>
      </c>
    </row>
    <row r="22" spans="1:6" x14ac:dyDescent="0.2">
      <c r="A22" s="7"/>
      <c r="C22" s="76"/>
      <c r="E22" s="98"/>
      <c r="F22" s="100"/>
    </row>
    <row r="23" spans="1:6" x14ac:dyDescent="0.2">
      <c r="A23" s="7">
        <f>A21+1</f>
        <v>10</v>
      </c>
      <c r="C23" s="76" t="s">
        <v>38</v>
      </c>
      <c r="E23" s="96">
        <f>E13+E19+E21</f>
        <v>2912.2375918535563</v>
      </c>
      <c r="F23" s="97">
        <f>F13+F19+F21-0.2</f>
        <v>2908.9708013970899</v>
      </c>
    </row>
    <row r="24" spans="1:6" x14ac:dyDescent="0.2">
      <c r="A24" s="7"/>
      <c r="C24" s="76"/>
      <c r="E24" s="90"/>
      <c r="F24" s="79"/>
    </row>
    <row r="25" spans="1:6" x14ac:dyDescent="0.2">
      <c r="A25" s="7"/>
      <c r="C25" s="77" t="s">
        <v>39</v>
      </c>
      <c r="E25" s="90"/>
      <c r="F25" s="79"/>
    </row>
    <row r="26" spans="1:6" x14ac:dyDescent="0.2">
      <c r="A26" s="7">
        <f>A23+1</f>
        <v>11</v>
      </c>
      <c r="C26" s="78" t="s">
        <v>31</v>
      </c>
      <c r="E26" s="91">
        <f>SUM(E10:E11)/E13</f>
        <v>0.55496984205777788</v>
      </c>
      <c r="F26" s="92">
        <f>SUM(F10:F11)/F13</f>
        <v>0.99878052592827016</v>
      </c>
    </row>
    <row r="27" spans="1:6" x14ac:dyDescent="0.2">
      <c r="A27" s="7">
        <f>A26+1</f>
        <v>12</v>
      </c>
      <c r="C27" s="78" t="s">
        <v>36</v>
      </c>
      <c r="E27" s="91">
        <f>SUM(E16:E17)/E19</f>
        <v>0.99735336936533414</v>
      </c>
      <c r="F27" s="92">
        <f t="shared" ref="F27" si="3">SUM(F16:F17)/F19</f>
        <v>0.99615662638426117</v>
      </c>
    </row>
    <row r="28" spans="1:6" ht="13.5" thickBot="1" x14ac:dyDescent="0.25">
      <c r="A28" s="7">
        <f>A27+1</f>
        <v>13</v>
      </c>
      <c r="C28" s="10" t="s">
        <v>40</v>
      </c>
      <c r="E28" s="93">
        <f>SUM(E10:E11,E16:E17)/(E23-E21)</f>
        <v>0.5773394670241313</v>
      </c>
      <c r="F28" s="94">
        <f t="shared" ref="F28" si="4">SUM(F10:F11,F16:F17)/(F23-F21)</f>
        <v>0.99872891910606632</v>
      </c>
    </row>
    <row r="29" spans="1:6" ht="13.5" thickTop="1" x14ac:dyDescent="0.2"/>
    <row r="30" spans="1:6" x14ac:dyDescent="0.2">
      <c r="A30" s="16" t="s">
        <v>23</v>
      </c>
    </row>
    <row r="31" spans="1:6" x14ac:dyDescent="0.2">
      <c r="A31" s="57" t="s">
        <v>24</v>
      </c>
      <c r="B31" s="8" t="s">
        <v>41</v>
      </c>
      <c r="C31" s="8"/>
      <c r="D31" s="8"/>
      <c r="E31" s="8"/>
    </row>
    <row r="32" spans="1:6" x14ac:dyDescent="0.2">
      <c r="A32" s="57" t="s">
        <v>25</v>
      </c>
      <c r="B32" s="8" t="s">
        <v>42</v>
      </c>
      <c r="C32" s="8"/>
      <c r="D32" s="8"/>
      <c r="E32" s="8"/>
    </row>
    <row r="33" spans="1:6" ht="12.75" customHeight="1" x14ac:dyDescent="0.2">
      <c r="A33" s="57" t="s">
        <v>43</v>
      </c>
      <c r="B33" s="220" t="s">
        <v>44</v>
      </c>
      <c r="C33" s="220"/>
      <c r="D33" s="220"/>
      <c r="E33" s="220"/>
      <c r="F33" s="220"/>
    </row>
    <row r="34" spans="1:6" x14ac:dyDescent="0.2">
      <c r="A34" s="2"/>
      <c r="B34" s="220"/>
      <c r="C34" s="220"/>
      <c r="D34" s="220"/>
      <c r="E34" s="220"/>
      <c r="F34" s="220"/>
    </row>
  </sheetData>
  <mergeCells count="4">
    <mergeCell ref="A1:F1"/>
    <mergeCell ref="A2:F2"/>
    <mergeCell ref="A4:A6"/>
    <mergeCell ref="B33:F3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040C-E796-47A2-946B-106A97602E5C}">
  <sheetPr>
    <tabColor theme="9" tint="0.79998168889431442"/>
  </sheetPr>
  <dimension ref="A1:D35"/>
  <sheetViews>
    <sheetView workbookViewId="0">
      <selection activeCell="F32" sqref="F32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54.28515625" style="10" customWidth="1"/>
    <col min="4" max="4" width="10.28515625" style="10" bestFit="1" customWidth="1"/>
    <col min="5" max="16384" width="9.140625" style="10"/>
  </cols>
  <sheetData>
    <row r="1" spans="1:4" x14ac:dyDescent="0.2">
      <c r="A1" s="221" t="s">
        <v>272</v>
      </c>
      <c r="B1" s="221"/>
      <c r="C1" s="221"/>
      <c r="D1" s="221"/>
    </row>
    <row r="2" spans="1:4" x14ac:dyDescent="0.2">
      <c r="A2" s="221" t="s">
        <v>273</v>
      </c>
      <c r="B2" s="221"/>
      <c r="C2" s="221"/>
      <c r="D2" s="221"/>
    </row>
    <row r="4" spans="1:4" x14ac:dyDescent="0.2">
      <c r="A4" s="34" t="s">
        <v>57</v>
      </c>
      <c r="B4" s="34"/>
      <c r="C4" s="49"/>
      <c r="D4" s="34" t="s">
        <v>265</v>
      </c>
    </row>
    <row r="5" spans="1:4" x14ac:dyDescent="0.2">
      <c r="A5" s="35" t="s">
        <v>59</v>
      </c>
      <c r="B5" s="34"/>
      <c r="C5" s="114" t="s">
        <v>96</v>
      </c>
      <c r="D5" s="35" t="s">
        <v>335</v>
      </c>
    </row>
    <row r="6" spans="1:4" x14ac:dyDescent="0.2">
      <c r="A6" s="41"/>
      <c r="B6" s="41"/>
      <c r="C6" s="41"/>
      <c r="D6" s="34" t="s">
        <v>16</v>
      </c>
    </row>
    <row r="7" spans="1:4" x14ac:dyDescent="0.2">
      <c r="A7" s="41"/>
      <c r="B7" s="41"/>
      <c r="C7" s="41"/>
      <c r="D7" s="34"/>
    </row>
    <row r="8" spans="1:4" x14ac:dyDescent="0.2">
      <c r="A8" s="36">
        <v>1</v>
      </c>
      <c r="C8" s="39" t="s">
        <v>274</v>
      </c>
      <c r="D8" s="151">
        <v>27402</v>
      </c>
    </row>
    <row r="9" spans="1:4" x14ac:dyDescent="0.2">
      <c r="C9" s="39"/>
    </row>
    <row r="10" spans="1:4" ht="15" customHeight="1" x14ac:dyDescent="0.2">
      <c r="A10" s="36">
        <v>2</v>
      </c>
      <c r="B10" s="36"/>
      <c r="C10" s="147" t="s">
        <v>275</v>
      </c>
      <c r="D10" s="151">
        <v>1667</v>
      </c>
    </row>
    <row r="11" spans="1:4" x14ac:dyDescent="0.2">
      <c r="A11" s="36">
        <v>3</v>
      </c>
      <c r="B11" s="36"/>
      <c r="C11" s="147" t="s">
        <v>276</v>
      </c>
      <c r="D11" s="151">
        <v>215</v>
      </c>
    </row>
    <row r="12" spans="1:4" x14ac:dyDescent="0.2">
      <c r="A12" s="36">
        <v>4</v>
      </c>
      <c r="B12" s="36"/>
      <c r="C12" s="147" t="s">
        <v>277</v>
      </c>
      <c r="D12" s="154">
        <v>5374</v>
      </c>
    </row>
    <row r="13" spans="1:4" x14ac:dyDescent="0.2">
      <c r="A13" s="36">
        <v>5</v>
      </c>
      <c r="B13" s="36"/>
      <c r="C13" s="147" t="s">
        <v>278</v>
      </c>
      <c r="D13" s="151">
        <v>7255</v>
      </c>
    </row>
    <row r="14" spans="1:4" x14ac:dyDescent="0.2">
      <c r="A14" s="36"/>
      <c r="B14" s="36"/>
      <c r="C14" s="147"/>
      <c r="D14" s="116"/>
    </row>
    <row r="15" spans="1:4" x14ac:dyDescent="0.2">
      <c r="A15" s="36"/>
      <c r="B15" s="36"/>
      <c r="C15" s="147" t="s">
        <v>279</v>
      </c>
      <c r="D15" s="116"/>
    </row>
    <row r="16" spans="1:4" x14ac:dyDescent="0.2">
      <c r="A16" s="36">
        <v>6</v>
      </c>
      <c r="B16" s="36"/>
      <c r="C16" s="147" t="s">
        <v>280</v>
      </c>
      <c r="D16" s="151">
        <v>8810</v>
      </c>
    </row>
    <row r="17" spans="1:4" x14ac:dyDescent="0.2">
      <c r="A17" s="36">
        <v>7</v>
      </c>
      <c r="B17" s="36"/>
      <c r="C17" s="147" t="s">
        <v>281</v>
      </c>
      <c r="D17" s="151">
        <v>3705</v>
      </c>
    </row>
    <row r="18" spans="1:4" x14ac:dyDescent="0.2">
      <c r="A18" s="36">
        <v>8</v>
      </c>
      <c r="B18" s="36"/>
      <c r="C18" s="147" t="s">
        <v>282</v>
      </c>
      <c r="D18" s="154">
        <v>37609</v>
      </c>
    </row>
    <row r="19" spans="1:4" x14ac:dyDescent="0.2">
      <c r="A19" s="36">
        <v>9</v>
      </c>
      <c r="B19" s="36"/>
      <c r="C19" s="147" t="s">
        <v>283</v>
      </c>
      <c r="D19" s="151">
        <v>50124</v>
      </c>
    </row>
    <row r="20" spans="1:4" x14ac:dyDescent="0.2">
      <c r="A20" s="36"/>
      <c r="B20" s="36"/>
      <c r="C20" s="147"/>
      <c r="D20" s="151"/>
    </row>
    <row r="21" spans="1:4" x14ac:dyDescent="0.2">
      <c r="A21" s="36">
        <v>10</v>
      </c>
      <c r="B21" s="36"/>
      <c r="C21" s="147" t="s">
        <v>284</v>
      </c>
      <c r="D21" s="154">
        <v>25089</v>
      </c>
    </row>
    <row r="22" spans="1:4" x14ac:dyDescent="0.2">
      <c r="A22" s="36">
        <v>11</v>
      </c>
      <c r="B22" s="36"/>
      <c r="C22" s="147" t="s">
        <v>285</v>
      </c>
      <c r="D22" s="151">
        <v>75213</v>
      </c>
    </row>
    <row r="23" spans="1:4" x14ac:dyDescent="0.2">
      <c r="A23" s="36"/>
      <c r="B23" s="36"/>
      <c r="C23" s="147"/>
      <c r="D23" s="151"/>
    </row>
    <row r="24" spans="1:4" x14ac:dyDescent="0.2">
      <c r="A24" s="36">
        <v>12</v>
      </c>
      <c r="B24" s="36"/>
      <c r="C24" s="147" t="s">
        <v>613</v>
      </c>
      <c r="D24" s="188">
        <f>D13/D22</f>
        <v>9.6459388669511925E-2</v>
      </c>
    </row>
    <row r="25" spans="1:4" x14ac:dyDescent="0.2">
      <c r="A25" s="36"/>
      <c r="B25" s="36"/>
      <c r="C25" s="147"/>
      <c r="D25" s="116"/>
    </row>
    <row r="26" spans="1:4" x14ac:dyDescent="0.2">
      <c r="A26" s="42" t="s">
        <v>23</v>
      </c>
      <c r="B26" s="42"/>
      <c r="C26" s="42"/>
      <c r="D26" s="36"/>
    </row>
    <row r="27" spans="1:4" ht="15" customHeight="1" x14ac:dyDescent="0.2">
      <c r="A27" s="48" t="s">
        <v>24</v>
      </c>
      <c r="B27" s="10" t="s">
        <v>286</v>
      </c>
      <c r="D27" s="40"/>
    </row>
    <row r="28" spans="1:4" x14ac:dyDescent="0.2">
      <c r="A28" s="48" t="s">
        <v>25</v>
      </c>
      <c r="B28" s="10" t="s">
        <v>287</v>
      </c>
    </row>
    <row r="29" spans="1:4" ht="15" customHeight="1" x14ac:dyDescent="0.2">
      <c r="A29" s="48" t="s">
        <v>43</v>
      </c>
      <c r="B29" s="245" t="s">
        <v>288</v>
      </c>
      <c r="C29" s="245"/>
      <c r="D29" s="245"/>
    </row>
    <row r="30" spans="1:4" x14ac:dyDescent="0.2">
      <c r="B30" s="245"/>
      <c r="C30" s="245"/>
      <c r="D30" s="245"/>
    </row>
    <row r="31" spans="1:4" x14ac:dyDescent="0.2">
      <c r="A31" s="48" t="s">
        <v>93</v>
      </c>
      <c r="B31" s="10" t="s">
        <v>289</v>
      </c>
    </row>
    <row r="32" spans="1:4" x14ac:dyDescent="0.2">
      <c r="A32" s="48" t="s">
        <v>173</v>
      </c>
      <c r="B32" s="10" t="s">
        <v>290</v>
      </c>
    </row>
    <row r="33" spans="1:2" x14ac:dyDescent="0.2">
      <c r="A33" s="48" t="s">
        <v>291</v>
      </c>
      <c r="B33" s="10" t="s">
        <v>292</v>
      </c>
    </row>
    <row r="34" spans="1:2" x14ac:dyDescent="0.2">
      <c r="A34" s="48" t="s">
        <v>293</v>
      </c>
      <c r="B34" s="10" t="s">
        <v>294</v>
      </c>
    </row>
    <row r="35" spans="1:2" x14ac:dyDescent="0.2">
      <c r="A35" s="48" t="s">
        <v>295</v>
      </c>
      <c r="B35" s="10" t="s">
        <v>296</v>
      </c>
    </row>
  </sheetData>
  <mergeCells count="3">
    <mergeCell ref="A1:D1"/>
    <mergeCell ref="A2:D2"/>
    <mergeCell ref="B29:D3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11CC-1922-4EBD-8F54-DED297CA3F3A}">
  <sheetPr>
    <tabColor theme="9" tint="0.79998168889431442"/>
  </sheetPr>
  <dimension ref="A1:I17"/>
  <sheetViews>
    <sheetView workbookViewId="0">
      <selection activeCell="S28" sqref="S28"/>
    </sheetView>
  </sheetViews>
  <sheetFormatPr defaultRowHeight="12.75" x14ac:dyDescent="0.2"/>
  <cols>
    <col min="1" max="1" width="3.7109375" style="10" customWidth="1"/>
    <col min="2" max="2" width="1.7109375" style="10" customWidth="1"/>
    <col min="3" max="3" width="32.5703125" style="10" customWidth="1"/>
    <col min="4" max="4" width="1.7109375" style="10" customWidth="1"/>
    <col min="5" max="8" width="11.5703125" style="10" customWidth="1"/>
    <col min="9" max="9" width="14.7109375" style="10" customWidth="1"/>
    <col min="10" max="16384" width="9.140625" style="10"/>
  </cols>
  <sheetData>
    <row r="1" spans="1:9" ht="15" x14ac:dyDescent="0.2">
      <c r="A1" s="221" t="s">
        <v>297</v>
      </c>
      <c r="B1" s="237"/>
      <c r="C1" s="237"/>
      <c r="D1" s="237"/>
      <c r="E1" s="237"/>
      <c r="F1" s="237"/>
      <c r="G1" s="237"/>
      <c r="H1" s="237"/>
      <c r="I1" s="45"/>
    </row>
    <row r="2" spans="1:9" ht="15" x14ac:dyDescent="0.2">
      <c r="A2" s="221" t="s">
        <v>298</v>
      </c>
      <c r="B2" s="237"/>
      <c r="C2" s="237"/>
      <c r="D2" s="237"/>
      <c r="E2" s="237"/>
      <c r="F2" s="237"/>
      <c r="G2" s="237"/>
      <c r="H2" s="237"/>
      <c r="I2" s="45"/>
    </row>
    <row r="3" spans="1:9" x14ac:dyDescent="0.2">
      <c r="A3" s="45"/>
      <c r="B3" s="45"/>
      <c r="C3" s="45"/>
      <c r="D3" s="45"/>
      <c r="E3" s="45"/>
      <c r="F3" s="45"/>
      <c r="G3" s="45"/>
      <c r="H3" s="45"/>
      <c r="I3" s="45"/>
    </row>
    <row r="4" spans="1:9" ht="15" x14ac:dyDescent="0.2">
      <c r="A4" s="45"/>
      <c r="B4" s="45"/>
      <c r="C4" s="45"/>
      <c r="D4" s="45"/>
      <c r="E4" s="238">
        <v>2024</v>
      </c>
      <c r="F4" s="248"/>
      <c r="G4" s="248"/>
      <c r="H4" s="248"/>
      <c r="I4" s="45"/>
    </row>
    <row r="5" spans="1:9" x14ac:dyDescent="0.2">
      <c r="C5" s="41"/>
      <c r="E5" s="217" t="s">
        <v>198</v>
      </c>
      <c r="I5" s="126"/>
    </row>
    <row r="6" spans="1:9" x14ac:dyDescent="0.2">
      <c r="A6" s="44" t="s">
        <v>57</v>
      </c>
      <c r="B6" s="39"/>
      <c r="C6" s="41"/>
      <c r="E6" s="251"/>
      <c r="F6" s="229" t="s">
        <v>199</v>
      </c>
      <c r="G6" s="36"/>
      <c r="H6" s="36"/>
      <c r="I6" s="36"/>
    </row>
    <row r="7" spans="1:9" x14ac:dyDescent="0.2">
      <c r="A7" s="119" t="s">
        <v>59</v>
      </c>
      <c r="B7" s="39"/>
      <c r="C7" s="59" t="s">
        <v>218</v>
      </c>
      <c r="D7" s="41"/>
      <c r="E7" s="252"/>
      <c r="F7" s="253"/>
      <c r="G7" s="35" t="s">
        <v>209</v>
      </c>
      <c r="H7" s="35" t="s">
        <v>210</v>
      </c>
      <c r="I7" s="34"/>
    </row>
    <row r="8" spans="1:9" x14ac:dyDescent="0.2">
      <c r="A8" s="2"/>
      <c r="B8" s="2"/>
      <c r="C8" s="9"/>
      <c r="D8" s="2"/>
      <c r="E8" s="126" t="s">
        <v>16</v>
      </c>
      <c r="F8" s="126" t="s">
        <v>17</v>
      </c>
      <c r="G8" s="74" t="s">
        <v>18</v>
      </c>
      <c r="H8" s="74" t="s">
        <v>299</v>
      </c>
      <c r="I8" s="126"/>
    </row>
    <row r="9" spans="1:9" x14ac:dyDescent="0.2">
      <c r="A9" s="36"/>
      <c r="B9" s="36"/>
      <c r="C9" s="36"/>
      <c r="D9" s="36"/>
      <c r="E9" s="36"/>
      <c r="F9" s="36"/>
      <c r="G9" s="36"/>
      <c r="H9" s="36"/>
      <c r="I9" s="34"/>
    </row>
    <row r="10" spans="1:9" x14ac:dyDescent="0.2">
      <c r="A10" s="36">
        <v>1</v>
      </c>
      <c r="B10" s="2"/>
      <c r="C10" s="40" t="s">
        <v>300</v>
      </c>
      <c r="D10" s="2"/>
      <c r="E10" s="202">
        <v>8.5000000000000006E-2</v>
      </c>
      <c r="F10" s="202">
        <v>4.1000000000000002E-2</v>
      </c>
      <c r="G10" s="202">
        <v>-4.3999999999999997E-2</v>
      </c>
      <c r="H10" s="203">
        <v>-0.52</v>
      </c>
      <c r="I10" s="34"/>
    </row>
    <row r="11" spans="1:9" ht="15" x14ac:dyDescent="0.2">
      <c r="A11" s="34"/>
      <c r="B11" s="2"/>
      <c r="C11" s="40"/>
      <c r="D11" s="2"/>
      <c r="E11" s="36"/>
      <c r="F11" s="150"/>
      <c r="G11" s="128"/>
      <c r="H11" s="128"/>
      <c r="I11" s="34"/>
    </row>
    <row r="12" spans="1:9" ht="15" x14ac:dyDescent="0.25">
      <c r="A12" s="42" t="s">
        <v>73</v>
      </c>
      <c r="B12" s="42"/>
      <c r="C12" s="42"/>
      <c r="D12" s="2"/>
      <c r="E12" s="1"/>
      <c r="F12" s="32"/>
      <c r="G12" s="1"/>
      <c r="H12" s="1"/>
      <c r="I12" s="1"/>
    </row>
    <row r="13" spans="1:9" x14ac:dyDescent="0.2">
      <c r="A13" s="48" t="s">
        <v>24</v>
      </c>
      <c r="C13" s="49" t="s">
        <v>614</v>
      </c>
      <c r="E13" s="36"/>
      <c r="F13" s="36"/>
      <c r="G13" s="134"/>
      <c r="H13" s="36"/>
      <c r="I13" s="134"/>
    </row>
    <row r="14" spans="1:9" x14ac:dyDescent="0.2">
      <c r="A14" s="34"/>
      <c r="E14" s="129"/>
      <c r="F14" s="129"/>
      <c r="G14" s="135"/>
      <c r="H14" s="129"/>
      <c r="I14" s="135"/>
    </row>
    <row r="15" spans="1:9" x14ac:dyDescent="0.2">
      <c r="A15" s="34"/>
      <c r="C15" s="40"/>
      <c r="E15" s="36"/>
      <c r="F15" s="36"/>
      <c r="G15" s="134"/>
      <c r="H15" s="36"/>
      <c r="I15" s="134"/>
    </row>
    <row r="16" spans="1:9" x14ac:dyDescent="0.2">
      <c r="A16" s="34"/>
      <c r="E16" s="129"/>
      <c r="F16" s="129"/>
      <c r="G16" s="129"/>
      <c r="H16" s="129"/>
      <c r="I16" s="129"/>
    </row>
    <row r="17" spans="1:9" x14ac:dyDescent="0.2">
      <c r="A17" s="34"/>
      <c r="C17" s="40"/>
      <c r="E17" s="36"/>
      <c r="F17" s="36"/>
      <c r="G17" s="36"/>
      <c r="H17" s="36"/>
      <c r="I17" s="128"/>
    </row>
  </sheetData>
  <mergeCells count="5">
    <mergeCell ref="E5:E7"/>
    <mergeCell ref="F6:F7"/>
    <mergeCell ref="E4:H4"/>
    <mergeCell ref="A2:H2"/>
    <mergeCell ref="A1:H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8200-F79E-4EC2-83D8-20579A1ECE85}">
  <sheetPr>
    <tabColor theme="9" tint="0.79998168889431442"/>
  </sheetPr>
  <dimension ref="A1:D17"/>
  <sheetViews>
    <sheetView workbookViewId="0">
      <selection activeCell="C25" sqref="C25"/>
    </sheetView>
  </sheetViews>
  <sheetFormatPr defaultRowHeight="15" x14ac:dyDescent="0.25"/>
  <cols>
    <col min="1" max="1" width="4.7109375" customWidth="1"/>
    <col min="2" max="2" width="1.7109375" customWidth="1"/>
    <col min="3" max="3" width="50.42578125" customWidth="1"/>
  </cols>
  <sheetData>
    <row r="1" spans="1:4" x14ac:dyDescent="0.25">
      <c r="A1" s="221" t="s">
        <v>301</v>
      </c>
      <c r="B1" s="221"/>
      <c r="C1" s="221"/>
      <c r="D1" s="221"/>
    </row>
    <row r="2" spans="1:4" x14ac:dyDescent="0.25">
      <c r="A2" s="221" t="s">
        <v>302</v>
      </c>
      <c r="B2" s="221"/>
      <c r="C2" s="221"/>
      <c r="D2" s="221"/>
    </row>
    <row r="4" spans="1:4" x14ac:dyDescent="0.25">
      <c r="A4" s="34" t="s">
        <v>57</v>
      </c>
      <c r="B4" s="34"/>
      <c r="C4" s="49"/>
      <c r="D4" s="34"/>
    </row>
    <row r="5" spans="1:4" x14ac:dyDescent="0.25">
      <c r="A5" s="35" t="s">
        <v>59</v>
      </c>
      <c r="B5" s="34"/>
      <c r="C5" s="114" t="s">
        <v>96</v>
      </c>
      <c r="D5" s="35" t="s">
        <v>303</v>
      </c>
    </row>
    <row r="6" spans="1:4" x14ac:dyDescent="0.25">
      <c r="A6" s="56"/>
      <c r="B6" s="56"/>
      <c r="C6" s="56"/>
      <c r="D6" s="34" t="s">
        <v>16</v>
      </c>
    </row>
    <row r="7" spans="1:4" x14ac:dyDescent="0.25">
      <c r="C7" s="43" t="s">
        <v>304</v>
      </c>
    </row>
    <row r="8" spans="1:4" x14ac:dyDescent="0.25">
      <c r="A8" s="36">
        <v>1</v>
      </c>
      <c r="B8" s="36"/>
      <c r="C8" s="65" t="s">
        <v>305</v>
      </c>
      <c r="D8" s="204">
        <v>4.9749999999999996</v>
      </c>
    </row>
    <row r="9" spans="1:4" x14ac:dyDescent="0.25">
      <c r="A9" s="36"/>
      <c r="B9" s="36"/>
      <c r="C9" s="136"/>
      <c r="D9" s="205"/>
    </row>
    <row r="10" spans="1:4" x14ac:dyDescent="0.25">
      <c r="C10" s="109" t="s">
        <v>199</v>
      </c>
      <c r="D10" s="206"/>
    </row>
    <row r="11" spans="1:4" x14ac:dyDescent="0.25">
      <c r="A11" s="36">
        <v>2</v>
      </c>
      <c r="B11" s="36"/>
      <c r="C11" s="65" t="s">
        <v>306</v>
      </c>
      <c r="D11" s="204">
        <v>2.9510000000000001</v>
      </c>
    </row>
    <row r="12" spans="1:4" x14ac:dyDescent="0.25">
      <c r="A12" s="36">
        <v>3</v>
      </c>
      <c r="B12" s="36"/>
      <c r="C12" s="65" t="s">
        <v>307</v>
      </c>
      <c r="D12" s="207">
        <v>2.024</v>
      </c>
    </row>
    <row r="13" spans="1:4" x14ac:dyDescent="0.25">
      <c r="A13" s="36">
        <v>4</v>
      </c>
      <c r="B13" s="36"/>
      <c r="C13" s="65" t="s">
        <v>308</v>
      </c>
      <c r="D13" s="208">
        <v>4.9749999999999996</v>
      </c>
    </row>
    <row r="14" spans="1:4" x14ac:dyDescent="0.25">
      <c r="A14" s="36"/>
      <c r="B14" s="36"/>
      <c r="C14" s="65"/>
      <c r="D14" s="36"/>
    </row>
    <row r="15" spans="1:4" x14ac:dyDescent="0.25">
      <c r="A15" s="247" t="s">
        <v>73</v>
      </c>
      <c r="B15" s="247"/>
      <c r="C15" s="247"/>
      <c r="D15" s="36"/>
    </row>
    <row r="16" spans="1:4" ht="15" customHeight="1" x14ac:dyDescent="0.25">
      <c r="A16" s="48" t="s">
        <v>24</v>
      </c>
      <c r="B16" s="249" t="s">
        <v>309</v>
      </c>
      <c r="C16" s="250"/>
      <c r="D16" s="250"/>
    </row>
    <row r="17" spans="2:4" x14ac:dyDescent="0.25">
      <c r="B17" s="250"/>
      <c r="C17" s="250"/>
      <c r="D17" s="250"/>
    </row>
  </sheetData>
  <mergeCells count="4">
    <mergeCell ref="A1:D1"/>
    <mergeCell ref="A2:D2"/>
    <mergeCell ref="A15:C15"/>
    <mergeCell ref="B16:D1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2850-06CE-47F9-930B-CF7D873CAFBA}">
  <sheetPr>
    <tabColor theme="9" tint="0.79998168889431442"/>
  </sheetPr>
  <dimension ref="A1:G15"/>
  <sheetViews>
    <sheetView workbookViewId="0">
      <selection activeCell="G19" sqref="G19"/>
    </sheetView>
  </sheetViews>
  <sheetFormatPr defaultRowHeight="15" x14ac:dyDescent="0.25"/>
  <cols>
    <col min="1" max="1" width="4.7109375" customWidth="1"/>
    <col min="2" max="2" width="1.7109375" customWidth="1"/>
    <col min="3" max="3" width="38.5703125" bestFit="1" customWidth="1"/>
    <col min="4" max="4" width="1.7109375" customWidth="1"/>
    <col min="5" max="7" width="12.5703125" customWidth="1"/>
  </cols>
  <sheetData>
    <row r="1" spans="1:7" x14ac:dyDescent="0.25">
      <c r="A1" s="216" t="s">
        <v>310</v>
      </c>
      <c r="B1" s="216"/>
      <c r="C1" s="216"/>
      <c r="D1" s="216"/>
      <c r="E1" s="216"/>
      <c r="F1" s="216"/>
      <c r="G1" s="216"/>
    </row>
    <row r="2" spans="1:7" x14ac:dyDescent="0.25">
      <c r="A2" s="216" t="s">
        <v>311</v>
      </c>
      <c r="B2" s="216"/>
      <c r="C2" s="216"/>
      <c r="D2" s="216"/>
      <c r="E2" s="216"/>
      <c r="F2" s="216"/>
      <c r="G2" s="216"/>
    </row>
    <row r="4" spans="1:7" x14ac:dyDescent="0.25">
      <c r="A4" s="34" t="s">
        <v>57</v>
      </c>
      <c r="E4" s="221" t="s">
        <v>21</v>
      </c>
      <c r="F4" s="221"/>
      <c r="G4" s="221"/>
    </row>
    <row r="5" spans="1:7" x14ac:dyDescent="0.25">
      <c r="A5" s="47" t="s">
        <v>59</v>
      </c>
      <c r="C5" s="130" t="s">
        <v>12</v>
      </c>
      <c r="E5" s="71" t="s">
        <v>10</v>
      </c>
      <c r="F5" s="71" t="s">
        <v>11</v>
      </c>
      <c r="G5" s="47" t="s">
        <v>15</v>
      </c>
    </row>
    <row r="6" spans="1:7" x14ac:dyDescent="0.25">
      <c r="E6" s="36" t="s">
        <v>16</v>
      </c>
      <c r="F6" s="36" t="s">
        <v>17</v>
      </c>
      <c r="G6" s="126" t="s">
        <v>18</v>
      </c>
    </row>
    <row r="8" spans="1:7" x14ac:dyDescent="0.25">
      <c r="A8" s="36">
        <v>1</v>
      </c>
      <c r="C8" s="76" t="s">
        <v>312</v>
      </c>
      <c r="E8" s="209">
        <v>4.9000000000000002E-2</v>
      </c>
      <c r="F8" s="209">
        <v>6.9000000000000006E-2</v>
      </c>
      <c r="G8" s="209">
        <v>0.02</v>
      </c>
    </row>
    <row r="9" spans="1:7" x14ac:dyDescent="0.25">
      <c r="A9" s="36">
        <v>2</v>
      </c>
      <c r="C9" s="76" t="s">
        <v>313</v>
      </c>
      <c r="E9" s="209">
        <v>2.3E-2</v>
      </c>
      <c r="F9" s="209">
        <v>3.1E-2</v>
      </c>
      <c r="G9" s="209">
        <v>8.0000000000000002E-3</v>
      </c>
    </row>
    <row r="10" spans="1:7" x14ac:dyDescent="0.25">
      <c r="A10" s="36">
        <v>3</v>
      </c>
      <c r="C10" s="76" t="s">
        <v>314</v>
      </c>
      <c r="E10" s="209">
        <v>0.60799999999999998</v>
      </c>
      <c r="F10" s="209">
        <v>0.60299999999999998</v>
      </c>
      <c r="G10" s="209">
        <v>-5.0000000000000001E-3</v>
      </c>
    </row>
    <row r="11" spans="1:7" x14ac:dyDescent="0.25">
      <c r="A11" s="36">
        <v>4</v>
      </c>
      <c r="C11" s="76" t="s">
        <v>315</v>
      </c>
      <c r="E11" s="209">
        <v>0.16800000000000001</v>
      </c>
      <c r="F11" s="209">
        <v>8.8999999999999996E-2</v>
      </c>
      <c r="G11" s="209">
        <v>-0.08</v>
      </c>
    </row>
    <row r="12" spans="1:7" x14ac:dyDescent="0.25">
      <c r="A12" s="36">
        <v>5</v>
      </c>
      <c r="C12" s="76" t="s">
        <v>316</v>
      </c>
      <c r="E12" s="209">
        <v>0.36</v>
      </c>
      <c r="F12" s="209">
        <v>0.104</v>
      </c>
      <c r="G12" s="209">
        <v>-0.25600000000000001</v>
      </c>
    </row>
    <row r="13" spans="1:7" x14ac:dyDescent="0.25">
      <c r="A13" s="36">
        <v>6</v>
      </c>
      <c r="B13" s="36"/>
      <c r="C13" s="76" t="s">
        <v>317</v>
      </c>
      <c r="D13" s="76"/>
      <c r="E13" s="210">
        <v>0</v>
      </c>
      <c r="F13" s="210">
        <v>0</v>
      </c>
      <c r="G13" s="210">
        <v>0</v>
      </c>
    </row>
    <row r="14" spans="1:7" ht="15.75" thickBot="1" x14ac:dyDescent="0.3">
      <c r="A14" s="36">
        <v>7</v>
      </c>
      <c r="C14" s="76" t="s">
        <v>318</v>
      </c>
      <c r="E14" s="211">
        <v>1.2090000000000001</v>
      </c>
      <c r="F14" s="211">
        <v>0.89600000000000002</v>
      </c>
      <c r="G14" s="211">
        <v>-0.312</v>
      </c>
    </row>
    <row r="15" spans="1:7" ht="15.75" thickTop="1" x14ac:dyDescent="0.25"/>
  </sheetData>
  <mergeCells count="3">
    <mergeCell ref="E4:G4"/>
    <mergeCell ref="A1:G1"/>
    <mergeCell ref="A2:G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C7F-1C6D-454E-993C-24609789DCE3}">
  <sheetPr>
    <tabColor theme="7" tint="0.79998168889431442"/>
  </sheetPr>
  <dimension ref="A1:K19"/>
  <sheetViews>
    <sheetView workbookViewId="0">
      <selection activeCell="K19" sqref="K19"/>
    </sheetView>
  </sheetViews>
  <sheetFormatPr defaultRowHeight="15" x14ac:dyDescent="0.25"/>
  <cols>
    <col min="1" max="1" width="4.7109375" customWidth="1"/>
    <col min="2" max="2" width="1.7109375" customWidth="1"/>
    <col min="3" max="3" width="12.140625" customWidth="1"/>
    <col min="4" max="4" width="1.7109375" customWidth="1"/>
    <col min="5" max="5" width="12.7109375" customWidth="1"/>
    <col min="6" max="6" width="1.7109375" customWidth="1"/>
    <col min="7" max="7" width="12" customWidth="1"/>
    <col min="8" max="8" width="1.7109375" customWidth="1"/>
    <col min="9" max="9" width="12.42578125" customWidth="1"/>
    <col min="10" max="10" width="1.7109375" customWidth="1"/>
    <col min="11" max="11" width="12.85546875" customWidth="1"/>
  </cols>
  <sheetData>
    <row r="1" spans="1:11" x14ac:dyDescent="0.25">
      <c r="A1" s="221" t="s">
        <v>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319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C3" s="56"/>
      <c r="D3" s="56"/>
      <c r="F3" s="56"/>
      <c r="H3" s="56"/>
      <c r="J3" s="56"/>
    </row>
    <row r="4" spans="1:11" x14ac:dyDescent="0.25">
      <c r="A4" s="254"/>
      <c r="B4" s="254"/>
      <c r="C4" s="246"/>
      <c r="D4" s="246"/>
      <c r="E4" s="254"/>
      <c r="F4" s="246"/>
      <c r="G4" s="229" t="s">
        <v>320</v>
      </c>
      <c r="H4" s="246"/>
      <c r="I4" s="229"/>
      <c r="J4" s="229"/>
      <c r="K4" s="229"/>
    </row>
    <row r="5" spans="1:11" ht="39.75" customHeight="1" x14ac:dyDescent="0.25">
      <c r="A5" s="254"/>
      <c r="B5" s="254"/>
      <c r="C5" s="246"/>
      <c r="D5" s="246"/>
      <c r="E5" s="254"/>
      <c r="F5" s="246"/>
      <c r="G5" s="225"/>
      <c r="H5" s="246"/>
      <c r="I5" s="228" t="s">
        <v>321</v>
      </c>
      <c r="J5" s="228"/>
      <c r="K5" s="228"/>
    </row>
    <row r="6" spans="1:11" ht="35.25" customHeight="1" x14ac:dyDescent="0.25">
      <c r="A6" s="34" t="s">
        <v>57</v>
      </c>
      <c r="B6" s="246"/>
      <c r="C6" s="227" t="s">
        <v>322</v>
      </c>
      <c r="D6" s="246"/>
      <c r="E6" s="227" t="s">
        <v>323</v>
      </c>
      <c r="F6" s="246"/>
      <c r="G6" s="227" t="s">
        <v>615</v>
      </c>
      <c r="H6" s="246"/>
      <c r="I6" s="227" t="s">
        <v>615</v>
      </c>
      <c r="J6" s="246"/>
      <c r="K6" s="227" t="s">
        <v>616</v>
      </c>
    </row>
    <row r="7" spans="1:11" x14ac:dyDescent="0.25">
      <c r="A7" s="35" t="s">
        <v>59</v>
      </c>
      <c r="B7" s="246"/>
      <c r="C7" s="228"/>
      <c r="D7" s="246"/>
      <c r="E7" s="228"/>
      <c r="F7" s="246"/>
      <c r="G7" s="228"/>
      <c r="H7" s="246"/>
      <c r="I7" s="228"/>
      <c r="J7" s="246"/>
      <c r="K7" s="228"/>
    </row>
    <row r="8" spans="1:11" x14ac:dyDescent="0.25">
      <c r="C8" s="56"/>
      <c r="D8" s="56"/>
      <c r="E8" s="36" t="s">
        <v>16</v>
      </c>
      <c r="F8" s="56"/>
      <c r="G8" s="36" t="s">
        <v>17</v>
      </c>
      <c r="H8" s="56"/>
      <c r="I8" s="36" t="s">
        <v>30</v>
      </c>
      <c r="J8" s="56"/>
      <c r="K8" s="36" t="s">
        <v>324</v>
      </c>
    </row>
    <row r="9" spans="1:11" x14ac:dyDescent="0.25">
      <c r="C9" s="56"/>
      <c r="D9" s="56"/>
      <c r="F9" s="56"/>
      <c r="H9" s="56"/>
      <c r="J9" s="56"/>
    </row>
    <row r="10" spans="1:11" x14ac:dyDescent="0.25">
      <c r="A10" s="36">
        <v>1</v>
      </c>
      <c r="C10" s="39" t="s">
        <v>64</v>
      </c>
      <c r="D10" s="56"/>
      <c r="E10" s="36">
        <v>765</v>
      </c>
      <c r="F10" s="56"/>
      <c r="G10" s="36">
        <v>277</v>
      </c>
      <c r="H10" s="56"/>
      <c r="I10" s="36">
        <v>27</v>
      </c>
      <c r="J10" s="56"/>
      <c r="K10" s="116">
        <v>0.04</v>
      </c>
    </row>
    <row r="11" spans="1:11" x14ac:dyDescent="0.25">
      <c r="A11" s="36">
        <v>2</v>
      </c>
      <c r="C11" s="39" t="s">
        <v>65</v>
      </c>
      <c r="D11" s="56"/>
      <c r="E11" s="36">
        <v>61</v>
      </c>
      <c r="F11" s="56"/>
      <c r="G11" s="36">
        <v>4</v>
      </c>
      <c r="H11" s="56"/>
      <c r="I11" s="36">
        <v>2</v>
      </c>
      <c r="J11" s="56"/>
      <c r="K11" s="116">
        <v>0.03</v>
      </c>
    </row>
    <row r="12" spans="1:11" x14ac:dyDescent="0.25">
      <c r="A12" s="36">
        <v>3</v>
      </c>
      <c r="C12" s="39" t="s">
        <v>66</v>
      </c>
      <c r="D12" s="56"/>
      <c r="E12" s="36">
        <v>50</v>
      </c>
      <c r="F12" s="56"/>
      <c r="G12" s="36">
        <v>1</v>
      </c>
      <c r="H12" s="56"/>
      <c r="I12" s="36">
        <v>1</v>
      </c>
      <c r="J12" s="56"/>
      <c r="K12" s="116">
        <v>0.02</v>
      </c>
    </row>
    <row r="13" spans="1:11" x14ac:dyDescent="0.25">
      <c r="A13" s="36">
        <v>4</v>
      </c>
      <c r="C13" s="39" t="s">
        <v>67</v>
      </c>
      <c r="D13" s="56"/>
      <c r="E13" s="36">
        <v>10</v>
      </c>
      <c r="F13" s="56"/>
      <c r="G13" s="143">
        <v>0</v>
      </c>
      <c r="H13" s="56"/>
      <c r="I13" s="143">
        <v>0</v>
      </c>
      <c r="J13" s="56"/>
      <c r="K13" s="116">
        <v>0</v>
      </c>
    </row>
    <row r="14" spans="1:11" x14ac:dyDescent="0.25">
      <c r="A14" s="36">
        <v>5</v>
      </c>
      <c r="C14" s="39" t="s">
        <v>68</v>
      </c>
      <c r="D14" s="56"/>
      <c r="E14" s="36">
        <v>52</v>
      </c>
      <c r="F14" s="56"/>
      <c r="G14" s="36">
        <v>2</v>
      </c>
      <c r="H14" s="56"/>
      <c r="I14" s="36">
        <v>1</v>
      </c>
      <c r="J14" s="56"/>
      <c r="K14" s="116">
        <v>0.02</v>
      </c>
    </row>
    <row r="15" spans="1:11" x14ac:dyDescent="0.25">
      <c r="A15" s="36">
        <v>6</v>
      </c>
      <c r="C15" s="39" t="s">
        <v>69</v>
      </c>
      <c r="D15" s="56"/>
      <c r="E15" s="36">
        <v>41</v>
      </c>
      <c r="F15" s="56"/>
      <c r="G15" s="36">
        <v>11</v>
      </c>
      <c r="H15" s="56"/>
      <c r="I15" s="36">
        <v>7</v>
      </c>
      <c r="J15" s="56"/>
      <c r="K15" s="116">
        <v>0.17</v>
      </c>
    </row>
    <row r="16" spans="1:11" x14ac:dyDescent="0.25">
      <c r="A16" s="36">
        <v>7</v>
      </c>
      <c r="C16" s="39" t="s">
        <v>71</v>
      </c>
      <c r="D16" s="56"/>
      <c r="E16" s="36">
        <v>5</v>
      </c>
      <c r="F16" s="56"/>
      <c r="G16" s="36">
        <v>5</v>
      </c>
      <c r="H16" s="56"/>
      <c r="I16" s="36">
        <v>5</v>
      </c>
      <c r="J16" s="56"/>
      <c r="K16" s="116">
        <v>1</v>
      </c>
    </row>
    <row r="17" spans="1:11" x14ac:dyDescent="0.25">
      <c r="A17" s="36">
        <v>8</v>
      </c>
      <c r="C17" s="39" t="s">
        <v>72</v>
      </c>
      <c r="D17" s="56"/>
      <c r="E17" s="36">
        <v>1</v>
      </c>
      <c r="F17" s="56"/>
      <c r="G17" s="143">
        <v>0</v>
      </c>
      <c r="H17" s="56"/>
      <c r="I17" s="143">
        <v>0</v>
      </c>
      <c r="J17" s="56"/>
      <c r="K17" s="116">
        <v>0</v>
      </c>
    </row>
    <row r="18" spans="1:11" ht="15.75" thickBot="1" x14ac:dyDescent="0.3">
      <c r="A18" s="36">
        <v>9</v>
      </c>
      <c r="C18" s="39" t="s">
        <v>53</v>
      </c>
      <c r="D18" s="56"/>
      <c r="E18" s="52">
        <v>985</v>
      </c>
      <c r="F18" s="56"/>
      <c r="G18" s="52">
        <v>300</v>
      </c>
      <c r="H18" s="56"/>
      <c r="I18" s="52">
        <v>43</v>
      </c>
      <c r="J18" s="56"/>
      <c r="K18" s="137">
        <v>0.04</v>
      </c>
    </row>
    <row r="19" spans="1:11" ht="15.75" thickTop="1" x14ac:dyDescent="0.25"/>
  </sheetData>
  <mergeCells count="22">
    <mergeCell ref="J6:J7"/>
    <mergeCell ref="K6:K7"/>
    <mergeCell ref="I4:K4"/>
    <mergeCell ref="I5:K5"/>
    <mergeCell ref="B6:B7"/>
    <mergeCell ref="C6:C7"/>
    <mergeCell ref="D6:D7"/>
    <mergeCell ref="E6:E7"/>
    <mergeCell ref="F6:F7"/>
    <mergeCell ref="G6:G7"/>
    <mergeCell ref="H6:H7"/>
    <mergeCell ref="I6:I7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D020-F561-48E4-B5DA-DB964884A9D0}">
  <sheetPr>
    <tabColor theme="7" tint="0.79998168889431442"/>
  </sheetPr>
  <dimension ref="A1:K8"/>
  <sheetViews>
    <sheetView workbookViewId="0">
      <selection activeCell="D25" sqref="D25"/>
    </sheetView>
  </sheetViews>
  <sheetFormatPr defaultRowHeight="15" x14ac:dyDescent="0.25"/>
  <cols>
    <col min="1" max="1" width="4.7109375" customWidth="1"/>
    <col min="2" max="2" width="1.7109375" customWidth="1"/>
    <col min="3" max="3" width="17.7109375" customWidth="1"/>
    <col min="4" max="4" width="1.7109375" customWidth="1"/>
    <col min="5" max="5" width="14.7109375" customWidth="1"/>
    <col min="6" max="6" width="1.7109375" customWidth="1"/>
    <col min="7" max="7" width="14.7109375" customWidth="1"/>
    <col min="8" max="8" width="1.7109375" customWidth="1"/>
    <col min="9" max="9" width="14.7109375" customWidth="1"/>
    <col min="10" max="10" width="1.7109375" customWidth="1"/>
  </cols>
  <sheetData>
    <row r="1" spans="1:11" x14ac:dyDescent="0.25">
      <c r="A1" s="221" t="s">
        <v>26</v>
      </c>
      <c r="B1" s="221"/>
      <c r="C1" s="221"/>
      <c r="D1" s="221"/>
      <c r="E1" s="221"/>
      <c r="F1" s="221"/>
      <c r="G1" s="221"/>
      <c r="H1" s="221"/>
      <c r="I1" s="221"/>
      <c r="J1" s="221"/>
      <c r="K1" s="42"/>
    </row>
    <row r="2" spans="1:11" x14ac:dyDescent="0.25">
      <c r="A2" s="221" t="s">
        <v>617</v>
      </c>
      <c r="B2" s="221"/>
      <c r="C2" s="221"/>
      <c r="D2" s="221"/>
      <c r="E2" s="221"/>
      <c r="F2" s="221"/>
      <c r="G2" s="221"/>
      <c r="H2" s="221"/>
      <c r="I2" s="221"/>
      <c r="J2" s="221"/>
      <c r="K2" s="42"/>
    </row>
    <row r="4" spans="1:11" ht="39" x14ac:dyDescent="0.25">
      <c r="A4" s="47" t="s">
        <v>77</v>
      </c>
      <c r="B4" s="56"/>
      <c r="C4" s="46" t="s">
        <v>325</v>
      </c>
      <c r="D4" s="56"/>
      <c r="E4" s="47" t="s">
        <v>326</v>
      </c>
      <c r="F4" s="145"/>
      <c r="G4" s="47" t="s">
        <v>327</v>
      </c>
      <c r="H4" s="145"/>
      <c r="I4" s="47" t="s">
        <v>328</v>
      </c>
      <c r="J4" s="145"/>
      <c r="K4" s="131"/>
    </row>
    <row r="5" spans="1:11" x14ac:dyDescent="0.25">
      <c r="A5" s="32"/>
      <c r="C5" s="56"/>
      <c r="D5" s="56"/>
      <c r="E5" s="36" t="s">
        <v>16</v>
      </c>
      <c r="F5" s="32"/>
      <c r="G5" s="36" t="s">
        <v>17</v>
      </c>
      <c r="H5" s="145"/>
      <c r="I5" s="36" t="s">
        <v>18</v>
      </c>
      <c r="J5" s="32"/>
      <c r="K5" s="118"/>
    </row>
    <row r="6" spans="1:11" x14ac:dyDescent="0.25">
      <c r="A6" s="32"/>
      <c r="C6" s="56"/>
      <c r="D6" s="56"/>
      <c r="F6" s="56"/>
      <c r="H6" s="56"/>
      <c r="J6" s="56"/>
      <c r="K6" s="118"/>
    </row>
    <row r="7" spans="1:11" ht="15" customHeight="1" x14ac:dyDescent="0.25">
      <c r="A7" s="36">
        <v>1</v>
      </c>
      <c r="C7" s="39" t="s">
        <v>329</v>
      </c>
      <c r="D7" s="56"/>
      <c r="E7" s="158">
        <v>0.13900000000000001</v>
      </c>
      <c r="F7" s="159"/>
      <c r="G7" s="158">
        <v>5.0000000000000001E-3</v>
      </c>
      <c r="H7" s="159"/>
      <c r="I7" s="158">
        <f>G7-E7</f>
        <v>-0.13400000000000001</v>
      </c>
      <c r="J7" s="144"/>
      <c r="K7" s="118"/>
    </row>
    <row r="8" spans="1:11" x14ac:dyDescent="0.25">
      <c r="A8" s="36">
        <v>2</v>
      </c>
      <c r="C8" s="39" t="s">
        <v>330</v>
      </c>
      <c r="D8" s="56"/>
      <c r="E8" s="158">
        <v>0.28000000000000003</v>
      </c>
      <c r="F8" s="159"/>
      <c r="G8" s="158">
        <v>3.4000000000000002E-2</v>
      </c>
      <c r="H8" s="159"/>
      <c r="I8" s="158">
        <f>G8-E8</f>
        <v>-0.24600000000000002</v>
      </c>
      <c r="J8" s="144"/>
      <c r="K8" s="118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101-7408-4659-AFBC-3481D03EBA31}">
  <sheetPr>
    <tabColor theme="7" tint="0.79998168889431442"/>
  </sheetPr>
  <dimension ref="A1:I32"/>
  <sheetViews>
    <sheetView workbookViewId="0">
      <selection activeCell="D26" sqref="D26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27.140625" style="10" customWidth="1"/>
    <col min="4" max="4" width="20.140625" style="10" customWidth="1"/>
    <col min="5" max="5" width="1.7109375" style="10" customWidth="1"/>
    <col min="6" max="6" width="16.7109375" style="10" customWidth="1"/>
    <col min="7" max="7" width="1.7109375" style="10" customWidth="1"/>
    <col min="8" max="8" width="13.85546875" style="10" customWidth="1"/>
    <col min="9" max="16384" width="9.140625" style="10"/>
  </cols>
  <sheetData>
    <row r="1" spans="1:9" x14ac:dyDescent="0.2">
      <c r="A1" s="221" t="s">
        <v>144</v>
      </c>
      <c r="B1" s="221"/>
      <c r="C1" s="221"/>
      <c r="D1" s="221"/>
      <c r="E1" s="221"/>
      <c r="F1" s="221"/>
      <c r="G1" s="221"/>
      <c r="H1" s="221"/>
      <c r="I1" s="42"/>
    </row>
    <row r="2" spans="1:9" x14ac:dyDescent="0.2">
      <c r="A2" s="221" t="s">
        <v>332</v>
      </c>
      <c r="B2" s="221"/>
      <c r="C2" s="221"/>
      <c r="D2" s="221"/>
      <c r="E2" s="221"/>
      <c r="F2" s="221"/>
      <c r="G2" s="221"/>
      <c r="H2" s="221"/>
      <c r="I2" s="42"/>
    </row>
    <row r="3" spans="1:9" x14ac:dyDescent="0.2">
      <c r="A3" s="45"/>
      <c r="B3" s="45"/>
      <c r="C3" s="45"/>
      <c r="D3" s="45"/>
      <c r="E3" s="45"/>
      <c r="F3" s="45"/>
      <c r="G3" s="45"/>
      <c r="H3" s="45"/>
      <c r="I3" s="42"/>
    </row>
    <row r="4" spans="1:9" x14ac:dyDescent="0.2">
      <c r="F4" s="217" t="s">
        <v>333</v>
      </c>
      <c r="H4" s="217" t="s">
        <v>334</v>
      </c>
    </row>
    <row r="5" spans="1:9" x14ac:dyDescent="0.2">
      <c r="A5" s="245" t="s">
        <v>77</v>
      </c>
      <c r="F5" s="217"/>
      <c r="H5" s="217"/>
    </row>
    <row r="6" spans="1:9" ht="14.25" x14ac:dyDescent="0.2">
      <c r="A6" s="257"/>
      <c r="B6" s="41"/>
      <c r="C6" s="231" t="s">
        <v>111</v>
      </c>
      <c r="D6" s="257"/>
      <c r="E6" s="41"/>
      <c r="F6" s="47" t="s">
        <v>335</v>
      </c>
      <c r="G6" s="5"/>
      <c r="H6" s="47" t="s">
        <v>336</v>
      </c>
      <c r="I6" s="39"/>
    </row>
    <row r="7" spans="1:9" x14ac:dyDescent="0.2">
      <c r="A7" s="7"/>
      <c r="C7" s="36"/>
      <c r="D7" s="36"/>
      <c r="E7" s="7"/>
      <c r="F7" s="36" t="s">
        <v>16</v>
      </c>
      <c r="G7" s="7"/>
      <c r="H7" s="36" t="s">
        <v>17</v>
      </c>
      <c r="I7" s="38"/>
    </row>
    <row r="8" spans="1:9" x14ac:dyDescent="0.2">
      <c r="A8" s="7"/>
      <c r="C8" s="258" t="s">
        <v>337</v>
      </c>
      <c r="D8" s="222"/>
      <c r="E8" s="41"/>
      <c r="G8" s="41"/>
      <c r="I8" s="38"/>
    </row>
    <row r="9" spans="1:9" x14ac:dyDescent="0.2">
      <c r="A9" s="7"/>
      <c r="C9" s="160"/>
      <c r="D9" s="160"/>
      <c r="E9" s="41"/>
      <c r="G9" s="41"/>
      <c r="I9" s="38"/>
    </row>
    <row r="10" spans="1:9" ht="15" customHeight="1" x14ac:dyDescent="0.2">
      <c r="A10" s="36">
        <v>1</v>
      </c>
      <c r="C10" s="49" t="s">
        <v>338</v>
      </c>
      <c r="D10" s="49" t="s">
        <v>618</v>
      </c>
      <c r="E10" s="41"/>
      <c r="F10" s="151">
        <v>-50000</v>
      </c>
      <c r="G10" s="212"/>
      <c r="H10" s="163">
        <v>-13.4114</v>
      </c>
      <c r="I10" s="38"/>
    </row>
    <row r="11" spans="1:9" ht="14.25" x14ac:dyDescent="0.2">
      <c r="A11" s="36">
        <v>2</v>
      </c>
      <c r="C11" s="49" t="s">
        <v>338</v>
      </c>
      <c r="D11" s="49" t="s">
        <v>331</v>
      </c>
      <c r="E11" s="41"/>
      <c r="F11" s="151">
        <v>-12000</v>
      </c>
      <c r="G11" s="212"/>
      <c r="H11" s="163">
        <v>-8.6919000000000004</v>
      </c>
      <c r="I11" s="38"/>
    </row>
    <row r="12" spans="1:9" x14ac:dyDescent="0.2">
      <c r="A12" s="36">
        <v>3</v>
      </c>
      <c r="C12" s="49" t="s">
        <v>339</v>
      </c>
      <c r="F12" s="156">
        <f>SUM(F10:F11)</f>
        <v>-62000</v>
      </c>
      <c r="G12" s="164"/>
      <c r="H12" s="164"/>
    </row>
    <row r="13" spans="1:9" x14ac:dyDescent="0.2">
      <c r="A13" s="36"/>
      <c r="C13" s="39"/>
      <c r="D13" s="39"/>
      <c r="E13" s="39"/>
      <c r="F13" s="161"/>
      <c r="G13" s="162"/>
      <c r="H13" s="161"/>
    </row>
    <row r="14" spans="1:9" x14ac:dyDescent="0.2">
      <c r="A14" s="36"/>
      <c r="C14" s="224" t="s">
        <v>340</v>
      </c>
      <c r="D14" s="255"/>
      <c r="E14" s="39"/>
      <c r="F14" s="161"/>
      <c r="G14" s="162"/>
      <c r="H14" s="161"/>
    </row>
    <row r="15" spans="1:9" x14ac:dyDescent="0.2">
      <c r="C15" s="39"/>
      <c r="D15" s="39"/>
      <c r="E15" s="39"/>
      <c r="F15" s="162"/>
      <c r="G15" s="162"/>
      <c r="H15" s="162"/>
    </row>
    <row r="16" spans="1:9" x14ac:dyDescent="0.2">
      <c r="A16" s="36">
        <v>4</v>
      </c>
      <c r="C16" s="39" t="s">
        <v>341</v>
      </c>
      <c r="D16" s="39" t="s">
        <v>342</v>
      </c>
      <c r="E16" s="39"/>
      <c r="F16" s="165">
        <v>-34504</v>
      </c>
      <c r="G16" s="162"/>
      <c r="H16" s="167">
        <v>-36.458500000000001</v>
      </c>
    </row>
    <row r="17" spans="1:8" x14ac:dyDescent="0.2">
      <c r="A17" s="36">
        <v>5</v>
      </c>
      <c r="C17" s="39" t="s">
        <v>343</v>
      </c>
      <c r="D17" s="39" t="s">
        <v>342</v>
      </c>
      <c r="E17" s="39"/>
      <c r="F17" s="165">
        <v>-756</v>
      </c>
      <c r="G17" s="162"/>
      <c r="H17" s="167">
        <v>-42.858499999999999</v>
      </c>
    </row>
    <row r="18" spans="1:8" ht="14.25" x14ac:dyDescent="0.2">
      <c r="A18" s="36">
        <v>6</v>
      </c>
      <c r="C18" s="39" t="s">
        <v>338</v>
      </c>
      <c r="D18" s="49" t="s">
        <v>619</v>
      </c>
      <c r="E18" s="39"/>
      <c r="F18" s="165">
        <v>-7683</v>
      </c>
      <c r="G18" s="162"/>
      <c r="H18" s="168">
        <v>-17.458500000000001</v>
      </c>
    </row>
    <row r="19" spans="1:8" ht="14.25" x14ac:dyDescent="0.2">
      <c r="A19" s="36">
        <v>7</v>
      </c>
      <c r="C19" s="39" t="s">
        <v>338</v>
      </c>
      <c r="D19" s="49" t="s">
        <v>620</v>
      </c>
      <c r="E19" s="39"/>
      <c r="F19" s="165">
        <v>-31437</v>
      </c>
      <c r="G19" s="162"/>
      <c r="H19" s="168">
        <v>-41.858499999999999</v>
      </c>
    </row>
    <row r="20" spans="1:8" x14ac:dyDescent="0.2">
      <c r="A20" s="36">
        <v>8</v>
      </c>
      <c r="C20" s="39" t="s">
        <v>344</v>
      </c>
      <c r="D20" s="39"/>
      <c r="E20" s="39"/>
      <c r="F20" s="166">
        <f>SUM(F16:F19)+1</f>
        <v>-74379</v>
      </c>
      <c r="G20" s="162"/>
      <c r="H20" s="162"/>
    </row>
    <row r="21" spans="1:8" x14ac:dyDescent="0.2">
      <c r="A21" s="36"/>
      <c r="C21" s="39"/>
      <c r="D21" s="39"/>
      <c r="E21" s="39"/>
      <c r="F21" s="162"/>
      <c r="G21" s="162"/>
      <c r="H21" s="162"/>
    </row>
    <row r="22" spans="1:8" x14ac:dyDescent="0.2">
      <c r="C22" s="247" t="s">
        <v>345</v>
      </c>
      <c r="D22" s="256"/>
      <c r="E22" s="39"/>
      <c r="F22" s="162"/>
      <c r="G22" s="162"/>
      <c r="H22" s="162"/>
    </row>
    <row r="23" spans="1:8" x14ac:dyDescent="0.2">
      <c r="C23" s="39"/>
      <c r="D23" s="39"/>
      <c r="E23" s="39"/>
      <c r="F23" s="162"/>
      <c r="G23" s="162"/>
      <c r="H23" s="162"/>
    </row>
    <row r="24" spans="1:8" x14ac:dyDescent="0.2">
      <c r="A24" s="36">
        <v>9</v>
      </c>
      <c r="C24" s="39" t="s">
        <v>338</v>
      </c>
      <c r="D24" s="39" t="s">
        <v>342</v>
      </c>
      <c r="E24" s="39"/>
      <c r="F24" s="165">
        <v>-630</v>
      </c>
      <c r="G24" s="162"/>
      <c r="H24" s="167">
        <v>-10.4297</v>
      </c>
    </row>
    <row r="25" spans="1:8" x14ac:dyDescent="0.2">
      <c r="A25" s="36">
        <v>10</v>
      </c>
      <c r="C25" s="39" t="s">
        <v>346</v>
      </c>
      <c r="D25" s="39"/>
      <c r="E25" s="39"/>
      <c r="F25" s="166">
        <f>SUM(F24)</f>
        <v>-630</v>
      </c>
      <c r="G25" s="162"/>
      <c r="H25" s="162"/>
    </row>
    <row r="26" spans="1:8" x14ac:dyDescent="0.2">
      <c r="C26" s="39"/>
      <c r="D26" s="39"/>
      <c r="E26" s="39"/>
      <c r="F26" s="162"/>
      <c r="G26" s="162"/>
      <c r="H26" s="162"/>
    </row>
    <row r="27" spans="1:8" x14ac:dyDescent="0.2">
      <c r="C27" s="39"/>
      <c r="D27" s="39"/>
      <c r="E27" s="39"/>
      <c r="F27" s="162"/>
      <c r="G27" s="162"/>
      <c r="H27" s="162"/>
    </row>
    <row r="28" spans="1:8" x14ac:dyDescent="0.2">
      <c r="C28" s="39"/>
      <c r="D28" s="39"/>
      <c r="E28" s="39"/>
      <c r="F28" s="162"/>
      <c r="G28" s="162"/>
      <c r="H28" s="162"/>
    </row>
    <row r="29" spans="1:8" x14ac:dyDescent="0.2">
      <c r="C29" s="39"/>
      <c r="D29" s="39"/>
      <c r="E29" s="39"/>
      <c r="F29" s="162"/>
      <c r="G29" s="162"/>
      <c r="H29" s="162"/>
    </row>
    <row r="30" spans="1:8" x14ac:dyDescent="0.2">
      <c r="C30" s="39"/>
      <c r="D30" s="39"/>
      <c r="E30" s="39"/>
      <c r="F30" s="162"/>
      <c r="G30" s="162"/>
      <c r="H30" s="162"/>
    </row>
    <row r="31" spans="1:8" x14ac:dyDescent="0.2">
      <c r="C31" s="39"/>
      <c r="D31" s="39"/>
      <c r="E31" s="39"/>
      <c r="F31" s="162"/>
      <c r="G31" s="162"/>
      <c r="H31" s="162"/>
    </row>
    <row r="32" spans="1:8" x14ac:dyDescent="0.2">
      <c r="C32" s="39"/>
      <c r="D32" s="39"/>
      <c r="E32" s="39"/>
      <c r="F32" s="162"/>
      <c r="G32" s="162"/>
      <c r="H32" s="162"/>
    </row>
  </sheetData>
  <mergeCells count="9">
    <mergeCell ref="C14:D14"/>
    <mergeCell ref="C22:D22"/>
    <mergeCell ref="A1:H1"/>
    <mergeCell ref="A2:H2"/>
    <mergeCell ref="C6:D6"/>
    <mergeCell ref="C8:D8"/>
    <mergeCell ref="A5:A6"/>
    <mergeCell ref="F4:F5"/>
    <mergeCell ref="H4:H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7D82-5140-425A-A145-BCCC6F0DC91A}">
  <sheetPr>
    <tabColor theme="7" tint="0.79998168889431442"/>
  </sheetPr>
  <dimension ref="A1:J38"/>
  <sheetViews>
    <sheetView topLeftCell="A7" workbookViewId="0">
      <selection activeCell="C37" sqref="C37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33.5703125" style="10" customWidth="1"/>
    <col min="4" max="4" width="1.7109375" style="10" customWidth="1"/>
    <col min="5" max="5" width="18" style="10" customWidth="1"/>
    <col min="6" max="6" width="1.7109375" style="10" customWidth="1"/>
    <col min="7" max="7" width="16.7109375" style="10" customWidth="1"/>
    <col min="8" max="8" width="1.7109375" style="10" customWidth="1"/>
    <col min="9" max="9" width="13.85546875" style="10" customWidth="1"/>
    <col min="10" max="16384" width="9.140625" style="10"/>
  </cols>
  <sheetData>
    <row r="1" spans="1:10" x14ac:dyDescent="0.2">
      <c r="A1" s="221" t="s">
        <v>149</v>
      </c>
      <c r="B1" s="221"/>
      <c r="C1" s="221"/>
      <c r="D1" s="221"/>
      <c r="E1" s="221"/>
      <c r="F1" s="221"/>
      <c r="G1" s="221"/>
      <c r="H1" s="221"/>
      <c r="I1" s="221"/>
      <c r="J1" s="42"/>
    </row>
    <row r="2" spans="1:10" x14ac:dyDescent="0.2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42"/>
    </row>
    <row r="3" spans="1:10" x14ac:dyDescent="0.2">
      <c r="A3" s="45"/>
      <c r="B3" s="45"/>
      <c r="C3" s="45"/>
      <c r="D3" s="45"/>
      <c r="E3" s="45"/>
      <c r="F3" s="45"/>
      <c r="G3" s="45"/>
      <c r="H3" s="45"/>
      <c r="I3" s="45"/>
      <c r="J3" s="42"/>
    </row>
    <row r="4" spans="1:10" x14ac:dyDescent="0.2">
      <c r="E4" s="219" t="s">
        <v>348</v>
      </c>
      <c r="F4" s="219"/>
      <c r="G4" s="219"/>
      <c r="I4" s="7"/>
    </row>
    <row r="5" spans="1:10" x14ac:dyDescent="0.2">
      <c r="A5" s="245" t="s">
        <v>77</v>
      </c>
      <c r="E5" s="217" t="s">
        <v>349</v>
      </c>
      <c r="G5" s="217" t="s">
        <v>350</v>
      </c>
      <c r="I5" s="7"/>
    </row>
    <row r="6" spans="1:10" x14ac:dyDescent="0.2">
      <c r="A6" s="257"/>
      <c r="B6" s="41"/>
      <c r="C6" s="114" t="s">
        <v>96</v>
      </c>
      <c r="D6" s="49"/>
      <c r="E6" s="218"/>
      <c r="F6" s="41"/>
      <c r="G6" s="218"/>
      <c r="H6" s="5"/>
      <c r="I6" s="47" t="s">
        <v>621</v>
      </c>
      <c r="J6" s="39"/>
    </row>
    <row r="7" spans="1:10" x14ac:dyDescent="0.2">
      <c r="A7" s="7"/>
      <c r="C7" s="36"/>
      <c r="D7" s="36"/>
      <c r="E7" s="36" t="s">
        <v>16</v>
      </c>
      <c r="F7" s="7"/>
      <c r="G7" s="36" t="s">
        <v>17</v>
      </c>
      <c r="H7" s="7"/>
      <c r="I7" s="48" t="s">
        <v>18</v>
      </c>
      <c r="J7" s="38"/>
    </row>
    <row r="8" spans="1:10" x14ac:dyDescent="0.2">
      <c r="A8" s="7"/>
      <c r="C8" s="160" t="s">
        <v>3</v>
      </c>
      <c r="D8" s="160"/>
      <c r="F8" s="41"/>
      <c r="H8" s="41"/>
      <c r="J8" s="38"/>
    </row>
    <row r="9" spans="1:10" x14ac:dyDescent="0.2">
      <c r="A9" s="7">
        <v>1</v>
      </c>
      <c r="C9" s="169" t="s">
        <v>114</v>
      </c>
      <c r="D9" s="160"/>
      <c r="E9" s="170">
        <v>5.0000000000000001E-3</v>
      </c>
      <c r="F9" s="41"/>
      <c r="G9" s="170">
        <v>1.2999999999999999E-2</v>
      </c>
      <c r="H9" s="170"/>
      <c r="I9" s="170">
        <v>8.0000000000000002E-3</v>
      </c>
      <c r="J9" s="38"/>
    </row>
    <row r="10" spans="1:10" ht="15" customHeight="1" x14ac:dyDescent="0.2">
      <c r="A10" s="36">
        <v>2</v>
      </c>
      <c r="C10" s="169" t="s">
        <v>117</v>
      </c>
      <c r="D10" s="49"/>
      <c r="E10" s="170">
        <v>-8.8999999999999996E-2</v>
      </c>
      <c r="F10" s="41"/>
      <c r="G10" s="170">
        <v>-8.1000000000000003E-2</v>
      </c>
      <c r="H10" s="170"/>
      <c r="I10" s="170">
        <v>8.0000000000000002E-3</v>
      </c>
      <c r="J10" s="38"/>
    </row>
    <row r="11" spans="1:10" x14ac:dyDescent="0.2">
      <c r="A11" s="36">
        <v>3</v>
      </c>
      <c r="C11" s="169" t="s">
        <v>351</v>
      </c>
      <c r="D11" s="49"/>
      <c r="E11" s="170">
        <v>-3.5999999999999997E-2</v>
      </c>
      <c r="F11" s="41"/>
      <c r="G11" s="170">
        <v>-2.9000000000000001E-2</v>
      </c>
      <c r="H11" s="170"/>
      <c r="I11" s="170">
        <v>8.0000000000000002E-3</v>
      </c>
      <c r="J11" s="38"/>
    </row>
    <row r="12" spans="1:10" x14ac:dyDescent="0.2">
      <c r="A12" s="36">
        <v>4</v>
      </c>
      <c r="C12" s="169" t="s">
        <v>352</v>
      </c>
      <c r="D12" s="49"/>
      <c r="E12" s="214">
        <v>-0.14899999999999999</v>
      </c>
      <c r="G12" s="214">
        <v>-0.14199999999999999</v>
      </c>
      <c r="H12" s="214"/>
      <c r="I12" s="170">
        <v>7.0000000000000001E-3</v>
      </c>
    </row>
    <row r="13" spans="1:10" x14ac:dyDescent="0.2">
      <c r="A13" s="36">
        <v>5</v>
      </c>
      <c r="C13" s="38" t="s">
        <v>353</v>
      </c>
      <c r="D13" s="39"/>
      <c r="E13" s="171">
        <v>-2.1000000000000001E-2</v>
      </c>
      <c r="F13" s="39"/>
      <c r="G13" s="171">
        <v>-1.2E-2</v>
      </c>
      <c r="H13" s="171"/>
      <c r="I13" s="170">
        <v>8.9999999999999993E-3</v>
      </c>
    </row>
    <row r="14" spans="1:10" x14ac:dyDescent="0.2">
      <c r="A14" s="36">
        <v>6</v>
      </c>
      <c r="C14" s="54" t="s">
        <v>354</v>
      </c>
      <c r="D14" s="42"/>
      <c r="E14" s="215">
        <v>-0.16200000000000001</v>
      </c>
      <c r="F14" s="39"/>
      <c r="G14" s="215">
        <v>-0.154</v>
      </c>
      <c r="H14" s="215"/>
      <c r="I14" s="170">
        <v>8.0000000000000002E-3</v>
      </c>
    </row>
    <row r="15" spans="1:10" x14ac:dyDescent="0.2">
      <c r="A15" s="36">
        <v>7</v>
      </c>
      <c r="C15" s="54" t="s">
        <v>126</v>
      </c>
      <c r="D15" s="42"/>
      <c r="E15" s="215">
        <v>4.4999999999999998E-2</v>
      </c>
      <c r="F15" s="39"/>
      <c r="G15" s="215">
        <v>0.02</v>
      </c>
      <c r="H15" s="215"/>
      <c r="I15" s="170">
        <v>-2.5000000000000001E-2</v>
      </c>
    </row>
    <row r="16" spans="1:10" x14ac:dyDescent="0.2">
      <c r="A16" s="36">
        <v>8</v>
      </c>
      <c r="C16" s="54" t="s">
        <v>129</v>
      </c>
      <c r="D16" s="42"/>
      <c r="E16" s="215">
        <v>3.6999999999999998E-2</v>
      </c>
      <c r="F16" s="39"/>
      <c r="G16" s="215">
        <v>0.02</v>
      </c>
      <c r="H16" s="215"/>
      <c r="I16" s="170">
        <v>-1.7000000000000001E-2</v>
      </c>
    </row>
    <row r="17" spans="1:9" x14ac:dyDescent="0.2">
      <c r="C17" s="39"/>
      <c r="D17" s="39"/>
      <c r="E17" s="171"/>
      <c r="F17" s="39"/>
      <c r="G17" s="162"/>
      <c r="H17" s="162"/>
      <c r="I17" s="162"/>
    </row>
    <row r="18" spans="1:9" x14ac:dyDescent="0.2">
      <c r="C18" s="43" t="s">
        <v>355</v>
      </c>
      <c r="D18" s="39"/>
      <c r="E18" s="170"/>
      <c r="F18" s="170"/>
      <c r="G18" s="170"/>
      <c r="H18" s="170"/>
      <c r="I18" s="170"/>
    </row>
    <row r="19" spans="1:9" x14ac:dyDescent="0.2">
      <c r="A19" s="36">
        <v>9</v>
      </c>
      <c r="C19" s="38" t="s">
        <v>356</v>
      </c>
      <c r="D19" s="39"/>
      <c r="E19" s="170">
        <v>-0.01</v>
      </c>
      <c r="F19" s="170"/>
      <c r="G19" s="170">
        <v>-2.1999999999999999E-2</v>
      </c>
      <c r="H19" s="170"/>
      <c r="I19" s="170">
        <v>-1.2E-2</v>
      </c>
    </row>
    <row r="20" spans="1:9" x14ac:dyDescent="0.2">
      <c r="A20" s="36">
        <v>10</v>
      </c>
      <c r="C20" s="38" t="s">
        <v>357</v>
      </c>
      <c r="D20" s="39"/>
      <c r="E20" s="170">
        <v>2.5999999999999999E-2</v>
      </c>
      <c r="F20" s="170"/>
      <c r="G20" s="170">
        <v>0.02</v>
      </c>
      <c r="H20" s="170"/>
      <c r="I20" s="170">
        <v>-6.0000000000000001E-3</v>
      </c>
    </row>
    <row r="21" spans="1:9" x14ac:dyDescent="0.2">
      <c r="A21" s="36">
        <v>11</v>
      </c>
      <c r="C21" s="38" t="s">
        <v>358</v>
      </c>
      <c r="D21" s="39"/>
      <c r="E21" s="170">
        <v>1.9E-2</v>
      </c>
      <c r="F21" s="170"/>
      <c r="G21" s="170">
        <v>1.4999999999999999E-2</v>
      </c>
      <c r="H21" s="170"/>
      <c r="I21" s="170">
        <v>-4.0000000000000001E-3</v>
      </c>
    </row>
    <row r="22" spans="1:9" x14ac:dyDescent="0.2">
      <c r="A22" s="36">
        <v>12</v>
      </c>
      <c r="C22" s="38" t="s">
        <v>359</v>
      </c>
      <c r="D22" s="39"/>
      <c r="E22" s="170">
        <v>3.5000000000000003E-2</v>
      </c>
      <c r="F22" s="170"/>
      <c r="G22" s="170">
        <v>0.02</v>
      </c>
      <c r="H22" s="170"/>
      <c r="I22" s="170">
        <v>-1.4999999999999999E-2</v>
      </c>
    </row>
    <row r="23" spans="1:9" x14ac:dyDescent="0.2">
      <c r="A23" s="36">
        <v>13</v>
      </c>
      <c r="C23" s="38" t="s">
        <v>360</v>
      </c>
      <c r="D23" s="39"/>
      <c r="E23" s="170">
        <v>-6.8000000000000005E-2</v>
      </c>
      <c r="F23" s="170"/>
      <c r="G23" s="170">
        <v>1E-3</v>
      </c>
      <c r="H23" s="170"/>
      <c r="I23" s="170">
        <v>6.9000000000000006E-2</v>
      </c>
    </row>
    <row r="24" spans="1:9" x14ac:dyDescent="0.2">
      <c r="A24" s="36">
        <v>14</v>
      </c>
      <c r="C24" s="38" t="s">
        <v>361</v>
      </c>
      <c r="D24" s="39"/>
      <c r="E24" s="170">
        <v>-2.9000000000000001E-2</v>
      </c>
      <c r="F24" s="170"/>
      <c r="G24" s="170">
        <v>5.0000000000000001E-3</v>
      </c>
      <c r="H24" s="170"/>
      <c r="I24" s="170">
        <v>3.4000000000000002E-2</v>
      </c>
    </row>
    <row r="25" spans="1:9" x14ac:dyDescent="0.2">
      <c r="A25" s="36">
        <v>15</v>
      </c>
      <c r="C25" s="38" t="s">
        <v>362</v>
      </c>
      <c r="D25" s="39"/>
      <c r="E25" s="170">
        <v>-3.6999999999999998E-2</v>
      </c>
      <c r="F25" s="170"/>
      <c r="G25" s="170">
        <v>1E-3</v>
      </c>
      <c r="H25" s="170"/>
      <c r="I25" s="170">
        <v>3.7999999999999999E-2</v>
      </c>
    </row>
    <row r="26" spans="1:9" x14ac:dyDescent="0.2">
      <c r="A26" s="36">
        <v>16</v>
      </c>
      <c r="C26" s="38" t="s">
        <v>363</v>
      </c>
      <c r="D26" s="39"/>
      <c r="E26" s="170">
        <v>4.8000000000000001E-2</v>
      </c>
      <c r="F26" s="170"/>
      <c r="G26" s="170">
        <v>0.02</v>
      </c>
      <c r="H26" s="170"/>
      <c r="I26" s="170">
        <v>-2.8000000000000001E-2</v>
      </c>
    </row>
    <row r="27" spans="1:9" x14ac:dyDescent="0.2">
      <c r="A27" s="36"/>
      <c r="C27" s="39"/>
      <c r="D27" s="39"/>
      <c r="E27" s="39"/>
      <c r="F27" s="39"/>
      <c r="G27" s="162"/>
      <c r="H27" s="162"/>
      <c r="I27" s="162"/>
    </row>
    <row r="28" spans="1:9" x14ac:dyDescent="0.2">
      <c r="C28" s="42" t="s">
        <v>364</v>
      </c>
      <c r="D28" s="42"/>
      <c r="E28" s="213"/>
      <c r="F28" s="39"/>
      <c r="G28" s="162"/>
      <c r="H28" s="162"/>
      <c r="I28" s="162"/>
    </row>
    <row r="29" spans="1:9" x14ac:dyDescent="0.2">
      <c r="A29" s="36">
        <v>17</v>
      </c>
      <c r="C29" s="38" t="s">
        <v>365</v>
      </c>
      <c r="D29" s="39"/>
      <c r="E29" s="170">
        <v>3.1E-2</v>
      </c>
      <c r="F29" s="170"/>
      <c r="G29" s="170">
        <v>-8.9999999999999993E-3</v>
      </c>
      <c r="H29" s="170"/>
      <c r="I29" s="170">
        <v>-0.04</v>
      </c>
    </row>
    <row r="30" spans="1:9" x14ac:dyDescent="0.2">
      <c r="A30" s="36">
        <v>18</v>
      </c>
      <c r="C30" s="38" t="s">
        <v>329</v>
      </c>
      <c r="D30" s="39"/>
      <c r="E30" s="170">
        <v>4.0000000000000001E-3</v>
      </c>
      <c r="F30" s="170"/>
      <c r="G30" s="170">
        <v>1.7000000000000001E-2</v>
      </c>
      <c r="H30" s="170"/>
      <c r="I30" s="170">
        <v>1.2999999999999999E-2</v>
      </c>
    </row>
    <row r="31" spans="1:9" x14ac:dyDescent="0.2">
      <c r="A31" s="36"/>
      <c r="C31" s="39"/>
      <c r="D31" s="39"/>
      <c r="E31" s="39"/>
      <c r="F31" s="39"/>
      <c r="G31" s="165"/>
      <c r="H31" s="162"/>
      <c r="I31" s="162"/>
    </row>
    <row r="32" spans="1:9" x14ac:dyDescent="0.2">
      <c r="A32" s="42" t="s">
        <v>73</v>
      </c>
      <c r="C32" s="39"/>
      <c r="D32" s="39"/>
      <c r="E32" s="39"/>
      <c r="F32" s="39"/>
      <c r="G32" s="162"/>
      <c r="H32" s="162"/>
      <c r="I32" s="162"/>
    </row>
    <row r="33" spans="1:9" ht="15" customHeight="1" x14ac:dyDescent="0.2">
      <c r="A33" s="48" t="s">
        <v>24</v>
      </c>
      <c r="B33" s="245" t="s">
        <v>622</v>
      </c>
      <c r="C33" s="245"/>
      <c r="D33" s="245"/>
      <c r="E33" s="245"/>
      <c r="F33" s="245"/>
      <c r="G33" s="245"/>
      <c r="H33" s="245"/>
      <c r="I33" s="245"/>
    </row>
    <row r="34" spans="1:9" x14ac:dyDescent="0.2">
      <c r="B34" s="245"/>
      <c r="C34" s="245"/>
      <c r="D34" s="245"/>
      <c r="E34" s="245"/>
      <c r="F34" s="245"/>
      <c r="G34" s="245"/>
      <c r="H34" s="245"/>
      <c r="I34" s="245"/>
    </row>
    <row r="35" spans="1:9" x14ac:dyDescent="0.2">
      <c r="C35" s="39"/>
      <c r="D35" s="39"/>
      <c r="E35" s="39"/>
      <c r="F35" s="39"/>
      <c r="G35" s="162"/>
      <c r="H35" s="162"/>
      <c r="I35" s="162"/>
    </row>
    <row r="36" spans="1:9" x14ac:dyDescent="0.2">
      <c r="C36" s="39"/>
      <c r="D36" s="39"/>
      <c r="E36" s="39"/>
      <c r="F36" s="39"/>
      <c r="G36" s="162"/>
      <c r="H36" s="162"/>
      <c r="I36" s="162"/>
    </row>
    <row r="37" spans="1:9" x14ac:dyDescent="0.2">
      <c r="C37" s="39"/>
      <c r="D37" s="39"/>
      <c r="E37" s="39"/>
      <c r="F37" s="39"/>
      <c r="G37" s="162"/>
      <c r="H37" s="162"/>
      <c r="I37" s="162"/>
    </row>
    <row r="38" spans="1:9" x14ac:dyDescent="0.2">
      <c r="C38" s="39"/>
      <c r="D38" s="39"/>
      <c r="E38" s="39"/>
      <c r="F38" s="39"/>
      <c r="G38" s="162"/>
      <c r="H38" s="162"/>
      <c r="I38" s="162"/>
    </row>
  </sheetData>
  <mergeCells count="7">
    <mergeCell ref="B33:I34"/>
    <mergeCell ref="E5:E6"/>
    <mergeCell ref="G5:G6"/>
    <mergeCell ref="E4:G4"/>
    <mergeCell ref="A1:I1"/>
    <mergeCell ref="A2:I2"/>
    <mergeCell ref="A5:A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7B38-91BB-4B82-BA67-32B75D1EE8F2}">
  <sheetPr>
    <tabColor theme="7" tint="0.79998168889431442"/>
  </sheetPr>
  <dimension ref="A1:L49"/>
  <sheetViews>
    <sheetView topLeftCell="A19" workbookViewId="0">
      <selection activeCell="G49" sqref="G49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21.42578125" style="10" customWidth="1"/>
    <col min="4" max="4" width="1.7109375" style="10" customWidth="1"/>
    <col min="5" max="5" width="21.42578125" style="10" customWidth="1"/>
    <col min="6" max="6" width="1.7109375" style="10" customWidth="1"/>
    <col min="7" max="7" width="12" style="10" customWidth="1"/>
    <col min="8" max="8" width="1.7109375" style="10" customWidth="1"/>
    <col min="9" max="9" width="13" style="10" customWidth="1"/>
    <col min="10" max="10" width="1.7109375" style="10" customWidth="1"/>
    <col min="11" max="11" width="13.85546875" style="10" customWidth="1"/>
    <col min="12" max="16384" width="9.140625" style="10"/>
  </cols>
  <sheetData>
    <row r="1" spans="1:12" x14ac:dyDescent="0.2">
      <c r="A1" s="221" t="s">
        <v>216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42"/>
    </row>
    <row r="2" spans="1:12" x14ac:dyDescent="0.2">
      <c r="A2" s="221" t="s">
        <v>602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42"/>
    </row>
    <row r="3" spans="1:12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2"/>
    </row>
    <row r="4" spans="1:12" x14ac:dyDescent="0.2">
      <c r="G4" s="219" t="s">
        <v>366</v>
      </c>
      <c r="H4" s="219"/>
      <c r="I4" s="219"/>
      <c r="K4" s="7"/>
    </row>
    <row r="5" spans="1:12" x14ac:dyDescent="0.2">
      <c r="A5" s="245" t="s">
        <v>77</v>
      </c>
      <c r="D5" s="41"/>
      <c r="E5" s="41"/>
      <c r="G5" s="217" t="s">
        <v>367</v>
      </c>
      <c r="I5" s="217" t="s">
        <v>368</v>
      </c>
      <c r="K5" s="217" t="s">
        <v>369</v>
      </c>
    </row>
    <row r="6" spans="1:12" x14ac:dyDescent="0.2">
      <c r="A6" s="257"/>
      <c r="B6" s="41"/>
      <c r="C6" s="11" t="s">
        <v>325</v>
      </c>
      <c r="D6" s="41"/>
      <c r="E6" s="80" t="s">
        <v>322</v>
      </c>
      <c r="F6" s="49"/>
      <c r="G6" s="218"/>
      <c r="H6" s="41"/>
      <c r="I6" s="218"/>
      <c r="J6" s="5"/>
      <c r="K6" s="218"/>
      <c r="L6" s="39"/>
    </row>
    <row r="7" spans="1:12" x14ac:dyDescent="0.2">
      <c r="A7" s="7"/>
      <c r="C7" s="36"/>
      <c r="D7" s="36"/>
      <c r="E7" s="36"/>
      <c r="F7" s="36"/>
      <c r="G7" s="36" t="s">
        <v>16</v>
      </c>
      <c r="H7" s="7"/>
      <c r="I7" s="36" t="s">
        <v>17</v>
      </c>
      <c r="J7" s="7"/>
      <c r="K7" s="48" t="s">
        <v>370</v>
      </c>
      <c r="L7" s="38"/>
    </row>
    <row r="8" spans="1:12" x14ac:dyDescent="0.2">
      <c r="A8" s="7"/>
      <c r="C8" s="160" t="s">
        <v>113</v>
      </c>
      <c r="D8" s="160"/>
      <c r="E8" s="160"/>
      <c r="F8" s="160"/>
      <c r="H8" s="41"/>
      <c r="J8" s="41"/>
      <c r="L8" s="38"/>
    </row>
    <row r="9" spans="1:12" x14ac:dyDescent="0.2">
      <c r="A9" s="7">
        <v>1</v>
      </c>
      <c r="C9" s="169" t="s">
        <v>114</v>
      </c>
      <c r="D9" s="169"/>
      <c r="E9" s="172" t="s">
        <v>62</v>
      </c>
      <c r="F9" s="160"/>
      <c r="G9" s="173">
        <v>1.3419449656997092E-2</v>
      </c>
      <c r="H9" s="41"/>
      <c r="I9" s="173">
        <v>-1.9944641409443981E-3</v>
      </c>
      <c r="J9" s="170"/>
      <c r="K9" s="173">
        <f>G9+(I9*4)</f>
        <v>5.4415930932194996E-3</v>
      </c>
      <c r="L9" s="38"/>
    </row>
    <row r="10" spans="1:12" ht="15" customHeight="1" x14ac:dyDescent="0.2">
      <c r="A10" s="36">
        <v>2</v>
      </c>
      <c r="C10" s="169" t="s">
        <v>117</v>
      </c>
      <c r="D10" s="169"/>
      <c r="E10" s="172" t="s">
        <v>63</v>
      </c>
      <c r="F10" s="49"/>
      <c r="G10" s="173">
        <v>-8.0718120261022958E-2</v>
      </c>
      <c r="H10" s="41"/>
      <c r="I10" s="173">
        <v>-2.2475339983226033E-3</v>
      </c>
      <c r="J10" s="170"/>
      <c r="K10" s="173">
        <f t="shared" ref="K10:K18" si="0">G10+(I10*4)</f>
        <v>-8.9708256254313376E-2</v>
      </c>
      <c r="L10" s="38"/>
    </row>
    <row r="11" spans="1:12" x14ac:dyDescent="0.2">
      <c r="A11" s="36">
        <v>3</v>
      </c>
      <c r="C11" s="169" t="s">
        <v>356</v>
      </c>
      <c r="D11" s="169"/>
      <c r="E11" s="172" t="s">
        <v>64</v>
      </c>
      <c r="F11" s="49"/>
      <c r="G11" s="173">
        <v>-3.5201703998884226E-2</v>
      </c>
      <c r="H11" s="41"/>
      <c r="I11" s="173">
        <v>2.8371966847189675E-3</v>
      </c>
      <c r="J11" s="170"/>
      <c r="K11" s="173">
        <f t="shared" si="0"/>
        <v>-2.3852917260008356E-2</v>
      </c>
      <c r="L11" s="38"/>
    </row>
    <row r="12" spans="1:12" x14ac:dyDescent="0.2">
      <c r="A12" s="36">
        <v>4</v>
      </c>
      <c r="C12" s="169" t="s">
        <v>357</v>
      </c>
      <c r="D12" s="169"/>
      <c r="E12" s="172" t="s">
        <v>64</v>
      </c>
      <c r="F12" s="49"/>
      <c r="G12" s="173">
        <v>1.0383303085758966E-2</v>
      </c>
      <c r="I12" s="173">
        <v>1.4760609319442416E-3</v>
      </c>
      <c r="J12" s="214"/>
      <c r="K12" s="173">
        <f t="shared" si="0"/>
        <v>1.6287546813535933E-2</v>
      </c>
    </row>
    <row r="13" spans="1:12" x14ac:dyDescent="0.2">
      <c r="A13" s="36">
        <v>5</v>
      </c>
      <c r="C13" s="38" t="s">
        <v>358</v>
      </c>
      <c r="D13" s="38"/>
      <c r="E13" s="172" t="s">
        <v>64</v>
      </c>
      <c r="F13" s="39"/>
      <c r="G13" s="173">
        <v>8.2496704300958346E-3</v>
      </c>
      <c r="H13" s="39"/>
      <c r="I13" s="173">
        <v>8.6973340593205764E-4</v>
      </c>
      <c r="J13" s="171"/>
      <c r="K13" s="173">
        <f t="shared" si="0"/>
        <v>1.1728604053824065E-2</v>
      </c>
    </row>
    <row r="14" spans="1:12" x14ac:dyDescent="0.2">
      <c r="A14" s="36">
        <v>6</v>
      </c>
      <c r="C14" s="54" t="s">
        <v>371</v>
      </c>
      <c r="D14" s="54"/>
      <c r="E14" s="172" t="s">
        <v>67</v>
      </c>
      <c r="F14" s="42"/>
      <c r="G14" s="173">
        <v>1.2902613418610542E-3</v>
      </c>
      <c r="H14" s="39"/>
      <c r="I14" s="173">
        <v>0</v>
      </c>
      <c r="J14" s="215"/>
      <c r="K14" s="173">
        <f t="shared" si="0"/>
        <v>1.2902613418610542E-3</v>
      </c>
    </row>
    <row r="15" spans="1:12" x14ac:dyDescent="0.2">
      <c r="A15" s="36">
        <v>7</v>
      </c>
      <c r="C15" s="54" t="s">
        <v>372</v>
      </c>
      <c r="D15" s="54"/>
      <c r="E15" s="172" t="s">
        <v>69</v>
      </c>
      <c r="F15" s="42"/>
      <c r="G15" s="173">
        <v>-6.6956373096462851E-3</v>
      </c>
      <c r="H15" s="39"/>
      <c r="I15" s="173">
        <v>0</v>
      </c>
      <c r="J15" s="215"/>
      <c r="K15" s="173">
        <f t="shared" si="0"/>
        <v>-6.6956373096462851E-3</v>
      </c>
    </row>
    <row r="16" spans="1:12" x14ac:dyDescent="0.2">
      <c r="A16" s="36">
        <v>8</v>
      </c>
      <c r="C16" s="54" t="s">
        <v>373</v>
      </c>
      <c r="D16" s="54"/>
      <c r="E16" s="172" t="s">
        <v>68</v>
      </c>
      <c r="F16" s="42"/>
      <c r="G16" s="173">
        <v>-8.1292588510565533E-2</v>
      </c>
      <c r="H16" s="39"/>
      <c r="I16" s="173">
        <v>0</v>
      </c>
      <c r="J16" s="215"/>
      <c r="K16" s="173">
        <f t="shared" si="0"/>
        <v>-8.1292588510565533E-2</v>
      </c>
    </row>
    <row r="17" spans="1:11" x14ac:dyDescent="0.2">
      <c r="A17" s="36">
        <v>9</v>
      </c>
      <c r="C17" s="54" t="s">
        <v>374</v>
      </c>
      <c r="D17" s="54"/>
      <c r="E17" s="172" t="s">
        <v>68</v>
      </c>
      <c r="F17" s="42"/>
      <c r="G17" s="173">
        <v>3.354689593093152E-2</v>
      </c>
      <c r="H17" s="39"/>
      <c r="I17" s="173">
        <v>0</v>
      </c>
      <c r="J17" s="215"/>
      <c r="K17" s="173">
        <f t="shared" si="0"/>
        <v>3.354689593093152E-2</v>
      </c>
    </row>
    <row r="18" spans="1:11" x14ac:dyDescent="0.2">
      <c r="A18" s="36">
        <v>10</v>
      </c>
      <c r="C18" s="54" t="s">
        <v>329</v>
      </c>
      <c r="D18" s="54"/>
      <c r="E18" s="172" t="s">
        <v>71</v>
      </c>
      <c r="F18" s="42"/>
      <c r="G18" s="173">
        <v>1.6935067927047021E-2</v>
      </c>
      <c r="H18" s="39"/>
      <c r="I18" s="173">
        <v>-3.048336900900196E-3</v>
      </c>
      <c r="J18" s="215"/>
      <c r="K18" s="173">
        <f t="shared" si="0"/>
        <v>4.7417203234462364E-3</v>
      </c>
    </row>
    <row r="19" spans="1:11" x14ac:dyDescent="0.2">
      <c r="C19" s="39"/>
      <c r="D19" s="39"/>
      <c r="E19" s="39"/>
      <c r="F19" s="39"/>
      <c r="G19" s="171"/>
      <c r="H19" s="39"/>
      <c r="I19" s="162"/>
      <c r="J19" s="162"/>
      <c r="K19" s="162"/>
    </row>
    <row r="20" spans="1:11" x14ac:dyDescent="0.2">
      <c r="C20" s="43" t="s">
        <v>119</v>
      </c>
      <c r="D20" s="43"/>
      <c r="E20" s="43"/>
      <c r="F20" s="39"/>
      <c r="G20" s="170"/>
      <c r="H20" s="170"/>
      <c r="I20" s="170"/>
      <c r="J20" s="170"/>
      <c r="K20" s="170"/>
    </row>
    <row r="21" spans="1:11" x14ac:dyDescent="0.2">
      <c r="A21" s="36">
        <v>11</v>
      </c>
      <c r="C21" s="38" t="s">
        <v>351</v>
      </c>
      <c r="D21" s="38"/>
      <c r="E21" s="147" t="s">
        <v>62</v>
      </c>
      <c r="F21" s="39"/>
      <c r="G21" s="173">
        <v>-2.8568052070536986E-2</v>
      </c>
      <c r="H21" s="170"/>
      <c r="I21" s="173">
        <v>-1.9878560760117668E-3</v>
      </c>
      <c r="J21" s="170"/>
      <c r="K21" s="173">
        <f t="shared" ref="K21:K30" si="1">G21+(I21*4)</f>
        <v>-3.6519476374584053E-2</v>
      </c>
    </row>
    <row r="22" spans="1:11" x14ac:dyDescent="0.2">
      <c r="A22" s="36">
        <v>12</v>
      </c>
      <c r="C22" s="38" t="s">
        <v>352</v>
      </c>
      <c r="D22" s="38"/>
      <c r="E22" s="147" t="s">
        <v>62</v>
      </c>
      <c r="F22" s="39"/>
      <c r="G22" s="173">
        <v>-0.14193193355312014</v>
      </c>
      <c r="H22" s="170"/>
      <c r="I22" s="173">
        <v>-1.9878560760117668E-3</v>
      </c>
      <c r="J22" s="170"/>
      <c r="K22" s="173">
        <f t="shared" si="1"/>
        <v>-0.14988335785716722</v>
      </c>
    </row>
    <row r="23" spans="1:11" x14ac:dyDescent="0.2">
      <c r="A23" s="36">
        <v>13</v>
      </c>
      <c r="C23" s="38" t="s">
        <v>353</v>
      </c>
      <c r="D23" s="38"/>
      <c r="E23" s="147" t="s">
        <v>63</v>
      </c>
      <c r="F23" s="39"/>
      <c r="G23" s="173">
        <v>-1.1699136505472791E-2</v>
      </c>
      <c r="H23" s="170"/>
      <c r="I23" s="173">
        <v>-2.3207600484403267E-3</v>
      </c>
      <c r="J23" s="170"/>
      <c r="K23" s="173">
        <f t="shared" si="1"/>
        <v>-2.0982176699234099E-2</v>
      </c>
    </row>
    <row r="24" spans="1:11" x14ac:dyDescent="0.2">
      <c r="A24" s="36">
        <v>14</v>
      </c>
      <c r="C24" s="38" t="s">
        <v>354</v>
      </c>
      <c r="D24" s="38"/>
      <c r="E24" s="147" t="s">
        <v>63</v>
      </c>
      <c r="F24" s="39"/>
      <c r="G24" s="173">
        <v>-0.15387786823474847</v>
      </c>
      <c r="H24" s="170"/>
      <c r="I24" s="173">
        <v>-2.3207600484403267E-3</v>
      </c>
      <c r="J24" s="170"/>
      <c r="K24" s="173">
        <f t="shared" si="1"/>
        <v>-0.16316090842850978</v>
      </c>
    </row>
    <row r="25" spans="1:11" x14ac:dyDescent="0.2">
      <c r="A25" s="36">
        <v>15</v>
      </c>
      <c r="C25" s="38" t="s">
        <v>359</v>
      </c>
      <c r="D25" s="38"/>
      <c r="E25" s="147" t="s">
        <v>64</v>
      </c>
      <c r="F25" s="39"/>
      <c r="G25" s="173">
        <v>2.2743405847539977E-2</v>
      </c>
      <c r="H25" s="170"/>
      <c r="I25" s="173">
        <v>3.331831000448583E-3</v>
      </c>
      <c r="J25" s="170"/>
      <c r="K25" s="173">
        <f t="shared" si="1"/>
        <v>3.6070729849334307E-2</v>
      </c>
    </row>
    <row r="26" spans="1:11" x14ac:dyDescent="0.2">
      <c r="A26" s="36">
        <v>16</v>
      </c>
      <c r="C26" s="38" t="s">
        <v>360</v>
      </c>
      <c r="D26" s="38"/>
      <c r="E26" s="147" t="s">
        <v>64</v>
      </c>
      <c r="F26" s="39"/>
      <c r="G26" s="173">
        <v>-5.3392530979945452E-4</v>
      </c>
      <c r="H26" s="170"/>
      <c r="I26" s="173">
        <v>-1.5356830284924265E-2</v>
      </c>
      <c r="J26" s="170"/>
      <c r="K26" s="173">
        <f t="shared" si="1"/>
        <v>-6.1961246449496514E-2</v>
      </c>
    </row>
    <row r="27" spans="1:11" x14ac:dyDescent="0.2">
      <c r="A27" s="36">
        <v>17</v>
      </c>
      <c r="C27" s="38" t="s">
        <v>375</v>
      </c>
      <c r="D27" s="38"/>
      <c r="E27" s="147" t="s">
        <v>66</v>
      </c>
      <c r="F27" s="39"/>
      <c r="G27" s="173">
        <v>-0.10224926353145303</v>
      </c>
      <c r="H27" s="170"/>
      <c r="I27" s="173">
        <v>0</v>
      </c>
      <c r="J27" s="170"/>
      <c r="K27" s="173">
        <f t="shared" si="1"/>
        <v>-0.10224926353145303</v>
      </c>
    </row>
    <row r="28" spans="1:11" x14ac:dyDescent="0.2">
      <c r="A28" s="36">
        <v>18</v>
      </c>
      <c r="C28" s="38" t="s">
        <v>376</v>
      </c>
      <c r="D28" s="38"/>
      <c r="E28" s="147" t="s">
        <v>66</v>
      </c>
      <c r="F28" s="39"/>
      <c r="G28" s="173">
        <v>-0.10359090098335977</v>
      </c>
      <c r="H28" s="170"/>
      <c r="I28" s="173">
        <v>0</v>
      </c>
      <c r="J28" s="170"/>
      <c r="K28" s="173">
        <f t="shared" si="1"/>
        <v>-0.10359090098335977</v>
      </c>
    </row>
    <row r="29" spans="1:11" x14ac:dyDescent="0.2">
      <c r="A29" s="36">
        <v>19</v>
      </c>
      <c r="C29" s="38" t="s">
        <v>377</v>
      </c>
      <c r="D29" s="38"/>
      <c r="E29" s="147" t="s">
        <v>66</v>
      </c>
      <c r="F29" s="39"/>
      <c r="G29" s="173">
        <v>-1.3961858575258335E-2</v>
      </c>
      <c r="H29" s="170"/>
      <c r="I29" s="173">
        <v>0</v>
      </c>
      <c r="J29" s="170"/>
      <c r="K29" s="173">
        <f t="shared" si="1"/>
        <v>-1.3961858575258335E-2</v>
      </c>
    </row>
    <row r="30" spans="1:11" x14ac:dyDescent="0.2">
      <c r="A30" s="36">
        <v>20</v>
      </c>
      <c r="C30" s="38" t="s">
        <v>378</v>
      </c>
      <c r="D30" s="38"/>
      <c r="E30" s="147" t="s">
        <v>66</v>
      </c>
      <c r="F30" s="39"/>
      <c r="G30" s="173">
        <v>-1.4803005644495881E-2</v>
      </c>
      <c r="H30" s="170"/>
      <c r="I30" s="173">
        <v>0</v>
      </c>
      <c r="J30" s="170"/>
      <c r="K30" s="173">
        <f t="shared" si="1"/>
        <v>-1.4803005644495881E-2</v>
      </c>
    </row>
    <row r="31" spans="1:11" x14ac:dyDescent="0.2">
      <c r="A31" s="36"/>
      <c r="C31" s="39"/>
      <c r="D31" s="39"/>
      <c r="E31" s="39"/>
      <c r="F31" s="39"/>
      <c r="G31" s="39"/>
      <c r="H31" s="39"/>
      <c r="I31" s="162"/>
      <c r="J31" s="162"/>
      <c r="K31" s="162"/>
    </row>
    <row r="32" spans="1:11" x14ac:dyDescent="0.2">
      <c r="C32" s="42" t="s">
        <v>364</v>
      </c>
      <c r="D32" s="42"/>
      <c r="E32" s="42"/>
      <c r="F32" s="42"/>
      <c r="G32" s="213"/>
      <c r="H32" s="39"/>
      <c r="I32" s="162"/>
      <c r="J32" s="162"/>
      <c r="K32" s="162"/>
    </row>
    <row r="33" spans="1:11" x14ac:dyDescent="0.2">
      <c r="A33" s="36">
        <v>21</v>
      </c>
      <c r="C33" s="38" t="s">
        <v>126</v>
      </c>
      <c r="D33" s="38"/>
      <c r="E33" s="147" t="s">
        <v>62</v>
      </c>
      <c r="F33" s="39"/>
      <c r="G33" s="173">
        <v>1.9926457813480337E-2</v>
      </c>
      <c r="H33" s="170"/>
      <c r="I33" s="173">
        <v>6.2075347798806937E-3</v>
      </c>
      <c r="J33" s="170"/>
      <c r="K33" s="173">
        <f>G33+(I33*4)+0.01</f>
        <v>5.4756596933003117E-2</v>
      </c>
    </row>
    <row r="34" spans="1:11" x14ac:dyDescent="0.2">
      <c r="A34" s="36">
        <v>22</v>
      </c>
      <c r="C34" s="38" t="s">
        <v>129</v>
      </c>
      <c r="D34" s="38"/>
      <c r="E34" s="147" t="s">
        <v>63</v>
      </c>
      <c r="F34" s="39"/>
      <c r="G34" s="173">
        <v>1.9993094203029995E-2</v>
      </c>
      <c r="H34" s="170"/>
      <c r="I34" s="173">
        <v>4.1821640069710586E-3</v>
      </c>
      <c r="J34" s="170"/>
      <c r="K34" s="173">
        <f t="shared" ref="K34:K41" si="2">G34+(I34*4)</f>
        <v>3.672175023091423E-2</v>
      </c>
    </row>
    <row r="35" spans="1:11" x14ac:dyDescent="0.2">
      <c r="A35" s="36">
        <v>23</v>
      </c>
      <c r="C35" s="38" t="s">
        <v>361</v>
      </c>
      <c r="D35" s="38"/>
      <c r="E35" s="147" t="s">
        <v>64</v>
      </c>
      <c r="F35" s="39"/>
      <c r="G35" s="173">
        <v>1.103616448848399E-2</v>
      </c>
      <c r="H35" s="170"/>
      <c r="I35" s="173">
        <v>-8.031498196029033E-3</v>
      </c>
      <c r="J35" s="170"/>
      <c r="K35" s="173">
        <f t="shared" si="2"/>
        <v>-2.1089828295632142E-2</v>
      </c>
    </row>
    <row r="36" spans="1:11" x14ac:dyDescent="0.2">
      <c r="A36" s="36">
        <v>24</v>
      </c>
      <c r="C36" s="38" t="s">
        <v>362</v>
      </c>
      <c r="D36" s="38"/>
      <c r="E36" s="147" t="s">
        <v>68</v>
      </c>
      <c r="F36" s="39"/>
      <c r="G36" s="173">
        <v>1.2065943249743416E-2</v>
      </c>
      <c r="H36" s="170"/>
      <c r="I36" s="173">
        <v>-9.5162017570917402E-3</v>
      </c>
      <c r="J36" s="170"/>
      <c r="K36" s="173">
        <f t="shared" si="2"/>
        <v>-2.5998863778623545E-2</v>
      </c>
    </row>
    <row r="37" spans="1:11" x14ac:dyDescent="0.2">
      <c r="A37" s="36">
        <v>25</v>
      </c>
      <c r="C37" s="38" t="s">
        <v>363</v>
      </c>
      <c r="D37" s="38"/>
      <c r="E37" s="147" t="s">
        <v>64</v>
      </c>
      <c r="F37" s="39"/>
      <c r="G37" s="173">
        <v>1.7210768656248154E-2</v>
      </c>
      <c r="H37" s="170"/>
      <c r="I37" s="173">
        <v>5.6631751985783919E-3</v>
      </c>
      <c r="J37" s="170"/>
      <c r="K37" s="173">
        <f t="shared" si="2"/>
        <v>3.9863469450561725E-2</v>
      </c>
    </row>
    <row r="38" spans="1:11" x14ac:dyDescent="0.2">
      <c r="A38" s="36">
        <v>26</v>
      </c>
      <c r="C38" s="38" t="s">
        <v>330</v>
      </c>
      <c r="D38" s="39"/>
      <c r="E38" s="147" t="s">
        <v>71</v>
      </c>
      <c r="F38" s="39"/>
      <c r="G38" s="173">
        <v>3.7790702794175957E-3</v>
      </c>
      <c r="H38" s="39"/>
      <c r="I38" s="173">
        <v>7.415326907564853E-3</v>
      </c>
      <c r="J38" s="162"/>
      <c r="K38" s="173">
        <f t="shared" si="2"/>
        <v>3.3440377909677008E-2</v>
      </c>
    </row>
    <row r="39" spans="1:11" x14ac:dyDescent="0.2">
      <c r="A39" s="36">
        <v>27</v>
      </c>
      <c r="C39" s="38" t="s">
        <v>379</v>
      </c>
      <c r="D39" s="38"/>
      <c r="E39" s="147" t="s">
        <v>65</v>
      </c>
      <c r="F39" s="39"/>
      <c r="G39" s="173">
        <v>9.0171579174642691E-3</v>
      </c>
      <c r="H39" s="170"/>
      <c r="I39" s="173">
        <v>0</v>
      </c>
      <c r="J39" s="170"/>
      <c r="K39" s="173">
        <f t="shared" si="2"/>
        <v>9.0171579174642691E-3</v>
      </c>
    </row>
    <row r="40" spans="1:11" x14ac:dyDescent="0.2">
      <c r="A40" s="36">
        <v>28</v>
      </c>
      <c r="C40" s="38" t="s">
        <v>380</v>
      </c>
      <c r="D40" s="38"/>
      <c r="E40" s="147" t="s">
        <v>65</v>
      </c>
      <c r="F40" s="39"/>
      <c r="G40" s="173">
        <v>3.3390453749169158E-3</v>
      </c>
      <c r="H40" s="170"/>
      <c r="I40" s="173">
        <v>0</v>
      </c>
      <c r="J40" s="170"/>
      <c r="K40" s="173">
        <f t="shared" si="2"/>
        <v>3.3390453749169158E-3</v>
      </c>
    </row>
    <row r="41" spans="1:11" x14ac:dyDescent="0.2">
      <c r="A41" s="36">
        <v>29</v>
      </c>
      <c r="C41" s="38" t="s">
        <v>381</v>
      </c>
      <c r="D41" s="39"/>
      <c r="E41" s="147" t="s">
        <v>72</v>
      </c>
      <c r="F41" s="39"/>
      <c r="G41" s="173">
        <v>1.3648146252314586E-2</v>
      </c>
      <c r="H41" s="39"/>
      <c r="I41" s="173">
        <v>0</v>
      </c>
      <c r="J41" s="162"/>
      <c r="K41" s="173">
        <f t="shared" si="2"/>
        <v>1.3648146252314586E-2</v>
      </c>
    </row>
    <row r="42" spans="1:11" x14ac:dyDescent="0.2">
      <c r="A42" s="36"/>
      <c r="C42" s="38"/>
      <c r="D42" s="39"/>
      <c r="E42" s="38"/>
      <c r="F42" s="39"/>
      <c r="G42" s="173"/>
      <c r="H42" s="39"/>
      <c r="I42" s="173"/>
      <c r="J42" s="162"/>
      <c r="K42" s="173"/>
    </row>
    <row r="43" spans="1:11" x14ac:dyDescent="0.2">
      <c r="A43" s="42" t="s">
        <v>23</v>
      </c>
      <c r="C43" s="39"/>
      <c r="D43" s="39"/>
      <c r="E43" s="39"/>
      <c r="F43" s="39"/>
      <c r="G43" s="39"/>
      <c r="H43" s="39"/>
      <c r="I43" s="162"/>
      <c r="J43" s="162"/>
      <c r="K43" s="162"/>
    </row>
    <row r="44" spans="1:11" ht="15" customHeight="1" x14ac:dyDescent="0.2">
      <c r="A44" s="48" t="s">
        <v>24</v>
      </c>
      <c r="B44" s="259" t="s">
        <v>623</v>
      </c>
      <c r="C44" s="259"/>
      <c r="D44" s="259"/>
      <c r="E44" s="259"/>
      <c r="F44" s="259"/>
      <c r="G44" s="259"/>
      <c r="H44" s="259"/>
      <c r="I44" s="259"/>
      <c r="J44" s="259"/>
      <c r="K44" s="259"/>
    </row>
    <row r="45" spans="1:11" ht="14.45" customHeight="1" x14ac:dyDescent="0.2">
      <c r="B45" s="259"/>
      <c r="C45" s="259"/>
      <c r="D45" s="259"/>
      <c r="E45" s="259"/>
      <c r="F45" s="259"/>
      <c r="G45" s="259"/>
      <c r="H45" s="259"/>
      <c r="I45" s="259"/>
      <c r="J45" s="259"/>
      <c r="K45" s="259"/>
    </row>
    <row r="46" spans="1:11" ht="15" customHeight="1" x14ac:dyDescent="0.2">
      <c r="A46" s="48" t="s">
        <v>25</v>
      </c>
      <c r="B46" s="245" t="s">
        <v>382</v>
      </c>
      <c r="C46" s="245"/>
      <c r="D46" s="245"/>
      <c r="E46" s="245"/>
      <c r="F46" s="245"/>
      <c r="G46" s="245"/>
      <c r="H46" s="245"/>
      <c r="I46" s="245"/>
      <c r="J46" s="245"/>
      <c r="K46" s="245"/>
    </row>
    <row r="47" spans="1:11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</row>
    <row r="48" spans="1:11" x14ac:dyDescent="0.2">
      <c r="C48" s="39"/>
      <c r="D48" s="39"/>
      <c r="E48" s="39"/>
      <c r="F48" s="39"/>
      <c r="G48" s="39"/>
      <c r="H48" s="39"/>
      <c r="I48" s="162"/>
      <c r="J48" s="162"/>
      <c r="K48" s="162"/>
    </row>
    <row r="49" spans="3:11" x14ac:dyDescent="0.2">
      <c r="C49" s="39"/>
      <c r="D49" s="39"/>
      <c r="E49" s="39"/>
      <c r="F49" s="39"/>
      <c r="G49" s="39"/>
      <c r="H49" s="39"/>
      <c r="I49" s="162"/>
      <c r="J49" s="162"/>
      <c r="K49" s="162"/>
    </row>
  </sheetData>
  <mergeCells count="9">
    <mergeCell ref="B44:K45"/>
    <mergeCell ref="B46:K47"/>
    <mergeCell ref="K5:K6"/>
    <mergeCell ref="A1:K1"/>
    <mergeCell ref="A2:K2"/>
    <mergeCell ref="G4:I4"/>
    <mergeCell ref="A5:A6"/>
    <mergeCell ref="G5:G6"/>
    <mergeCell ref="I5:I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06CE-1893-4BAD-80F8-F5FE98337E73}">
  <sheetPr>
    <tabColor theme="9" tint="0.79998168889431442"/>
  </sheetPr>
  <dimension ref="A1:D23"/>
  <sheetViews>
    <sheetView topLeftCell="A14" workbookViewId="0">
      <selection activeCell="C32" sqref="C32"/>
    </sheetView>
  </sheetViews>
  <sheetFormatPr defaultRowHeight="15" x14ac:dyDescent="0.25"/>
  <cols>
    <col min="2" max="2" width="9.140625" style="32"/>
    <col min="3" max="3" width="27" customWidth="1"/>
    <col min="4" max="4" width="43.28515625" customWidth="1"/>
  </cols>
  <sheetData>
    <row r="1" spans="1:4" x14ac:dyDescent="0.25">
      <c r="A1" s="221" t="s">
        <v>6</v>
      </c>
      <c r="B1" s="221"/>
      <c r="C1" s="221"/>
      <c r="D1" s="221"/>
    </row>
    <row r="2" spans="1:4" x14ac:dyDescent="0.25">
      <c r="A2" s="221" t="s">
        <v>383</v>
      </c>
      <c r="B2" s="221"/>
      <c r="C2" s="221"/>
      <c r="D2" s="221"/>
    </row>
    <row r="3" spans="1:4" x14ac:dyDescent="0.25">
      <c r="A3" s="26"/>
      <c r="C3" s="26"/>
      <c r="D3" s="27"/>
    </row>
    <row r="4" spans="1:4" ht="27.75" customHeight="1" x14ac:dyDescent="0.25">
      <c r="A4" s="31" t="s">
        <v>384</v>
      </c>
      <c r="B4" s="31" t="s">
        <v>60</v>
      </c>
      <c r="C4" s="30" t="s">
        <v>180</v>
      </c>
      <c r="D4" s="30" t="s">
        <v>385</v>
      </c>
    </row>
    <row r="5" spans="1:4" ht="27" x14ac:dyDescent="0.25">
      <c r="A5" s="260" t="s">
        <v>386</v>
      </c>
      <c r="B5" s="33" t="s">
        <v>356</v>
      </c>
      <c r="C5" s="28" t="s">
        <v>4</v>
      </c>
      <c r="D5" s="29" t="s">
        <v>387</v>
      </c>
    </row>
    <row r="6" spans="1:4" ht="27" x14ac:dyDescent="0.25">
      <c r="A6" s="260"/>
      <c r="B6" s="33" t="s">
        <v>357</v>
      </c>
      <c r="C6" s="28" t="s">
        <v>4</v>
      </c>
      <c r="D6" s="29" t="s">
        <v>388</v>
      </c>
    </row>
    <row r="7" spans="1:4" ht="27" x14ac:dyDescent="0.25">
      <c r="A7" s="260"/>
      <c r="B7" s="33" t="s">
        <v>358</v>
      </c>
      <c r="C7" s="28" t="s">
        <v>4</v>
      </c>
      <c r="D7" s="29" t="s">
        <v>389</v>
      </c>
    </row>
    <row r="8" spans="1:4" x14ac:dyDescent="0.25">
      <c r="A8" s="260"/>
      <c r="B8" s="33" t="s">
        <v>371</v>
      </c>
      <c r="C8" s="28" t="s">
        <v>390</v>
      </c>
      <c r="D8" s="29" t="s">
        <v>391</v>
      </c>
    </row>
    <row r="9" spans="1:4" ht="27" x14ac:dyDescent="0.25">
      <c r="A9" s="260"/>
      <c r="B9" s="33" t="s">
        <v>372</v>
      </c>
      <c r="C9" s="28" t="s">
        <v>392</v>
      </c>
      <c r="D9" s="29" t="s">
        <v>393</v>
      </c>
    </row>
    <row r="10" spans="1:4" ht="27" x14ac:dyDescent="0.25">
      <c r="A10" s="260"/>
      <c r="B10" s="33" t="s">
        <v>373</v>
      </c>
      <c r="C10" s="28" t="s">
        <v>5</v>
      </c>
      <c r="D10" s="29" t="s">
        <v>393</v>
      </c>
    </row>
    <row r="11" spans="1:4" ht="28.5" x14ac:dyDescent="0.25">
      <c r="A11" s="260"/>
      <c r="B11" s="33" t="s">
        <v>374</v>
      </c>
      <c r="C11" s="28" t="s">
        <v>5</v>
      </c>
      <c r="D11" s="29" t="s">
        <v>394</v>
      </c>
    </row>
    <row r="12" spans="1:4" ht="28.5" customHeight="1" x14ac:dyDescent="0.25">
      <c r="A12" s="260"/>
      <c r="B12" s="33" t="s">
        <v>329</v>
      </c>
      <c r="C12" s="29" t="s">
        <v>395</v>
      </c>
      <c r="D12" s="29" t="s">
        <v>396</v>
      </c>
    </row>
    <row r="13" spans="1:4" ht="27" x14ac:dyDescent="0.25">
      <c r="A13" s="260"/>
      <c r="B13" s="33" t="s">
        <v>397</v>
      </c>
      <c r="C13" s="29" t="s">
        <v>626</v>
      </c>
      <c r="D13" s="29" t="s">
        <v>398</v>
      </c>
    </row>
    <row r="14" spans="1:4" x14ac:dyDescent="0.25">
      <c r="A14" s="260" t="s">
        <v>119</v>
      </c>
      <c r="B14" s="33" t="s">
        <v>399</v>
      </c>
      <c r="C14" s="29" t="s">
        <v>4</v>
      </c>
      <c r="D14" s="29" t="s">
        <v>400</v>
      </c>
    </row>
    <row r="15" spans="1:4" ht="41.25" x14ac:dyDescent="0.25">
      <c r="A15" s="260"/>
      <c r="B15" s="33" t="s">
        <v>401</v>
      </c>
      <c r="C15" s="29" t="s">
        <v>5</v>
      </c>
      <c r="D15" s="29" t="s">
        <v>402</v>
      </c>
    </row>
    <row r="16" spans="1:4" ht="27" x14ac:dyDescent="0.25">
      <c r="A16" s="260"/>
      <c r="B16" s="33" t="s">
        <v>356</v>
      </c>
      <c r="C16" s="29" t="s">
        <v>4</v>
      </c>
      <c r="D16" s="29" t="s">
        <v>403</v>
      </c>
    </row>
    <row r="17" spans="1:4" ht="54" x14ac:dyDescent="0.25">
      <c r="A17" s="260" t="s">
        <v>125</v>
      </c>
      <c r="B17" s="33" t="s">
        <v>361</v>
      </c>
      <c r="C17" s="29" t="s">
        <v>404</v>
      </c>
      <c r="D17" s="29" t="s">
        <v>405</v>
      </c>
    </row>
    <row r="18" spans="1:4" ht="41.25" x14ac:dyDescent="0.25">
      <c r="A18" s="260"/>
      <c r="B18" s="33" t="s">
        <v>362</v>
      </c>
      <c r="C18" s="29" t="s">
        <v>404</v>
      </c>
      <c r="D18" s="29" t="s">
        <v>406</v>
      </c>
    </row>
    <row r="19" spans="1:4" x14ac:dyDescent="0.25">
      <c r="A19" s="260"/>
      <c r="B19" s="33" t="s">
        <v>363</v>
      </c>
      <c r="C19" s="29" t="s">
        <v>407</v>
      </c>
      <c r="D19" s="29" t="s">
        <v>408</v>
      </c>
    </row>
    <row r="20" spans="1:4" ht="39.75" x14ac:dyDescent="0.25">
      <c r="A20" s="260"/>
      <c r="B20" s="33" t="s">
        <v>330</v>
      </c>
      <c r="C20" s="29" t="s">
        <v>603</v>
      </c>
      <c r="D20" s="29" t="s">
        <v>409</v>
      </c>
    </row>
    <row r="21" spans="1:4" ht="34.5" customHeight="1" x14ac:dyDescent="0.25">
      <c r="A21" s="260"/>
      <c r="B21" s="33" t="s">
        <v>379</v>
      </c>
      <c r="C21" s="29" t="s">
        <v>625</v>
      </c>
      <c r="D21" s="29" t="s">
        <v>410</v>
      </c>
    </row>
    <row r="22" spans="1:4" ht="39.75" x14ac:dyDescent="0.25">
      <c r="A22" s="260"/>
      <c r="B22" s="33" t="s">
        <v>380</v>
      </c>
      <c r="C22" s="29" t="s">
        <v>625</v>
      </c>
      <c r="D22" s="29" t="s">
        <v>411</v>
      </c>
    </row>
    <row r="23" spans="1:4" ht="37.5" customHeight="1" x14ac:dyDescent="0.25">
      <c r="A23" s="260"/>
      <c r="B23" s="33" t="s">
        <v>381</v>
      </c>
      <c r="C23" s="29" t="s">
        <v>624</v>
      </c>
      <c r="D23" s="29" t="s">
        <v>412</v>
      </c>
    </row>
  </sheetData>
  <mergeCells count="5">
    <mergeCell ref="A1:D1"/>
    <mergeCell ref="A5:A13"/>
    <mergeCell ref="A14:A16"/>
    <mergeCell ref="A17:A23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E5EC-D085-4B0C-B2E9-22F67004DB67}">
  <sheetPr>
    <tabColor theme="9" tint="0.79998168889431442"/>
  </sheetPr>
  <dimension ref="A1:G11"/>
  <sheetViews>
    <sheetView workbookViewId="0">
      <selection activeCell="I29" sqref="I29"/>
    </sheetView>
  </sheetViews>
  <sheetFormatPr defaultRowHeight="15" x14ac:dyDescent="0.25"/>
  <cols>
    <col min="1" max="1" width="5.5703125" style="7" customWidth="1"/>
    <col min="2" max="2" width="1.7109375" style="7" customWidth="1"/>
    <col min="3" max="3" width="24.7109375" style="7" customWidth="1"/>
    <col min="4" max="6" width="14.42578125" style="7" customWidth="1"/>
    <col min="7" max="7" width="14.42578125" style="10" customWidth="1"/>
  </cols>
  <sheetData>
    <row r="1" spans="1:7" x14ac:dyDescent="0.25">
      <c r="A1" s="221" t="s">
        <v>6</v>
      </c>
      <c r="B1" s="221"/>
      <c r="C1" s="221"/>
      <c r="D1" s="221"/>
      <c r="E1" s="221"/>
      <c r="F1" s="221"/>
      <c r="G1" s="221"/>
    </row>
    <row r="2" spans="1:7" x14ac:dyDescent="0.25">
      <c r="A2" s="221" t="s">
        <v>45</v>
      </c>
      <c r="B2" s="221"/>
      <c r="C2" s="221"/>
      <c r="D2" s="221"/>
      <c r="E2" s="221"/>
      <c r="F2" s="221"/>
      <c r="G2" s="221"/>
    </row>
    <row r="4" spans="1:7" ht="26.25" x14ac:dyDescent="0.25">
      <c r="A4" s="4" t="s">
        <v>8</v>
      </c>
      <c r="B4" s="5"/>
      <c r="C4" s="80" t="s">
        <v>12</v>
      </c>
      <c r="D4" s="4" t="s">
        <v>46</v>
      </c>
      <c r="E4" s="4" t="s">
        <v>47</v>
      </c>
      <c r="F4" s="4" t="s">
        <v>48</v>
      </c>
      <c r="G4" s="4" t="s">
        <v>49</v>
      </c>
    </row>
    <row r="5" spans="1:7" x14ac:dyDescent="0.25">
      <c r="A5" s="5"/>
      <c r="B5" s="5"/>
      <c r="C5" s="41"/>
      <c r="D5" s="81" t="s">
        <v>16</v>
      </c>
      <c r="E5" s="81" t="s">
        <v>17</v>
      </c>
      <c r="F5" s="81" t="s">
        <v>50</v>
      </c>
      <c r="G5" s="81" t="s">
        <v>51</v>
      </c>
    </row>
    <row r="7" spans="1:7" x14ac:dyDescent="0.25">
      <c r="A7" s="7">
        <v>1</v>
      </c>
      <c r="C7" s="23" t="s">
        <v>31</v>
      </c>
      <c r="D7" s="148">
        <v>5089.3999999999996</v>
      </c>
      <c r="E7" s="87">
        <v>5108.6000000000004</v>
      </c>
      <c r="F7" s="87">
        <f>D7-E7</f>
        <v>-19.200000000000728</v>
      </c>
      <c r="G7" s="103">
        <f>D7/E7</f>
        <v>0.99624163175821145</v>
      </c>
    </row>
    <row r="8" spans="1:7" x14ac:dyDescent="0.25">
      <c r="A8" s="7">
        <v>2</v>
      </c>
      <c r="C8" s="82" t="s">
        <v>52</v>
      </c>
      <c r="D8" s="98">
        <v>154</v>
      </c>
      <c r="E8" s="98">
        <v>135.69999999999999</v>
      </c>
      <c r="F8" s="98">
        <f>D8-E8</f>
        <v>18.300000000000011</v>
      </c>
      <c r="G8" s="103">
        <f>D8/E8</f>
        <v>1.1348563006632277</v>
      </c>
    </row>
    <row r="9" spans="1:7" x14ac:dyDescent="0.25">
      <c r="A9" s="7">
        <v>3</v>
      </c>
      <c r="C9" s="82" t="s">
        <v>21</v>
      </c>
      <c r="D9" s="102">
        <v>0.9</v>
      </c>
      <c r="E9" s="141">
        <v>0</v>
      </c>
      <c r="F9" s="139">
        <f>D9-E9</f>
        <v>0.9</v>
      </c>
      <c r="G9" s="141">
        <v>0</v>
      </c>
    </row>
    <row r="10" spans="1:7" ht="15.75" thickBot="1" x14ac:dyDescent="0.3">
      <c r="A10" s="7">
        <v>4</v>
      </c>
      <c r="C10" s="23" t="s">
        <v>53</v>
      </c>
      <c r="D10" s="88">
        <f>SUM(D7:D9)</f>
        <v>5244.2999999999993</v>
      </c>
      <c r="E10" s="89">
        <f>SUM(E7:E9)</f>
        <v>5244.3</v>
      </c>
      <c r="F10" s="142">
        <f>ROUND(SUM(F7:F9),2)</f>
        <v>0</v>
      </c>
      <c r="G10" s="140">
        <f>D10/E10</f>
        <v>0.99999999999999978</v>
      </c>
    </row>
    <row r="11" spans="1:7" ht="15.75" thickTop="1" x14ac:dyDescent="0.25">
      <c r="C11" s="83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7062-CF7A-4B28-A2A8-13FD02614E83}">
  <sheetPr>
    <tabColor theme="9" tint="0.79998168889431442"/>
  </sheetPr>
  <dimension ref="A1:D12"/>
  <sheetViews>
    <sheetView workbookViewId="0">
      <selection activeCell="C12" sqref="C12"/>
    </sheetView>
  </sheetViews>
  <sheetFormatPr defaultColWidth="9.140625" defaultRowHeight="12.75" x14ac:dyDescent="0.2"/>
  <cols>
    <col min="1" max="1" width="9.140625" style="10"/>
    <col min="2" max="2" width="9.140625" style="7"/>
    <col min="3" max="3" width="30.85546875" style="10" customWidth="1"/>
    <col min="4" max="4" width="44.85546875" style="10" customWidth="1"/>
    <col min="5" max="16384" width="9.140625" style="10"/>
  </cols>
  <sheetData>
    <row r="1" spans="1:4" x14ac:dyDescent="0.2">
      <c r="A1" s="221" t="s">
        <v>26</v>
      </c>
      <c r="B1" s="221"/>
      <c r="C1" s="221"/>
      <c r="D1" s="221"/>
    </row>
    <row r="2" spans="1:4" x14ac:dyDescent="0.2">
      <c r="A2" s="221" t="s">
        <v>413</v>
      </c>
      <c r="B2" s="221"/>
      <c r="C2" s="221"/>
      <c r="D2" s="221"/>
    </row>
    <row r="3" spans="1:4" x14ac:dyDescent="0.2">
      <c r="A3" s="26"/>
      <c r="C3" s="26"/>
      <c r="D3" s="27"/>
    </row>
    <row r="4" spans="1:4" ht="27.75" customHeight="1" x14ac:dyDescent="0.2">
      <c r="A4" s="31" t="s">
        <v>384</v>
      </c>
      <c r="B4" s="31" t="s">
        <v>60</v>
      </c>
      <c r="C4" s="30" t="s">
        <v>180</v>
      </c>
      <c r="D4" s="30" t="s">
        <v>385</v>
      </c>
    </row>
    <row r="5" spans="1:4" ht="14.25" x14ac:dyDescent="0.2">
      <c r="A5" s="261" t="s">
        <v>604</v>
      </c>
      <c r="B5" s="33" t="s">
        <v>64</v>
      </c>
      <c r="C5" s="28" t="s">
        <v>4</v>
      </c>
      <c r="D5" s="29" t="s">
        <v>183</v>
      </c>
    </row>
    <row r="6" spans="1:4" ht="14.25" x14ac:dyDescent="0.2">
      <c r="A6" s="261"/>
      <c r="B6" s="33" t="s">
        <v>65</v>
      </c>
      <c r="C6" s="29" t="s">
        <v>184</v>
      </c>
      <c r="D6" s="29" t="s">
        <v>185</v>
      </c>
    </row>
    <row r="7" spans="1:4" ht="27" x14ac:dyDescent="0.2">
      <c r="A7" s="261"/>
      <c r="B7" s="33" t="s">
        <v>66</v>
      </c>
      <c r="C7" s="29" t="s">
        <v>186</v>
      </c>
      <c r="D7" s="29" t="s">
        <v>187</v>
      </c>
    </row>
    <row r="8" spans="1:4" ht="27" x14ac:dyDescent="0.2">
      <c r="A8" s="261"/>
      <c r="B8" s="33" t="s">
        <v>67</v>
      </c>
      <c r="C8" s="29" t="s">
        <v>186</v>
      </c>
      <c r="D8" s="29" t="s">
        <v>188</v>
      </c>
    </row>
    <row r="9" spans="1:4" ht="14.25" x14ac:dyDescent="0.2">
      <c r="A9" s="261"/>
      <c r="B9" s="33" t="s">
        <v>68</v>
      </c>
      <c r="C9" s="28" t="s">
        <v>5</v>
      </c>
      <c r="D9" s="29" t="s">
        <v>190</v>
      </c>
    </row>
    <row r="10" spans="1:4" ht="14.25" x14ac:dyDescent="0.2">
      <c r="A10" s="261"/>
      <c r="B10" s="33" t="s">
        <v>69</v>
      </c>
      <c r="C10" s="28" t="s">
        <v>392</v>
      </c>
      <c r="D10" s="29" t="s">
        <v>190</v>
      </c>
    </row>
    <row r="11" spans="1:4" ht="27" x14ac:dyDescent="0.2">
      <c r="A11" s="261"/>
      <c r="B11" s="33" t="s">
        <v>71</v>
      </c>
      <c r="C11" s="29" t="s">
        <v>186</v>
      </c>
      <c r="D11" s="29" t="s">
        <v>414</v>
      </c>
    </row>
    <row r="12" spans="1:4" ht="27" x14ac:dyDescent="0.2">
      <c r="A12" s="261"/>
      <c r="B12" s="33" t="s">
        <v>72</v>
      </c>
      <c r="C12" s="29" t="s">
        <v>598</v>
      </c>
      <c r="D12" s="29" t="s">
        <v>414</v>
      </c>
    </row>
  </sheetData>
  <mergeCells count="3">
    <mergeCell ref="A1:D1"/>
    <mergeCell ref="A2:D2"/>
    <mergeCell ref="A5:A1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A15B-E8B2-410D-BC9B-AEBC1EAF7AD9}">
  <sheetPr>
    <tabColor theme="9" tint="0.79998168889431442"/>
  </sheetPr>
  <dimension ref="A1:J29"/>
  <sheetViews>
    <sheetView workbookViewId="0">
      <selection activeCell="C30" sqref="C30"/>
    </sheetView>
  </sheetViews>
  <sheetFormatPr defaultColWidth="13.5703125" defaultRowHeight="12.75" x14ac:dyDescent="0.2"/>
  <cols>
    <col min="1" max="1" width="4.85546875" style="10" bestFit="1" customWidth="1"/>
    <col min="2" max="2" width="0.85546875" style="10" customWidth="1"/>
    <col min="3" max="3" width="31.42578125" style="10" customWidth="1"/>
    <col min="4" max="4" width="0.85546875" style="10" customWidth="1"/>
    <col min="5" max="5" width="14.5703125" style="10" customWidth="1"/>
    <col min="6" max="6" width="13.5703125" style="10"/>
    <col min="7" max="7" width="16.42578125" style="10" customWidth="1"/>
    <col min="8" max="8" width="16.28515625" style="10" customWidth="1"/>
    <col min="9" max="16384" width="13.5703125" style="10"/>
  </cols>
  <sheetData>
    <row r="1" spans="1:10" x14ac:dyDescent="0.2">
      <c r="A1" s="221" t="s">
        <v>26</v>
      </c>
      <c r="B1" s="221"/>
      <c r="C1" s="221"/>
      <c r="D1" s="221"/>
      <c r="E1" s="221"/>
      <c r="F1" s="221"/>
      <c r="G1" s="221"/>
      <c r="H1" s="221"/>
    </row>
    <row r="2" spans="1:10" x14ac:dyDescent="0.2">
      <c r="A2" s="221" t="s">
        <v>415</v>
      </c>
      <c r="B2" s="221"/>
      <c r="C2" s="221"/>
      <c r="D2" s="221"/>
      <c r="E2" s="221"/>
      <c r="F2" s="221"/>
      <c r="G2" s="221"/>
      <c r="H2" s="221"/>
    </row>
    <row r="4" spans="1:10" ht="15" x14ac:dyDescent="0.25">
      <c r="E4" s="219" t="s">
        <v>10</v>
      </c>
      <c r="F4" s="265"/>
      <c r="G4" s="265"/>
    </row>
    <row r="5" spans="1:10" x14ac:dyDescent="0.2">
      <c r="A5" s="34" t="s">
        <v>57</v>
      </c>
      <c r="B5" s="222"/>
      <c r="C5" s="40"/>
      <c r="D5" s="222"/>
      <c r="E5" s="34" t="s">
        <v>416</v>
      </c>
      <c r="F5" s="34" t="s">
        <v>1</v>
      </c>
      <c r="G5" s="34" t="s">
        <v>2</v>
      </c>
      <c r="H5" s="34" t="s">
        <v>11</v>
      </c>
    </row>
    <row r="6" spans="1:10" x14ac:dyDescent="0.2">
      <c r="A6" s="35" t="s">
        <v>59</v>
      </c>
      <c r="B6" s="222"/>
      <c r="C6" s="119" t="s">
        <v>96</v>
      </c>
      <c r="D6" s="222"/>
      <c r="E6" s="35" t="s">
        <v>417</v>
      </c>
      <c r="F6" s="35" t="s">
        <v>418</v>
      </c>
      <c r="G6" s="35" t="s">
        <v>418</v>
      </c>
      <c r="H6" s="35" t="s">
        <v>419</v>
      </c>
    </row>
    <row r="7" spans="1:10" x14ac:dyDescent="0.2">
      <c r="E7" s="36" t="s">
        <v>16</v>
      </c>
      <c r="F7" s="36" t="s">
        <v>17</v>
      </c>
      <c r="G7" s="36" t="s">
        <v>30</v>
      </c>
      <c r="H7" s="36" t="s">
        <v>83</v>
      </c>
    </row>
    <row r="9" spans="1:10" x14ac:dyDescent="0.2">
      <c r="A9" s="2"/>
      <c r="B9" s="2"/>
      <c r="C9" s="63" t="s">
        <v>420</v>
      </c>
      <c r="D9" s="2"/>
      <c r="E9" s="2"/>
      <c r="F9" s="2"/>
      <c r="G9" s="2"/>
      <c r="H9" s="2"/>
    </row>
    <row r="10" spans="1:10" x14ac:dyDescent="0.2">
      <c r="A10" s="37">
        <v>1</v>
      </c>
      <c r="B10" s="2"/>
      <c r="C10" s="63" t="s">
        <v>627</v>
      </c>
      <c r="D10" s="2"/>
      <c r="E10" s="37" t="s">
        <v>421</v>
      </c>
      <c r="F10" s="37" t="s">
        <v>422</v>
      </c>
      <c r="G10" s="37" t="s">
        <v>421</v>
      </c>
      <c r="H10" s="37" t="s">
        <v>421</v>
      </c>
    </row>
    <row r="11" spans="1:10" x14ac:dyDescent="0.2">
      <c r="A11" s="37">
        <v>2</v>
      </c>
      <c r="B11" s="2"/>
      <c r="C11" s="63" t="s">
        <v>423</v>
      </c>
      <c r="D11" s="2"/>
      <c r="E11" s="37" t="s">
        <v>424</v>
      </c>
      <c r="F11" s="37" t="s">
        <v>425</v>
      </c>
      <c r="G11" s="37" t="s">
        <v>425</v>
      </c>
      <c r="H11" s="37" t="s">
        <v>424</v>
      </c>
    </row>
    <row r="12" spans="1:10" x14ac:dyDescent="0.2">
      <c r="A12" s="37">
        <v>3</v>
      </c>
      <c r="B12" s="2"/>
      <c r="C12" s="63" t="s">
        <v>426</v>
      </c>
      <c r="D12" s="2"/>
      <c r="E12" s="37" t="s">
        <v>427</v>
      </c>
      <c r="F12" s="37" t="s">
        <v>422</v>
      </c>
      <c r="G12" s="37" t="s">
        <v>422</v>
      </c>
      <c r="H12" s="37" t="s">
        <v>422</v>
      </c>
      <c r="J12" s="10" t="s">
        <v>428</v>
      </c>
    </row>
    <row r="13" spans="1:10" x14ac:dyDescent="0.2">
      <c r="A13" s="2"/>
      <c r="B13" s="2"/>
      <c r="C13" s="2"/>
      <c r="D13" s="2"/>
      <c r="E13" s="1"/>
      <c r="F13" s="1"/>
      <c r="G13" s="1"/>
      <c r="H13" s="1"/>
    </row>
    <row r="14" spans="1:10" x14ac:dyDescent="0.2">
      <c r="A14" s="262">
        <v>4</v>
      </c>
      <c r="B14" s="263"/>
      <c r="C14" s="264" t="s">
        <v>429</v>
      </c>
      <c r="D14" s="263"/>
      <c r="E14" s="64" t="s">
        <v>430</v>
      </c>
      <c r="F14" s="64" t="s">
        <v>430</v>
      </c>
      <c r="G14" s="64" t="s">
        <v>431</v>
      </c>
      <c r="H14" s="64" t="s">
        <v>431</v>
      </c>
    </row>
    <row r="15" spans="1:10" x14ac:dyDescent="0.2">
      <c r="A15" s="262"/>
      <c r="B15" s="263"/>
      <c r="C15" s="264"/>
      <c r="D15" s="263"/>
      <c r="E15" s="64" t="s">
        <v>431</v>
      </c>
      <c r="F15" s="64" t="s">
        <v>431</v>
      </c>
      <c r="G15" s="64" t="s">
        <v>432</v>
      </c>
      <c r="H15" s="64" t="s">
        <v>433</v>
      </c>
    </row>
    <row r="16" spans="1:10" x14ac:dyDescent="0.2">
      <c r="A16" s="262"/>
      <c r="B16" s="263"/>
      <c r="C16" s="264"/>
      <c r="D16" s="263"/>
      <c r="E16" s="64" t="s">
        <v>434</v>
      </c>
      <c r="F16" s="64"/>
      <c r="G16" s="64"/>
      <c r="H16" s="64" t="s">
        <v>435</v>
      </c>
    </row>
    <row r="17" spans="1:8" ht="14.25" customHeight="1" x14ac:dyDescent="0.2">
      <c r="A17" s="262"/>
      <c r="B17" s="263"/>
      <c r="C17" s="264"/>
      <c r="D17" s="263"/>
      <c r="E17" s="64" t="s">
        <v>436</v>
      </c>
      <c r="F17" s="3"/>
      <c r="G17" s="3"/>
      <c r="H17" s="3"/>
    </row>
    <row r="18" spans="1:8" x14ac:dyDescent="0.2">
      <c r="A18" s="2"/>
      <c r="B18" s="2"/>
      <c r="C18" s="2"/>
      <c r="D18" s="2"/>
      <c r="E18" s="1"/>
      <c r="F18" s="1"/>
      <c r="G18" s="1"/>
      <c r="H18" s="1"/>
    </row>
    <row r="19" spans="1:8" x14ac:dyDescent="0.2">
      <c r="A19" s="262">
        <v>5</v>
      </c>
      <c r="B19" s="263"/>
      <c r="C19" s="264" t="s">
        <v>437</v>
      </c>
      <c r="D19" s="263"/>
      <c r="E19" s="262" t="s">
        <v>438</v>
      </c>
      <c r="F19" s="262" t="s">
        <v>439</v>
      </c>
      <c r="G19" s="64" t="s">
        <v>440</v>
      </c>
      <c r="H19" s="262" t="s">
        <v>441</v>
      </c>
    </row>
    <row r="20" spans="1:8" x14ac:dyDescent="0.2">
      <c r="A20" s="262"/>
      <c r="B20" s="263"/>
      <c r="C20" s="264"/>
      <c r="D20" s="263"/>
      <c r="E20" s="262"/>
      <c r="F20" s="262"/>
      <c r="G20" s="64" t="s">
        <v>442</v>
      </c>
      <c r="H20" s="262"/>
    </row>
    <row r="22" spans="1:8" x14ac:dyDescent="0.2">
      <c r="A22" s="42" t="s">
        <v>23</v>
      </c>
      <c r="B22" s="42"/>
    </row>
    <row r="23" spans="1:8" x14ac:dyDescent="0.2">
      <c r="A23" s="48" t="s">
        <v>24</v>
      </c>
      <c r="C23" s="40" t="s">
        <v>443</v>
      </c>
      <c r="D23" s="40"/>
      <c r="E23" s="40"/>
      <c r="F23" s="40"/>
      <c r="G23" s="40"/>
    </row>
    <row r="24" spans="1:8" x14ac:dyDescent="0.2">
      <c r="A24" s="48" t="s">
        <v>25</v>
      </c>
      <c r="C24" s="40" t="s">
        <v>444</v>
      </c>
      <c r="D24" s="40"/>
      <c r="E24" s="40"/>
      <c r="F24" s="40"/>
    </row>
    <row r="25" spans="1:8" x14ac:dyDescent="0.2">
      <c r="A25" s="48" t="s">
        <v>43</v>
      </c>
      <c r="C25" s="40" t="s">
        <v>445</v>
      </c>
      <c r="D25" s="40"/>
      <c r="E25" s="40"/>
      <c r="F25" s="40"/>
      <c r="G25" s="40"/>
    </row>
    <row r="29" spans="1:8" x14ac:dyDescent="0.2">
      <c r="C29" s="10" t="s">
        <v>428</v>
      </c>
    </row>
  </sheetData>
  <mergeCells count="16">
    <mergeCell ref="H19:H20"/>
    <mergeCell ref="A19:A20"/>
    <mergeCell ref="B19:B20"/>
    <mergeCell ref="C19:C20"/>
    <mergeCell ref="D19:D20"/>
    <mergeCell ref="E19:E20"/>
    <mergeCell ref="F19:F20"/>
    <mergeCell ref="A14:A17"/>
    <mergeCell ref="B14:B17"/>
    <mergeCell ref="C14:C17"/>
    <mergeCell ref="D14:D17"/>
    <mergeCell ref="A1:H1"/>
    <mergeCell ref="A2:H2"/>
    <mergeCell ref="B5:B6"/>
    <mergeCell ref="D5:D6"/>
    <mergeCell ref="E4:G4"/>
  </mergeCells>
  <pageMargins left="0.7" right="0.7" top="0.75" bottom="0.75" header="0.3" footer="0.3"/>
  <pageSetup orientation="portrait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596D3-4869-4753-BA46-923C492C88CD}">
  <sheetPr>
    <tabColor theme="9" tint="0.79998168889431442"/>
  </sheetPr>
  <dimension ref="A1:J34"/>
  <sheetViews>
    <sheetView workbookViewId="0">
      <selection activeCell="C33" sqref="C33"/>
    </sheetView>
  </sheetViews>
  <sheetFormatPr defaultColWidth="13.5703125" defaultRowHeight="12.75" x14ac:dyDescent="0.2"/>
  <cols>
    <col min="1" max="1" width="4.85546875" style="10" bestFit="1" customWidth="1"/>
    <col min="2" max="2" width="0.85546875" style="10" customWidth="1"/>
    <col min="3" max="3" width="32.85546875" style="10" customWidth="1"/>
    <col min="4" max="4" width="0.85546875" style="10" customWidth="1"/>
    <col min="5" max="8" width="14.42578125" style="10" customWidth="1"/>
    <col min="9" max="16384" width="13.5703125" style="10"/>
  </cols>
  <sheetData>
    <row r="1" spans="1:10" x14ac:dyDescent="0.2">
      <c r="A1" s="221" t="s">
        <v>139</v>
      </c>
      <c r="B1" s="221"/>
      <c r="C1" s="221"/>
      <c r="D1" s="221"/>
      <c r="E1" s="221"/>
      <c r="F1" s="221"/>
      <c r="G1" s="221"/>
      <c r="H1" s="221"/>
    </row>
    <row r="2" spans="1:10" x14ac:dyDescent="0.2">
      <c r="A2" s="221" t="s">
        <v>446</v>
      </c>
      <c r="B2" s="221"/>
      <c r="C2" s="221"/>
      <c r="D2" s="221"/>
      <c r="E2" s="221"/>
      <c r="F2" s="221"/>
      <c r="G2" s="221"/>
      <c r="H2" s="221"/>
    </row>
    <row r="4" spans="1:10" ht="15" x14ac:dyDescent="0.25">
      <c r="E4" s="219" t="s">
        <v>10</v>
      </c>
      <c r="F4" s="265"/>
      <c r="G4" s="265"/>
    </row>
    <row r="5" spans="1:10" x14ac:dyDescent="0.2">
      <c r="A5" s="34" t="s">
        <v>57</v>
      </c>
      <c r="B5" s="222"/>
      <c r="C5" s="40"/>
      <c r="D5" s="222"/>
      <c r="E5" s="34" t="s">
        <v>416</v>
      </c>
      <c r="F5" s="34" t="s">
        <v>1</v>
      </c>
      <c r="G5" s="34" t="s">
        <v>2</v>
      </c>
      <c r="H5" s="34" t="s">
        <v>11</v>
      </c>
    </row>
    <row r="6" spans="1:10" x14ac:dyDescent="0.2">
      <c r="A6" s="35" t="s">
        <v>59</v>
      </c>
      <c r="B6" s="222"/>
      <c r="C6" s="119" t="s">
        <v>96</v>
      </c>
      <c r="D6" s="222"/>
      <c r="E6" s="35" t="s">
        <v>417</v>
      </c>
      <c r="F6" s="35" t="s">
        <v>418</v>
      </c>
      <c r="G6" s="35" t="s">
        <v>418</v>
      </c>
      <c r="H6" s="35" t="s">
        <v>605</v>
      </c>
    </row>
    <row r="7" spans="1:10" x14ac:dyDescent="0.2">
      <c r="E7" s="36" t="s">
        <v>16</v>
      </c>
      <c r="F7" s="36" t="s">
        <v>17</v>
      </c>
      <c r="G7" s="36" t="s">
        <v>30</v>
      </c>
      <c r="H7" s="36" t="s">
        <v>83</v>
      </c>
    </row>
    <row r="9" spans="1:10" x14ac:dyDescent="0.2">
      <c r="A9" s="2"/>
      <c r="B9" s="2"/>
      <c r="C9" s="175" t="s">
        <v>447</v>
      </c>
      <c r="D9" s="2"/>
      <c r="E9" s="2"/>
      <c r="F9" s="2"/>
      <c r="G9" s="2"/>
      <c r="H9" s="2"/>
    </row>
    <row r="10" spans="1:10" x14ac:dyDescent="0.2">
      <c r="A10" s="37">
        <v>1</v>
      </c>
      <c r="B10" s="2"/>
      <c r="C10" s="176" t="s">
        <v>448</v>
      </c>
      <c r="D10" s="2"/>
      <c r="E10" s="37" t="s">
        <v>449</v>
      </c>
      <c r="F10" s="37" t="s">
        <v>450</v>
      </c>
      <c r="G10" s="37" t="s">
        <v>450</v>
      </c>
      <c r="H10" s="37" t="s">
        <v>450</v>
      </c>
    </row>
    <row r="11" spans="1:10" x14ac:dyDescent="0.2">
      <c r="A11" s="37">
        <v>2</v>
      </c>
      <c r="B11" s="2"/>
      <c r="C11" s="176" t="s">
        <v>451</v>
      </c>
      <c r="D11" s="2"/>
      <c r="E11" s="37" t="s">
        <v>422</v>
      </c>
      <c r="F11" s="37" t="s">
        <v>421</v>
      </c>
      <c r="G11" s="37" t="s">
        <v>421</v>
      </c>
      <c r="H11" s="37" t="s">
        <v>421</v>
      </c>
    </row>
    <row r="12" spans="1:10" x14ac:dyDescent="0.2">
      <c r="A12" s="37"/>
      <c r="B12" s="2"/>
      <c r="C12" s="176"/>
      <c r="D12" s="2"/>
      <c r="E12" s="37"/>
      <c r="F12" s="37"/>
      <c r="G12" s="37"/>
      <c r="H12" s="37"/>
    </row>
    <row r="13" spans="1:10" x14ac:dyDescent="0.2">
      <c r="A13" s="37"/>
      <c r="B13" s="2"/>
      <c r="C13" s="63" t="s">
        <v>452</v>
      </c>
      <c r="D13" s="2"/>
      <c r="E13" s="37"/>
      <c r="F13" s="37"/>
      <c r="G13" s="37"/>
      <c r="H13" s="37"/>
      <c r="J13" s="10" t="s">
        <v>428</v>
      </c>
    </row>
    <row r="14" spans="1:10" x14ac:dyDescent="0.2">
      <c r="A14" s="1">
        <v>3</v>
      </c>
      <c r="B14" s="2"/>
      <c r="C14" s="177" t="s">
        <v>453</v>
      </c>
      <c r="D14" s="2"/>
      <c r="E14" s="1" t="s">
        <v>454</v>
      </c>
      <c r="F14" s="1" t="s">
        <v>455</v>
      </c>
      <c r="G14" s="1" t="s">
        <v>455</v>
      </c>
      <c r="H14" s="1" t="s">
        <v>455</v>
      </c>
    </row>
    <row r="15" spans="1:10" x14ac:dyDescent="0.2">
      <c r="A15" s="37">
        <v>4</v>
      </c>
      <c r="B15" s="2"/>
      <c r="C15" s="176" t="s">
        <v>456</v>
      </c>
      <c r="D15" s="2"/>
      <c r="E15" s="64" t="s">
        <v>421</v>
      </c>
      <c r="F15" s="64" t="s">
        <v>421</v>
      </c>
      <c r="G15" s="64" t="s">
        <v>421</v>
      </c>
      <c r="H15" s="64" t="s">
        <v>421</v>
      </c>
    </row>
    <row r="16" spans="1:10" x14ac:dyDescent="0.2">
      <c r="A16" s="37"/>
      <c r="B16" s="2"/>
      <c r="C16" s="63"/>
      <c r="D16" s="2"/>
      <c r="E16" s="64"/>
      <c r="F16" s="64"/>
      <c r="G16" s="64"/>
      <c r="H16" s="64"/>
    </row>
    <row r="17" spans="1:8" ht="25.5" x14ac:dyDescent="0.2">
      <c r="A17" s="37">
        <v>5</v>
      </c>
      <c r="B17" s="2"/>
      <c r="C17" s="63" t="s">
        <v>457</v>
      </c>
      <c r="D17" s="2"/>
      <c r="E17" s="64" t="s">
        <v>458</v>
      </c>
      <c r="F17" s="64" t="s">
        <v>459</v>
      </c>
      <c r="G17" s="64" t="s">
        <v>459</v>
      </c>
      <c r="H17" s="64" t="s">
        <v>459</v>
      </c>
    </row>
    <row r="18" spans="1:8" ht="14.25" customHeight="1" x14ac:dyDescent="0.2">
      <c r="A18" s="37"/>
      <c r="B18" s="2"/>
      <c r="C18" s="63"/>
      <c r="D18" s="2"/>
      <c r="E18" s="64"/>
      <c r="F18" s="3"/>
      <c r="G18" s="3"/>
      <c r="H18" s="3"/>
    </row>
    <row r="19" spans="1:8" x14ac:dyDescent="0.2">
      <c r="A19" s="2"/>
      <c r="B19" s="2"/>
      <c r="C19" s="2" t="s">
        <v>460</v>
      </c>
      <c r="D19" s="2"/>
      <c r="E19" s="1"/>
      <c r="F19" s="1"/>
      <c r="G19" s="1"/>
      <c r="H19" s="1"/>
    </row>
    <row r="20" spans="1:8" x14ac:dyDescent="0.2">
      <c r="A20" s="37">
        <v>6</v>
      </c>
      <c r="B20" s="2"/>
      <c r="C20" s="176" t="s">
        <v>461</v>
      </c>
      <c r="D20" s="2"/>
      <c r="E20" s="37" t="s">
        <v>421</v>
      </c>
      <c r="F20" s="37" t="s">
        <v>422</v>
      </c>
      <c r="G20" s="37" t="s">
        <v>422</v>
      </c>
      <c r="H20" s="37" t="s">
        <v>422</v>
      </c>
    </row>
    <row r="21" spans="1:8" ht="13.9" customHeight="1" x14ac:dyDescent="0.2">
      <c r="A21" s="37">
        <v>7</v>
      </c>
      <c r="B21" s="2"/>
      <c r="C21" s="178" t="s">
        <v>462</v>
      </c>
      <c r="D21" s="2"/>
      <c r="E21" s="36" t="s">
        <v>421</v>
      </c>
      <c r="F21" s="36" t="s">
        <v>422</v>
      </c>
      <c r="G21" s="36" t="s">
        <v>422</v>
      </c>
      <c r="H21" s="36" t="s">
        <v>422</v>
      </c>
    </row>
    <row r="22" spans="1:8" x14ac:dyDescent="0.2">
      <c r="A22" s="7">
        <v>8</v>
      </c>
      <c r="C22" s="179" t="s">
        <v>463</v>
      </c>
      <c r="E22" s="7" t="s">
        <v>422</v>
      </c>
      <c r="F22" s="7" t="s">
        <v>421</v>
      </c>
      <c r="G22" s="7" t="s">
        <v>422</v>
      </c>
      <c r="H22" s="7" t="s">
        <v>422</v>
      </c>
    </row>
    <row r="23" spans="1:8" x14ac:dyDescent="0.2">
      <c r="A23" s="7">
        <v>9</v>
      </c>
      <c r="C23" s="179" t="s">
        <v>464</v>
      </c>
      <c r="E23" s="7" t="s">
        <v>465</v>
      </c>
      <c r="F23" s="7" t="s">
        <v>422</v>
      </c>
      <c r="G23" s="7" t="s">
        <v>466</v>
      </c>
      <c r="H23" s="7" t="s">
        <v>467</v>
      </c>
    </row>
    <row r="24" spans="1:8" x14ac:dyDescent="0.2">
      <c r="A24" s="7">
        <v>10</v>
      </c>
      <c r="C24" s="179" t="s">
        <v>468</v>
      </c>
      <c r="E24" s="7" t="s">
        <v>422</v>
      </c>
      <c r="F24" s="7" t="s">
        <v>421</v>
      </c>
      <c r="G24" s="7" t="s">
        <v>421</v>
      </c>
      <c r="H24" s="7" t="s">
        <v>421</v>
      </c>
    </row>
    <row r="25" spans="1:8" x14ac:dyDescent="0.2">
      <c r="C25" s="179"/>
    </row>
    <row r="26" spans="1:8" x14ac:dyDescent="0.2">
      <c r="A26" s="42" t="s">
        <v>23</v>
      </c>
      <c r="B26" s="42"/>
    </row>
    <row r="27" spans="1:8" ht="12.75" customHeight="1" x14ac:dyDescent="0.2">
      <c r="A27" s="48" t="s">
        <v>24</v>
      </c>
      <c r="B27" s="223" t="s">
        <v>469</v>
      </c>
      <c r="C27" s="246"/>
      <c r="D27" s="246"/>
      <c r="E27" s="246"/>
      <c r="F27" s="246"/>
      <c r="G27" s="246"/>
      <c r="H27" s="246"/>
    </row>
    <row r="28" spans="1:8" ht="12.75" customHeight="1" x14ac:dyDescent="0.2">
      <c r="A28" s="48"/>
      <c r="B28" s="246"/>
      <c r="C28" s="246"/>
      <c r="D28" s="246"/>
      <c r="E28" s="246"/>
      <c r="F28" s="246"/>
      <c r="G28" s="246"/>
      <c r="H28" s="246"/>
    </row>
    <row r="29" spans="1:8" x14ac:dyDescent="0.2">
      <c r="A29" s="48" t="s">
        <v>25</v>
      </c>
      <c r="B29" s="40" t="s">
        <v>470</v>
      </c>
      <c r="C29" s="40"/>
      <c r="D29" s="40"/>
      <c r="E29" s="40"/>
      <c r="F29" s="40"/>
    </row>
    <row r="30" spans="1:8" x14ac:dyDescent="0.2">
      <c r="A30" s="48" t="s">
        <v>43</v>
      </c>
      <c r="B30" s="40" t="s">
        <v>471</v>
      </c>
      <c r="C30" s="49"/>
      <c r="D30" s="40"/>
      <c r="E30" s="40"/>
      <c r="F30" s="40"/>
      <c r="G30" s="40"/>
    </row>
    <row r="34" spans="3:3" x14ac:dyDescent="0.2">
      <c r="C34" s="10" t="s">
        <v>428</v>
      </c>
    </row>
  </sheetData>
  <mergeCells count="6">
    <mergeCell ref="B27:H28"/>
    <mergeCell ref="A1:H1"/>
    <mergeCell ref="A2:H2"/>
    <mergeCell ref="E4:G4"/>
    <mergeCell ref="B5:B6"/>
    <mergeCell ref="D5:D6"/>
  </mergeCells>
  <pageMargins left="0.7" right="0.7" top="0.75" bottom="0.75" header="0.3" footer="0.3"/>
  <pageSetup orientation="portrait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8DBF-1B94-4F3F-B6BA-79349D37442A}">
  <sheetPr>
    <tabColor theme="9" tint="0.79998168889431442"/>
  </sheetPr>
  <dimension ref="A1:F15"/>
  <sheetViews>
    <sheetView workbookViewId="0">
      <selection activeCell="C16" sqref="C16"/>
    </sheetView>
  </sheetViews>
  <sheetFormatPr defaultRowHeight="15" x14ac:dyDescent="0.25"/>
  <cols>
    <col min="1" max="1" width="5.85546875" customWidth="1"/>
    <col min="2" max="2" width="1.7109375" customWidth="1"/>
    <col min="3" max="3" width="29.28515625" bestFit="1" customWidth="1"/>
    <col min="4" max="4" width="1.7109375" customWidth="1"/>
    <col min="5" max="5" width="28.85546875" customWidth="1"/>
    <col min="6" max="6" width="27" customWidth="1"/>
  </cols>
  <sheetData>
    <row r="1" spans="1:6" x14ac:dyDescent="0.25">
      <c r="A1" s="221" t="s">
        <v>26</v>
      </c>
      <c r="B1" s="221"/>
      <c r="C1" s="221"/>
      <c r="D1" s="221"/>
      <c r="E1" s="221"/>
      <c r="F1" s="221"/>
    </row>
    <row r="2" spans="1:6" x14ac:dyDescent="0.25">
      <c r="A2" s="221" t="s">
        <v>472</v>
      </c>
      <c r="B2" s="221"/>
      <c r="C2" s="221"/>
      <c r="D2" s="221"/>
      <c r="E2" s="221"/>
      <c r="F2" s="221"/>
    </row>
    <row r="3" spans="1:6" x14ac:dyDescent="0.25">
      <c r="A3" s="76" t="s">
        <v>428</v>
      </c>
    </row>
    <row r="4" spans="1:6" x14ac:dyDescent="0.25">
      <c r="A4" s="34" t="s">
        <v>57</v>
      </c>
      <c r="C4" s="58"/>
      <c r="E4" s="34" t="s">
        <v>473</v>
      </c>
      <c r="F4" s="34" t="s">
        <v>11</v>
      </c>
    </row>
    <row r="5" spans="1:6" x14ac:dyDescent="0.25">
      <c r="A5" s="35" t="s">
        <v>59</v>
      </c>
      <c r="C5" s="119" t="s">
        <v>96</v>
      </c>
      <c r="E5" s="35" t="s">
        <v>418</v>
      </c>
      <c r="F5" s="35" t="s">
        <v>605</v>
      </c>
    </row>
    <row r="6" spans="1:6" x14ac:dyDescent="0.25">
      <c r="E6" s="36" t="s">
        <v>16</v>
      </c>
      <c r="F6" s="36" t="s">
        <v>17</v>
      </c>
    </row>
    <row r="8" spans="1:6" ht="25.5" x14ac:dyDescent="0.25">
      <c r="A8" s="36">
        <v>1</v>
      </c>
      <c r="B8" s="115"/>
      <c r="C8" s="63" t="s">
        <v>474</v>
      </c>
      <c r="D8" s="115"/>
      <c r="E8" s="63" t="s">
        <v>125</v>
      </c>
      <c r="F8" s="39" t="s">
        <v>475</v>
      </c>
    </row>
    <row r="9" spans="1:6" ht="27" x14ac:dyDescent="0.25">
      <c r="A9" s="115"/>
      <c r="B9" s="115"/>
      <c r="C9" s="115"/>
      <c r="D9" s="115"/>
      <c r="E9" s="39" t="s">
        <v>476</v>
      </c>
      <c r="F9" s="39" t="s">
        <v>477</v>
      </c>
    </row>
    <row r="10" spans="1:6" x14ac:dyDescent="0.25">
      <c r="A10" s="242">
        <v>2</v>
      </c>
      <c r="B10" s="242"/>
      <c r="C10" s="241" t="s">
        <v>429</v>
      </c>
      <c r="D10" s="241"/>
      <c r="E10" s="223" t="s">
        <v>478</v>
      </c>
      <c r="F10" s="223" t="s">
        <v>479</v>
      </c>
    </row>
    <row r="11" spans="1:6" x14ac:dyDescent="0.25">
      <c r="A11" s="242"/>
      <c r="B11" s="242"/>
      <c r="C11" s="241"/>
      <c r="D11" s="241"/>
      <c r="E11" s="223"/>
      <c r="F11" s="223"/>
    </row>
    <row r="12" spans="1:6" ht="38.25" x14ac:dyDescent="0.25">
      <c r="A12" s="36">
        <v>3</v>
      </c>
      <c r="B12" s="115"/>
      <c r="C12" s="40" t="s">
        <v>480</v>
      </c>
      <c r="D12" s="115"/>
      <c r="E12" s="39" t="s">
        <v>481</v>
      </c>
      <c r="F12" s="39" t="s">
        <v>482</v>
      </c>
    </row>
    <row r="13" spans="1:6" x14ac:dyDescent="0.25">
      <c r="A13" s="58"/>
      <c r="B13" s="58"/>
      <c r="C13" s="58"/>
      <c r="D13" s="58"/>
      <c r="E13" s="58"/>
      <c r="F13" s="58"/>
    </row>
    <row r="14" spans="1:6" x14ac:dyDescent="0.25">
      <c r="A14" s="247" t="s">
        <v>73</v>
      </c>
      <c r="B14" s="247"/>
      <c r="C14" s="58"/>
    </row>
    <row r="15" spans="1:6" x14ac:dyDescent="0.25">
      <c r="A15" s="48" t="s">
        <v>24</v>
      </c>
      <c r="B15" s="49" t="s">
        <v>483</v>
      </c>
      <c r="C15" s="49"/>
      <c r="D15" s="149"/>
      <c r="E15" s="149"/>
      <c r="F15" s="149"/>
    </row>
  </sheetData>
  <mergeCells count="9">
    <mergeCell ref="A14:B14"/>
    <mergeCell ref="A1:F1"/>
    <mergeCell ref="A2:F2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329C-F3AC-45CD-A6A6-44C551E9F635}">
  <sheetPr>
    <tabColor theme="9" tint="0.79998168889431442"/>
  </sheetPr>
  <dimension ref="A1:K19"/>
  <sheetViews>
    <sheetView workbookViewId="0">
      <selection activeCell="C24" sqref="C24"/>
    </sheetView>
  </sheetViews>
  <sheetFormatPr defaultColWidth="9.140625" defaultRowHeight="12.75" x14ac:dyDescent="0.2"/>
  <cols>
    <col min="1" max="1" width="4.85546875" style="7" bestFit="1" customWidth="1"/>
    <col min="2" max="2" width="1.140625" style="7" customWidth="1"/>
    <col min="3" max="3" width="16.28515625" style="23" customWidth="1"/>
    <col min="4" max="4" width="1.140625" style="7" customWidth="1"/>
    <col min="5" max="5" width="11.140625" style="7" customWidth="1"/>
    <col min="6" max="6" width="1.140625" style="7" customWidth="1"/>
    <col min="7" max="7" width="14.28515625" style="7" customWidth="1"/>
    <col min="8" max="8" width="1.140625" style="7" customWidth="1"/>
    <col min="9" max="9" width="17" style="7" customWidth="1"/>
    <col min="10" max="10" width="1.140625" style="7" customWidth="1"/>
    <col min="11" max="11" width="17.5703125" style="7" customWidth="1"/>
    <col min="12" max="16384" width="9.140625" style="10"/>
  </cols>
  <sheetData>
    <row r="1" spans="1:11" x14ac:dyDescent="0.2">
      <c r="A1" s="242" t="s">
        <v>139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x14ac:dyDescent="0.2">
      <c r="A2" s="221" t="s">
        <v>484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3.9" customHeight="1" x14ac:dyDescent="0.2">
      <c r="B4" s="222"/>
      <c r="C4" s="230" t="s">
        <v>485</v>
      </c>
      <c r="D4" s="245"/>
      <c r="E4" s="34"/>
      <c r="F4" s="245"/>
      <c r="G4" s="34"/>
      <c r="H4" s="245"/>
      <c r="I4" s="34" t="s">
        <v>486</v>
      </c>
      <c r="J4" s="245"/>
      <c r="K4" s="34" t="s">
        <v>420</v>
      </c>
    </row>
    <row r="5" spans="1:11" ht="13.9" customHeight="1" x14ac:dyDescent="0.2">
      <c r="A5" s="34" t="s">
        <v>57</v>
      </c>
      <c r="B5" s="222"/>
      <c r="C5" s="230"/>
      <c r="D5" s="245"/>
      <c r="E5" s="34" t="s">
        <v>487</v>
      </c>
      <c r="F5" s="245"/>
      <c r="G5" s="34" t="s">
        <v>488</v>
      </c>
      <c r="H5" s="245"/>
      <c r="I5" s="34" t="s">
        <v>489</v>
      </c>
      <c r="J5" s="245"/>
      <c r="K5" s="34" t="s">
        <v>489</v>
      </c>
    </row>
    <row r="6" spans="1:11" ht="13.9" customHeight="1" x14ac:dyDescent="0.2">
      <c r="A6" s="35" t="s">
        <v>59</v>
      </c>
      <c r="B6" s="222"/>
      <c r="C6" s="231"/>
      <c r="D6" s="245"/>
      <c r="E6" s="35" t="s">
        <v>490</v>
      </c>
      <c r="F6" s="245"/>
      <c r="G6" s="35" t="s">
        <v>491</v>
      </c>
      <c r="H6" s="245"/>
      <c r="I6" s="35" t="s">
        <v>492</v>
      </c>
      <c r="J6" s="245"/>
      <c r="K6" s="35" t="s">
        <v>493</v>
      </c>
    </row>
    <row r="7" spans="1:11" x14ac:dyDescent="0.2">
      <c r="A7" s="10"/>
      <c r="B7" s="10"/>
      <c r="C7" s="10"/>
      <c r="D7" s="10"/>
      <c r="E7" s="36" t="s">
        <v>16</v>
      </c>
      <c r="F7" s="10"/>
      <c r="G7" s="36" t="s">
        <v>17</v>
      </c>
      <c r="H7" s="10"/>
      <c r="I7" s="36" t="s">
        <v>30</v>
      </c>
      <c r="J7" s="10"/>
      <c r="K7" s="36" t="s">
        <v>83</v>
      </c>
    </row>
    <row r="8" spans="1:11" x14ac:dyDescent="0.2">
      <c r="A8" s="10"/>
      <c r="B8" s="10"/>
      <c r="C8" s="76" t="s">
        <v>494</v>
      </c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36">
        <v>1</v>
      </c>
      <c r="B9" s="10"/>
      <c r="C9" s="40" t="s">
        <v>495</v>
      </c>
      <c r="D9" s="10"/>
      <c r="E9" s="36">
        <v>32</v>
      </c>
      <c r="F9" s="10"/>
      <c r="G9" s="36" t="s">
        <v>496</v>
      </c>
      <c r="H9" s="10"/>
      <c r="I9" s="36" t="s">
        <v>497</v>
      </c>
      <c r="J9" s="10"/>
      <c r="K9" s="36" t="s">
        <v>498</v>
      </c>
    </row>
    <row r="10" spans="1:11" x14ac:dyDescent="0.2">
      <c r="A10" s="36">
        <v>2</v>
      </c>
      <c r="B10" s="10"/>
      <c r="C10" s="40" t="s">
        <v>499</v>
      </c>
      <c r="D10" s="10"/>
      <c r="E10" s="36">
        <v>22</v>
      </c>
      <c r="F10" s="10"/>
      <c r="G10" s="36" t="s">
        <v>500</v>
      </c>
      <c r="H10" s="10"/>
      <c r="I10" s="48" t="s">
        <v>501</v>
      </c>
      <c r="J10" s="10"/>
      <c r="K10" s="36" t="s">
        <v>502</v>
      </c>
    </row>
    <row r="11" spans="1:11" x14ac:dyDescent="0.2">
      <c r="A11" s="36">
        <v>3</v>
      </c>
      <c r="B11" s="10"/>
      <c r="C11" s="40" t="s">
        <v>503</v>
      </c>
      <c r="D11" s="10"/>
      <c r="E11" s="36">
        <v>4</v>
      </c>
      <c r="F11" s="10"/>
      <c r="G11" s="36" t="s">
        <v>504</v>
      </c>
      <c r="H11" s="10"/>
      <c r="I11" s="36" t="s">
        <v>505</v>
      </c>
      <c r="J11" s="10"/>
      <c r="K11" s="36" t="s">
        <v>506</v>
      </c>
    </row>
    <row r="12" spans="1:11" x14ac:dyDescent="0.2">
      <c r="A12" s="36">
        <v>4</v>
      </c>
      <c r="B12" s="10"/>
      <c r="C12" s="40" t="s">
        <v>507</v>
      </c>
      <c r="D12" s="10"/>
      <c r="E12" s="36">
        <v>3</v>
      </c>
      <c r="F12" s="10"/>
      <c r="G12" s="36" t="s">
        <v>508</v>
      </c>
      <c r="H12" s="10"/>
      <c r="I12" s="36" t="s">
        <v>509</v>
      </c>
      <c r="J12" s="10"/>
      <c r="K12" s="36" t="s">
        <v>510</v>
      </c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36">
        <v>5</v>
      </c>
      <c r="B14" s="10"/>
      <c r="C14" s="40" t="s">
        <v>53</v>
      </c>
      <c r="D14" s="10"/>
      <c r="E14" s="36">
        <f>SUM(E9:E12)</f>
        <v>61</v>
      </c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247" t="s">
        <v>23</v>
      </c>
      <c r="B16" s="247"/>
      <c r="C16" s="247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48" t="s">
        <v>24</v>
      </c>
      <c r="C17" s="40" t="s">
        <v>511</v>
      </c>
      <c r="D17" s="40"/>
      <c r="E17" s="40"/>
      <c r="F17" s="40"/>
      <c r="G17" s="40"/>
      <c r="H17" s="40"/>
      <c r="I17" s="40"/>
      <c r="J17" s="40"/>
      <c r="K17" s="40"/>
    </row>
    <row r="18" spans="1:11" x14ac:dyDescent="0.2">
      <c r="A18" s="48" t="s">
        <v>25</v>
      </c>
      <c r="C18" s="40" t="s">
        <v>512</v>
      </c>
      <c r="D18" s="40"/>
      <c r="E18" s="40"/>
      <c r="F18" s="40"/>
      <c r="G18" s="40"/>
      <c r="H18" s="40"/>
      <c r="I18" s="40"/>
      <c r="J18" s="40"/>
      <c r="K18" s="40"/>
    </row>
    <row r="19" spans="1:11" x14ac:dyDescent="0.2">
      <c r="A19" s="48" t="s">
        <v>43</v>
      </c>
      <c r="C19" s="40" t="s">
        <v>513</v>
      </c>
      <c r="D19" s="40"/>
      <c r="E19" s="40"/>
      <c r="F19" s="40"/>
      <c r="G19" s="40"/>
      <c r="H19" s="40"/>
      <c r="I19" s="40"/>
      <c r="J19" s="40"/>
      <c r="K19" s="40"/>
    </row>
  </sheetData>
  <mergeCells count="9">
    <mergeCell ref="A16:C16"/>
    <mergeCell ref="A1:K1"/>
    <mergeCell ref="A2:K2"/>
    <mergeCell ref="B4:B6"/>
    <mergeCell ref="C4:C6"/>
    <mergeCell ref="D4:D6"/>
    <mergeCell ref="F4:F6"/>
    <mergeCell ref="H4:H6"/>
    <mergeCell ref="J4:J6"/>
  </mergeCells>
  <pageMargins left="0.7" right="0.7" top="0.75" bottom="0.75" header="0.3" footer="0.3"/>
  <pageSetup orientation="portrait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0245-B58D-4DCA-85ED-D1802BFB1C8E}">
  <sheetPr>
    <tabColor theme="9" tint="0.79998168889431442"/>
  </sheetPr>
  <dimension ref="A1:H14"/>
  <sheetViews>
    <sheetView workbookViewId="0">
      <selection activeCell="H22" sqref="H22"/>
    </sheetView>
  </sheetViews>
  <sheetFormatPr defaultRowHeight="12.75" x14ac:dyDescent="0.2"/>
  <cols>
    <col min="1" max="1" width="5.85546875" style="10" customWidth="1"/>
    <col min="2" max="2" width="1.7109375" style="10" customWidth="1"/>
    <col min="3" max="3" width="29.28515625" style="10" bestFit="1" customWidth="1"/>
    <col min="4" max="4" width="1.7109375" style="10" customWidth="1"/>
    <col min="5" max="5" width="17.7109375" style="10" customWidth="1"/>
    <col min="6" max="6" width="19" style="10" customWidth="1"/>
    <col min="7" max="7" width="19.42578125" style="10" customWidth="1"/>
    <col min="8" max="8" width="27" style="10" customWidth="1"/>
    <col min="9" max="16384" width="9.140625" style="10"/>
  </cols>
  <sheetData>
    <row r="1" spans="1:8" x14ac:dyDescent="0.2">
      <c r="A1" s="221" t="s">
        <v>26</v>
      </c>
      <c r="B1" s="221"/>
      <c r="C1" s="221"/>
      <c r="D1" s="221"/>
      <c r="E1" s="221"/>
      <c r="F1" s="221"/>
      <c r="G1" s="221"/>
      <c r="H1" s="221"/>
    </row>
    <row r="2" spans="1:8" x14ac:dyDescent="0.2">
      <c r="A2" s="221" t="s">
        <v>514</v>
      </c>
      <c r="B2" s="221"/>
      <c r="C2" s="221"/>
      <c r="D2" s="221"/>
      <c r="E2" s="221"/>
      <c r="F2" s="221"/>
      <c r="G2" s="221"/>
      <c r="H2" s="221"/>
    </row>
    <row r="3" spans="1:8" x14ac:dyDescent="0.2">
      <c r="A3" s="76" t="s">
        <v>428</v>
      </c>
    </row>
    <row r="4" spans="1:8" x14ac:dyDescent="0.2">
      <c r="A4" s="34" t="s">
        <v>57</v>
      </c>
      <c r="C4" s="44"/>
      <c r="E4" s="7" t="s">
        <v>0</v>
      </c>
      <c r="F4" s="7" t="s">
        <v>1</v>
      </c>
      <c r="G4" s="34" t="s">
        <v>473</v>
      </c>
      <c r="H4" s="34" t="s">
        <v>11</v>
      </c>
    </row>
    <row r="5" spans="1:8" x14ac:dyDescent="0.2">
      <c r="A5" s="35" t="s">
        <v>59</v>
      </c>
      <c r="C5" s="119" t="s">
        <v>96</v>
      </c>
      <c r="E5" s="6" t="s">
        <v>418</v>
      </c>
      <c r="F5" s="6" t="s">
        <v>418</v>
      </c>
      <c r="G5" s="35" t="s">
        <v>418</v>
      </c>
      <c r="H5" s="35" t="s">
        <v>605</v>
      </c>
    </row>
    <row r="6" spans="1:8" x14ac:dyDescent="0.2">
      <c r="E6" s="7" t="s">
        <v>16</v>
      </c>
      <c r="F6" s="7" t="s">
        <v>17</v>
      </c>
      <c r="G6" s="36" t="s">
        <v>30</v>
      </c>
      <c r="H6" s="36" t="s">
        <v>83</v>
      </c>
    </row>
    <row r="8" spans="1:8" ht="27" customHeight="1" x14ac:dyDescent="0.2">
      <c r="A8" s="37">
        <v>1</v>
      </c>
      <c r="B8" s="1"/>
      <c r="C8" s="68" t="s">
        <v>474</v>
      </c>
      <c r="D8" s="2"/>
      <c r="E8" s="34" t="s">
        <v>515</v>
      </c>
      <c r="F8" s="64" t="s">
        <v>606</v>
      </c>
      <c r="G8" s="34" t="s">
        <v>516</v>
      </c>
      <c r="H8" s="39" t="s">
        <v>628</v>
      </c>
    </row>
    <row r="9" spans="1:8" ht="25.5" x14ac:dyDescent="0.2">
      <c r="A9" s="37">
        <v>2</v>
      </c>
      <c r="B9" s="37"/>
      <c r="C9" s="63" t="s">
        <v>517</v>
      </c>
      <c r="D9" s="63"/>
      <c r="E9" s="64" t="s">
        <v>421</v>
      </c>
      <c r="F9" s="34" t="s">
        <v>518</v>
      </c>
      <c r="G9" s="64" t="s">
        <v>421</v>
      </c>
      <c r="H9" s="64" t="s">
        <v>421</v>
      </c>
    </row>
    <row r="10" spans="1:8" x14ac:dyDescent="0.2">
      <c r="A10" s="36">
        <v>3</v>
      </c>
      <c r="B10" s="36"/>
      <c r="C10" s="40" t="s">
        <v>519</v>
      </c>
      <c r="D10" s="40"/>
      <c r="E10" s="36" t="s">
        <v>422</v>
      </c>
      <c r="F10" s="36" t="s">
        <v>421</v>
      </c>
      <c r="G10" s="36" t="s">
        <v>422</v>
      </c>
      <c r="H10" s="36" t="s">
        <v>422</v>
      </c>
    </row>
    <row r="11" spans="1:8" x14ac:dyDescent="0.2">
      <c r="A11" s="36">
        <v>4</v>
      </c>
      <c r="B11" s="2"/>
      <c r="C11" s="40" t="s">
        <v>520</v>
      </c>
      <c r="D11" s="2"/>
      <c r="E11" s="34" t="s">
        <v>521</v>
      </c>
      <c r="F11" s="34" t="s">
        <v>522</v>
      </c>
      <c r="G11" s="34" t="s">
        <v>523</v>
      </c>
      <c r="H11" s="34" t="s">
        <v>524</v>
      </c>
    </row>
    <row r="12" spans="1:8" x14ac:dyDescent="0.2">
      <c r="A12" s="44"/>
      <c r="B12" s="44"/>
      <c r="C12" s="44"/>
      <c r="D12" s="44"/>
      <c r="E12" s="44"/>
      <c r="F12" s="44"/>
      <c r="G12" s="44"/>
      <c r="H12" s="44"/>
    </row>
    <row r="13" spans="1:8" x14ac:dyDescent="0.2">
      <c r="A13" s="247"/>
      <c r="B13" s="247"/>
      <c r="C13" s="44"/>
    </row>
    <row r="14" spans="1:8" x14ac:dyDescent="0.2">
      <c r="A14" s="48"/>
      <c r="B14" s="149"/>
      <c r="C14" s="49"/>
      <c r="D14" s="149"/>
      <c r="E14" s="149"/>
      <c r="F14" s="149"/>
      <c r="G14" s="149"/>
      <c r="H14" s="149"/>
    </row>
  </sheetData>
  <mergeCells count="3">
    <mergeCell ref="A13:B13"/>
    <mergeCell ref="A1:H1"/>
    <mergeCell ref="A2:H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76DE-EDBD-4F9E-A4DB-7C9FFDCF7A7C}">
  <sheetPr>
    <tabColor theme="9" tint="0.79998168889431442"/>
  </sheetPr>
  <dimension ref="A1:H19"/>
  <sheetViews>
    <sheetView workbookViewId="0">
      <selection activeCell="E15" sqref="E15"/>
    </sheetView>
  </sheetViews>
  <sheetFormatPr defaultRowHeight="15" x14ac:dyDescent="0.25"/>
  <cols>
    <col min="1" max="1" width="5.85546875" customWidth="1"/>
    <col min="2" max="2" width="1.7109375" customWidth="1"/>
    <col min="3" max="3" width="16.140625" customWidth="1"/>
    <col min="4" max="4" width="1.7109375" customWidth="1"/>
    <col min="5" max="5" width="67.7109375" customWidth="1"/>
    <col min="6" max="6" width="19" customWidth="1"/>
    <col min="7" max="7" width="19.42578125" customWidth="1"/>
    <col min="8" max="8" width="27" customWidth="1"/>
  </cols>
  <sheetData>
    <row r="1" spans="1:8" x14ac:dyDescent="0.25">
      <c r="A1" s="266" t="s">
        <v>525</v>
      </c>
      <c r="B1" s="267"/>
      <c r="C1" s="267"/>
      <c r="D1" s="267"/>
      <c r="E1" s="267"/>
      <c r="F1" s="45"/>
      <c r="G1" s="45"/>
      <c r="H1" s="45"/>
    </row>
    <row r="2" spans="1:8" x14ac:dyDescent="0.25">
      <c r="A2" s="268" t="s">
        <v>526</v>
      </c>
      <c r="B2" s="269"/>
      <c r="C2" s="269"/>
      <c r="D2" s="269"/>
      <c r="E2" s="269"/>
      <c r="F2" s="45"/>
      <c r="G2" s="45"/>
      <c r="H2" s="45"/>
    </row>
    <row r="3" spans="1:8" x14ac:dyDescent="0.25">
      <c r="A3" s="189" t="s">
        <v>527</v>
      </c>
      <c r="B3" s="190" t="s">
        <v>527</v>
      </c>
      <c r="C3" s="190" t="s">
        <v>527</v>
      </c>
      <c r="D3" s="190" t="s">
        <v>527</v>
      </c>
      <c r="E3" s="190" t="s">
        <v>527</v>
      </c>
      <c r="F3" s="36"/>
      <c r="G3" s="36"/>
      <c r="H3" s="36"/>
    </row>
    <row r="4" spans="1:8" x14ac:dyDescent="0.25">
      <c r="A4" s="189" t="s">
        <v>528</v>
      </c>
      <c r="B4" s="191" t="s">
        <v>527</v>
      </c>
      <c r="C4" s="191" t="s">
        <v>529</v>
      </c>
      <c r="D4" s="190" t="s">
        <v>527</v>
      </c>
      <c r="E4" s="190" t="s">
        <v>527</v>
      </c>
      <c r="F4" s="36"/>
      <c r="G4" s="36"/>
      <c r="H4" s="36"/>
    </row>
    <row r="5" spans="1:8" x14ac:dyDescent="0.25">
      <c r="A5" s="192" t="s">
        <v>530</v>
      </c>
      <c r="B5" s="191" t="s">
        <v>527</v>
      </c>
      <c r="C5" s="193" t="s">
        <v>531</v>
      </c>
      <c r="D5" s="191" t="s">
        <v>527</v>
      </c>
      <c r="E5" s="198" t="s">
        <v>532</v>
      </c>
      <c r="F5" s="36"/>
      <c r="G5" s="36"/>
      <c r="H5" s="36"/>
    </row>
    <row r="6" spans="1:8" x14ac:dyDescent="0.25">
      <c r="A6" s="189" t="s">
        <v>527</v>
      </c>
      <c r="B6" s="190" t="s">
        <v>527</v>
      </c>
      <c r="C6" s="190" t="s">
        <v>527</v>
      </c>
      <c r="D6" s="190" t="s">
        <v>527</v>
      </c>
      <c r="E6" s="190" t="s">
        <v>527</v>
      </c>
      <c r="F6" s="36"/>
      <c r="G6" s="36"/>
      <c r="H6" s="36"/>
    </row>
    <row r="7" spans="1:8" x14ac:dyDescent="0.25">
      <c r="A7" s="189" t="s">
        <v>527</v>
      </c>
      <c r="B7" s="190" t="s">
        <v>527</v>
      </c>
      <c r="C7" s="194" t="s">
        <v>533</v>
      </c>
      <c r="D7" s="190" t="s">
        <v>527</v>
      </c>
      <c r="E7" s="190" t="s">
        <v>527</v>
      </c>
      <c r="F7" s="36"/>
      <c r="G7" s="36"/>
      <c r="H7" s="36"/>
    </row>
    <row r="8" spans="1:8" ht="26.25" x14ac:dyDescent="0.25">
      <c r="A8" s="189" t="s">
        <v>534</v>
      </c>
      <c r="B8" s="191" t="s">
        <v>527</v>
      </c>
      <c r="C8" s="201" t="s">
        <v>535</v>
      </c>
      <c r="D8" s="191" t="s">
        <v>527</v>
      </c>
      <c r="E8" s="191" t="s">
        <v>536</v>
      </c>
      <c r="F8" s="36"/>
      <c r="G8" s="36"/>
      <c r="H8" s="36"/>
    </row>
    <row r="9" spans="1:8" x14ac:dyDescent="0.25">
      <c r="A9" s="189" t="s">
        <v>527</v>
      </c>
      <c r="B9" s="190" t="s">
        <v>527</v>
      </c>
      <c r="C9" s="190" t="s">
        <v>527</v>
      </c>
      <c r="D9" s="190" t="s">
        <v>527</v>
      </c>
      <c r="E9" s="197" t="s">
        <v>537</v>
      </c>
      <c r="F9" s="34"/>
      <c r="G9" s="64"/>
      <c r="H9" s="64"/>
    </row>
    <row r="10" spans="1:8" x14ac:dyDescent="0.25">
      <c r="A10" s="189" t="s">
        <v>527</v>
      </c>
      <c r="B10" s="190" t="s">
        <v>527</v>
      </c>
      <c r="C10" s="190" t="s">
        <v>527</v>
      </c>
      <c r="D10" s="190" t="s">
        <v>527</v>
      </c>
      <c r="E10" s="191" t="s">
        <v>538</v>
      </c>
      <c r="F10" s="36"/>
      <c r="G10" s="36"/>
      <c r="H10" s="36"/>
    </row>
    <row r="11" spans="1:8" x14ac:dyDescent="0.25">
      <c r="A11" s="189" t="s">
        <v>527</v>
      </c>
      <c r="B11" s="190" t="s">
        <v>527</v>
      </c>
      <c r="C11" s="190" t="s">
        <v>527</v>
      </c>
      <c r="D11" s="190" t="s">
        <v>527</v>
      </c>
      <c r="E11" s="190" t="s">
        <v>527</v>
      </c>
      <c r="F11" s="180"/>
      <c r="G11" s="34"/>
      <c r="H11" s="34"/>
    </row>
    <row r="12" spans="1:8" ht="39" x14ac:dyDescent="0.25">
      <c r="A12" s="189" t="s">
        <v>539</v>
      </c>
      <c r="B12" s="191" t="s">
        <v>527</v>
      </c>
      <c r="C12" s="201" t="s">
        <v>540</v>
      </c>
      <c r="D12" s="191" t="s">
        <v>527</v>
      </c>
      <c r="E12" s="191" t="s">
        <v>541</v>
      </c>
      <c r="F12" s="58"/>
      <c r="G12" s="58"/>
      <c r="H12" s="58"/>
    </row>
    <row r="13" spans="1:8" x14ac:dyDescent="0.25">
      <c r="A13" s="189" t="s">
        <v>527</v>
      </c>
      <c r="B13" s="190" t="s">
        <v>527</v>
      </c>
      <c r="C13" s="190" t="s">
        <v>527</v>
      </c>
      <c r="D13" s="190" t="s">
        <v>527</v>
      </c>
      <c r="E13" s="191" t="s">
        <v>542</v>
      </c>
    </row>
    <row r="14" spans="1:8" x14ac:dyDescent="0.25">
      <c r="A14" s="189" t="s">
        <v>543</v>
      </c>
      <c r="B14" s="191" t="s">
        <v>527</v>
      </c>
      <c r="C14" s="191" t="s">
        <v>544</v>
      </c>
      <c r="D14" s="191" t="s">
        <v>527</v>
      </c>
      <c r="E14" s="196" t="s">
        <v>545</v>
      </c>
      <c r="F14" s="149"/>
      <c r="G14" s="149"/>
      <c r="H14" s="149"/>
    </row>
    <row r="15" spans="1:8" x14ac:dyDescent="0.25">
      <c r="A15" s="195"/>
      <c r="E15" s="196" t="s">
        <v>546</v>
      </c>
    </row>
    <row r="16" spans="1:8" x14ac:dyDescent="0.25">
      <c r="A16" s="189" t="s">
        <v>527</v>
      </c>
      <c r="B16" s="190" t="s">
        <v>527</v>
      </c>
      <c r="C16" s="190" t="s">
        <v>527</v>
      </c>
      <c r="D16" s="190" t="s">
        <v>527</v>
      </c>
      <c r="E16" s="191" t="s">
        <v>527</v>
      </c>
    </row>
    <row r="17" spans="1:5" x14ac:dyDescent="0.25">
      <c r="A17" s="189" t="s">
        <v>527</v>
      </c>
      <c r="B17" s="190" t="s">
        <v>527</v>
      </c>
      <c r="C17" s="190" t="s">
        <v>527</v>
      </c>
      <c r="D17" s="190" t="s">
        <v>527</v>
      </c>
      <c r="E17" s="191" t="s">
        <v>527</v>
      </c>
    </row>
    <row r="18" spans="1:5" x14ac:dyDescent="0.25">
      <c r="A18" s="189" t="s">
        <v>527</v>
      </c>
      <c r="B18" s="190" t="s">
        <v>527</v>
      </c>
      <c r="C18" s="194" t="s">
        <v>547</v>
      </c>
      <c r="D18" s="190" t="s">
        <v>527</v>
      </c>
      <c r="E18" s="191" t="s">
        <v>527</v>
      </c>
    </row>
    <row r="19" spans="1:5" ht="30" customHeight="1" x14ac:dyDescent="0.25">
      <c r="A19" s="189" t="s">
        <v>548</v>
      </c>
      <c r="B19" s="191" t="s">
        <v>527</v>
      </c>
      <c r="C19" s="201" t="s">
        <v>605</v>
      </c>
      <c r="D19" s="191" t="s">
        <v>527</v>
      </c>
      <c r="E19" s="191" t="s">
        <v>549</v>
      </c>
    </row>
  </sheetData>
  <mergeCells count="2">
    <mergeCell ref="A1:E1"/>
    <mergeCell ref="A2:E2"/>
  </mergeCell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CDD3-5D82-4170-A316-81307EDB0709}">
  <sheetPr>
    <tabColor theme="9" tint="0.79998168889431442"/>
  </sheetPr>
  <dimension ref="A1:H22"/>
  <sheetViews>
    <sheetView workbookViewId="0">
      <selection activeCell="E11" sqref="E11"/>
    </sheetView>
  </sheetViews>
  <sheetFormatPr defaultRowHeight="12.75" x14ac:dyDescent="0.2"/>
  <cols>
    <col min="1" max="1" width="5.85546875" style="10" customWidth="1"/>
    <col min="2" max="2" width="1.7109375" style="10" customWidth="1"/>
    <col min="3" max="3" width="29.28515625" style="10" bestFit="1" customWidth="1"/>
    <col min="4" max="4" width="1.7109375" style="10" customWidth="1"/>
    <col min="5" max="8" width="17.7109375" style="10" customWidth="1"/>
    <col min="9" max="16384" width="9.140625" style="10"/>
  </cols>
  <sheetData>
    <row r="1" spans="1:8" x14ac:dyDescent="0.2">
      <c r="A1" s="221" t="s">
        <v>144</v>
      </c>
      <c r="B1" s="221"/>
      <c r="C1" s="221"/>
      <c r="D1" s="221"/>
      <c r="E1" s="221"/>
      <c r="F1" s="221"/>
      <c r="G1" s="221"/>
      <c r="H1" s="221"/>
    </row>
    <row r="2" spans="1:8" x14ac:dyDescent="0.2">
      <c r="A2" s="221" t="s">
        <v>550</v>
      </c>
      <c r="B2" s="221"/>
      <c r="C2" s="221"/>
      <c r="D2" s="221"/>
      <c r="E2" s="221"/>
      <c r="F2" s="221"/>
      <c r="G2" s="221"/>
      <c r="H2" s="221"/>
    </row>
    <row r="3" spans="1:8" x14ac:dyDescent="0.2">
      <c r="A3" s="76" t="s">
        <v>428</v>
      </c>
    </row>
    <row r="4" spans="1:8" x14ac:dyDescent="0.2">
      <c r="A4" s="34" t="s">
        <v>57</v>
      </c>
      <c r="C4" s="44"/>
      <c r="E4" s="7" t="s">
        <v>0</v>
      </c>
      <c r="F4" s="7" t="s">
        <v>1</v>
      </c>
      <c r="G4" s="34" t="s">
        <v>473</v>
      </c>
      <c r="H4" s="34" t="s">
        <v>11</v>
      </c>
    </row>
    <row r="5" spans="1:8" x14ac:dyDescent="0.2">
      <c r="A5" s="35" t="s">
        <v>59</v>
      </c>
      <c r="C5" s="119" t="s">
        <v>96</v>
      </c>
      <c r="E5" s="6" t="s">
        <v>418</v>
      </c>
      <c r="F5" s="6" t="s">
        <v>418</v>
      </c>
      <c r="G5" s="35" t="s">
        <v>418</v>
      </c>
      <c r="H5" s="35" t="s">
        <v>605</v>
      </c>
    </row>
    <row r="6" spans="1:8" x14ac:dyDescent="0.2">
      <c r="E6" s="7" t="s">
        <v>16</v>
      </c>
      <c r="F6" s="7" t="s">
        <v>17</v>
      </c>
      <c r="G6" s="36" t="s">
        <v>30</v>
      </c>
      <c r="H6" s="36" t="s">
        <v>83</v>
      </c>
    </row>
    <row r="8" spans="1:8" x14ac:dyDescent="0.2">
      <c r="A8" s="36">
        <v>1</v>
      </c>
      <c r="B8" s="2"/>
      <c r="C8" s="40" t="s">
        <v>551</v>
      </c>
      <c r="D8" s="2"/>
      <c r="E8" s="1" t="s">
        <v>521</v>
      </c>
      <c r="F8" s="1" t="s">
        <v>522</v>
      </c>
      <c r="G8" s="34" t="s">
        <v>523</v>
      </c>
      <c r="H8" s="34" t="s">
        <v>524</v>
      </c>
    </row>
    <row r="9" spans="1:8" x14ac:dyDescent="0.2">
      <c r="A9" s="36">
        <v>2</v>
      </c>
      <c r="B9" s="36"/>
      <c r="C9" s="40" t="s">
        <v>552</v>
      </c>
      <c r="D9" s="40"/>
      <c r="E9" s="34">
        <v>1</v>
      </c>
      <c r="F9" s="34" t="s">
        <v>553</v>
      </c>
      <c r="G9" s="34" t="s">
        <v>554</v>
      </c>
      <c r="H9" s="34" t="s">
        <v>555</v>
      </c>
    </row>
    <row r="10" spans="1:8" x14ac:dyDescent="0.2">
      <c r="A10" s="36"/>
      <c r="B10" s="36"/>
      <c r="C10" s="40" t="s">
        <v>556</v>
      </c>
      <c r="D10" s="40"/>
      <c r="E10" s="34"/>
      <c r="F10" s="34"/>
      <c r="G10" s="34"/>
      <c r="H10" s="34"/>
    </row>
    <row r="11" spans="1:8" x14ac:dyDescent="0.2">
      <c r="A11" s="36">
        <v>3</v>
      </c>
      <c r="B11" s="36"/>
      <c r="C11" s="54" t="s">
        <v>557</v>
      </c>
      <c r="D11" s="40"/>
      <c r="E11" s="36" t="s">
        <v>558</v>
      </c>
      <c r="F11" s="36" t="s">
        <v>559</v>
      </c>
      <c r="G11" s="36" t="s">
        <v>560</v>
      </c>
      <c r="H11" s="36" t="s">
        <v>561</v>
      </c>
    </row>
    <row r="12" spans="1:8" x14ac:dyDescent="0.2">
      <c r="A12" s="36">
        <v>4</v>
      </c>
      <c r="B12" s="36"/>
      <c r="C12" s="54" t="s">
        <v>562</v>
      </c>
      <c r="D12" s="40"/>
      <c r="E12" s="36" t="s">
        <v>563</v>
      </c>
      <c r="F12" s="36" t="s">
        <v>559</v>
      </c>
      <c r="G12" s="36" t="s">
        <v>560</v>
      </c>
      <c r="H12" s="36" t="s">
        <v>564</v>
      </c>
    </row>
    <row r="13" spans="1:8" x14ac:dyDescent="0.2">
      <c r="A13" s="36">
        <v>5</v>
      </c>
      <c r="B13" s="2"/>
      <c r="C13" s="40" t="s">
        <v>565</v>
      </c>
      <c r="D13" s="2"/>
      <c r="E13" s="1" t="s">
        <v>566</v>
      </c>
      <c r="F13" s="1" t="s">
        <v>567</v>
      </c>
      <c r="G13" s="1" t="s">
        <v>567</v>
      </c>
      <c r="H13" s="1" t="s">
        <v>567</v>
      </c>
    </row>
    <row r="14" spans="1:8" x14ac:dyDescent="0.2">
      <c r="A14" s="44"/>
      <c r="B14" s="44"/>
      <c r="C14" s="44"/>
      <c r="D14" s="44"/>
      <c r="E14" s="44"/>
      <c r="F14" s="44"/>
      <c r="G14" s="44"/>
      <c r="H14" s="44"/>
    </row>
    <row r="15" spans="1:8" x14ac:dyDescent="0.2">
      <c r="A15" s="42" t="s">
        <v>23</v>
      </c>
      <c r="B15" s="42"/>
      <c r="C15" s="44"/>
    </row>
    <row r="16" spans="1:8" x14ac:dyDescent="0.2">
      <c r="A16" s="48" t="s">
        <v>24</v>
      </c>
      <c r="C16" s="122" t="s">
        <v>568</v>
      </c>
      <c r="D16" s="149"/>
      <c r="E16" s="149"/>
      <c r="F16" s="149"/>
      <c r="G16" s="149"/>
      <c r="H16" s="149"/>
    </row>
    <row r="17" spans="1:3" x14ac:dyDescent="0.2">
      <c r="A17" s="48" t="s">
        <v>25</v>
      </c>
      <c r="C17" s="10" t="s">
        <v>569</v>
      </c>
    </row>
    <row r="18" spans="1:3" x14ac:dyDescent="0.2">
      <c r="A18" s="48" t="s">
        <v>43</v>
      </c>
      <c r="C18" s="10" t="s">
        <v>570</v>
      </c>
    </row>
    <row r="19" spans="1:3" x14ac:dyDescent="0.2">
      <c r="A19" s="48" t="s">
        <v>93</v>
      </c>
      <c r="C19" s="10" t="s">
        <v>571</v>
      </c>
    </row>
    <row r="20" spans="1:3" x14ac:dyDescent="0.2">
      <c r="A20" s="48" t="s">
        <v>173</v>
      </c>
      <c r="C20" s="10" t="s">
        <v>572</v>
      </c>
    </row>
    <row r="21" spans="1:3" x14ac:dyDescent="0.2">
      <c r="A21" s="48"/>
    </row>
    <row r="22" spans="1:3" x14ac:dyDescent="0.2">
      <c r="A22" s="48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D59F-263D-4AF7-965D-0F6FEA7A4EB4}">
  <sheetPr>
    <tabColor theme="9" tint="0.79998168889431442"/>
  </sheetPr>
  <dimension ref="A1:G19"/>
  <sheetViews>
    <sheetView workbookViewId="0">
      <selection activeCell="J19" sqref="J19"/>
    </sheetView>
  </sheetViews>
  <sheetFormatPr defaultColWidth="9.140625" defaultRowHeight="15" x14ac:dyDescent="0.25"/>
  <cols>
    <col min="1" max="1" width="5.5703125" style="10" customWidth="1"/>
    <col min="2" max="2" width="1.7109375" style="10" customWidth="1"/>
    <col min="3" max="3" width="44" style="10" customWidth="1"/>
    <col min="4" max="4" width="1.7109375" style="10" customWidth="1"/>
    <col min="5" max="7" width="10.7109375" style="10" customWidth="1"/>
  </cols>
  <sheetData>
    <row r="1" spans="1:7" x14ac:dyDescent="0.25">
      <c r="A1" s="270" t="s">
        <v>149</v>
      </c>
      <c r="B1" s="270"/>
      <c r="C1" s="270"/>
      <c r="D1" s="270"/>
      <c r="E1" s="270"/>
      <c r="F1" s="270"/>
      <c r="G1" s="270"/>
    </row>
    <row r="2" spans="1:7" x14ac:dyDescent="0.25">
      <c r="A2" s="270" t="s">
        <v>573</v>
      </c>
      <c r="B2" s="270"/>
      <c r="C2" s="270"/>
      <c r="D2" s="270"/>
      <c r="E2" s="270"/>
      <c r="F2" s="270"/>
      <c r="G2" s="270"/>
    </row>
    <row r="4" spans="1:7" x14ac:dyDescent="0.25">
      <c r="E4" s="270" t="s">
        <v>574</v>
      </c>
      <c r="F4" s="270"/>
      <c r="G4" s="270"/>
    </row>
    <row r="5" spans="1:7" x14ac:dyDescent="0.25">
      <c r="E5" s="7" t="s">
        <v>575</v>
      </c>
      <c r="F5" s="7" t="s">
        <v>576</v>
      </c>
      <c r="G5" s="7" t="s">
        <v>577</v>
      </c>
    </row>
    <row r="6" spans="1:7" x14ac:dyDescent="0.25">
      <c r="A6" s="7" t="s">
        <v>57</v>
      </c>
      <c r="E6" s="7" t="s">
        <v>226</v>
      </c>
      <c r="F6" s="7" t="s">
        <v>578</v>
      </c>
      <c r="G6" s="7" t="s">
        <v>9</v>
      </c>
    </row>
    <row r="7" spans="1:7" x14ac:dyDescent="0.25">
      <c r="A7" s="6" t="s">
        <v>59</v>
      </c>
      <c r="C7" s="11" t="s">
        <v>96</v>
      </c>
      <c r="E7" s="6" t="s">
        <v>579</v>
      </c>
      <c r="F7" s="6" t="s">
        <v>303</v>
      </c>
      <c r="G7" s="12" t="s">
        <v>266</v>
      </c>
    </row>
    <row r="8" spans="1:7" x14ac:dyDescent="0.25">
      <c r="E8" s="13" t="s">
        <v>16</v>
      </c>
      <c r="F8" s="14" t="s">
        <v>17</v>
      </c>
      <c r="G8" s="15" t="s">
        <v>30</v>
      </c>
    </row>
    <row r="9" spans="1:7" x14ac:dyDescent="0.25">
      <c r="C9" s="16" t="s">
        <v>580</v>
      </c>
      <c r="E9" s="17"/>
      <c r="F9" s="18"/>
    </row>
    <row r="10" spans="1:7" x14ac:dyDescent="0.25">
      <c r="A10" s="7">
        <v>1</v>
      </c>
      <c r="C10" s="19" t="s">
        <v>629</v>
      </c>
      <c r="E10" s="20">
        <v>40000</v>
      </c>
      <c r="F10" s="21">
        <v>1.798</v>
      </c>
      <c r="G10" s="20">
        <f>E10*F10</f>
        <v>71920</v>
      </c>
    </row>
    <row r="11" spans="1:7" x14ac:dyDescent="0.25">
      <c r="A11" s="7"/>
    </row>
    <row r="12" spans="1:7" x14ac:dyDescent="0.25">
      <c r="A12" s="7"/>
      <c r="C12" s="16" t="s">
        <v>581</v>
      </c>
      <c r="E12" s="20"/>
      <c r="F12" s="22"/>
    </row>
    <row r="13" spans="1:7" x14ac:dyDescent="0.25">
      <c r="A13" s="7">
        <v>2</v>
      </c>
      <c r="C13" s="19" t="s">
        <v>629</v>
      </c>
      <c r="E13" s="20">
        <v>15000</v>
      </c>
      <c r="F13" s="21">
        <v>1.798</v>
      </c>
      <c r="G13" s="20">
        <f>E13*F13</f>
        <v>26970</v>
      </c>
    </row>
    <row r="14" spans="1:7" x14ac:dyDescent="0.25">
      <c r="A14" s="7">
        <v>3</v>
      </c>
      <c r="C14" s="23" t="s">
        <v>582</v>
      </c>
      <c r="E14" s="24">
        <f>E10-E13</f>
        <v>25000</v>
      </c>
      <c r="F14" s="21">
        <v>1.798</v>
      </c>
      <c r="G14" s="25">
        <f>E14*F14</f>
        <v>44950</v>
      </c>
    </row>
    <row r="15" spans="1:7" ht="15.75" thickBot="1" x14ac:dyDescent="0.3">
      <c r="A15" s="7">
        <v>4</v>
      </c>
      <c r="C15" s="10" t="s">
        <v>53</v>
      </c>
      <c r="E15" s="117">
        <f>SUM(E13:E14)</f>
        <v>40000</v>
      </c>
      <c r="G15" s="117">
        <f>SUM(G13:G14)</f>
        <v>71920</v>
      </c>
    </row>
    <row r="16" spans="1:7" ht="15.75" thickTop="1" x14ac:dyDescent="0.25"/>
    <row r="17" spans="1:3" x14ac:dyDescent="0.25">
      <c r="A17" s="16" t="s">
        <v>23</v>
      </c>
    </row>
    <row r="18" spans="1:3" x14ac:dyDescent="0.25">
      <c r="A18" s="15" t="s">
        <v>24</v>
      </c>
      <c r="C18" s="10" t="s">
        <v>607</v>
      </c>
    </row>
    <row r="19" spans="1:3" x14ac:dyDescent="0.25">
      <c r="C19" s="10" t="s">
        <v>630</v>
      </c>
    </row>
  </sheetData>
  <mergeCells count="3">
    <mergeCell ref="A1:G1"/>
    <mergeCell ref="A2:G2"/>
    <mergeCell ref="E4:G4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90C4-FC5D-447C-865A-DDDB9541BEBD}">
  <sheetPr>
    <tabColor theme="9" tint="0.79998168889431442"/>
  </sheetPr>
  <dimension ref="A1:G17"/>
  <sheetViews>
    <sheetView workbookViewId="0">
      <selection activeCell="G24" sqref="G24"/>
    </sheetView>
  </sheetViews>
  <sheetFormatPr defaultRowHeight="15" x14ac:dyDescent="0.25"/>
  <cols>
    <col min="1" max="1" width="5.42578125" customWidth="1"/>
    <col min="2" max="2" width="1.28515625" customWidth="1"/>
    <col min="3" max="3" width="12.5703125" customWidth="1"/>
    <col min="5" max="5" width="1.42578125" customWidth="1"/>
    <col min="6" max="6" width="12.7109375" customWidth="1"/>
    <col min="7" max="7" width="16.7109375" customWidth="1"/>
  </cols>
  <sheetData>
    <row r="1" spans="1:7" x14ac:dyDescent="0.25">
      <c r="A1" s="226" t="s">
        <v>26</v>
      </c>
      <c r="B1" s="226"/>
      <c r="C1" s="226"/>
      <c r="D1" s="226"/>
      <c r="E1" s="226"/>
      <c r="F1" s="226"/>
      <c r="G1" s="226"/>
    </row>
    <row r="2" spans="1:7" x14ac:dyDescent="0.25">
      <c r="A2" s="226" t="s">
        <v>583</v>
      </c>
      <c r="B2" s="226"/>
      <c r="C2" s="226"/>
      <c r="D2" s="226"/>
      <c r="E2" s="226"/>
      <c r="F2" s="226"/>
      <c r="G2" s="226"/>
    </row>
    <row r="3" spans="1:7" x14ac:dyDescent="0.25">
      <c r="A3" s="221" t="s">
        <v>584</v>
      </c>
      <c r="B3" s="237"/>
      <c r="C3" s="237"/>
      <c r="D3" s="237"/>
      <c r="E3" s="237"/>
      <c r="F3" s="237"/>
      <c r="G3" s="237"/>
    </row>
    <row r="4" spans="1:7" x14ac:dyDescent="0.25">
      <c r="A4" s="34"/>
      <c r="B4" s="34"/>
      <c r="C4" s="56"/>
      <c r="D4" s="56"/>
      <c r="E4" s="111"/>
      <c r="F4" s="56"/>
      <c r="G4" s="56"/>
    </row>
    <row r="5" spans="1:7" ht="27.75" x14ac:dyDescent="0.25">
      <c r="A5" s="47" t="s">
        <v>77</v>
      </c>
      <c r="B5" s="27"/>
      <c r="C5" s="47" t="s">
        <v>418</v>
      </c>
      <c r="D5" s="47" t="s">
        <v>60</v>
      </c>
      <c r="E5" s="112"/>
      <c r="F5" s="47" t="s">
        <v>585</v>
      </c>
      <c r="G5" s="47" t="s">
        <v>586</v>
      </c>
    </row>
    <row r="6" spans="1:7" x14ac:dyDescent="0.25">
      <c r="A6" s="34"/>
      <c r="B6" s="39"/>
      <c r="C6" s="39"/>
      <c r="D6" s="39"/>
      <c r="E6" s="34"/>
      <c r="F6" s="34" t="s">
        <v>16</v>
      </c>
      <c r="G6" s="34" t="s">
        <v>17</v>
      </c>
    </row>
    <row r="7" spans="1:7" x14ac:dyDescent="0.25">
      <c r="A7" s="34"/>
      <c r="B7" s="39"/>
      <c r="C7" s="40"/>
      <c r="D7" s="39"/>
      <c r="E7" s="39"/>
      <c r="F7" s="39"/>
      <c r="G7" s="39"/>
    </row>
    <row r="8" spans="1:7" x14ac:dyDescent="0.25">
      <c r="A8" s="34">
        <v>1</v>
      </c>
      <c r="B8" s="39"/>
      <c r="C8" s="40" t="s">
        <v>0</v>
      </c>
      <c r="D8" s="39" t="s">
        <v>373</v>
      </c>
      <c r="E8" s="34"/>
      <c r="F8" s="34">
        <v>16</v>
      </c>
      <c r="G8" s="110">
        <v>15714</v>
      </c>
    </row>
    <row r="9" spans="1:7" x14ac:dyDescent="0.25">
      <c r="A9" s="34">
        <v>2</v>
      </c>
      <c r="B9" s="39"/>
      <c r="C9" s="40" t="s">
        <v>0</v>
      </c>
      <c r="D9" s="39" t="s">
        <v>374</v>
      </c>
      <c r="E9" s="34"/>
      <c r="F9" s="34">
        <v>22</v>
      </c>
      <c r="G9" s="110">
        <v>323254</v>
      </c>
    </row>
    <row r="10" spans="1:7" x14ac:dyDescent="0.25">
      <c r="A10" s="34">
        <v>3</v>
      </c>
      <c r="B10" s="39"/>
      <c r="C10" s="40" t="s">
        <v>1</v>
      </c>
      <c r="D10" s="39" t="s">
        <v>401</v>
      </c>
      <c r="E10" s="34"/>
      <c r="F10" s="34">
        <v>72</v>
      </c>
      <c r="G10" s="110">
        <v>126831</v>
      </c>
    </row>
    <row r="11" spans="1:7" x14ac:dyDescent="0.25">
      <c r="A11" s="34">
        <v>4</v>
      </c>
      <c r="B11" s="39"/>
      <c r="C11" s="40" t="s">
        <v>2</v>
      </c>
      <c r="D11" s="39" t="s">
        <v>361</v>
      </c>
      <c r="E11" s="34"/>
      <c r="F11" s="34">
        <v>3</v>
      </c>
      <c r="G11" s="34">
        <v>238</v>
      </c>
    </row>
    <row r="12" spans="1:7" x14ac:dyDescent="0.25">
      <c r="A12" s="34">
        <v>5</v>
      </c>
      <c r="B12" s="39"/>
      <c r="C12" s="40" t="s">
        <v>2</v>
      </c>
      <c r="D12" s="39" t="s">
        <v>362</v>
      </c>
      <c r="E12" s="34"/>
      <c r="F12" s="34">
        <v>37</v>
      </c>
      <c r="G12" s="110">
        <v>55087</v>
      </c>
    </row>
    <row r="13" spans="1:7" x14ac:dyDescent="0.25">
      <c r="A13" s="34">
        <v>6</v>
      </c>
      <c r="B13" s="39"/>
      <c r="C13" s="40" t="s">
        <v>2</v>
      </c>
      <c r="D13" s="39" t="s">
        <v>363</v>
      </c>
      <c r="E13" s="34"/>
      <c r="F13" s="34">
        <v>11</v>
      </c>
      <c r="G13" s="110">
        <v>73825</v>
      </c>
    </row>
    <row r="14" spans="1:7" x14ac:dyDescent="0.25">
      <c r="A14" s="34">
        <v>7</v>
      </c>
      <c r="B14" s="39"/>
      <c r="C14" s="40" t="s">
        <v>2</v>
      </c>
      <c r="D14" s="39" t="s">
        <v>379</v>
      </c>
      <c r="E14" s="34"/>
      <c r="F14" s="34">
        <v>2</v>
      </c>
      <c r="G14" s="110">
        <v>37536</v>
      </c>
    </row>
    <row r="15" spans="1:7" x14ac:dyDescent="0.25">
      <c r="A15" s="34">
        <v>8</v>
      </c>
      <c r="B15" s="39"/>
      <c r="C15" s="40" t="s">
        <v>2</v>
      </c>
      <c r="D15" s="39" t="s">
        <v>380</v>
      </c>
      <c r="E15" s="34"/>
      <c r="F15" s="34">
        <v>28</v>
      </c>
      <c r="G15" s="110">
        <v>41762</v>
      </c>
    </row>
    <row r="16" spans="1:7" ht="15.75" thickBot="1" x14ac:dyDescent="0.3">
      <c r="A16" s="34">
        <v>9</v>
      </c>
      <c r="B16" s="39"/>
      <c r="C16" s="39" t="s">
        <v>53</v>
      </c>
      <c r="D16" s="39"/>
      <c r="E16" s="34"/>
      <c r="F16" s="60">
        <v>191</v>
      </c>
      <c r="G16" s="138">
        <v>674246</v>
      </c>
    </row>
    <row r="17" ht="15.75" thickTop="1" x14ac:dyDescent="0.25"/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6D3C-F438-4697-A2B7-A1CF3C229B02}">
  <sheetPr>
    <tabColor theme="9" tint="0.79998168889431442"/>
  </sheetPr>
  <dimension ref="A1:E28"/>
  <sheetViews>
    <sheetView workbookViewId="0">
      <selection activeCell="E26" sqref="E26"/>
    </sheetView>
  </sheetViews>
  <sheetFormatPr defaultRowHeight="15" x14ac:dyDescent="0.25"/>
  <cols>
    <col min="1" max="1" width="4.7109375" customWidth="1"/>
    <col min="2" max="2" width="1.7109375" customWidth="1"/>
    <col min="3" max="3" width="24.85546875" customWidth="1"/>
    <col min="4" max="4" width="1.7109375" customWidth="1"/>
    <col min="5" max="5" width="16.28515625" customWidth="1"/>
  </cols>
  <sheetData>
    <row r="1" spans="1:5" x14ac:dyDescent="0.25">
      <c r="A1" s="221" t="s">
        <v>6</v>
      </c>
      <c r="B1" s="221"/>
      <c r="C1" s="221"/>
      <c r="D1" s="221"/>
      <c r="E1" s="221"/>
    </row>
    <row r="2" spans="1:5" x14ac:dyDescent="0.25">
      <c r="A2" s="221" t="s">
        <v>54</v>
      </c>
      <c r="B2" s="221"/>
      <c r="C2" s="221"/>
      <c r="D2" s="221"/>
      <c r="E2" s="221"/>
    </row>
    <row r="3" spans="1:5" x14ac:dyDescent="0.25">
      <c r="A3" s="221" t="s">
        <v>55</v>
      </c>
      <c r="B3" s="221"/>
      <c r="C3" s="221"/>
      <c r="D3" s="221"/>
      <c r="E3" s="221"/>
    </row>
    <row r="4" spans="1:5" x14ac:dyDescent="0.25">
      <c r="A4" s="45"/>
      <c r="B4" s="45"/>
      <c r="C4" s="45"/>
      <c r="D4" s="45"/>
      <c r="E4" s="45"/>
    </row>
    <row r="5" spans="1:5" x14ac:dyDescent="0.25">
      <c r="A5" s="45"/>
      <c r="B5" s="45"/>
      <c r="C5" s="45"/>
      <c r="D5" s="45"/>
      <c r="E5" s="36" t="s">
        <v>56</v>
      </c>
    </row>
    <row r="6" spans="1:5" x14ac:dyDescent="0.25">
      <c r="A6" s="34" t="s">
        <v>57</v>
      </c>
      <c r="B6" s="222"/>
      <c r="C6" s="34"/>
      <c r="D6" s="34"/>
      <c r="E6" s="34" t="s">
        <v>58</v>
      </c>
    </row>
    <row r="7" spans="1:5" x14ac:dyDescent="0.25">
      <c r="A7" s="35" t="s">
        <v>59</v>
      </c>
      <c r="B7" s="222"/>
      <c r="C7" s="84" t="s">
        <v>60</v>
      </c>
      <c r="D7" s="34"/>
      <c r="E7" s="35" t="s">
        <v>61</v>
      </c>
    </row>
    <row r="8" spans="1:5" x14ac:dyDescent="0.25">
      <c r="A8" s="10"/>
      <c r="B8" s="10"/>
      <c r="C8" s="36"/>
      <c r="D8" s="36"/>
      <c r="E8" s="36" t="s">
        <v>16</v>
      </c>
    </row>
    <row r="9" spans="1:5" x14ac:dyDescent="0.25">
      <c r="A9" s="10"/>
      <c r="B9" s="10"/>
      <c r="C9" s="10"/>
      <c r="D9" s="10"/>
      <c r="E9" s="10"/>
    </row>
    <row r="10" spans="1:5" x14ac:dyDescent="0.25">
      <c r="A10" s="37">
        <v>1</v>
      </c>
      <c r="B10" s="2"/>
      <c r="C10" s="68" t="s">
        <v>62</v>
      </c>
      <c r="D10" s="68"/>
      <c r="E10" s="104">
        <v>29.1</v>
      </c>
    </row>
    <row r="11" spans="1:5" x14ac:dyDescent="0.25">
      <c r="A11" s="37">
        <v>2</v>
      </c>
      <c r="B11" s="2"/>
      <c r="C11" s="68" t="s">
        <v>63</v>
      </c>
      <c r="D11" s="68"/>
      <c r="E11" s="104">
        <v>29.1</v>
      </c>
    </row>
    <row r="12" spans="1:5" x14ac:dyDescent="0.25">
      <c r="A12" s="37">
        <v>3</v>
      </c>
      <c r="B12" s="2"/>
      <c r="C12" s="68" t="s">
        <v>64</v>
      </c>
      <c r="D12" s="37"/>
      <c r="E12" s="104">
        <v>500</v>
      </c>
    </row>
    <row r="13" spans="1:5" x14ac:dyDescent="0.25">
      <c r="A13" s="37">
        <v>4</v>
      </c>
      <c r="B13" s="2"/>
      <c r="C13" s="68" t="s">
        <v>65</v>
      </c>
      <c r="D13" s="37"/>
      <c r="E13" s="104">
        <v>3000</v>
      </c>
    </row>
    <row r="14" spans="1:5" x14ac:dyDescent="0.25">
      <c r="A14" s="37">
        <v>5</v>
      </c>
      <c r="B14" s="2"/>
      <c r="C14" s="68" t="s">
        <v>66</v>
      </c>
      <c r="D14" s="37"/>
      <c r="E14" s="104">
        <v>1500</v>
      </c>
    </row>
    <row r="15" spans="1:5" x14ac:dyDescent="0.25">
      <c r="A15" s="37">
        <v>6</v>
      </c>
      <c r="C15" s="68" t="s">
        <v>67</v>
      </c>
      <c r="E15" s="104">
        <v>13878.48</v>
      </c>
    </row>
    <row r="16" spans="1:5" x14ac:dyDescent="0.25">
      <c r="A16" s="37">
        <v>7</v>
      </c>
      <c r="C16" s="68" t="s">
        <v>68</v>
      </c>
      <c r="E16" s="104">
        <v>500</v>
      </c>
    </row>
    <row r="17" spans="1:5" x14ac:dyDescent="0.25">
      <c r="A17" s="37">
        <v>8</v>
      </c>
      <c r="C17" s="68" t="s">
        <v>69</v>
      </c>
      <c r="E17" s="104">
        <v>500</v>
      </c>
    </row>
    <row r="18" spans="1:5" x14ac:dyDescent="0.25">
      <c r="A18" s="37">
        <v>9</v>
      </c>
      <c r="C18" s="68" t="s">
        <v>70</v>
      </c>
      <c r="E18" s="143">
        <v>0</v>
      </c>
    </row>
    <row r="19" spans="1:5" x14ac:dyDescent="0.25">
      <c r="A19" s="37">
        <v>10</v>
      </c>
      <c r="C19" s="68" t="s">
        <v>71</v>
      </c>
      <c r="E19" s="104">
        <v>500</v>
      </c>
    </row>
    <row r="20" spans="1:5" x14ac:dyDescent="0.25">
      <c r="A20" s="37">
        <v>11</v>
      </c>
      <c r="C20" s="68" t="s">
        <v>72</v>
      </c>
      <c r="E20" s="104">
        <v>28710.31</v>
      </c>
    </row>
    <row r="21" spans="1:5" x14ac:dyDescent="0.25">
      <c r="E21" s="10"/>
    </row>
    <row r="22" spans="1:5" x14ac:dyDescent="0.25">
      <c r="A22" s="85" t="s">
        <v>73</v>
      </c>
      <c r="B22" s="68"/>
      <c r="C22" s="68"/>
      <c r="D22" s="68"/>
      <c r="E22" s="68"/>
    </row>
    <row r="23" spans="1:5" x14ac:dyDescent="0.25">
      <c r="A23" s="86" t="s">
        <v>24</v>
      </c>
      <c r="B23" s="68" t="s">
        <v>74</v>
      </c>
      <c r="D23" s="68"/>
      <c r="E23" s="68"/>
    </row>
    <row r="24" spans="1:5" x14ac:dyDescent="0.25">
      <c r="A24" s="68"/>
      <c r="B24" s="68"/>
      <c r="C24" s="68"/>
      <c r="D24" s="68"/>
      <c r="E24" s="68"/>
    </row>
    <row r="25" spans="1:5" x14ac:dyDescent="0.25">
      <c r="A25" s="68"/>
      <c r="B25" s="68"/>
      <c r="C25" s="68"/>
      <c r="D25" s="68"/>
      <c r="E25" s="68"/>
    </row>
    <row r="26" spans="1:5" x14ac:dyDescent="0.25">
      <c r="A26" s="68"/>
      <c r="B26" s="68"/>
      <c r="C26" s="68"/>
      <c r="D26" s="68"/>
      <c r="E26" s="68"/>
    </row>
    <row r="27" spans="1:5" x14ac:dyDescent="0.25">
      <c r="A27" s="68"/>
      <c r="B27" s="68"/>
      <c r="C27" s="68"/>
      <c r="D27" s="68"/>
      <c r="E27" s="68"/>
    </row>
    <row r="28" spans="1:5" x14ac:dyDescent="0.25">
      <c r="A28" s="68"/>
      <c r="B28" s="68"/>
      <c r="C28" s="68"/>
      <c r="D28" s="68"/>
      <c r="E28" s="68"/>
    </row>
  </sheetData>
  <mergeCells count="4">
    <mergeCell ref="A1:E1"/>
    <mergeCell ref="A2:E2"/>
    <mergeCell ref="A3:E3"/>
    <mergeCell ref="B6:B7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F068-DD4E-4E2E-BD75-348E4A072F5A}">
  <sheetPr>
    <tabColor theme="9" tint="0.79998168889431442"/>
  </sheetPr>
  <dimension ref="A1:H16"/>
  <sheetViews>
    <sheetView workbookViewId="0">
      <selection activeCell="K25" sqref="K25"/>
    </sheetView>
  </sheetViews>
  <sheetFormatPr defaultRowHeight="15" x14ac:dyDescent="0.25"/>
  <cols>
    <col min="1" max="1" width="5.85546875" customWidth="1"/>
    <col min="2" max="2" width="1.28515625" customWidth="1"/>
    <col min="4" max="4" width="0.85546875" customWidth="1"/>
    <col min="5" max="6" width="11.85546875" customWidth="1"/>
    <col min="7" max="8" width="14.5703125" customWidth="1"/>
  </cols>
  <sheetData>
    <row r="1" spans="1:8" x14ac:dyDescent="0.25">
      <c r="A1" s="221" t="s">
        <v>139</v>
      </c>
      <c r="B1" s="221"/>
      <c r="C1" s="221"/>
      <c r="D1" s="221"/>
      <c r="E1" s="221"/>
      <c r="F1" s="221"/>
      <c r="G1" s="221"/>
      <c r="H1" s="221"/>
    </row>
    <row r="2" spans="1:8" x14ac:dyDescent="0.25">
      <c r="A2" s="221" t="s">
        <v>587</v>
      </c>
      <c r="B2" s="221"/>
      <c r="C2" s="221"/>
      <c r="D2" s="221"/>
      <c r="E2" s="221"/>
      <c r="F2" s="221"/>
      <c r="G2" s="221"/>
      <c r="H2" s="221"/>
    </row>
    <row r="3" spans="1:8" x14ac:dyDescent="0.25">
      <c r="B3" s="55"/>
    </row>
    <row r="4" spans="1:8" ht="26.25" x14ac:dyDescent="0.25">
      <c r="A4" s="47" t="s">
        <v>77</v>
      </c>
      <c r="C4" s="113" t="s">
        <v>588</v>
      </c>
      <c r="E4" s="47" t="s">
        <v>589</v>
      </c>
      <c r="F4" s="47" t="s">
        <v>590</v>
      </c>
      <c r="G4" s="47" t="s">
        <v>591</v>
      </c>
      <c r="H4" s="47" t="s">
        <v>592</v>
      </c>
    </row>
    <row r="5" spans="1:8" x14ac:dyDescent="0.25">
      <c r="E5" s="36" t="s">
        <v>16</v>
      </c>
      <c r="F5" s="36" t="s">
        <v>17</v>
      </c>
      <c r="G5" s="36" t="s">
        <v>30</v>
      </c>
      <c r="H5" s="36" t="s">
        <v>83</v>
      </c>
    </row>
    <row r="7" spans="1:8" x14ac:dyDescent="0.25">
      <c r="A7" s="36">
        <v>1</v>
      </c>
      <c r="C7" s="36">
        <v>2013</v>
      </c>
      <c r="E7" s="36">
        <v>1</v>
      </c>
      <c r="F7" s="36">
        <v>3</v>
      </c>
      <c r="G7" s="36">
        <v>68</v>
      </c>
      <c r="H7" s="36">
        <v>53</v>
      </c>
    </row>
    <row r="8" spans="1:8" x14ac:dyDescent="0.25">
      <c r="A8" s="36">
        <v>2</v>
      </c>
      <c r="C8" s="36">
        <v>2014</v>
      </c>
      <c r="E8" s="36">
        <v>2</v>
      </c>
      <c r="F8" s="36">
        <v>8</v>
      </c>
      <c r="G8" s="36">
        <v>83</v>
      </c>
      <c r="H8" s="36">
        <v>42</v>
      </c>
    </row>
    <row r="9" spans="1:8" x14ac:dyDescent="0.25">
      <c r="A9" s="36">
        <v>3</v>
      </c>
      <c r="C9" s="36">
        <v>2015</v>
      </c>
      <c r="E9" s="36">
        <v>18</v>
      </c>
      <c r="F9" s="36">
        <v>28</v>
      </c>
      <c r="G9" s="36">
        <v>84</v>
      </c>
      <c r="H9" s="36">
        <v>44</v>
      </c>
    </row>
    <row r="10" spans="1:8" x14ac:dyDescent="0.25">
      <c r="A10" s="36">
        <v>4</v>
      </c>
      <c r="C10" s="36">
        <v>2016</v>
      </c>
      <c r="E10" s="36">
        <v>3</v>
      </c>
      <c r="F10" s="36">
        <v>3</v>
      </c>
      <c r="G10" s="36">
        <v>82</v>
      </c>
      <c r="H10" s="36">
        <v>6</v>
      </c>
    </row>
    <row r="11" spans="1:8" x14ac:dyDescent="0.25">
      <c r="A11" s="36">
        <v>5</v>
      </c>
      <c r="C11" s="36">
        <v>2017</v>
      </c>
      <c r="E11" s="36">
        <v>1</v>
      </c>
      <c r="F11" s="36">
        <v>7</v>
      </c>
      <c r="G11" s="36">
        <v>1</v>
      </c>
      <c r="H11" s="36">
        <v>1</v>
      </c>
    </row>
    <row r="12" spans="1:8" x14ac:dyDescent="0.25">
      <c r="A12" s="36">
        <v>6</v>
      </c>
      <c r="C12" s="36">
        <v>2018</v>
      </c>
      <c r="E12" s="36">
        <v>3</v>
      </c>
      <c r="F12" s="36">
        <v>4</v>
      </c>
      <c r="G12" s="36">
        <v>14</v>
      </c>
      <c r="H12" s="36">
        <v>2</v>
      </c>
    </row>
    <row r="13" spans="1:8" x14ac:dyDescent="0.25">
      <c r="A13" s="36">
        <v>7</v>
      </c>
      <c r="C13" s="36">
        <v>2019</v>
      </c>
      <c r="E13" s="36">
        <v>6</v>
      </c>
      <c r="F13" s="36">
        <v>9</v>
      </c>
      <c r="G13" s="36">
        <v>45</v>
      </c>
      <c r="H13" s="36">
        <v>4</v>
      </c>
    </row>
    <row r="14" spans="1:8" x14ac:dyDescent="0.25">
      <c r="A14" s="36">
        <v>8</v>
      </c>
      <c r="C14" s="36">
        <v>2020</v>
      </c>
      <c r="E14" s="36">
        <v>5</v>
      </c>
      <c r="F14" s="36">
        <v>34</v>
      </c>
      <c r="G14" s="36">
        <v>3</v>
      </c>
      <c r="H14" s="36">
        <v>0</v>
      </c>
    </row>
    <row r="15" spans="1:8" x14ac:dyDescent="0.25">
      <c r="A15" s="36">
        <v>9</v>
      </c>
      <c r="C15" s="36">
        <v>2021</v>
      </c>
      <c r="E15" s="36">
        <v>12</v>
      </c>
      <c r="F15" s="36">
        <v>84</v>
      </c>
      <c r="G15" s="36">
        <v>8</v>
      </c>
      <c r="H15" s="36">
        <v>0</v>
      </c>
    </row>
    <row r="16" spans="1:8" x14ac:dyDescent="0.25">
      <c r="A16" s="36">
        <v>10</v>
      </c>
      <c r="C16" s="36">
        <v>2022</v>
      </c>
      <c r="E16" s="36">
        <v>26</v>
      </c>
      <c r="F16" s="36">
        <v>58</v>
      </c>
      <c r="G16" s="36">
        <v>25</v>
      </c>
      <c r="H16" s="36">
        <v>5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AB13-DF7A-453B-BC6B-79C10B2D799A}">
  <sheetPr>
    <tabColor theme="9" tint="0.79998168889431442"/>
  </sheetPr>
  <dimension ref="A1:I19"/>
  <sheetViews>
    <sheetView workbookViewId="0">
      <selection activeCell="E14" sqref="E14"/>
    </sheetView>
  </sheetViews>
  <sheetFormatPr defaultRowHeight="15" x14ac:dyDescent="0.25"/>
  <cols>
    <col min="1" max="1" width="4.7109375" customWidth="1"/>
    <col min="2" max="2" width="1.7109375" customWidth="1"/>
    <col min="3" max="3" width="35.5703125" customWidth="1"/>
    <col min="4" max="4" width="1.7109375" customWidth="1"/>
    <col min="5" max="5" width="11.28515625" customWidth="1"/>
    <col min="6" max="7" width="11.140625" customWidth="1"/>
    <col min="8" max="8" width="10.5703125" customWidth="1"/>
    <col min="9" max="9" width="12.140625" customWidth="1"/>
  </cols>
  <sheetData>
    <row r="1" spans="1:9" x14ac:dyDescent="0.25">
      <c r="A1" s="226" t="s">
        <v>6</v>
      </c>
      <c r="B1" s="226"/>
      <c r="C1" s="226"/>
      <c r="D1" s="226"/>
      <c r="E1" s="226"/>
      <c r="F1" s="226"/>
      <c r="G1" s="226"/>
      <c r="H1" s="226"/>
      <c r="I1" s="226"/>
    </row>
    <row r="2" spans="1:9" x14ac:dyDescent="0.25">
      <c r="A2" s="226" t="s">
        <v>75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/>
      <c r="B4" s="39"/>
      <c r="C4" s="39"/>
      <c r="D4" s="39"/>
      <c r="E4" s="225" t="s">
        <v>76</v>
      </c>
      <c r="F4" s="225"/>
      <c r="G4" s="225"/>
      <c r="H4" s="225"/>
      <c r="I4" s="39"/>
    </row>
    <row r="5" spans="1:9" ht="39" x14ac:dyDescent="0.25">
      <c r="A5" s="67" t="s">
        <v>77</v>
      </c>
      <c r="B5" s="27"/>
      <c r="C5" s="46" t="s">
        <v>78</v>
      </c>
      <c r="D5" s="27"/>
      <c r="E5" s="47" t="s">
        <v>79</v>
      </c>
      <c r="F5" s="47" t="s">
        <v>80</v>
      </c>
      <c r="G5" s="47" t="s">
        <v>81</v>
      </c>
      <c r="H5" s="62" t="s">
        <v>2</v>
      </c>
      <c r="I5" s="47" t="s">
        <v>82</v>
      </c>
    </row>
    <row r="6" spans="1:9" x14ac:dyDescent="0.25">
      <c r="A6" s="39"/>
      <c r="B6" s="39"/>
      <c r="C6" s="39"/>
      <c r="D6" s="39"/>
      <c r="E6" s="34" t="s">
        <v>16</v>
      </c>
      <c r="F6" s="34" t="s">
        <v>17</v>
      </c>
      <c r="G6" s="34" t="s">
        <v>30</v>
      </c>
      <c r="H6" s="34" t="s">
        <v>83</v>
      </c>
      <c r="I6" s="34" t="s">
        <v>84</v>
      </c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4">
        <v>1</v>
      </c>
      <c r="B8" s="39"/>
      <c r="C8" s="39" t="s">
        <v>85</v>
      </c>
      <c r="D8" s="39"/>
      <c r="E8" s="105">
        <v>10.3139</v>
      </c>
      <c r="F8" s="105">
        <v>10.781000000000001</v>
      </c>
      <c r="G8" s="105">
        <v>14.0724</v>
      </c>
      <c r="H8" s="105">
        <v>14.0724</v>
      </c>
      <c r="I8" s="105">
        <v>14.2614</v>
      </c>
    </row>
    <row r="9" spans="1:9" x14ac:dyDescent="0.25">
      <c r="A9" s="34">
        <v>2</v>
      </c>
      <c r="B9" s="39"/>
      <c r="C9" s="39" t="s">
        <v>86</v>
      </c>
      <c r="D9" s="39"/>
      <c r="E9" s="143">
        <v>0</v>
      </c>
      <c r="F9" s="143">
        <v>0</v>
      </c>
      <c r="G9" s="143">
        <v>0</v>
      </c>
      <c r="H9" s="143">
        <v>0</v>
      </c>
      <c r="I9" s="105">
        <v>2.29E-2</v>
      </c>
    </row>
    <row r="10" spans="1:9" x14ac:dyDescent="0.25">
      <c r="A10" s="34">
        <v>3</v>
      </c>
      <c r="B10" s="39"/>
      <c r="C10" s="39" t="s">
        <v>87</v>
      </c>
      <c r="D10" s="39"/>
      <c r="E10" s="143">
        <v>0</v>
      </c>
      <c r="F10" s="143">
        <v>0</v>
      </c>
      <c r="G10" s="143">
        <v>0</v>
      </c>
      <c r="H10" s="105">
        <v>-0.28999999999999998</v>
      </c>
      <c r="I10" s="143">
        <v>0</v>
      </c>
    </row>
    <row r="11" spans="1:9" x14ac:dyDescent="0.25">
      <c r="A11" s="34">
        <v>4</v>
      </c>
      <c r="B11" s="39"/>
      <c r="C11" s="39" t="s">
        <v>88</v>
      </c>
      <c r="D11" s="39"/>
      <c r="E11" s="105">
        <v>0.16869999999999999</v>
      </c>
      <c r="F11" s="105">
        <v>0.21410000000000001</v>
      </c>
      <c r="G11" s="105">
        <v>0.21410000000000001</v>
      </c>
      <c r="H11" s="105">
        <v>0.21410000000000001</v>
      </c>
      <c r="I11" s="105">
        <v>0.1176</v>
      </c>
    </row>
    <row r="12" spans="1:9" ht="15.75" thickBot="1" x14ac:dyDescent="0.3">
      <c r="A12" s="34">
        <v>5</v>
      </c>
      <c r="B12" s="39"/>
      <c r="C12" s="39" t="s">
        <v>89</v>
      </c>
      <c r="D12" s="39"/>
      <c r="E12" s="106">
        <f>SUM(E8:E11)</f>
        <v>10.4826</v>
      </c>
      <c r="F12" s="106">
        <f t="shared" ref="F12:I12" si="0">SUM(F8:F11)</f>
        <v>10.995100000000001</v>
      </c>
      <c r="G12" s="106">
        <f t="shared" si="0"/>
        <v>14.2865</v>
      </c>
      <c r="H12" s="106">
        <f t="shared" si="0"/>
        <v>13.996500000000001</v>
      </c>
      <c r="I12" s="106">
        <f t="shared" si="0"/>
        <v>14.401899999999999</v>
      </c>
    </row>
    <row r="13" spans="1:9" ht="15.75" thickTop="1" x14ac:dyDescent="0.25">
      <c r="A13" s="39"/>
      <c r="B13" s="39"/>
      <c r="C13" s="39"/>
      <c r="D13" s="39"/>
      <c r="E13" s="34"/>
      <c r="F13" s="34"/>
      <c r="G13" s="34"/>
      <c r="H13" s="34"/>
      <c r="I13" s="34"/>
    </row>
    <row r="14" spans="1:9" x14ac:dyDescent="0.25">
      <c r="A14" s="224" t="s">
        <v>23</v>
      </c>
      <c r="B14" s="224"/>
      <c r="C14" s="39"/>
      <c r="D14" s="39"/>
      <c r="E14" s="39"/>
      <c r="F14" s="39"/>
      <c r="G14" s="39"/>
      <c r="H14" s="39"/>
      <c r="I14" s="39"/>
    </row>
    <row r="15" spans="1:9" x14ac:dyDescent="0.25">
      <c r="A15" s="57" t="s">
        <v>24</v>
      </c>
      <c r="B15" s="223" t="s">
        <v>90</v>
      </c>
      <c r="C15" s="223"/>
      <c r="D15" s="223"/>
      <c r="E15" s="223"/>
      <c r="F15" s="223"/>
      <c r="G15" s="223"/>
      <c r="H15" s="223"/>
      <c r="I15" s="223"/>
    </row>
    <row r="16" spans="1:9" ht="27.75" customHeight="1" x14ac:dyDescent="0.25">
      <c r="A16" s="57" t="s">
        <v>25</v>
      </c>
      <c r="B16" s="223" t="s">
        <v>91</v>
      </c>
      <c r="C16" s="223"/>
      <c r="D16" s="223"/>
      <c r="E16" s="223"/>
      <c r="F16" s="223"/>
      <c r="G16" s="223"/>
      <c r="H16" s="223"/>
      <c r="I16" s="223"/>
    </row>
    <row r="17" spans="1:9" ht="43.5" customHeight="1" x14ac:dyDescent="0.25">
      <c r="A17" s="57" t="s">
        <v>43</v>
      </c>
      <c r="B17" s="223" t="s">
        <v>92</v>
      </c>
      <c r="C17" s="223"/>
      <c r="D17" s="223"/>
      <c r="E17" s="223"/>
      <c r="F17" s="223"/>
      <c r="G17" s="223"/>
      <c r="H17" s="223"/>
      <c r="I17" s="223"/>
    </row>
    <row r="18" spans="1:9" ht="53.25" customHeight="1" x14ac:dyDescent="0.25">
      <c r="A18" s="57" t="s">
        <v>93</v>
      </c>
      <c r="B18" s="223" t="s">
        <v>94</v>
      </c>
      <c r="C18" s="223"/>
      <c r="D18" s="223"/>
      <c r="E18" s="223"/>
      <c r="F18" s="223"/>
      <c r="G18" s="223"/>
      <c r="H18" s="223"/>
      <c r="I18" s="223"/>
    </row>
    <row r="19" spans="1:9" x14ac:dyDescent="0.25">
      <c r="A19" s="15"/>
    </row>
  </sheetData>
  <mergeCells count="8">
    <mergeCell ref="B18:I18"/>
    <mergeCell ref="A14:B14"/>
    <mergeCell ref="E4:H4"/>
    <mergeCell ref="A1:I1"/>
    <mergeCell ref="A2:I2"/>
    <mergeCell ref="B15:I15"/>
    <mergeCell ref="B16:I16"/>
    <mergeCell ref="B17:I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BD56-1A93-44D1-B95E-3298A057A089}">
  <sheetPr>
    <tabColor theme="9" tint="0.79998168889431442"/>
  </sheetPr>
  <dimension ref="A1:E20"/>
  <sheetViews>
    <sheetView workbookViewId="0">
      <selection activeCell="I26" sqref="I26"/>
    </sheetView>
  </sheetViews>
  <sheetFormatPr defaultRowHeight="12.75" x14ac:dyDescent="0.2"/>
  <cols>
    <col min="1" max="1" width="4.7109375" style="10" customWidth="1"/>
    <col min="2" max="2" width="1.7109375" style="10" customWidth="1"/>
    <col min="3" max="3" width="48.85546875" style="10" bestFit="1" customWidth="1"/>
    <col min="4" max="4" width="1.7109375" style="10" customWidth="1"/>
    <col min="5" max="5" width="11.28515625" style="10" customWidth="1"/>
    <col min="6" max="16384" width="9.140625" style="10"/>
  </cols>
  <sheetData>
    <row r="1" spans="1:5" x14ac:dyDescent="0.2">
      <c r="A1" s="226" t="s">
        <v>26</v>
      </c>
      <c r="B1" s="226"/>
      <c r="C1" s="226"/>
      <c r="D1" s="226"/>
      <c r="E1" s="226"/>
    </row>
    <row r="2" spans="1:5" x14ac:dyDescent="0.2">
      <c r="A2" s="226" t="s">
        <v>95</v>
      </c>
      <c r="B2" s="226"/>
      <c r="C2" s="226"/>
      <c r="D2" s="226"/>
      <c r="E2" s="226"/>
    </row>
    <row r="3" spans="1:5" x14ac:dyDescent="0.2">
      <c r="A3" s="39"/>
      <c r="B3" s="39"/>
      <c r="C3" s="39"/>
      <c r="D3" s="39"/>
      <c r="E3" s="39"/>
    </row>
    <row r="4" spans="1:5" ht="38.25" x14ac:dyDescent="0.2">
      <c r="A4" s="4" t="s">
        <v>77</v>
      </c>
      <c r="B4" s="27"/>
      <c r="C4" s="46" t="s">
        <v>96</v>
      </c>
      <c r="D4" s="27"/>
      <c r="E4" s="35" t="s">
        <v>97</v>
      </c>
    </row>
    <row r="5" spans="1:5" x14ac:dyDescent="0.2">
      <c r="A5" s="39"/>
      <c r="B5" s="39"/>
      <c r="C5" s="39"/>
      <c r="D5" s="39"/>
      <c r="E5" s="34" t="s">
        <v>16</v>
      </c>
    </row>
    <row r="6" spans="1:5" x14ac:dyDescent="0.2">
      <c r="A6" s="39"/>
      <c r="B6" s="39"/>
      <c r="C6" s="39"/>
      <c r="D6" s="39"/>
      <c r="E6" s="39"/>
    </row>
    <row r="7" spans="1:5" x14ac:dyDescent="0.2">
      <c r="A7" s="34">
        <v>1</v>
      </c>
      <c r="B7" s="39"/>
      <c r="C7" s="40" t="s">
        <v>98</v>
      </c>
      <c r="D7" s="39"/>
      <c r="E7" s="50">
        <v>60076.508357498315</v>
      </c>
    </row>
    <row r="8" spans="1:5" x14ac:dyDescent="0.2">
      <c r="A8" s="34">
        <v>2</v>
      </c>
      <c r="B8" s="39"/>
      <c r="C8" s="40" t="s">
        <v>99</v>
      </c>
      <c r="D8" s="39"/>
      <c r="E8" s="107">
        <v>158258.4</v>
      </c>
    </row>
    <row r="9" spans="1:5" x14ac:dyDescent="0.2">
      <c r="A9" s="34">
        <v>3</v>
      </c>
      <c r="B9" s="39"/>
      <c r="C9" s="40" t="s">
        <v>100</v>
      </c>
      <c r="D9" s="39"/>
      <c r="E9" s="50">
        <f>SUM(E7:E8)</f>
        <v>218334.90835749829</v>
      </c>
    </row>
    <row r="10" spans="1:5" x14ac:dyDescent="0.2">
      <c r="A10" s="34">
        <v>4</v>
      </c>
      <c r="B10" s="39"/>
      <c r="C10" s="40" t="s">
        <v>609</v>
      </c>
      <c r="D10" s="39"/>
      <c r="E10" s="133">
        <v>1.149</v>
      </c>
    </row>
    <row r="11" spans="1:5" x14ac:dyDescent="0.2">
      <c r="A11" s="34">
        <v>5</v>
      </c>
      <c r="B11" s="39"/>
      <c r="C11" s="40" t="s">
        <v>101</v>
      </c>
      <c r="D11" s="39"/>
      <c r="E11" s="50">
        <f>E9*E10*12/1000</f>
        <v>3010.4017164331867</v>
      </c>
    </row>
    <row r="12" spans="1:5" ht="14.25" x14ac:dyDescent="0.2">
      <c r="A12" s="34">
        <v>6</v>
      </c>
      <c r="B12" s="39"/>
      <c r="C12" s="40" t="s">
        <v>102</v>
      </c>
      <c r="D12" s="39"/>
      <c r="E12" s="107">
        <v>13170612</v>
      </c>
    </row>
    <row r="13" spans="1:5" ht="14.25" x14ac:dyDescent="0.2">
      <c r="A13" s="34">
        <v>7</v>
      </c>
      <c r="B13" s="39"/>
      <c r="C13" s="40" t="s">
        <v>103</v>
      </c>
      <c r="D13" s="39"/>
      <c r="E13" s="108">
        <f>E11/E12*100</f>
        <v>2.285696151730221E-2</v>
      </c>
    </row>
    <row r="14" spans="1:5" x14ac:dyDescent="0.2">
      <c r="A14" s="39"/>
      <c r="B14" s="39"/>
      <c r="C14" s="39"/>
      <c r="D14" s="39"/>
      <c r="E14" s="34"/>
    </row>
    <row r="15" spans="1:5" x14ac:dyDescent="0.2">
      <c r="A15" s="224" t="s">
        <v>23</v>
      </c>
      <c r="B15" s="224"/>
      <c r="C15" s="39"/>
      <c r="D15" s="39"/>
      <c r="E15" s="39"/>
    </row>
    <row r="16" spans="1:5" x14ac:dyDescent="0.2">
      <c r="A16" s="57" t="s">
        <v>24</v>
      </c>
      <c r="C16" s="40" t="s">
        <v>104</v>
      </c>
    </row>
    <row r="17" spans="1:3" x14ac:dyDescent="0.2">
      <c r="A17" s="57" t="s">
        <v>25</v>
      </c>
      <c r="C17" s="40" t="s">
        <v>105</v>
      </c>
    </row>
    <row r="18" spans="1:3" x14ac:dyDescent="0.2">
      <c r="A18" s="57" t="s">
        <v>43</v>
      </c>
      <c r="C18" s="40" t="s">
        <v>106</v>
      </c>
    </row>
    <row r="19" spans="1:3" x14ac:dyDescent="0.2">
      <c r="A19" s="57" t="s">
        <v>93</v>
      </c>
      <c r="C19" s="40" t="s">
        <v>107</v>
      </c>
    </row>
    <row r="20" spans="1:3" x14ac:dyDescent="0.2">
      <c r="A20" s="15"/>
    </row>
  </sheetData>
  <mergeCells count="3">
    <mergeCell ref="A15:B15"/>
    <mergeCell ref="A1:E1"/>
    <mergeCell ref="A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297D-830A-4280-B118-FDCA74754B7F}">
  <sheetPr>
    <tabColor theme="9" tint="0.79998168889431442"/>
  </sheetPr>
  <dimension ref="A1:F16"/>
  <sheetViews>
    <sheetView topLeftCell="A4" workbookViewId="0">
      <selection activeCell="K19" sqref="K19"/>
    </sheetView>
  </sheetViews>
  <sheetFormatPr defaultRowHeight="15" x14ac:dyDescent="0.25"/>
  <cols>
    <col min="1" max="1" width="4.7109375" customWidth="1"/>
    <col min="2" max="2" width="1.7109375" customWidth="1"/>
    <col min="3" max="3" width="10.140625" customWidth="1"/>
    <col min="4" max="4" width="15.140625" customWidth="1"/>
    <col min="5" max="5" width="26.42578125" customWidth="1"/>
    <col min="6" max="6" width="12.28515625" customWidth="1"/>
  </cols>
  <sheetData>
    <row r="1" spans="1:6" x14ac:dyDescent="0.25">
      <c r="A1" s="226" t="s">
        <v>6</v>
      </c>
      <c r="B1" s="226"/>
      <c r="C1" s="226"/>
      <c r="D1" s="226"/>
      <c r="E1" s="226"/>
      <c r="F1" s="226"/>
    </row>
    <row r="2" spans="1:6" x14ac:dyDescent="0.25">
      <c r="A2" s="226" t="s">
        <v>108</v>
      </c>
      <c r="B2" s="226"/>
      <c r="C2" s="226"/>
      <c r="D2" s="226"/>
      <c r="E2" s="226"/>
      <c r="F2" s="226"/>
    </row>
    <row r="3" spans="1:6" ht="25.5" x14ac:dyDescent="0.25">
      <c r="A3" s="34"/>
      <c r="B3" s="34"/>
      <c r="C3" s="34"/>
      <c r="D3" s="34"/>
      <c r="E3" s="34"/>
      <c r="F3" s="34" t="s">
        <v>109</v>
      </c>
    </row>
    <row r="4" spans="1:6" ht="26.25" x14ac:dyDescent="0.25">
      <c r="A4" s="47" t="s">
        <v>77</v>
      </c>
      <c r="B4" s="112"/>
      <c r="C4" s="46" t="s">
        <v>60</v>
      </c>
      <c r="D4" s="46" t="s">
        <v>110</v>
      </c>
      <c r="E4" s="46" t="s">
        <v>111</v>
      </c>
      <c r="F4" s="35" t="s">
        <v>112</v>
      </c>
    </row>
    <row r="5" spans="1:6" x14ac:dyDescent="0.25">
      <c r="A5" s="39"/>
      <c r="B5" s="39"/>
      <c r="C5" s="223"/>
      <c r="D5" s="223"/>
      <c r="E5" s="223"/>
      <c r="F5" s="223"/>
    </row>
    <row r="6" spans="1:6" x14ac:dyDescent="0.25">
      <c r="A6" s="39"/>
      <c r="B6" s="39"/>
      <c r="C6" s="224" t="s">
        <v>113</v>
      </c>
      <c r="D6" s="224"/>
      <c r="E6" s="224"/>
      <c r="F6" s="224"/>
    </row>
    <row r="7" spans="1:6" ht="51" x14ac:dyDescent="0.25">
      <c r="A7" s="64">
        <v>1</v>
      </c>
      <c r="B7" s="34"/>
      <c r="C7" s="175" t="s">
        <v>114</v>
      </c>
      <c r="D7" s="175" t="s">
        <v>115</v>
      </c>
      <c r="E7" s="39" t="s">
        <v>116</v>
      </c>
      <c r="F7" s="181">
        <v>2163088</v>
      </c>
    </row>
    <row r="8" spans="1:6" ht="51" x14ac:dyDescent="0.25">
      <c r="A8" s="64">
        <v>2</v>
      </c>
      <c r="B8" s="34"/>
      <c r="C8" s="175" t="s">
        <v>117</v>
      </c>
      <c r="D8" s="175" t="s">
        <v>3</v>
      </c>
      <c r="E8" s="39" t="s">
        <v>118</v>
      </c>
      <c r="F8" s="181">
        <v>172974</v>
      </c>
    </row>
    <row r="9" spans="1:6" x14ac:dyDescent="0.25">
      <c r="A9" s="175"/>
      <c r="B9" s="39"/>
      <c r="C9" s="223"/>
      <c r="D9" s="223"/>
      <c r="E9" s="223"/>
      <c r="F9" s="223"/>
    </row>
    <row r="10" spans="1:6" x14ac:dyDescent="0.25">
      <c r="A10" s="175"/>
      <c r="B10" s="39"/>
      <c r="C10" s="224" t="s">
        <v>119</v>
      </c>
      <c r="D10" s="224"/>
      <c r="E10" s="224"/>
      <c r="F10" s="224"/>
    </row>
    <row r="11" spans="1:6" ht="39.75" x14ac:dyDescent="0.25">
      <c r="A11" s="64">
        <v>3</v>
      </c>
      <c r="B11" s="34"/>
      <c r="C11" s="175" t="s">
        <v>114</v>
      </c>
      <c r="D11" s="175" t="s">
        <v>120</v>
      </c>
      <c r="E11" s="39" t="s">
        <v>121</v>
      </c>
      <c r="F11" s="181">
        <v>369871</v>
      </c>
    </row>
    <row r="12" spans="1:6" ht="39.75" x14ac:dyDescent="0.25">
      <c r="A12" s="64">
        <v>4</v>
      </c>
      <c r="B12" s="34"/>
      <c r="C12" s="175" t="s">
        <v>122</v>
      </c>
      <c r="D12" s="175" t="s">
        <v>123</v>
      </c>
      <c r="E12" s="39" t="s">
        <v>124</v>
      </c>
      <c r="F12" s="181">
        <v>2205</v>
      </c>
    </row>
    <row r="13" spans="1:6" x14ac:dyDescent="0.25">
      <c r="A13" s="175"/>
      <c r="B13" s="39"/>
      <c r="C13" s="223"/>
      <c r="D13" s="223"/>
      <c r="E13" s="223"/>
      <c r="F13" s="223"/>
    </row>
    <row r="14" spans="1:6" x14ac:dyDescent="0.25">
      <c r="A14" s="175"/>
      <c r="B14" s="39"/>
      <c r="C14" s="224" t="s">
        <v>125</v>
      </c>
      <c r="D14" s="224"/>
      <c r="E14" s="224"/>
      <c r="F14" s="224"/>
    </row>
    <row r="15" spans="1:6" ht="52.5" x14ac:dyDescent="0.25">
      <c r="A15" s="64">
        <v>5</v>
      </c>
      <c r="B15" s="34"/>
      <c r="C15" s="175" t="s">
        <v>126</v>
      </c>
      <c r="D15" s="175" t="s">
        <v>127</v>
      </c>
      <c r="E15" s="39" t="s">
        <v>128</v>
      </c>
      <c r="F15" s="181">
        <v>1205199</v>
      </c>
    </row>
    <row r="16" spans="1:6" ht="52.5" x14ac:dyDescent="0.25">
      <c r="A16" s="64">
        <v>6</v>
      </c>
      <c r="B16" s="34"/>
      <c r="C16" s="175" t="s">
        <v>129</v>
      </c>
      <c r="D16" s="175" t="s">
        <v>130</v>
      </c>
      <c r="E16" s="39" t="s">
        <v>131</v>
      </c>
      <c r="F16" s="181">
        <v>8077</v>
      </c>
    </row>
  </sheetData>
  <mergeCells count="8">
    <mergeCell ref="C13:F13"/>
    <mergeCell ref="C14:F14"/>
    <mergeCell ref="A1:F1"/>
    <mergeCell ref="A2:F2"/>
    <mergeCell ref="C5:F5"/>
    <mergeCell ref="C6:F6"/>
    <mergeCell ref="C9:F9"/>
    <mergeCell ref="C10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9D79-02B9-4500-8EDA-1A7BFB7E5272}">
  <sheetPr>
    <tabColor theme="9" tint="0.79998168889431442"/>
  </sheetPr>
  <dimension ref="A1:F9"/>
  <sheetViews>
    <sheetView workbookViewId="0">
      <selection activeCell="E11" sqref="E11"/>
    </sheetView>
  </sheetViews>
  <sheetFormatPr defaultRowHeight="15" x14ac:dyDescent="0.25"/>
  <cols>
    <col min="1" max="1" width="4.7109375" customWidth="1"/>
    <col min="2" max="2" width="1.7109375" customWidth="1"/>
    <col min="4" max="4" width="15.7109375" customWidth="1"/>
    <col min="5" max="5" width="39.28515625" customWidth="1"/>
    <col min="6" max="6" width="15.28515625" customWidth="1"/>
  </cols>
  <sheetData>
    <row r="1" spans="1:6" x14ac:dyDescent="0.25">
      <c r="A1" s="226" t="s">
        <v>26</v>
      </c>
      <c r="B1" s="226"/>
      <c r="C1" s="226"/>
      <c r="D1" s="226"/>
      <c r="E1" s="226"/>
      <c r="F1" s="226"/>
    </row>
    <row r="2" spans="1:6" x14ac:dyDescent="0.25">
      <c r="A2" s="226" t="s">
        <v>132</v>
      </c>
      <c r="B2" s="226"/>
      <c r="C2" s="226"/>
      <c r="D2" s="226"/>
      <c r="E2" s="226"/>
      <c r="F2" s="226"/>
    </row>
    <row r="3" spans="1:6" x14ac:dyDescent="0.25">
      <c r="A3" s="226" t="s">
        <v>133</v>
      </c>
      <c r="B3" s="226"/>
      <c r="C3" s="226"/>
      <c r="D3" s="226"/>
      <c r="E3" s="226"/>
      <c r="F3" s="226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227" t="s">
        <v>77</v>
      </c>
      <c r="B5" s="229"/>
      <c r="C5" s="230" t="s">
        <v>60</v>
      </c>
      <c r="D5" s="230" t="s">
        <v>110</v>
      </c>
      <c r="E5" s="230" t="s">
        <v>111</v>
      </c>
      <c r="F5" s="34">
        <v>2024</v>
      </c>
    </row>
    <row r="6" spans="1:6" ht="25.5" x14ac:dyDescent="0.25">
      <c r="A6" s="228"/>
      <c r="B6" s="229"/>
      <c r="C6" s="231"/>
      <c r="D6" s="231"/>
      <c r="E6" s="231"/>
      <c r="F6" s="35" t="s">
        <v>134</v>
      </c>
    </row>
    <row r="7" spans="1:6" x14ac:dyDescent="0.25">
      <c r="A7" s="34"/>
      <c r="B7" s="34"/>
      <c r="C7" s="39"/>
      <c r="D7" s="39"/>
      <c r="E7" s="39"/>
      <c r="F7" s="132"/>
    </row>
    <row r="8" spans="1:6" ht="39.75" x14ac:dyDescent="0.25">
      <c r="A8" s="64">
        <v>1</v>
      </c>
      <c r="B8" s="64"/>
      <c r="C8" s="175" t="s">
        <v>62</v>
      </c>
      <c r="D8" s="175" t="s">
        <v>135</v>
      </c>
      <c r="E8" s="39" t="s">
        <v>136</v>
      </c>
      <c r="F8" s="181">
        <v>3836306</v>
      </c>
    </row>
    <row r="9" spans="1:6" ht="39.75" x14ac:dyDescent="0.25">
      <c r="A9" s="64">
        <v>2</v>
      </c>
      <c r="B9" s="64"/>
      <c r="C9" s="175" t="s">
        <v>63</v>
      </c>
      <c r="D9" s="175" t="s">
        <v>137</v>
      </c>
      <c r="E9" s="39" t="s">
        <v>138</v>
      </c>
      <c r="F9" s="181">
        <v>85108</v>
      </c>
    </row>
  </sheetData>
  <mergeCells count="8">
    <mergeCell ref="A1:F1"/>
    <mergeCell ref="A2:F2"/>
    <mergeCell ref="A3:F3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ED01-E228-45BA-BF0C-CD9E30F53087}">
  <sheetPr>
    <tabColor theme="9" tint="0.79998168889431442"/>
  </sheetPr>
  <dimension ref="A1:F9"/>
  <sheetViews>
    <sheetView workbookViewId="0">
      <selection activeCell="E15" sqref="E15"/>
    </sheetView>
  </sheetViews>
  <sheetFormatPr defaultRowHeight="15" x14ac:dyDescent="0.25"/>
  <cols>
    <col min="1" max="1" width="4.7109375" customWidth="1"/>
    <col min="2" max="2" width="1.7109375" customWidth="1"/>
    <col min="4" max="4" width="15.7109375" customWidth="1"/>
    <col min="5" max="5" width="39.28515625" customWidth="1"/>
    <col min="6" max="6" width="18.42578125" customWidth="1"/>
  </cols>
  <sheetData>
    <row r="1" spans="1:6" x14ac:dyDescent="0.25">
      <c r="A1" s="226" t="s">
        <v>139</v>
      </c>
      <c r="B1" s="226"/>
      <c r="C1" s="226"/>
      <c r="D1" s="226"/>
      <c r="E1" s="226"/>
      <c r="F1" s="226"/>
    </row>
    <row r="2" spans="1:6" x14ac:dyDescent="0.25">
      <c r="A2" s="226" t="s">
        <v>132</v>
      </c>
      <c r="B2" s="226"/>
      <c r="C2" s="226"/>
      <c r="D2" s="226"/>
      <c r="E2" s="226"/>
      <c r="F2" s="226"/>
    </row>
    <row r="3" spans="1:6" x14ac:dyDescent="0.25">
      <c r="A3" s="226" t="s">
        <v>140</v>
      </c>
      <c r="B3" s="226"/>
      <c r="C3" s="226"/>
      <c r="D3" s="226"/>
      <c r="E3" s="226"/>
      <c r="F3" s="226"/>
    </row>
    <row r="4" spans="1:6" x14ac:dyDescent="0.25">
      <c r="A4" s="39"/>
      <c r="B4" s="39"/>
      <c r="C4" s="39"/>
      <c r="D4" s="39"/>
      <c r="E4" s="39"/>
      <c r="F4" s="39"/>
    </row>
    <row r="5" spans="1:6" x14ac:dyDescent="0.25">
      <c r="A5" s="227" t="s">
        <v>77</v>
      </c>
      <c r="B5" s="229"/>
      <c r="C5" s="230" t="s">
        <v>60</v>
      </c>
      <c r="D5" s="230" t="s">
        <v>110</v>
      </c>
      <c r="E5" s="230" t="s">
        <v>111</v>
      </c>
      <c r="F5" s="34"/>
    </row>
    <row r="6" spans="1:6" x14ac:dyDescent="0.25">
      <c r="A6" s="228"/>
      <c r="B6" s="229"/>
      <c r="C6" s="231"/>
      <c r="D6" s="231"/>
      <c r="E6" s="231"/>
      <c r="F6" s="34"/>
    </row>
    <row r="7" spans="1:6" x14ac:dyDescent="0.25">
      <c r="A7" s="34"/>
      <c r="B7" s="34"/>
      <c r="C7" s="39"/>
      <c r="D7" s="39"/>
      <c r="E7" s="39"/>
      <c r="F7" s="132"/>
    </row>
    <row r="8" spans="1:6" ht="39.75" x14ac:dyDescent="0.25">
      <c r="A8" s="64">
        <v>1</v>
      </c>
      <c r="B8" s="64"/>
      <c r="C8" s="175" t="s">
        <v>62</v>
      </c>
      <c r="D8" s="175" t="s">
        <v>141</v>
      </c>
      <c r="E8" s="39" t="s">
        <v>142</v>
      </c>
      <c r="F8" s="110"/>
    </row>
    <row r="9" spans="1:6" ht="39.75" x14ac:dyDescent="0.25">
      <c r="A9" s="64">
        <v>2</v>
      </c>
      <c r="B9" s="64"/>
      <c r="C9" s="175" t="s">
        <v>63</v>
      </c>
      <c r="D9" s="175" t="s">
        <v>3</v>
      </c>
      <c r="E9" s="39" t="s">
        <v>143</v>
      </c>
      <c r="F9" s="110"/>
    </row>
  </sheetData>
  <mergeCells count="8">
    <mergeCell ref="A1:F1"/>
    <mergeCell ref="A2:F2"/>
    <mergeCell ref="A3:F3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1AF0C68-0BA2-4504-8A89-EC8E91757B72}"/>
</file>

<file path=customXml/itemProps2.xml><?xml version="1.0" encoding="utf-8"?>
<ds:datastoreItem xmlns:ds="http://schemas.openxmlformats.org/officeDocument/2006/customXml" ds:itemID="{51A1612D-EFC8-41B5-8CD6-BE4FB0F44A53}"/>
</file>

<file path=customXml/itemProps3.xml><?xml version="1.0" encoding="utf-8"?>
<ds:datastoreItem xmlns:ds="http://schemas.openxmlformats.org/officeDocument/2006/customXml" ds:itemID="{B078075F-B234-4554-B9AC-4F2DAFF46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8.1.1 - Table 1</vt:lpstr>
      <vt:lpstr>8.1.1 - Table 2</vt:lpstr>
      <vt:lpstr>8.1.3 - Table 1</vt:lpstr>
      <vt:lpstr>8.1.4 - Table 1</vt:lpstr>
      <vt:lpstr>8.2.2 - Table 1</vt:lpstr>
      <vt:lpstr>8.2.2 - Table 2</vt:lpstr>
      <vt:lpstr>8.2.3 - Table 1</vt:lpstr>
      <vt:lpstr>8.2.3 - Table 2</vt:lpstr>
      <vt:lpstr>8.2.3 - Table 3</vt:lpstr>
      <vt:lpstr>8.2.3 - Table 4</vt:lpstr>
      <vt:lpstr>8.2.3 - Table 5</vt:lpstr>
      <vt:lpstr>8.2.3.9 - Table 1</vt:lpstr>
      <vt:lpstr>8.2.4 - Table 1</vt:lpstr>
      <vt:lpstr>8.2.5 - Table 3</vt:lpstr>
      <vt:lpstr>8.2.5 - Table 5</vt:lpstr>
      <vt:lpstr>8.2.5 - Table 6</vt:lpstr>
      <vt:lpstr>8.2.5 - Table 8</vt:lpstr>
      <vt:lpstr>8.2.5 - Table 9</vt:lpstr>
      <vt:lpstr>8.2.5 - Table 10</vt:lpstr>
      <vt:lpstr>8.2.5 - Table 11</vt:lpstr>
      <vt:lpstr>8.2.5 - Table 12</vt:lpstr>
      <vt:lpstr>8.2.5 - Table 14</vt:lpstr>
      <vt:lpstr>8.2.5 - Table 16</vt:lpstr>
      <vt:lpstr>8.2.6 - Table 1</vt:lpstr>
      <vt:lpstr>8.2.6 - Table 2</vt:lpstr>
      <vt:lpstr>8.2.6 - Table 4</vt:lpstr>
      <vt:lpstr>8.2.6 - Table 5</vt:lpstr>
      <vt:lpstr>8.2.6 - Table 6</vt:lpstr>
      <vt:lpstr>8.4.2 - Table 1</vt:lpstr>
      <vt:lpstr>8.4.2 - Table 2</vt:lpstr>
      <vt:lpstr>8.4.3 - Table 2</vt:lpstr>
      <vt:lpstr>8.4.3 - Table 3</vt:lpstr>
      <vt:lpstr>8.4.4 - Table 2</vt:lpstr>
      <vt:lpstr>8.4.4 - Table 3</vt:lpstr>
      <vt:lpstr>8.4.5 - Table 2</vt:lpstr>
      <vt:lpstr>8.4.5 - Table 3</vt:lpstr>
      <vt:lpstr>8.4.5 - Table 4</vt:lpstr>
      <vt:lpstr>8.4.5 - Table 5</vt:lpstr>
      <vt:lpstr>8.4.7 - Table 2</vt:lpstr>
      <vt:lpstr>8.4.7 - Table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2025-02-28T15:29:35Z</dcterms:created>
  <dcterms:modified xsi:type="dcterms:W3CDTF">2025-02-28T15:30:12Z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