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53" documentId="13_ncr:1_{1D042FB6-F568-455D-B6B1-8D194AC8F1C6}" xr6:coauthVersionLast="47" xr6:coauthVersionMax="47" xr10:uidLastSave="{6ABF6847-A7DB-4FCD-BA08-53CE7C6FCD92}"/>
  <bookViews>
    <workbookView xWindow="-9410" yWindow="10690" windowWidth="19420" windowHeight="10300" firstSheet="12" activeTab="13" xr2:uid="{AF33C78A-8BA3-4BFB-A79C-21ED9DE59859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" sheetId="50" state="hidden" r:id="rId11"/>
    <sheet name="Dist Cust Factors" sheetId="51" state="hidden" r:id="rId12"/>
    <sheet name="Total ALLOCATION" sheetId="9" r:id="rId13"/>
    <sheet name="Allocation Factors" sheetId="16" r:id="rId14"/>
    <sheet name="Dist ALLOCATION" sheetId="49" r:id="rId15"/>
    <sheet name="Gas Cost ALLOCATION" sheetId="48" r:id="rId16"/>
  </sheets>
  <definedNames>
    <definedName name="_xlnm.Print_Area" localSheetId="13">'Allocation Factors'!$A$1:$AU$170</definedName>
    <definedName name="_xlnm.Print_Area" localSheetId="14">'Dist ALLOCATION'!$A$1:$BE$60</definedName>
    <definedName name="_xlnm.Print_Area" localSheetId="10">'Dist Cust Class'!$B$5:$X$106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Factors'!$A$1:$M$121</definedName>
    <definedName name="_xlnm.Print_Area" localSheetId="15">'Gas Cost ALLOCATION'!$A$1:$BE$61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12">'Total ALLOCATION'!$A$1:$BE$60</definedName>
    <definedName name="_xlnm.Print_Area" localSheetId="7">'Trans Factors'!$A$1:$R$85</definedName>
    <definedName name="_xlnm.Print_Area" localSheetId="6">'Transmission Class'!$A$2:$AD$182</definedName>
    <definedName name="_xlnm.Print_Titles" localSheetId="0">Function!$10:$13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4" l="1"/>
  <c r="AJ53" i="49"/>
  <c r="AJ54" i="49"/>
  <c r="AJ55" i="49"/>
  <c r="AJ52" i="49"/>
  <c r="AJ46" i="49"/>
  <c r="AJ47" i="49"/>
  <c r="AJ48" i="49"/>
  <c r="AJ49" i="49"/>
  <c r="AJ50" i="49"/>
  <c r="AJ45" i="49"/>
  <c r="AJ42" i="49"/>
  <c r="AJ43" i="49"/>
  <c r="AJ41" i="49"/>
  <c r="AJ32" i="49"/>
  <c r="AJ33" i="49"/>
  <c r="AJ34" i="49"/>
  <c r="AJ35" i="49"/>
  <c r="AJ36" i="49"/>
  <c r="AJ37" i="49"/>
  <c r="AJ31" i="49"/>
  <c r="AJ25" i="49"/>
  <c r="AJ26" i="49"/>
  <c r="AJ27" i="49"/>
  <c r="AJ24" i="49"/>
  <c r="AJ16" i="49"/>
  <c r="AJ17" i="49"/>
  <c r="AJ18" i="49"/>
  <c r="AJ19" i="49"/>
  <c r="AJ20" i="49"/>
  <c r="AJ56" i="49"/>
  <c r="AJ38" i="49"/>
  <c r="AJ28" i="49"/>
  <c r="AJ21" i="49"/>
  <c r="AJ15" i="49"/>
  <c r="G36" i="12"/>
  <c r="I36" i="12"/>
  <c r="K36" i="12"/>
  <c r="M36" i="12"/>
  <c r="O36" i="12"/>
  <c r="Q36" i="12"/>
  <c r="S36" i="12"/>
  <c r="U36" i="12"/>
  <c r="W36" i="12"/>
  <c r="AJ58" i="49" l="1"/>
  <c r="G37" i="11" l="1"/>
  <c r="I37" i="11"/>
  <c r="K37" i="11"/>
  <c r="M37" i="11"/>
  <c r="O37" i="11"/>
  <c r="Q37" i="11"/>
  <c r="G42" i="12"/>
  <c r="I42" i="12"/>
  <c r="K42" i="12"/>
  <c r="M42" i="12"/>
  <c r="O42" i="12"/>
  <c r="Q42" i="12"/>
  <c r="S42" i="12"/>
  <c r="U42" i="12"/>
  <c r="W42" i="12"/>
  <c r="G59" i="10" l="1"/>
  <c r="I59" i="10"/>
  <c r="K59" i="10"/>
  <c r="G53" i="10"/>
  <c r="I53" i="10"/>
  <c r="K53" i="10"/>
  <c r="D31" i="16" l="1"/>
  <c r="K32" i="16" s="1"/>
  <c r="D16" i="16"/>
  <c r="M17" i="16" s="1"/>
  <c r="R32" i="16" l="1"/>
  <c r="Z32" i="16"/>
  <c r="V32" i="16"/>
  <c r="M32" i="16"/>
  <c r="O32" i="16"/>
  <c r="L32" i="16"/>
  <c r="G32" i="16"/>
  <c r="N32" i="16"/>
  <c r="F32" i="16"/>
  <c r="U32" i="16"/>
  <c r="T32" i="16"/>
  <c r="S32" i="16"/>
  <c r="I32" i="16"/>
  <c r="H32" i="16"/>
  <c r="Q32" i="16"/>
  <c r="W32" i="16"/>
  <c r="Y32" i="16"/>
  <c r="P32" i="16"/>
  <c r="J32" i="16"/>
  <c r="X32" i="16"/>
  <c r="Q17" i="16"/>
  <c r="Y17" i="16"/>
  <c r="L17" i="16"/>
  <c r="V17" i="16"/>
  <c r="G17" i="16"/>
  <c r="P17" i="16"/>
  <c r="S17" i="16"/>
  <c r="I17" i="16"/>
  <c r="K17" i="16"/>
  <c r="X17" i="16"/>
  <c r="T17" i="16"/>
  <c r="N17" i="16"/>
  <c r="J17" i="16"/>
  <c r="O17" i="16"/>
  <c r="F17" i="16"/>
  <c r="R17" i="16"/>
  <c r="W17" i="16"/>
  <c r="U17" i="16"/>
  <c r="Z17" i="16"/>
  <c r="H17" i="16"/>
  <c r="D32" i="16" l="1"/>
  <c r="D17" i="16"/>
  <c r="D22" i="16" l="1"/>
  <c r="F23" i="16" s="1"/>
  <c r="U23" i="16" l="1"/>
  <c r="W23" i="16"/>
  <c r="Y23" i="16"/>
  <c r="Z23" i="16"/>
  <c r="X23" i="16"/>
  <c r="S23" i="16"/>
  <c r="G23" i="16"/>
  <c r="N23" i="16"/>
  <c r="M23" i="16"/>
  <c r="Q23" i="16"/>
  <c r="O23" i="16"/>
  <c r="H23" i="16"/>
  <c r="K23" i="16"/>
  <c r="R23" i="16"/>
  <c r="P23" i="16"/>
  <c r="L23" i="16"/>
  <c r="J23" i="16"/>
  <c r="T23" i="16"/>
  <c r="V23" i="16"/>
  <c r="I23" i="16"/>
  <c r="D23" i="16" l="1"/>
  <c r="H56" i="48"/>
  <c r="H28" i="48"/>
  <c r="A16" i="48"/>
  <c r="A17" i="48" s="1"/>
  <c r="A18" i="48" s="1"/>
  <c r="A19" i="48" s="1"/>
  <c r="A20" i="48" s="1"/>
  <c r="A21" i="48" s="1"/>
  <c r="A24" i="48" s="1"/>
  <c r="A25" i="48" s="1"/>
  <c r="A26" i="48" s="1"/>
  <c r="A27" i="48" s="1"/>
  <c r="A28" i="48" s="1"/>
  <c r="A31" i="48" s="1"/>
  <c r="A32" i="48" s="1"/>
  <c r="A33" i="48" s="1"/>
  <c r="A34" i="48" s="1"/>
  <c r="A35" i="48" s="1"/>
  <c r="A36" i="48" s="1"/>
  <c r="A37" i="48" s="1"/>
  <c r="A38" i="48" s="1"/>
  <c r="A41" i="48" s="1"/>
  <c r="A42" i="48" s="1"/>
  <c r="A43" i="48" s="1"/>
  <c r="A45" i="48" s="1"/>
  <c r="A46" i="48" s="1"/>
  <c r="A47" i="48" s="1"/>
  <c r="A48" i="48" s="1"/>
  <c r="A49" i="48" s="1"/>
  <c r="A50" i="48" s="1"/>
  <c r="A52" i="48" s="1"/>
  <c r="A53" i="48" s="1"/>
  <c r="A54" i="48" s="1"/>
  <c r="A55" i="48" s="1"/>
  <c r="A56" i="48" s="1"/>
  <c r="A58" i="48" s="1"/>
  <c r="AJ56" i="9"/>
  <c r="AJ38" i="9"/>
  <c r="AJ28" i="9"/>
  <c r="AJ21" i="9"/>
  <c r="A16" i="9"/>
  <c r="A17" i="9" s="1"/>
  <c r="A18" i="9" s="1"/>
  <c r="A19" i="9" s="1"/>
  <c r="A20" i="9" s="1"/>
  <c r="A21" i="9" s="1"/>
  <c r="A24" i="9" s="1"/>
  <c r="A25" i="9" s="1"/>
  <c r="A26" i="9" s="1"/>
  <c r="A27" i="9" s="1"/>
  <c r="A28" i="9" s="1"/>
  <c r="A31" i="9" s="1"/>
  <c r="A32" i="9" s="1"/>
  <c r="A33" i="9" s="1"/>
  <c r="A34" i="9" s="1"/>
  <c r="A35" i="9" s="1"/>
  <c r="A36" i="9" s="1"/>
  <c r="A37" i="9" s="1"/>
  <c r="A38" i="9" s="1"/>
  <c r="A41" i="9" s="1"/>
  <c r="A42" i="9" s="1"/>
  <c r="A43" i="9" s="1"/>
  <c r="A45" i="9" s="1"/>
  <c r="A46" i="9" s="1"/>
  <c r="A47" i="9" s="1"/>
  <c r="A48" i="9" s="1"/>
  <c r="A49" i="9" s="1"/>
  <c r="A50" i="9" s="1"/>
  <c r="A52" i="9" s="1"/>
  <c r="A53" i="9" s="1"/>
  <c r="A54" i="9" s="1"/>
  <c r="A55" i="9" s="1"/>
  <c r="A56" i="9" s="1"/>
  <c r="A58" i="9" s="1"/>
  <c r="D58" i="16" l="1"/>
  <c r="P59" i="16" s="1"/>
  <c r="D49" i="16"/>
  <c r="P50" i="16" s="1"/>
  <c r="D64" i="16"/>
  <c r="J65" i="16" s="1"/>
  <c r="D85" i="16"/>
  <c r="P86" i="16" s="1"/>
  <c r="D40" i="16"/>
  <c r="Q41" i="16" s="1"/>
  <c r="D19" i="16"/>
  <c r="K20" i="16" s="1"/>
  <c r="D37" i="16"/>
  <c r="U38" i="16" s="1"/>
  <c r="D97" i="16"/>
  <c r="N98" i="16" s="1"/>
  <c r="D73" i="16"/>
  <c r="J74" i="16" s="1"/>
  <c r="D28" i="16"/>
  <c r="L29" i="16" s="1"/>
  <c r="D94" i="16"/>
  <c r="I95" i="16" s="1"/>
  <c r="D100" i="16"/>
  <c r="M101" i="16" s="1"/>
  <c r="AJ58" i="9"/>
  <c r="D91" i="16"/>
  <c r="O92" i="16" s="1"/>
  <c r="D43" i="16"/>
  <c r="Y44" i="16" s="1"/>
  <c r="D82" i="16"/>
  <c r="F83" i="16" s="1"/>
  <c r="D67" i="16"/>
  <c r="Y68" i="16" s="1"/>
  <c r="D46" i="16"/>
  <c r="S47" i="16" s="1"/>
  <c r="D25" i="16"/>
  <c r="M26" i="16" s="1"/>
  <c r="D76" i="16"/>
  <c r="W77" i="16" s="1"/>
  <c r="V59" i="16"/>
  <c r="D79" i="16"/>
  <c r="T80" i="16" s="1"/>
  <c r="D70" i="16"/>
  <c r="H71" i="16" s="1"/>
  <c r="D34" i="16"/>
  <c r="J35" i="16" s="1"/>
  <c r="D88" i="16"/>
  <c r="J89" i="16" s="1"/>
  <c r="D61" i="16"/>
  <c r="J62" i="16" s="1"/>
  <c r="D55" i="16"/>
  <c r="H56" i="16" s="1"/>
  <c r="D52" i="16"/>
  <c r="V53" i="16" s="1"/>
  <c r="D13" i="16"/>
  <c r="J14" i="16" s="1"/>
  <c r="P74" i="16" l="1"/>
  <c r="O59" i="16"/>
  <c r="H74" i="16"/>
  <c r="F74" i="16"/>
  <c r="G59" i="16"/>
  <c r="Q59" i="16"/>
  <c r="J59" i="16"/>
  <c r="W74" i="16"/>
  <c r="L74" i="16"/>
  <c r="I74" i="16"/>
  <c r="O74" i="16"/>
  <c r="W59" i="16"/>
  <c r="X59" i="16"/>
  <c r="I29" i="16"/>
  <c r="G74" i="16"/>
  <c r="N59" i="16"/>
  <c r="M59" i="16"/>
  <c r="J29" i="16"/>
  <c r="H59" i="16"/>
  <c r="F50" i="16"/>
  <c r="R59" i="16"/>
  <c r="Q50" i="16"/>
  <c r="N74" i="16"/>
  <c r="F59" i="16"/>
  <c r="S59" i="16"/>
  <c r="L59" i="16"/>
  <c r="U50" i="16"/>
  <c r="Y74" i="16"/>
  <c r="R50" i="16"/>
  <c r="M65" i="16"/>
  <c r="R29" i="16"/>
  <c r="V29" i="16"/>
  <c r="V65" i="16"/>
  <c r="T74" i="16"/>
  <c r="Q74" i="16"/>
  <c r="X74" i="16"/>
  <c r="Y65" i="16"/>
  <c r="Y59" i="16"/>
  <c r="M74" i="16"/>
  <c r="R65" i="16"/>
  <c r="S62" i="16"/>
  <c r="X29" i="16"/>
  <c r="P29" i="16"/>
  <c r="L41" i="16"/>
  <c r="F29" i="16"/>
  <c r="T59" i="16"/>
  <c r="L38" i="16"/>
  <c r="S38" i="16"/>
  <c r="U59" i="16"/>
  <c r="J38" i="16"/>
  <c r="O86" i="16"/>
  <c r="M98" i="16"/>
  <c r="G86" i="16"/>
  <c r="P65" i="16"/>
  <c r="K38" i="16"/>
  <c r="X101" i="16"/>
  <c r="P101" i="16"/>
  <c r="R38" i="16"/>
  <c r="U65" i="16"/>
  <c r="U98" i="16"/>
  <c r="T101" i="16"/>
  <c r="X98" i="16"/>
  <c r="K98" i="16"/>
  <c r="F38" i="16"/>
  <c r="I98" i="16"/>
  <c r="Y101" i="16"/>
  <c r="N38" i="16"/>
  <c r="U101" i="16"/>
  <c r="F98" i="16"/>
  <c r="Q101" i="16"/>
  <c r="T65" i="16"/>
  <c r="G101" i="16"/>
  <c r="I101" i="16"/>
  <c r="X65" i="16"/>
  <c r="L65" i="16"/>
  <c r="M41" i="16"/>
  <c r="H86" i="16"/>
  <c r="U86" i="16"/>
  <c r="Z80" i="16"/>
  <c r="V41" i="16"/>
  <c r="X86" i="16"/>
  <c r="M86" i="16"/>
  <c r="F41" i="16"/>
  <c r="N86" i="16"/>
  <c r="J86" i="16"/>
  <c r="I86" i="16"/>
  <c r="J98" i="16"/>
  <c r="W65" i="16"/>
  <c r="Q65" i="16"/>
  <c r="F86" i="16"/>
  <c r="K65" i="16"/>
  <c r="R86" i="16"/>
  <c r="I65" i="16"/>
  <c r="V86" i="16"/>
  <c r="O65" i="16"/>
  <c r="Y86" i="16"/>
  <c r="N65" i="16"/>
  <c r="O98" i="16"/>
  <c r="W101" i="16"/>
  <c r="S65" i="16"/>
  <c r="K86" i="16"/>
  <c r="H65" i="16"/>
  <c r="H41" i="16"/>
  <c r="J101" i="16"/>
  <c r="Y98" i="16"/>
  <c r="G65" i="16"/>
  <c r="W86" i="16"/>
  <c r="F65" i="16"/>
  <c r="G98" i="16"/>
  <c r="O101" i="16"/>
  <c r="S86" i="16"/>
  <c r="Y41" i="16"/>
  <c r="Z38" i="16"/>
  <c r="Z62" i="16"/>
  <c r="W95" i="16"/>
  <c r="N29" i="16"/>
  <c r="H29" i="16"/>
  <c r="O29" i="16"/>
  <c r="W29" i="16"/>
  <c r="Z14" i="16"/>
  <c r="Y29" i="16"/>
  <c r="Q29" i="16"/>
  <c r="U74" i="16"/>
  <c r="W41" i="16"/>
  <c r="I59" i="16"/>
  <c r="Z44" i="16"/>
  <c r="Z26" i="16"/>
  <c r="Q20" i="16"/>
  <c r="F89" i="16"/>
  <c r="M50" i="16"/>
  <c r="J95" i="16"/>
  <c r="U20" i="16"/>
  <c r="T20" i="16"/>
  <c r="I41" i="16"/>
  <c r="H50" i="16"/>
  <c r="R98" i="16"/>
  <c r="Z98" i="16"/>
  <c r="Z56" i="16"/>
  <c r="Z29" i="16"/>
  <c r="Z86" i="16"/>
  <c r="H20" i="16"/>
  <c r="T41" i="16"/>
  <c r="J50" i="16"/>
  <c r="L71" i="16"/>
  <c r="M20" i="16"/>
  <c r="L20" i="16"/>
  <c r="X77" i="16"/>
  <c r="Z77" i="16"/>
  <c r="X41" i="16"/>
  <c r="Y50" i="16"/>
  <c r="W50" i="16"/>
  <c r="Z50" i="16"/>
  <c r="Z92" i="16"/>
  <c r="K50" i="16"/>
  <c r="J41" i="16"/>
  <c r="S74" i="16"/>
  <c r="Z74" i="16"/>
  <c r="G50" i="16"/>
  <c r="I20" i="16"/>
  <c r="Z35" i="16"/>
  <c r="Z20" i="16"/>
  <c r="Z83" i="16"/>
  <c r="W20" i="16"/>
  <c r="R20" i="16"/>
  <c r="O41" i="16"/>
  <c r="V50" i="16"/>
  <c r="N20" i="16"/>
  <c r="T50" i="16"/>
  <c r="S20" i="16"/>
  <c r="G41" i="16"/>
  <c r="K41" i="16"/>
  <c r="I50" i="16"/>
  <c r="T86" i="16"/>
  <c r="L98" i="16"/>
  <c r="P20" i="16"/>
  <c r="Z95" i="16"/>
  <c r="Z68" i="16"/>
  <c r="Z53" i="16"/>
  <c r="Z71" i="16"/>
  <c r="Y20" i="16"/>
  <c r="X20" i="16"/>
  <c r="J20" i="16"/>
  <c r="P41" i="16"/>
  <c r="O50" i="16"/>
  <c r="Z47" i="16"/>
  <c r="X50" i="16"/>
  <c r="V20" i="16"/>
  <c r="O20" i="16"/>
  <c r="S50" i="16"/>
  <c r="N50" i="16"/>
  <c r="O89" i="16"/>
  <c r="G20" i="16"/>
  <c r="F92" i="16"/>
  <c r="F20" i="16"/>
  <c r="L50" i="16"/>
  <c r="H98" i="16"/>
  <c r="V74" i="16"/>
  <c r="W98" i="16"/>
  <c r="G29" i="16"/>
  <c r="K59" i="16"/>
  <c r="Q86" i="16"/>
  <c r="N83" i="16"/>
  <c r="S41" i="16"/>
  <c r="S101" i="16"/>
  <c r="Z101" i="16"/>
  <c r="L86" i="16"/>
  <c r="R101" i="16"/>
  <c r="Z59" i="16"/>
  <c r="Z65" i="16"/>
  <c r="Z41" i="16"/>
  <c r="Z89" i="16"/>
  <c r="G89" i="16"/>
  <c r="V89" i="16"/>
  <c r="U47" i="16"/>
  <c r="H101" i="16"/>
  <c r="H38" i="16"/>
  <c r="V101" i="16"/>
  <c r="G38" i="16"/>
  <c r="O83" i="16"/>
  <c r="R80" i="16"/>
  <c r="N101" i="16"/>
  <c r="K47" i="16"/>
  <c r="S98" i="16"/>
  <c r="X56" i="16"/>
  <c r="M95" i="16"/>
  <c r="K101" i="16"/>
  <c r="F101" i="16"/>
  <c r="M38" i="16"/>
  <c r="K95" i="16"/>
  <c r="U80" i="16"/>
  <c r="Q98" i="16"/>
  <c r="O95" i="16"/>
  <c r="P98" i="16"/>
  <c r="U29" i="16"/>
  <c r="V98" i="16"/>
  <c r="L101" i="16"/>
  <c r="N41" i="16"/>
  <c r="U41" i="16"/>
  <c r="R41" i="16"/>
  <c r="F95" i="16"/>
  <c r="G92" i="16"/>
  <c r="M80" i="16"/>
  <c r="I89" i="16"/>
  <c r="V38" i="16"/>
  <c r="F47" i="16"/>
  <c r="S29" i="16"/>
  <c r="K74" i="16"/>
  <c r="F53" i="16"/>
  <c r="Y95" i="16"/>
  <c r="Y38" i="16"/>
  <c r="X95" i="16"/>
  <c r="O38" i="16"/>
  <c r="X14" i="16"/>
  <c r="W53" i="16"/>
  <c r="U95" i="16"/>
  <c r="L80" i="16"/>
  <c r="Q95" i="16"/>
  <c r="Q38" i="16"/>
  <c r="P95" i="16"/>
  <c r="W38" i="16"/>
  <c r="L47" i="16"/>
  <c r="R74" i="16"/>
  <c r="P14" i="16"/>
  <c r="O53" i="16"/>
  <c r="Q53" i="16"/>
  <c r="L95" i="16"/>
  <c r="S71" i="16"/>
  <c r="I38" i="16"/>
  <c r="N95" i="16"/>
  <c r="X38" i="16"/>
  <c r="L44" i="16"/>
  <c r="G53" i="16"/>
  <c r="S95" i="16"/>
  <c r="R95" i="16"/>
  <c r="G95" i="16"/>
  <c r="S80" i="16"/>
  <c r="P38" i="16"/>
  <c r="K56" i="16"/>
  <c r="J26" i="16"/>
  <c r="P92" i="16"/>
  <c r="U92" i="16"/>
  <c r="T92" i="16"/>
  <c r="X92" i="16"/>
  <c r="T14" i="16"/>
  <c r="J80" i="16"/>
  <c r="V92" i="16"/>
  <c r="K29" i="16"/>
  <c r="N92" i="16"/>
  <c r="U14" i="16"/>
  <c r="X89" i="16"/>
  <c r="M29" i="16"/>
  <c r="N89" i="16"/>
  <c r="M14" i="16"/>
  <c r="K80" i="16"/>
  <c r="P56" i="16"/>
  <c r="H95" i="16"/>
  <c r="I53" i="16"/>
  <c r="Q56" i="16"/>
  <c r="V95" i="16"/>
  <c r="M47" i="16"/>
  <c r="H89" i="16"/>
  <c r="T95" i="16"/>
  <c r="Y92" i="16"/>
  <c r="W92" i="16"/>
  <c r="I56" i="16"/>
  <c r="T98" i="16"/>
  <c r="T29" i="16"/>
  <c r="S56" i="16"/>
  <c r="Y77" i="16"/>
  <c r="Y89" i="16"/>
  <c r="P68" i="16"/>
  <c r="T38" i="16"/>
  <c r="Y26" i="16"/>
  <c r="Q26" i="16"/>
  <c r="I26" i="16"/>
  <c r="X26" i="16"/>
  <c r="P26" i="16"/>
  <c r="H26" i="16"/>
  <c r="F26" i="16"/>
  <c r="N26" i="16"/>
  <c r="W26" i="16"/>
  <c r="V26" i="16"/>
  <c r="O26" i="16"/>
  <c r="G26" i="16"/>
  <c r="F77" i="16"/>
  <c r="Q77" i="16"/>
  <c r="K26" i="16"/>
  <c r="K62" i="16"/>
  <c r="K71" i="16"/>
  <c r="U35" i="16"/>
  <c r="L14" i="16"/>
  <c r="I77" i="16"/>
  <c r="S14" i="16"/>
  <c r="S35" i="16"/>
  <c r="R89" i="16"/>
  <c r="Q47" i="16"/>
  <c r="X47" i="16"/>
  <c r="I47" i="16"/>
  <c r="P47" i="16"/>
  <c r="Y47" i="16"/>
  <c r="H47" i="16"/>
  <c r="O47" i="16"/>
  <c r="W47" i="16"/>
  <c r="G47" i="16"/>
  <c r="U62" i="16"/>
  <c r="W83" i="16"/>
  <c r="V47" i="16"/>
  <c r="Q92" i="16"/>
  <c r="S92" i="16"/>
  <c r="I92" i="16"/>
  <c r="K92" i="16"/>
  <c r="J92" i="16"/>
  <c r="H92" i="16"/>
  <c r="R92" i="16"/>
  <c r="Y35" i="16"/>
  <c r="Q35" i="16"/>
  <c r="I35" i="16"/>
  <c r="X35" i="16"/>
  <c r="P35" i="16"/>
  <c r="H35" i="16"/>
  <c r="W35" i="16"/>
  <c r="V35" i="16"/>
  <c r="F35" i="16"/>
  <c r="O35" i="16"/>
  <c r="N35" i="16"/>
  <c r="G35" i="16"/>
  <c r="V77" i="16"/>
  <c r="J44" i="16"/>
  <c r="T62" i="16"/>
  <c r="L62" i="16"/>
  <c r="U53" i="16"/>
  <c r="M53" i="16"/>
  <c r="T53" i="16"/>
  <c r="L53" i="16"/>
  <c r="S53" i="16"/>
  <c r="R53" i="16"/>
  <c r="K53" i="16"/>
  <c r="J53" i="16"/>
  <c r="W56" i="16"/>
  <c r="O56" i="16"/>
  <c r="G56" i="16"/>
  <c r="V56" i="16"/>
  <c r="N56" i="16"/>
  <c r="F56" i="16"/>
  <c r="U56" i="16"/>
  <c r="T56" i="16"/>
  <c r="M56" i="16"/>
  <c r="L56" i="16"/>
  <c r="R35" i="16"/>
  <c r="N53" i="16"/>
  <c r="R62" i="16"/>
  <c r="R14" i="16"/>
  <c r="M35" i="16"/>
  <c r="R56" i="16"/>
  <c r="K14" i="16"/>
  <c r="K35" i="16"/>
  <c r="Q89" i="16"/>
  <c r="P83" i="16"/>
  <c r="M62" i="16"/>
  <c r="T44" i="16"/>
  <c r="V83" i="16"/>
  <c r="R68" i="16"/>
  <c r="L92" i="16"/>
  <c r="F44" i="16"/>
  <c r="X44" i="16"/>
  <c r="H44" i="16"/>
  <c r="G44" i="16"/>
  <c r="P44" i="16"/>
  <c r="N44" i="16"/>
  <c r="O44" i="16"/>
  <c r="W44" i="16"/>
  <c r="V44" i="16"/>
  <c r="U44" i="16"/>
  <c r="M44" i="16"/>
  <c r="U71" i="16"/>
  <c r="J56" i="16"/>
  <c r="X71" i="16"/>
  <c r="H83" i="16"/>
  <c r="X83" i="16"/>
  <c r="H68" i="16"/>
  <c r="J68" i="16"/>
  <c r="Q68" i="16"/>
  <c r="Y62" i="16"/>
  <c r="Q62" i="16"/>
  <c r="I62" i="16"/>
  <c r="X62" i="16"/>
  <c r="P62" i="16"/>
  <c r="H62" i="16"/>
  <c r="N62" i="16"/>
  <c r="G62" i="16"/>
  <c r="F62" i="16"/>
  <c r="W62" i="16"/>
  <c r="V62" i="16"/>
  <c r="O62" i="16"/>
  <c r="W68" i="16"/>
  <c r="X53" i="16"/>
  <c r="K83" i="16"/>
  <c r="J83" i="16"/>
  <c r="S83" i="16"/>
  <c r="R83" i="16"/>
  <c r="T83" i="16"/>
  <c r="L83" i="16"/>
  <c r="Y83" i="16"/>
  <c r="Q83" i="16"/>
  <c r="I83" i="16"/>
  <c r="U83" i="16"/>
  <c r="Q44" i="16"/>
  <c r="I68" i="16"/>
  <c r="U77" i="16"/>
  <c r="M77" i="16"/>
  <c r="T77" i="16"/>
  <c r="L77" i="16"/>
  <c r="S77" i="16"/>
  <c r="R77" i="16"/>
  <c r="K77" i="16"/>
  <c r="J77" i="16"/>
  <c r="Y71" i="16"/>
  <c r="Q71" i="16"/>
  <c r="I71" i="16"/>
  <c r="V71" i="16"/>
  <c r="O71" i="16"/>
  <c r="N71" i="16"/>
  <c r="G71" i="16"/>
  <c r="F71" i="16"/>
  <c r="W71" i="16"/>
  <c r="R71" i="16"/>
  <c r="T35" i="16"/>
  <c r="P77" i="16"/>
  <c r="T89" i="16"/>
  <c r="M89" i="16"/>
  <c r="L89" i="16"/>
  <c r="K89" i="16"/>
  <c r="U89" i="16"/>
  <c r="S89" i="16"/>
  <c r="T26" i="16"/>
  <c r="J71" i="16"/>
  <c r="L35" i="16"/>
  <c r="L26" i="16"/>
  <c r="H77" i="16"/>
  <c r="Y53" i="16"/>
  <c r="M92" i="16"/>
  <c r="O68" i="16"/>
  <c r="T47" i="16"/>
  <c r="S44" i="16"/>
  <c r="P89" i="16"/>
  <c r="P53" i="16"/>
  <c r="K44" i="16"/>
  <c r="M83" i="16"/>
  <c r="I44" i="16"/>
  <c r="N77" i="16"/>
  <c r="M71" i="16"/>
  <c r="U68" i="16"/>
  <c r="N68" i="16"/>
  <c r="F68" i="16"/>
  <c r="V68" i="16"/>
  <c r="L68" i="16"/>
  <c r="M68" i="16"/>
  <c r="T68" i="16"/>
  <c r="S68" i="16"/>
  <c r="K68" i="16"/>
  <c r="Y14" i="16"/>
  <c r="Q14" i="16"/>
  <c r="I14" i="16"/>
  <c r="W14" i="16"/>
  <c r="V14" i="16"/>
  <c r="O14" i="16"/>
  <c r="F14" i="16"/>
  <c r="N14" i="16"/>
  <c r="G14" i="16"/>
  <c r="H14" i="16"/>
  <c r="R26" i="16"/>
  <c r="W89" i="16"/>
  <c r="P71" i="16"/>
  <c r="O77" i="16"/>
  <c r="T71" i="16"/>
  <c r="Y80" i="16"/>
  <c r="Q80" i="16"/>
  <c r="I80" i="16"/>
  <c r="X80" i="16"/>
  <c r="P80" i="16"/>
  <c r="H80" i="16"/>
  <c r="V80" i="16"/>
  <c r="O80" i="16"/>
  <c r="N80" i="16"/>
  <c r="G80" i="16"/>
  <c r="F80" i="16"/>
  <c r="W80" i="16"/>
  <c r="G77" i="16"/>
  <c r="U26" i="16"/>
  <c r="Y56" i="16"/>
  <c r="S26" i="16"/>
  <c r="G68" i="16"/>
  <c r="J47" i="16"/>
  <c r="G83" i="16"/>
  <c r="H53" i="16"/>
  <c r="R47" i="16"/>
  <c r="R44" i="16"/>
  <c r="X68" i="16"/>
  <c r="N47" i="16"/>
  <c r="D59" i="16" l="1"/>
  <c r="D86" i="16"/>
  <c r="D74" i="16"/>
  <c r="D50" i="16"/>
  <c r="D65" i="16"/>
  <c r="D41" i="16"/>
  <c r="D20" i="16"/>
  <c r="D29" i="16"/>
  <c r="D38" i="16"/>
  <c r="D101" i="16"/>
  <c r="D98" i="16"/>
  <c r="D95" i="16"/>
  <c r="D89" i="16"/>
  <c r="D92" i="16"/>
  <c r="D80" i="16"/>
  <c r="D53" i="16"/>
  <c r="D47" i="16"/>
  <c r="D83" i="16"/>
  <c r="D56" i="16"/>
  <c r="D44" i="16"/>
  <c r="D77" i="16"/>
  <c r="D35" i="16"/>
  <c r="D62" i="16"/>
  <c r="D68" i="16"/>
  <c r="D26" i="16"/>
  <c r="D14" i="16"/>
  <c r="D71" i="16"/>
  <c r="F54" i="48" l="1"/>
  <c r="L54" i="48" s="1"/>
  <c r="F53" i="48"/>
  <c r="L53" i="48" s="1"/>
  <c r="F52" i="48"/>
  <c r="L52" i="48" s="1"/>
  <c r="F45" i="48"/>
  <c r="L45" i="48" s="1"/>
  <c r="D27" i="51"/>
  <c r="H28" i="51" s="1"/>
  <c r="F16" i="51"/>
  <c r="D15" i="51"/>
  <c r="J16" i="51" s="1"/>
  <c r="J13" i="51"/>
  <c r="H13" i="51"/>
  <c r="F13" i="51"/>
  <c r="D13" i="51" s="1"/>
  <c r="D12" i="51"/>
  <c r="Z159" i="50"/>
  <c r="F133" i="50"/>
  <c r="H178" i="50"/>
  <c r="AI158" i="50"/>
  <c r="AG158" i="50"/>
  <c r="AE158" i="50"/>
  <c r="AC158" i="50"/>
  <c r="AI150" i="50"/>
  <c r="AG150" i="50"/>
  <c r="AE150" i="50"/>
  <c r="AC150" i="50"/>
  <c r="AI146" i="50"/>
  <c r="AG146" i="50"/>
  <c r="AE146" i="50"/>
  <c r="AC146" i="50"/>
  <c r="AI144" i="50"/>
  <c r="AG144" i="50"/>
  <c r="AE144" i="50"/>
  <c r="AC144" i="50"/>
  <c r="AI137" i="50"/>
  <c r="AG137" i="50"/>
  <c r="AE137" i="50"/>
  <c r="AC137" i="50"/>
  <c r="AI132" i="50"/>
  <c r="AG132" i="50"/>
  <c r="AE132" i="50"/>
  <c r="AC132" i="50"/>
  <c r="AI123" i="50"/>
  <c r="AG123" i="50"/>
  <c r="AE123" i="50"/>
  <c r="AC123" i="50"/>
  <c r="H110" i="50"/>
  <c r="H104" i="50"/>
  <c r="H89" i="50"/>
  <c r="H79" i="50"/>
  <c r="H57" i="50"/>
  <c r="H35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V133" i="50" l="1"/>
  <c r="T133" i="50"/>
  <c r="R133" i="50"/>
  <c r="P133" i="50"/>
  <c r="H92" i="50"/>
  <c r="AI52" i="48"/>
  <c r="AA52" i="48"/>
  <c r="S52" i="48"/>
  <c r="AE52" i="48"/>
  <c r="V52" i="48"/>
  <c r="AH52" i="48"/>
  <c r="Z52" i="48"/>
  <c r="R52" i="48"/>
  <c r="AG52" i="48"/>
  <c r="Y52" i="48"/>
  <c r="Q52" i="48"/>
  <c r="AF52" i="48"/>
  <c r="X52" i="48"/>
  <c r="P52" i="48"/>
  <c r="W52" i="48"/>
  <c r="AD52" i="48"/>
  <c r="AC52" i="48"/>
  <c r="U52" i="48"/>
  <c r="AB52" i="48"/>
  <c r="T52" i="48"/>
  <c r="AE53" i="48"/>
  <c r="W53" i="48"/>
  <c r="Z53" i="48"/>
  <c r="AD53" i="48"/>
  <c r="V53" i="48"/>
  <c r="S53" i="48"/>
  <c r="AC53" i="48"/>
  <c r="U53" i="48"/>
  <c r="AA53" i="48"/>
  <c r="R53" i="48"/>
  <c r="AB53" i="48"/>
  <c r="T53" i="48"/>
  <c r="AG53" i="48"/>
  <c r="Y53" i="48"/>
  <c r="Q53" i="48"/>
  <c r="AF53" i="48"/>
  <c r="X53" i="48"/>
  <c r="P53" i="48"/>
  <c r="AI53" i="48"/>
  <c r="AH53" i="48"/>
  <c r="AI54" i="48"/>
  <c r="AA54" i="48"/>
  <c r="S54" i="48"/>
  <c r="AH54" i="48"/>
  <c r="Z54" i="48"/>
  <c r="R54" i="48"/>
  <c r="AD54" i="48"/>
  <c r="AG54" i="48"/>
  <c r="Y54" i="48"/>
  <c r="Q54" i="48"/>
  <c r="AF54" i="48"/>
  <c r="X54" i="48"/>
  <c r="P54" i="48"/>
  <c r="W54" i="48"/>
  <c r="AC54" i="48"/>
  <c r="U54" i="48"/>
  <c r="AE54" i="48"/>
  <c r="V54" i="48"/>
  <c r="AB54" i="48"/>
  <c r="T54" i="48"/>
  <c r="J28" i="51"/>
  <c r="AC45" i="48"/>
  <c r="U45" i="48"/>
  <c r="AB45" i="48"/>
  <c r="T45" i="48"/>
  <c r="AH45" i="48"/>
  <c r="Z45" i="48"/>
  <c r="R45" i="48"/>
  <c r="AG45" i="48"/>
  <c r="Y45" i="48"/>
  <c r="Q45" i="48"/>
  <c r="AI45" i="48"/>
  <c r="AF45" i="48"/>
  <c r="X45" i="48"/>
  <c r="P45" i="48"/>
  <c r="AE45" i="48"/>
  <c r="W45" i="48"/>
  <c r="AD45" i="48"/>
  <c r="V45" i="48"/>
  <c r="AA45" i="48"/>
  <c r="S45" i="48"/>
  <c r="H16" i="51"/>
  <c r="D16" i="51" s="1"/>
  <c r="F28" i="51"/>
  <c r="D28" i="51" l="1"/>
  <c r="D72" i="12" l="1"/>
  <c r="T73" i="12" s="1"/>
  <c r="D33" i="12"/>
  <c r="P34" i="12" s="1"/>
  <c r="N31" i="12"/>
  <c r="L31" i="12"/>
  <c r="J31" i="12"/>
  <c r="D30" i="12"/>
  <c r="X31" i="12" s="1"/>
  <c r="D27" i="12"/>
  <c r="P28" i="12" s="1"/>
  <c r="N25" i="12"/>
  <c r="L25" i="12"/>
  <c r="J25" i="12"/>
  <c r="D24" i="12"/>
  <c r="X25" i="12" s="1"/>
  <c r="D21" i="12"/>
  <c r="P22" i="12" s="1"/>
  <c r="D18" i="12"/>
  <c r="X19" i="12" s="1"/>
  <c r="D22" i="11"/>
  <c r="P23" i="11" s="1"/>
  <c r="P20" i="11"/>
  <c r="F20" i="11"/>
  <c r="D19" i="11"/>
  <c r="R20" i="11" s="1"/>
  <c r="H17" i="11"/>
  <c r="F17" i="11"/>
  <c r="D16" i="11"/>
  <c r="R17" i="11" s="1"/>
  <c r="L19" i="12" l="1"/>
  <c r="J66" i="12"/>
  <c r="F66" i="12"/>
  <c r="H66" i="12"/>
  <c r="F73" i="12"/>
  <c r="V73" i="12"/>
  <c r="H73" i="12"/>
  <c r="J73" i="12"/>
  <c r="J19" i="12"/>
  <c r="X73" i="12"/>
  <c r="N19" i="12"/>
  <c r="D13" i="11"/>
  <c r="H14" i="11" s="1"/>
  <c r="D49" i="11"/>
  <c r="H50" i="11" s="1"/>
  <c r="D58" i="11"/>
  <c r="N59" i="11" s="1"/>
  <c r="D46" i="11"/>
  <c r="J47" i="11" s="1"/>
  <c r="D31" i="11"/>
  <c r="J32" i="11" s="1"/>
  <c r="D55" i="11"/>
  <c r="L56" i="11" s="1"/>
  <c r="D75" i="12"/>
  <c r="T76" i="12" s="1"/>
  <c r="D45" i="12"/>
  <c r="J46" i="12" s="1"/>
  <c r="D70" i="11"/>
  <c r="F71" i="11" s="1"/>
  <c r="D61" i="11"/>
  <c r="L62" i="11" s="1"/>
  <c r="D43" i="11"/>
  <c r="L44" i="11" s="1"/>
  <c r="D28" i="11"/>
  <c r="H29" i="11" s="1"/>
  <c r="D40" i="11"/>
  <c r="J41" i="11" s="1"/>
  <c r="D52" i="11"/>
  <c r="L53" i="11" s="1"/>
  <c r="D79" i="11"/>
  <c r="R80" i="11" s="1"/>
  <c r="D76" i="11"/>
  <c r="R77" i="11" s="1"/>
  <c r="D25" i="11"/>
  <c r="J26" i="11" s="1"/>
  <c r="R34" i="12"/>
  <c r="F34" i="12"/>
  <c r="P19" i="12"/>
  <c r="H22" i="12"/>
  <c r="X22" i="12"/>
  <c r="P25" i="12"/>
  <c r="H28" i="12"/>
  <c r="X28" i="12"/>
  <c r="P31" i="12"/>
  <c r="H34" i="12"/>
  <c r="X34" i="12"/>
  <c r="L73" i="12"/>
  <c r="T34" i="12"/>
  <c r="F22" i="12"/>
  <c r="F28" i="12"/>
  <c r="V34" i="12"/>
  <c r="R19" i="12"/>
  <c r="J22" i="12"/>
  <c r="R25" i="12"/>
  <c r="J28" i="12"/>
  <c r="R31" i="12"/>
  <c r="J34" i="12"/>
  <c r="N73" i="12"/>
  <c r="T28" i="12"/>
  <c r="V22" i="12"/>
  <c r="T19" i="12"/>
  <c r="L22" i="12"/>
  <c r="T25" i="12"/>
  <c r="L28" i="12"/>
  <c r="T31" i="12"/>
  <c r="L34" i="12"/>
  <c r="P73" i="12"/>
  <c r="R22" i="12"/>
  <c r="F19" i="12"/>
  <c r="V19" i="12"/>
  <c r="N22" i="12"/>
  <c r="F25" i="12"/>
  <c r="V25" i="12"/>
  <c r="N28" i="12"/>
  <c r="F31" i="12"/>
  <c r="V31" i="12"/>
  <c r="N34" i="12"/>
  <c r="R73" i="12"/>
  <c r="R28" i="12"/>
  <c r="T22" i="12"/>
  <c r="V28" i="12"/>
  <c r="H19" i="12"/>
  <c r="H25" i="12"/>
  <c r="H31" i="12"/>
  <c r="J17" i="11"/>
  <c r="H20" i="11"/>
  <c r="D20" i="11" s="1"/>
  <c r="F23" i="11"/>
  <c r="L17" i="11"/>
  <c r="D17" i="11" s="1"/>
  <c r="J20" i="11"/>
  <c r="H23" i="11"/>
  <c r="N17" i="11"/>
  <c r="L20" i="11"/>
  <c r="J23" i="11"/>
  <c r="P17" i="11"/>
  <c r="N20" i="11"/>
  <c r="L23" i="11"/>
  <c r="R23" i="11"/>
  <c r="N23" i="11"/>
  <c r="D73" i="12" l="1"/>
  <c r="F32" i="11"/>
  <c r="L59" i="11"/>
  <c r="R59" i="11"/>
  <c r="L50" i="11"/>
  <c r="R26" i="11"/>
  <c r="N50" i="11"/>
  <c r="H47" i="11"/>
  <c r="F50" i="11"/>
  <c r="F26" i="11"/>
  <c r="J59" i="11"/>
  <c r="H62" i="11"/>
  <c r="F59" i="11"/>
  <c r="R71" i="11"/>
  <c r="D66" i="12"/>
  <c r="P67" i="12" s="1"/>
  <c r="P80" i="11"/>
  <c r="R56" i="11"/>
  <c r="J56" i="11"/>
  <c r="F46" i="12"/>
  <c r="R47" i="11"/>
  <c r="H26" i="11"/>
  <c r="P46" i="12"/>
  <c r="P56" i="11"/>
  <c r="P26" i="11"/>
  <c r="L47" i="11"/>
  <c r="F47" i="11"/>
  <c r="L26" i="11"/>
  <c r="J50" i="11"/>
  <c r="P59" i="11"/>
  <c r="P47" i="11"/>
  <c r="H59" i="11"/>
  <c r="R50" i="11"/>
  <c r="N26" i="11"/>
  <c r="R44" i="11"/>
  <c r="N77" i="11"/>
  <c r="J62" i="11"/>
  <c r="N47" i="11"/>
  <c r="V46" i="12"/>
  <c r="P50" i="11"/>
  <c r="P62" i="11"/>
  <c r="N62" i="11"/>
  <c r="P29" i="11"/>
  <c r="N29" i="11"/>
  <c r="F14" i="11"/>
  <c r="J14" i="11"/>
  <c r="J29" i="11"/>
  <c r="P14" i="11"/>
  <c r="F29" i="11"/>
  <c r="R14" i="11"/>
  <c r="L14" i="11"/>
  <c r="N44" i="11"/>
  <c r="L29" i="11"/>
  <c r="R62" i="11"/>
  <c r="N14" i="11"/>
  <c r="F44" i="11"/>
  <c r="H56" i="11"/>
  <c r="F62" i="11"/>
  <c r="N56" i="11"/>
  <c r="J71" i="11"/>
  <c r="L32" i="11"/>
  <c r="P32" i="11"/>
  <c r="N32" i="11"/>
  <c r="R32" i="11"/>
  <c r="N53" i="11"/>
  <c r="H32" i="11"/>
  <c r="J80" i="11"/>
  <c r="L71" i="11"/>
  <c r="P71" i="11"/>
  <c r="L80" i="11"/>
  <c r="N80" i="11"/>
  <c r="F80" i="11"/>
  <c r="H80" i="11"/>
  <c r="N71" i="11"/>
  <c r="H71" i="11"/>
  <c r="R46" i="12"/>
  <c r="J77" i="11"/>
  <c r="P77" i="11"/>
  <c r="F77" i="11"/>
  <c r="H77" i="11"/>
  <c r="F56" i="11"/>
  <c r="L77" i="11"/>
  <c r="R29" i="11"/>
  <c r="F53" i="11"/>
  <c r="J76" i="12"/>
  <c r="J53" i="11"/>
  <c r="N41" i="11"/>
  <c r="R53" i="11"/>
  <c r="P41" i="11"/>
  <c r="N76" i="12"/>
  <c r="H41" i="11"/>
  <c r="J44" i="11"/>
  <c r="V76" i="12"/>
  <c r="L76" i="12"/>
  <c r="X46" i="12"/>
  <c r="P53" i="11"/>
  <c r="F41" i="11"/>
  <c r="F76" i="12"/>
  <c r="L46" i="12"/>
  <c r="H46" i="12"/>
  <c r="H53" i="11"/>
  <c r="P44" i="11"/>
  <c r="R41" i="11"/>
  <c r="L41" i="11"/>
  <c r="P76" i="12"/>
  <c r="X76" i="12"/>
  <c r="T46" i="12"/>
  <c r="N46" i="12"/>
  <c r="H44" i="11"/>
  <c r="R76" i="12"/>
  <c r="H76" i="12"/>
  <c r="D31" i="12"/>
  <c r="D25" i="12"/>
  <c r="D28" i="12"/>
  <c r="D22" i="12"/>
  <c r="D34" i="12"/>
  <c r="D19" i="12"/>
  <c r="D23" i="11"/>
  <c r="L67" i="12" l="1"/>
  <c r="V67" i="12"/>
  <c r="T67" i="12"/>
  <c r="H67" i="12"/>
  <c r="J67" i="12"/>
  <c r="N67" i="12"/>
  <c r="X67" i="12"/>
  <c r="D26" i="11"/>
  <c r="R67" i="12"/>
  <c r="D59" i="11"/>
  <c r="D56" i="11"/>
  <c r="D50" i="11"/>
  <c r="D47" i="11"/>
  <c r="F67" i="12"/>
  <c r="D62" i="11"/>
  <c r="D71" i="11"/>
  <c r="D32" i="11"/>
  <c r="D29" i="11"/>
  <c r="D14" i="11"/>
  <c r="D77" i="11"/>
  <c r="D80" i="11"/>
  <c r="D53" i="11"/>
  <c r="D76" i="12"/>
  <c r="D44" i="11"/>
  <c r="D46" i="12"/>
  <c r="D41" i="11"/>
  <c r="D67" i="12" l="1"/>
  <c r="AC159" i="4"/>
  <c r="L51" i="10"/>
  <c r="J51" i="10"/>
  <c r="D50" i="10"/>
  <c r="H51" i="10" s="1"/>
  <c r="L39" i="10"/>
  <c r="J39" i="10"/>
  <c r="D38" i="10"/>
  <c r="H39" i="10" s="1"/>
  <c r="Z179" i="4"/>
  <c r="H178" i="4"/>
  <c r="Z177" i="4"/>
  <c r="Z169" i="4"/>
  <c r="Z168" i="4"/>
  <c r="Z167" i="4"/>
  <c r="Z166" i="4"/>
  <c r="Z165" i="4"/>
  <c r="Z163" i="4"/>
  <c r="Z161" i="4"/>
  <c r="AL158" i="4"/>
  <c r="AK158" i="4"/>
  <c r="AJ158" i="4"/>
  <c r="AH158" i="4"/>
  <c r="AF158" i="4"/>
  <c r="AN158" i="4" s="1"/>
  <c r="Z158" i="4"/>
  <c r="AL150" i="4"/>
  <c r="AK150" i="4"/>
  <c r="AJ150" i="4"/>
  <c r="AH150" i="4"/>
  <c r="AF150" i="4"/>
  <c r="Z150" i="4"/>
  <c r="AL146" i="4"/>
  <c r="AK146" i="4"/>
  <c r="AJ146" i="4"/>
  <c r="AH146" i="4"/>
  <c r="AF146" i="4"/>
  <c r="Z146" i="4"/>
  <c r="AL144" i="4"/>
  <c r="AK144" i="4"/>
  <c r="AJ144" i="4"/>
  <c r="AH144" i="4"/>
  <c r="AF144" i="4"/>
  <c r="AN144" i="4" s="1"/>
  <c r="Z144" i="4"/>
  <c r="AL137" i="4"/>
  <c r="AK137" i="4"/>
  <c r="AJ137" i="4"/>
  <c r="AH137" i="4"/>
  <c r="AF137" i="4"/>
  <c r="AN137" i="4" s="1"/>
  <c r="Z137" i="4"/>
  <c r="AL132" i="4"/>
  <c r="AK132" i="4"/>
  <c r="AJ132" i="4"/>
  <c r="AN132" i="4" s="1"/>
  <c r="AH132" i="4"/>
  <c r="AF132" i="4"/>
  <c r="Z132" i="4"/>
  <c r="Z123" i="4"/>
  <c r="Z115" i="4"/>
  <c r="Z114" i="4"/>
  <c r="Z113" i="4"/>
  <c r="Z112" i="4"/>
  <c r="Z111" i="4"/>
  <c r="Z107" i="4"/>
  <c r="Z106" i="4"/>
  <c r="Z105" i="4"/>
  <c r="Z101" i="4"/>
  <c r="Z100" i="4"/>
  <c r="Z99" i="4"/>
  <c r="Z98" i="4"/>
  <c r="Z96" i="4"/>
  <c r="Z94" i="4"/>
  <c r="Z93" i="4"/>
  <c r="Z91" i="4"/>
  <c r="Z90" i="4"/>
  <c r="H89" i="4"/>
  <c r="Z83" i="4"/>
  <c r="Z82" i="4"/>
  <c r="Z81" i="4"/>
  <c r="Z80" i="4"/>
  <c r="Z78" i="4"/>
  <c r="Z76" i="4"/>
  <c r="Z59" i="4"/>
  <c r="Z58" i="4"/>
  <c r="Z56" i="4"/>
  <c r="Z54" i="4"/>
  <c r="Z37" i="4"/>
  <c r="Z36" i="4"/>
  <c r="Z34" i="4"/>
  <c r="Z32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9" i="4"/>
  <c r="L14" i="14"/>
  <c r="J14" i="14"/>
  <c r="H14" i="14"/>
  <c r="F14" i="14"/>
  <c r="D13" i="14"/>
  <c r="N14" i="14" s="1"/>
  <c r="AD179" i="13"/>
  <c r="H178" i="13"/>
  <c r="AD177" i="13"/>
  <c r="AD169" i="13"/>
  <c r="AD168" i="13"/>
  <c r="AD167" i="13"/>
  <c r="AD165" i="13"/>
  <c r="AD163" i="13"/>
  <c r="H162" i="13"/>
  <c r="AD161" i="13"/>
  <c r="AD158" i="13"/>
  <c r="AD150" i="13"/>
  <c r="AD146" i="13"/>
  <c r="AD144" i="13"/>
  <c r="AD137" i="13"/>
  <c r="AD132" i="13"/>
  <c r="AD123" i="13"/>
  <c r="AD115" i="13"/>
  <c r="AD114" i="13"/>
  <c r="AD113" i="13"/>
  <c r="AD112" i="13"/>
  <c r="AD111" i="13"/>
  <c r="H110" i="13"/>
  <c r="AD107" i="13"/>
  <c r="AD106" i="13"/>
  <c r="AD105" i="13"/>
  <c r="H104" i="13"/>
  <c r="AD101" i="13"/>
  <c r="AD100" i="13"/>
  <c r="AD99" i="13"/>
  <c r="AD98" i="13"/>
  <c r="AD96" i="13"/>
  <c r="AD94" i="13"/>
  <c r="AD93" i="13"/>
  <c r="AD91" i="13"/>
  <c r="AD90" i="13"/>
  <c r="H89" i="13"/>
  <c r="AD83" i="13"/>
  <c r="AD82" i="13"/>
  <c r="AD81" i="13"/>
  <c r="AD80" i="13"/>
  <c r="H79" i="13"/>
  <c r="H92" i="13" s="1"/>
  <c r="AD78" i="13"/>
  <c r="AD76" i="13"/>
  <c r="H75" i="13"/>
  <c r="H57" i="13"/>
  <c r="AD56" i="13"/>
  <c r="AD54" i="13"/>
  <c r="H53" i="13"/>
  <c r="AD34" i="13"/>
  <c r="AD32" i="13"/>
  <c r="H31" i="13"/>
  <c r="H35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B19" i="13"/>
  <c r="J116" i="2"/>
  <c r="F116" i="2"/>
  <c r="D115" i="2"/>
  <c r="L116" i="2" s="1"/>
  <c r="J107" i="2"/>
  <c r="F107" i="2"/>
  <c r="D106" i="2"/>
  <c r="L107" i="2" s="1"/>
  <c r="L47" i="2"/>
  <c r="H47" i="2"/>
  <c r="D46" i="2"/>
  <c r="F47" i="2" s="1"/>
  <c r="L44" i="2"/>
  <c r="H44" i="2"/>
  <c r="D43" i="2"/>
  <c r="F44" i="2" s="1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Z179" i="1"/>
  <c r="H178" i="1"/>
  <c r="Z177" i="1"/>
  <c r="L176" i="1"/>
  <c r="L175" i="1"/>
  <c r="L173" i="1"/>
  <c r="L172" i="1"/>
  <c r="L171" i="1"/>
  <c r="L170" i="1"/>
  <c r="Z169" i="1"/>
  <c r="Z168" i="1"/>
  <c r="Z167" i="1"/>
  <c r="Z166" i="1"/>
  <c r="Z165" i="1"/>
  <c r="Z163" i="1"/>
  <c r="Z161" i="1"/>
  <c r="Z158" i="1"/>
  <c r="L156" i="1"/>
  <c r="L155" i="1"/>
  <c r="L153" i="1"/>
  <c r="L152" i="1"/>
  <c r="Z150" i="1"/>
  <c r="L149" i="1"/>
  <c r="L148" i="1"/>
  <c r="L147" i="1"/>
  <c r="Z146" i="1"/>
  <c r="Z144" i="1"/>
  <c r="L143" i="1"/>
  <c r="L141" i="1"/>
  <c r="L140" i="1"/>
  <c r="L139" i="1"/>
  <c r="Z137" i="1"/>
  <c r="L136" i="1"/>
  <c r="L135" i="1"/>
  <c r="L134" i="1"/>
  <c r="Z132" i="1"/>
  <c r="L131" i="1"/>
  <c r="L130" i="1"/>
  <c r="L128" i="1"/>
  <c r="L127" i="1"/>
  <c r="L126" i="1"/>
  <c r="L124" i="1"/>
  <c r="Z123" i="1"/>
  <c r="L122" i="1"/>
  <c r="L121" i="1"/>
  <c r="AD120" i="1"/>
  <c r="AD119" i="1"/>
  <c r="L118" i="1"/>
  <c r="AD117" i="1"/>
  <c r="AD116" i="1"/>
  <c r="Z115" i="1"/>
  <c r="Z114" i="1"/>
  <c r="Z113" i="1"/>
  <c r="Z112" i="1"/>
  <c r="Z111" i="1"/>
  <c r="H110" i="1"/>
  <c r="L109" i="1"/>
  <c r="L108" i="1"/>
  <c r="Z107" i="1"/>
  <c r="Z106" i="1"/>
  <c r="Z105" i="1"/>
  <c r="H104" i="1"/>
  <c r="L103" i="1"/>
  <c r="Z101" i="1"/>
  <c r="Z100" i="1"/>
  <c r="Z99" i="1"/>
  <c r="Z98" i="1"/>
  <c r="Z96" i="1"/>
  <c r="Z94" i="1"/>
  <c r="Z93" i="1"/>
  <c r="Z91" i="1"/>
  <c r="Z90" i="1"/>
  <c r="H89" i="1"/>
  <c r="L87" i="1"/>
  <c r="L85" i="1"/>
  <c r="L84" i="1"/>
  <c r="Z83" i="1"/>
  <c r="Z82" i="1"/>
  <c r="Z81" i="1"/>
  <c r="Z80" i="1"/>
  <c r="Z78" i="1"/>
  <c r="Z76" i="1"/>
  <c r="H75" i="1"/>
  <c r="H79" i="1" s="1"/>
  <c r="H92" i="1" s="1"/>
  <c r="Z61" i="1"/>
  <c r="Z60" i="1"/>
  <c r="Z59" i="1"/>
  <c r="Z58" i="1"/>
  <c r="H57" i="1"/>
  <c r="Z56" i="1"/>
  <c r="L55" i="1"/>
  <c r="Z54" i="1"/>
  <c r="H53" i="1"/>
  <c r="L52" i="1"/>
  <c r="L51" i="1"/>
  <c r="L50" i="1"/>
  <c r="L49" i="1"/>
  <c r="L48" i="1"/>
  <c r="L47" i="1"/>
  <c r="L46" i="1"/>
  <c r="L45" i="1"/>
  <c r="L44" i="1"/>
  <c r="L42" i="1"/>
  <c r="L41" i="1"/>
  <c r="L40" i="1"/>
  <c r="Z39" i="1"/>
  <c r="Z38" i="1"/>
  <c r="Z37" i="1"/>
  <c r="Z36" i="1"/>
  <c r="H35" i="1"/>
  <c r="Z34" i="1"/>
  <c r="L33" i="1"/>
  <c r="Z32" i="1"/>
  <c r="H31" i="1"/>
  <c r="L25" i="1"/>
  <c r="L2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9" i="1" s="1"/>
  <c r="B84" i="1" s="1"/>
  <c r="B85" i="1" s="1"/>
  <c r="B86" i="1" s="1"/>
  <c r="B87" i="1" s="1"/>
  <c r="B88" i="1" s="1"/>
  <c r="B89" i="1" s="1"/>
  <c r="B92" i="1" s="1"/>
  <c r="B95" i="1" s="1"/>
  <c r="B97" i="1" s="1"/>
  <c r="B102" i="1" s="1"/>
  <c r="B103" i="1" s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s="1"/>
  <c r="B170" i="1" s="1"/>
  <c r="B171" i="1" s="1"/>
  <c r="B172" i="1" s="1"/>
  <c r="B173" i="1" s="1"/>
  <c r="B174" i="1" s="1"/>
  <c r="B175" i="1" s="1"/>
  <c r="B176" i="1" s="1"/>
  <c r="B178" i="1" s="1"/>
  <c r="B180" i="1" s="1"/>
  <c r="Z17" i="1"/>
  <c r="Z16" i="1"/>
  <c r="Z15" i="1"/>
  <c r="Z14" i="1"/>
  <c r="A58" i="2" l="1"/>
  <c r="A59" i="2" s="1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118" i="2" s="1"/>
  <c r="A119" i="2" s="1"/>
  <c r="F65" i="1"/>
  <c r="L65" i="1" s="1"/>
  <c r="V121" i="4"/>
  <c r="T171" i="1"/>
  <c r="V46" i="1"/>
  <c r="T141" i="1"/>
  <c r="T25" i="1"/>
  <c r="T49" i="1"/>
  <c r="T124" i="1"/>
  <c r="H47" i="10"/>
  <c r="P121" i="4"/>
  <c r="T95" i="1"/>
  <c r="F95" i="50"/>
  <c r="R121" i="4"/>
  <c r="T121" i="4"/>
  <c r="D68" i="10"/>
  <c r="J69" i="10" s="1"/>
  <c r="AD141" i="1"/>
  <c r="AD152" i="1"/>
  <c r="T121" i="1"/>
  <c r="D73" i="2"/>
  <c r="L74" i="2" s="1"/>
  <c r="T152" i="1"/>
  <c r="V170" i="1"/>
  <c r="AD126" i="1"/>
  <c r="AD124" i="1"/>
  <c r="AD139" i="1"/>
  <c r="AD148" i="1"/>
  <c r="AD156" i="1"/>
  <c r="AD125" i="1"/>
  <c r="AD131" i="1"/>
  <c r="AD140" i="1"/>
  <c r="AD149" i="1"/>
  <c r="AD157" i="1"/>
  <c r="F70" i="1"/>
  <c r="L70" i="1" s="1"/>
  <c r="AD133" i="1"/>
  <c r="AD159" i="1"/>
  <c r="AD118" i="1"/>
  <c r="AD134" i="1"/>
  <c r="AD127" i="1"/>
  <c r="AD142" i="1"/>
  <c r="AD128" i="1"/>
  <c r="AD135" i="1"/>
  <c r="AD143" i="1"/>
  <c r="AD153" i="1"/>
  <c r="AD121" i="1"/>
  <c r="AD129" i="1"/>
  <c r="AD136" i="1"/>
  <c r="AD154" i="1"/>
  <c r="AD122" i="1"/>
  <c r="AD130" i="1"/>
  <c r="AD138" i="1"/>
  <c r="AD147" i="1"/>
  <c r="AD155" i="1"/>
  <c r="AC162" i="1"/>
  <c r="T156" i="1"/>
  <c r="D28" i="2"/>
  <c r="L29" i="2" s="1"/>
  <c r="T47" i="1"/>
  <c r="T139" i="1"/>
  <c r="D22" i="2"/>
  <c r="L23" i="2" s="1"/>
  <c r="V50" i="1"/>
  <c r="V87" i="1"/>
  <c r="V130" i="1"/>
  <c r="T136" i="1"/>
  <c r="T175" i="1"/>
  <c r="D85" i="2"/>
  <c r="H86" i="2" s="1"/>
  <c r="V48" i="1"/>
  <c r="V149" i="1"/>
  <c r="V155" i="1"/>
  <c r="T173" i="1"/>
  <c r="T51" i="1"/>
  <c r="V126" i="1"/>
  <c r="V176" i="1"/>
  <c r="V140" i="1"/>
  <c r="T143" i="1"/>
  <c r="V147" i="1"/>
  <c r="T147" i="1"/>
  <c r="R147" i="1"/>
  <c r="F147" i="4" s="1"/>
  <c r="P147" i="1"/>
  <c r="F147" i="13" s="1"/>
  <c r="V153" i="1"/>
  <c r="T153" i="1"/>
  <c r="R153" i="1"/>
  <c r="F153" i="4" s="1"/>
  <c r="P153" i="1"/>
  <c r="F153" i="13" s="1"/>
  <c r="V135" i="1"/>
  <c r="T135" i="1"/>
  <c r="R135" i="1"/>
  <c r="F135" i="4" s="1"/>
  <c r="P135" i="1"/>
  <c r="F135" i="13" s="1"/>
  <c r="V52" i="1"/>
  <c r="T52" i="1"/>
  <c r="R52" i="1"/>
  <c r="F52" i="4" s="1"/>
  <c r="P52" i="1"/>
  <c r="F52" i="13" s="1"/>
  <c r="T148" i="1"/>
  <c r="AJ148" i="1" s="1"/>
  <c r="R148" i="1"/>
  <c r="F148" i="4" s="1"/>
  <c r="P148" i="1"/>
  <c r="F148" i="13" s="1"/>
  <c r="V148" i="1"/>
  <c r="V172" i="1"/>
  <c r="T172" i="1"/>
  <c r="R172" i="1"/>
  <c r="F172" i="4" s="1"/>
  <c r="P172" i="1"/>
  <c r="F172" i="13" s="1"/>
  <c r="T131" i="1"/>
  <c r="R131" i="1"/>
  <c r="F131" i="4" s="1"/>
  <c r="P131" i="1"/>
  <c r="F131" i="13" s="1"/>
  <c r="V131" i="1"/>
  <c r="V128" i="1"/>
  <c r="T128" i="1"/>
  <c r="R128" i="1"/>
  <c r="F128" i="4" s="1"/>
  <c r="P128" i="1"/>
  <c r="F128" i="13" s="1"/>
  <c r="T134" i="1"/>
  <c r="R134" i="1"/>
  <c r="F134" i="4" s="1"/>
  <c r="P134" i="1"/>
  <c r="F134" i="13" s="1"/>
  <c r="V134" i="1"/>
  <c r="R25" i="1"/>
  <c r="F25" i="4" s="1"/>
  <c r="V47" i="1"/>
  <c r="V49" i="1"/>
  <c r="V51" i="1"/>
  <c r="P87" i="1"/>
  <c r="F87" i="13" s="1"/>
  <c r="V121" i="1"/>
  <c r="V124" i="1"/>
  <c r="V136" i="1"/>
  <c r="V139" i="1"/>
  <c r="V141" i="1"/>
  <c r="V143" i="1"/>
  <c r="V152" i="1"/>
  <c r="V156" i="1"/>
  <c r="V171" i="1"/>
  <c r="V173" i="1"/>
  <c r="V175" i="1"/>
  <c r="F62" i="1"/>
  <c r="L62" i="1" s="1"/>
  <c r="F72" i="1"/>
  <c r="L72" i="1" s="1"/>
  <c r="D34" i="2"/>
  <c r="L35" i="2" s="1"/>
  <c r="V45" i="1" s="1"/>
  <c r="P46" i="1"/>
  <c r="F46" i="13" s="1"/>
  <c r="P48" i="1"/>
  <c r="F48" i="13" s="1"/>
  <c r="P50" i="1"/>
  <c r="F50" i="13" s="1"/>
  <c r="P126" i="1"/>
  <c r="F126" i="13" s="1"/>
  <c r="P130" i="1"/>
  <c r="F130" i="13" s="1"/>
  <c r="P140" i="1"/>
  <c r="F140" i="13" s="1"/>
  <c r="P149" i="1"/>
  <c r="F149" i="13" s="1"/>
  <c r="P155" i="1"/>
  <c r="F155" i="13" s="1"/>
  <c r="P170" i="1"/>
  <c r="F170" i="13" s="1"/>
  <c r="P176" i="1"/>
  <c r="F176" i="13" s="1"/>
  <c r="L110" i="1"/>
  <c r="D40" i="2"/>
  <c r="F41" i="2" s="1"/>
  <c r="D67" i="2"/>
  <c r="H68" i="2" s="1"/>
  <c r="V25" i="1"/>
  <c r="R46" i="1"/>
  <c r="F46" i="4" s="1"/>
  <c r="R48" i="1"/>
  <c r="F48" i="4" s="1"/>
  <c r="R50" i="1"/>
  <c r="F50" i="4" s="1"/>
  <c r="R126" i="1"/>
  <c r="F126" i="4" s="1"/>
  <c r="R130" i="1"/>
  <c r="F130" i="4" s="1"/>
  <c r="R140" i="1"/>
  <c r="F140" i="4" s="1"/>
  <c r="R149" i="1"/>
  <c r="F149" i="4" s="1"/>
  <c r="R155" i="1"/>
  <c r="F155" i="4" s="1"/>
  <c r="R170" i="1"/>
  <c r="F170" i="4" s="1"/>
  <c r="R176" i="1"/>
  <c r="F176" i="4" s="1"/>
  <c r="P25" i="1"/>
  <c r="F25" i="13" s="1"/>
  <c r="T46" i="1"/>
  <c r="T48" i="1"/>
  <c r="T50" i="1"/>
  <c r="T126" i="1"/>
  <c r="T130" i="1"/>
  <c r="T140" i="1"/>
  <c r="T149" i="1"/>
  <c r="T155" i="1"/>
  <c r="T170" i="1"/>
  <c r="T176" i="1"/>
  <c r="F73" i="1"/>
  <c r="L73" i="1" s="1"/>
  <c r="D32" i="10"/>
  <c r="F33" i="10" s="1"/>
  <c r="F63" i="1"/>
  <c r="L63" i="1" s="1"/>
  <c r="P47" i="1"/>
  <c r="F47" i="13" s="1"/>
  <c r="P49" i="1"/>
  <c r="F49" i="13" s="1"/>
  <c r="P51" i="1"/>
  <c r="F51" i="13" s="1"/>
  <c r="R87" i="1"/>
  <c r="F87" i="4" s="1"/>
  <c r="P121" i="1"/>
  <c r="F121" i="13" s="1"/>
  <c r="P124" i="1"/>
  <c r="F124" i="13" s="1"/>
  <c r="P136" i="1"/>
  <c r="F136" i="13" s="1"/>
  <c r="P139" i="1"/>
  <c r="F139" i="13" s="1"/>
  <c r="P141" i="1"/>
  <c r="F141" i="13" s="1"/>
  <c r="P143" i="1"/>
  <c r="F143" i="13" s="1"/>
  <c r="P152" i="1"/>
  <c r="F152" i="13" s="1"/>
  <c r="P156" i="1"/>
  <c r="F156" i="13" s="1"/>
  <c r="P171" i="1"/>
  <c r="F171" i="13" s="1"/>
  <c r="P173" i="1"/>
  <c r="F173" i="13" s="1"/>
  <c r="P175" i="1"/>
  <c r="F175" i="13" s="1"/>
  <c r="F66" i="1"/>
  <c r="L66" i="1" s="1"/>
  <c r="F71" i="1"/>
  <c r="L71" i="1" s="1"/>
  <c r="D41" i="10"/>
  <c r="H42" i="10" s="1"/>
  <c r="R47" i="1"/>
  <c r="F47" i="4" s="1"/>
  <c r="R49" i="1"/>
  <c r="F49" i="4" s="1"/>
  <c r="R51" i="1"/>
  <c r="F51" i="4" s="1"/>
  <c r="T87" i="1"/>
  <c r="R121" i="1"/>
  <c r="F121" i="4" s="1"/>
  <c r="R124" i="1"/>
  <c r="F124" i="4" s="1"/>
  <c r="R136" i="1"/>
  <c r="F136" i="4" s="1"/>
  <c r="R139" i="1"/>
  <c r="F139" i="4" s="1"/>
  <c r="R141" i="1"/>
  <c r="F141" i="4" s="1"/>
  <c r="R143" i="1"/>
  <c r="F143" i="4" s="1"/>
  <c r="R152" i="1"/>
  <c r="F152" i="4" s="1"/>
  <c r="R156" i="1"/>
  <c r="F156" i="4" s="1"/>
  <c r="R171" i="1"/>
  <c r="F171" i="4" s="1"/>
  <c r="R173" i="1"/>
  <c r="F173" i="4" s="1"/>
  <c r="R175" i="1"/>
  <c r="F175" i="4" s="1"/>
  <c r="F74" i="1"/>
  <c r="L74" i="1" s="1"/>
  <c r="D16" i="2"/>
  <c r="H17" i="2" s="1"/>
  <c r="L27" i="1"/>
  <c r="V95" i="1"/>
  <c r="D97" i="2"/>
  <c r="J98" i="2" s="1"/>
  <c r="T109" i="1" s="1"/>
  <c r="L30" i="1"/>
  <c r="D20" i="10"/>
  <c r="D118" i="2"/>
  <c r="H119" i="2" s="1"/>
  <c r="R118" i="1" s="1"/>
  <c r="F118" i="4" s="1"/>
  <c r="F68" i="1"/>
  <c r="L68" i="1" s="1"/>
  <c r="D112" i="2"/>
  <c r="H113" i="2" s="1"/>
  <c r="R42" i="1" s="1"/>
  <c r="F42" i="4" s="1"/>
  <c r="D17" i="10"/>
  <c r="L19" i="1"/>
  <c r="D58" i="2"/>
  <c r="J59" i="2" s="1"/>
  <c r="T122" i="1" s="1"/>
  <c r="P17" i="14"/>
  <c r="D26" i="10"/>
  <c r="F27" i="10" s="1"/>
  <c r="D79" i="2"/>
  <c r="L80" i="2" s="1"/>
  <c r="V44" i="1" s="1"/>
  <c r="D29" i="10"/>
  <c r="F39" i="10"/>
  <c r="D39" i="10" s="1"/>
  <c r="J47" i="10"/>
  <c r="F51" i="10"/>
  <c r="D51" i="10" s="1"/>
  <c r="D14" i="10"/>
  <c r="H24" i="4" s="1"/>
  <c r="D35" i="10"/>
  <c r="AC31" i="4"/>
  <c r="AN146" i="4"/>
  <c r="AN150" i="4"/>
  <c r="D14" i="14"/>
  <c r="P14" i="14"/>
  <c r="D47" i="2"/>
  <c r="D107" i="2"/>
  <c r="J44" i="2"/>
  <c r="D44" i="2" s="1"/>
  <c r="J47" i="2"/>
  <c r="H107" i="2"/>
  <c r="H116" i="2"/>
  <c r="D116" i="2" s="1"/>
  <c r="D13" i="2"/>
  <c r="F14" i="2" s="1"/>
  <c r="D19" i="2"/>
  <c r="J20" i="2" s="1"/>
  <c r="D25" i="2"/>
  <c r="D31" i="2"/>
  <c r="F32" i="2" s="1"/>
  <c r="D37" i="2"/>
  <c r="F38" i="2" s="1"/>
  <c r="P127" i="1" s="1"/>
  <c r="F127" i="13" s="1"/>
  <c r="D49" i="2"/>
  <c r="F50" i="2" s="1"/>
  <c r="D94" i="2"/>
  <c r="L95" i="2" s="1"/>
  <c r="D109" i="2"/>
  <c r="H110" i="2" s="1"/>
  <c r="D64" i="2"/>
  <c r="D70" i="2"/>
  <c r="J71" i="2" s="1"/>
  <c r="T41" i="1" s="1"/>
  <c r="D76" i="2"/>
  <c r="H77" i="2" s="1"/>
  <c r="R22" i="1" s="1"/>
  <c r="F22" i="4" s="1"/>
  <c r="D82" i="2"/>
  <c r="J83" i="2" s="1"/>
  <c r="F64" i="1"/>
  <c r="L20" i="1"/>
  <c r="F31" i="1"/>
  <c r="L28" i="1"/>
  <c r="L23" i="1"/>
  <c r="L86" i="1"/>
  <c r="F89" i="1"/>
  <c r="L18" i="1"/>
  <c r="L21" i="1"/>
  <c r="L29" i="1"/>
  <c r="F53" i="1"/>
  <c r="F77" i="1"/>
  <c r="L26" i="1"/>
  <c r="L24" i="1"/>
  <c r="L88" i="1"/>
  <c r="F104" i="1"/>
  <c r="L102" i="1"/>
  <c r="F67" i="1"/>
  <c r="F69" i="1"/>
  <c r="L43" i="1"/>
  <c r="R43" i="1" s="1"/>
  <c r="F43" i="4" s="1"/>
  <c r="F162" i="1"/>
  <c r="L116" i="1"/>
  <c r="X95" i="1"/>
  <c r="Z95" i="1" s="1"/>
  <c r="L129" i="1"/>
  <c r="L174" i="1"/>
  <c r="L95" i="1"/>
  <c r="P95" i="1"/>
  <c r="F95" i="13" s="1"/>
  <c r="T95" i="13" s="1"/>
  <c r="L119" i="1"/>
  <c r="L125" i="1"/>
  <c r="R95" i="1"/>
  <c r="F95" i="4" s="1"/>
  <c r="R95" i="4" s="1"/>
  <c r="AC90" i="4" s="1"/>
  <c r="F110" i="1"/>
  <c r="L120" i="1"/>
  <c r="L154" i="1"/>
  <c r="L117" i="1"/>
  <c r="L133" i="1"/>
  <c r="F178" i="1"/>
  <c r="L138" i="1"/>
  <c r="L142" i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H38" i="49"/>
  <c r="A16" i="49"/>
  <c r="A17" i="49" s="1"/>
  <c r="A18" i="49" s="1"/>
  <c r="A19" i="49" s="1"/>
  <c r="A20" i="49" s="1"/>
  <c r="A21" i="49" s="1"/>
  <c r="A24" i="49" s="1"/>
  <c r="A25" i="49" s="1"/>
  <c r="A26" i="49" s="1"/>
  <c r="A27" i="49" s="1"/>
  <c r="A28" i="49" s="1"/>
  <c r="A31" i="49" s="1"/>
  <c r="A32" i="49" s="1"/>
  <c r="A33" i="49" s="1"/>
  <c r="A34" i="49" s="1"/>
  <c r="A35" i="49" s="1"/>
  <c r="A36" i="49" s="1"/>
  <c r="A37" i="49" s="1"/>
  <c r="A38" i="49" s="1"/>
  <c r="AJ122" i="1" l="1"/>
  <c r="F69" i="10"/>
  <c r="H69" i="10"/>
  <c r="H160" i="1"/>
  <c r="H159" i="1"/>
  <c r="F74" i="2"/>
  <c r="P30" i="1" s="1"/>
  <c r="P74" i="1" s="1"/>
  <c r="F74" i="13" s="1"/>
  <c r="J17" i="2"/>
  <c r="J29" i="2"/>
  <c r="T117" i="1" s="1"/>
  <c r="AJ117" i="1" s="1"/>
  <c r="H29" i="2"/>
  <c r="V117" i="1"/>
  <c r="AL117" i="1" s="1"/>
  <c r="AJ149" i="1"/>
  <c r="AL126" i="1"/>
  <c r="F29" i="2"/>
  <c r="AL135" i="1"/>
  <c r="AL124" i="1"/>
  <c r="L33" i="10"/>
  <c r="AL128" i="1"/>
  <c r="V30" i="1"/>
  <c r="V74" i="1" s="1"/>
  <c r="AJ126" i="1"/>
  <c r="AL147" i="1"/>
  <c r="AJ155" i="1"/>
  <c r="AL140" i="1"/>
  <c r="AL152" i="1"/>
  <c r="AJ130" i="1"/>
  <c r="AL139" i="1"/>
  <c r="AL148" i="1"/>
  <c r="AJ135" i="1"/>
  <c r="L69" i="10"/>
  <c r="F17" i="2"/>
  <c r="AL136" i="1"/>
  <c r="AL134" i="1"/>
  <c r="AL131" i="1"/>
  <c r="AJ134" i="1"/>
  <c r="AJ131" i="1"/>
  <c r="AL155" i="1"/>
  <c r="AL149" i="1"/>
  <c r="T69" i="1"/>
  <c r="AJ141" i="1"/>
  <c r="H74" i="2"/>
  <c r="R30" i="1" s="1"/>
  <c r="H27" i="10"/>
  <c r="AL121" i="1"/>
  <c r="F23" i="2"/>
  <c r="AL156" i="1"/>
  <c r="AJ147" i="1"/>
  <c r="D47" i="10"/>
  <c r="H48" i="10" s="1"/>
  <c r="J23" i="2"/>
  <c r="J74" i="2"/>
  <c r="T30" i="1" s="1"/>
  <c r="T74" i="1" s="1"/>
  <c r="AL141" i="1"/>
  <c r="AJ128" i="1"/>
  <c r="AJ139" i="1"/>
  <c r="AJ153" i="1"/>
  <c r="AL153" i="1"/>
  <c r="AJ124" i="1"/>
  <c r="AJ156" i="1"/>
  <c r="T95" i="4"/>
  <c r="F119" i="2"/>
  <c r="P118" i="1" s="1"/>
  <c r="F118" i="13" s="1"/>
  <c r="AJ121" i="1"/>
  <c r="AJ152" i="1"/>
  <c r="AL143" i="1"/>
  <c r="L86" i="2"/>
  <c r="V43" i="1" s="1"/>
  <c r="AJ140" i="1"/>
  <c r="L68" i="2"/>
  <c r="J68" i="2"/>
  <c r="T19" i="1" s="1"/>
  <c r="T63" i="1" s="1"/>
  <c r="AJ143" i="1"/>
  <c r="R95" i="50"/>
  <c r="T95" i="50"/>
  <c r="V95" i="50"/>
  <c r="P95" i="50"/>
  <c r="J42" i="10"/>
  <c r="L17" i="14"/>
  <c r="F68" i="2"/>
  <c r="P19" i="1" s="1"/>
  <c r="F19" i="13" s="1"/>
  <c r="L41" i="2"/>
  <c r="V102" i="1" s="1"/>
  <c r="AJ136" i="1"/>
  <c r="F42" i="10"/>
  <c r="J41" i="2"/>
  <c r="T102" i="1" s="1"/>
  <c r="F86" i="2"/>
  <c r="AL130" i="1"/>
  <c r="L133" i="50"/>
  <c r="J35" i="2"/>
  <c r="T45" i="1" s="1"/>
  <c r="P95" i="4"/>
  <c r="V95" i="4"/>
  <c r="X95" i="4" s="1"/>
  <c r="Z95" i="4" s="1"/>
  <c r="L26" i="2"/>
  <c r="H157" i="1"/>
  <c r="L157" i="1" s="1"/>
  <c r="H98" i="2"/>
  <c r="R109" i="1" s="1"/>
  <c r="F109" i="4" s="1"/>
  <c r="F35" i="2"/>
  <c r="P45" i="1" s="1"/>
  <c r="F45" i="13" s="1"/>
  <c r="L17" i="2"/>
  <c r="H151" i="1"/>
  <c r="L151" i="1" s="1"/>
  <c r="AD151" i="1" s="1"/>
  <c r="L30" i="10"/>
  <c r="H42" i="4"/>
  <c r="H80" i="2"/>
  <c r="R44" i="1" s="1"/>
  <c r="L119" i="2"/>
  <c r="V118" i="1" s="1"/>
  <c r="AL118" i="1" s="1"/>
  <c r="L42" i="10"/>
  <c r="J86" i="2"/>
  <c r="T43" i="1" s="1"/>
  <c r="H41" i="2"/>
  <c r="R102" i="1" s="1"/>
  <c r="F102" i="4" s="1"/>
  <c r="AB95" i="13"/>
  <c r="AD95" i="13" s="1"/>
  <c r="J27" i="10"/>
  <c r="H20" i="4"/>
  <c r="J18" i="10"/>
  <c r="H46" i="4"/>
  <c r="H68" i="4" s="1"/>
  <c r="F21" i="10"/>
  <c r="H18" i="4"/>
  <c r="H62" i="4" s="1"/>
  <c r="H35" i="2"/>
  <c r="R45" i="1" s="1"/>
  <c r="F45" i="4" s="1"/>
  <c r="J33" i="10"/>
  <c r="H120" i="4"/>
  <c r="J119" i="2"/>
  <c r="T118" i="1" s="1"/>
  <c r="AJ118" i="1" s="1"/>
  <c r="J77" i="2"/>
  <c r="T22" i="1" s="1"/>
  <c r="F15" i="10"/>
  <c r="H23" i="2"/>
  <c r="AF126" i="1"/>
  <c r="AH149" i="1"/>
  <c r="AC149" i="4" s="1"/>
  <c r="AH141" i="1"/>
  <c r="AC141" i="4" s="1"/>
  <c r="AH126" i="1"/>
  <c r="AF136" i="1"/>
  <c r="AH148" i="1"/>
  <c r="AC148" i="4" s="1"/>
  <c r="AH147" i="1"/>
  <c r="AC147" i="4" s="1"/>
  <c r="AH130" i="1"/>
  <c r="AC130" i="4" s="1"/>
  <c r="AF153" i="1"/>
  <c r="AH135" i="1"/>
  <c r="AC135" i="4" s="1"/>
  <c r="AF135" i="1"/>
  <c r="AH131" i="1"/>
  <c r="AC131" i="4" s="1"/>
  <c r="AF149" i="1"/>
  <c r="AH136" i="1"/>
  <c r="AC136" i="4" s="1"/>
  <c r="AH153" i="1"/>
  <c r="AC153" i="4" s="1"/>
  <c r="AF128" i="1"/>
  <c r="AF121" i="1"/>
  <c r="AF139" i="1"/>
  <c r="AH118" i="1"/>
  <c r="AC118" i="4" s="1"/>
  <c r="AF156" i="1"/>
  <c r="AH139" i="1"/>
  <c r="AC139" i="4" s="1"/>
  <c r="AF127" i="1"/>
  <c r="AH121" i="1"/>
  <c r="AC121" i="4" s="1"/>
  <c r="AF152" i="1"/>
  <c r="AF140" i="1"/>
  <c r="AH156" i="1"/>
  <c r="AC156" i="4" s="1"/>
  <c r="AF155" i="1"/>
  <c r="AF124" i="1"/>
  <c r="AF141" i="1"/>
  <c r="AH134" i="1"/>
  <c r="AC134" i="4" s="1"/>
  <c r="AH140" i="1"/>
  <c r="AC140" i="4" s="1"/>
  <c r="AH155" i="1"/>
  <c r="AC155" i="4" s="1"/>
  <c r="AH143" i="1"/>
  <c r="AC143" i="4" s="1"/>
  <c r="AH128" i="1"/>
  <c r="AC128" i="4" s="1"/>
  <c r="AH152" i="1"/>
  <c r="AC152" i="4" s="1"/>
  <c r="AF131" i="1"/>
  <c r="AF134" i="1"/>
  <c r="AF148" i="1"/>
  <c r="AH124" i="1"/>
  <c r="AC124" i="4" s="1"/>
  <c r="AF147" i="1"/>
  <c r="AF130" i="1"/>
  <c r="AF143" i="1"/>
  <c r="T21" i="1"/>
  <c r="H33" i="10"/>
  <c r="J110" i="2"/>
  <c r="T20" i="1" s="1"/>
  <c r="X95" i="13"/>
  <c r="H145" i="1"/>
  <c r="L145" i="1" s="1"/>
  <c r="V69" i="1"/>
  <c r="R69" i="1"/>
  <c r="P69" i="1"/>
  <c r="F69" i="13" s="1"/>
  <c r="X172" i="1"/>
  <c r="Z172" i="1" s="1"/>
  <c r="P29" i="1"/>
  <c r="P73" i="1" s="1"/>
  <c r="V29" i="1"/>
  <c r="V73" i="1" s="1"/>
  <c r="R29" i="1"/>
  <c r="T29" i="1"/>
  <c r="T73" i="1" s="1"/>
  <c r="V138" i="1"/>
  <c r="AL138" i="1" s="1"/>
  <c r="T138" i="1"/>
  <c r="AJ138" i="1" s="1"/>
  <c r="R138" i="1"/>
  <c r="P138" i="1"/>
  <c r="T24" i="1"/>
  <c r="T68" i="1" s="1"/>
  <c r="P24" i="1"/>
  <c r="P68" i="1" s="1"/>
  <c r="V24" i="1"/>
  <c r="V68" i="1" s="1"/>
  <c r="R24" i="1"/>
  <c r="P95" i="13"/>
  <c r="R95" i="13"/>
  <c r="R26" i="1"/>
  <c r="T26" i="1"/>
  <c r="T70" i="1" s="1"/>
  <c r="P26" i="1"/>
  <c r="P70" i="1" s="1"/>
  <c r="V26" i="1"/>
  <c r="V70" i="1" s="1"/>
  <c r="H59" i="2"/>
  <c r="R122" i="1" s="1"/>
  <c r="F113" i="2"/>
  <c r="P42" i="1" s="1"/>
  <c r="F42" i="13" s="1"/>
  <c r="Z95" i="13"/>
  <c r="L27" i="10"/>
  <c r="J80" i="2"/>
  <c r="T44" i="1" s="1"/>
  <c r="F59" i="2"/>
  <c r="P122" i="1" s="1"/>
  <c r="J113" i="2"/>
  <c r="T42" i="1" s="1"/>
  <c r="L21" i="10"/>
  <c r="P102" i="1"/>
  <c r="F102" i="13" s="1"/>
  <c r="R27" i="1"/>
  <c r="T27" i="1"/>
  <c r="T71" i="1" s="1"/>
  <c r="P27" i="1"/>
  <c r="V27" i="1"/>
  <c r="V71" i="1" s="1"/>
  <c r="R20" i="1"/>
  <c r="V116" i="1"/>
  <c r="AL116" i="1" s="1"/>
  <c r="T116" i="1"/>
  <c r="AJ116" i="1" s="1"/>
  <c r="R116" i="1"/>
  <c r="P116" i="1"/>
  <c r="P23" i="1"/>
  <c r="L98" i="2"/>
  <c r="V109" i="1" s="1"/>
  <c r="F98" i="2"/>
  <c r="P109" i="1" s="1"/>
  <c r="F109" i="13" s="1"/>
  <c r="L178" i="1"/>
  <c r="V174" i="1"/>
  <c r="V178" i="1" s="1"/>
  <c r="T174" i="1"/>
  <c r="T178" i="1" s="1"/>
  <c r="R174" i="1"/>
  <c r="P174" i="1"/>
  <c r="F174" i="13" s="1"/>
  <c r="J21" i="10"/>
  <c r="V133" i="1"/>
  <c r="AL133" i="1" s="1"/>
  <c r="T133" i="1"/>
  <c r="AJ133" i="1" s="1"/>
  <c r="R133" i="1"/>
  <c r="P133" i="1"/>
  <c r="T154" i="1"/>
  <c r="AJ154" i="1" s="1"/>
  <c r="R154" i="1"/>
  <c r="P154" i="1"/>
  <c r="V154" i="1"/>
  <c r="AL154" i="1" s="1"/>
  <c r="V28" i="1"/>
  <c r="V72" i="1" s="1"/>
  <c r="R28" i="1"/>
  <c r="T28" i="1"/>
  <c r="T72" i="1" s="1"/>
  <c r="P28" i="1"/>
  <c r="P72" i="1" s="1"/>
  <c r="H17" i="14"/>
  <c r="V120" i="1"/>
  <c r="AL120" i="1" s="1"/>
  <c r="T120" i="1"/>
  <c r="AJ120" i="1" s="1"/>
  <c r="R120" i="1"/>
  <c r="P120" i="1"/>
  <c r="H21" i="10"/>
  <c r="V119" i="1"/>
  <c r="AL119" i="1" s="1"/>
  <c r="V142" i="1"/>
  <c r="AL142" i="1" s="1"/>
  <c r="T142" i="1"/>
  <c r="AJ142" i="1" s="1"/>
  <c r="R142" i="1"/>
  <c r="P142" i="1"/>
  <c r="T129" i="1"/>
  <c r="AJ129" i="1" s="1"/>
  <c r="R129" i="1"/>
  <c r="P129" i="1"/>
  <c r="V129" i="1"/>
  <c r="AL129" i="1" s="1"/>
  <c r="R117" i="1"/>
  <c r="L110" i="2"/>
  <c r="V20" i="1" s="1"/>
  <c r="F17" i="14"/>
  <c r="L113" i="2"/>
  <c r="V42" i="1" s="1"/>
  <c r="V95" i="13"/>
  <c r="F30" i="10"/>
  <c r="F80" i="2"/>
  <c r="P44" i="1" s="1"/>
  <c r="F44" i="13" s="1"/>
  <c r="R19" i="1"/>
  <c r="F19" i="4" s="1"/>
  <c r="X147" i="1"/>
  <c r="Z147" i="1" s="1"/>
  <c r="X155" i="1"/>
  <c r="Z155" i="1" s="1"/>
  <c r="X134" i="1"/>
  <c r="Z134" i="1" s="1"/>
  <c r="H30" i="10"/>
  <c r="N17" i="14"/>
  <c r="F110" i="2"/>
  <c r="P20" i="1" s="1"/>
  <c r="J95" i="2"/>
  <c r="T119" i="1" s="1"/>
  <c r="AJ119" i="1" s="1"/>
  <c r="F26" i="2"/>
  <c r="F18" i="10"/>
  <c r="H18" i="10"/>
  <c r="L59" i="2"/>
  <c r="L32" i="2"/>
  <c r="V23" i="1" s="1"/>
  <c r="V67" i="1" s="1"/>
  <c r="J17" i="14"/>
  <c r="L18" i="10"/>
  <c r="H36" i="10"/>
  <c r="F36" i="10"/>
  <c r="J15" i="10"/>
  <c r="L15" i="10"/>
  <c r="H15" i="10"/>
  <c r="J36" i="10"/>
  <c r="J30" i="10"/>
  <c r="L36" i="10"/>
  <c r="X170" i="1"/>
  <c r="Z170" i="1" s="1"/>
  <c r="X171" i="1"/>
  <c r="Z171" i="1" s="1"/>
  <c r="F71" i="2"/>
  <c r="P41" i="1" s="1"/>
  <c r="F41" i="13" s="1"/>
  <c r="L71" i="2"/>
  <c r="V41" i="1" s="1"/>
  <c r="H20" i="2"/>
  <c r="J14" i="2"/>
  <c r="H14" i="2"/>
  <c r="F65" i="2"/>
  <c r="L65" i="2"/>
  <c r="L14" i="2"/>
  <c r="F77" i="2"/>
  <c r="P22" i="1" s="1"/>
  <c r="L77" i="2"/>
  <c r="V22" i="1" s="1"/>
  <c r="V66" i="1" s="1"/>
  <c r="J50" i="2"/>
  <c r="H50" i="2"/>
  <c r="L50" i="2"/>
  <c r="F83" i="2"/>
  <c r="P21" i="1" s="1"/>
  <c r="L83" i="2"/>
  <c r="V21" i="1" s="1"/>
  <c r="X131" i="1"/>
  <c r="Z131" i="1" s="1"/>
  <c r="J38" i="2"/>
  <c r="T127" i="1" s="1"/>
  <c r="AJ127" i="1" s="1"/>
  <c r="H38" i="2"/>
  <c r="R127" i="1" s="1"/>
  <c r="H71" i="2"/>
  <c r="R41" i="1" s="1"/>
  <c r="F41" i="4" s="1"/>
  <c r="H65" i="2"/>
  <c r="L38" i="2"/>
  <c r="V127" i="1" s="1"/>
  <c r="AL127" i="1" s="1"/>
  <c r="L20" i="2"/>
  <c r="H95" i="2"/>
  <c r="R119" i="1" s="1"/>
  <c r="F95" i="2"/>
  <c r="P119" i="1" s="1"/>
  <c r="J32" i="2"/>
  <c r="T23" i="1" s="1"/>
  <c r="H32" i="2"/>
  <c r="J65" i="2"/>
  <c r="F20" i="2"/>
  <c r="J26" i="2"/>
  <c r="H26" i="2"/>
  <c r="H83" i="2"/>
  <c r="R21" i="1" s="1"/>
  <c r="X130" i="1"/>
  <c r="Z130" i="1" s="1"/>
  <c r="X49" i="1"/>
  <c r="Z49" i="1" s="1"/>
  <c r="X51" i="1"/>
  <c r="Z51" i="1" s="1"/>
  <c r="X139" i="1"/>
  <c r="Z139" i="1" s="1"/>
  <c r="X128" i="1"/>
  <c r="Z128" i="1" s="1"/>
  <c r="X173" i="1"/>
  <c r="Z173" i="1" s="1"/>
  <c r="X52" i="1"/>
  <c r="Z52" i="1" s="1"/>
  <c r="X136" i="1"/>
  <c r="Z136" i="1" s="1"/>
  <c r="X87" i="1"/>
  <c r="Z87" i="1" s="1"/>
  <c r="X176" i="1"/>
  <c r="Z176" i="1" s="1"/>
  <c r="X50" i="1"/>
  <c r="Z50" i="1" s="1"/>
  <c r="X175" i="1"/>
  <c r="Z175" i="1" s="1"/>
  <c r="L31" i="1"/>
  <c r="L35" i="1" s="1"/>
  <c r="X48" i="1"/>
  <c r="Z48" i="1" s="1"/>
  <c r="X135" i="1"/>
  <c r="Z135" i="1" s="1"/>
  <c r="L77" i="1"/>
  <c r="X46" i="1"/>
  <c r="Z46" i="1" s="1"/>
  <c r="X47" i="1"/>
  <c r="Z47" i="1" s="1"/>
  <c r="F35" i="1"/>
  <c r="X153" i="1"/>
  <c r="Z153" i="1" s="1"/>
  <c r="L89" i="1"/>
  <c r="L53" i="1"/>
  <c r="L57" i="1" s="1"/>
  <c r="X124" i="1"/>
  <c r="Z124" i="1" s="1"/>
  <c r="L64" i="1"/>
  <c r="X156" i="1"/>
  <c r="Z156" i="1" s="1"/>
  <c r="F57" i="1"/>
  <c r="X141" i="1"/>
  <c r="Z141" i="1" s="1"/>
  <c r="X149" i="1"/>
  <c r="Z149" i="1" s="1"/>
  <c r="X143" i="1"/>
  <c r="Z143" i="1" s="1"/>
  <c r="X140" i="1"/>
  <c r="Z140" i="1" s="1"/>
  <c r="X126" i="1"/>
  <c r="Z126" i="1" s="1"/>
  <c r="L69" i="1"/>
  <c r="L104" i="1"/>
  <c r="X121" i="1"/>
  <c r="Z121" i="1" s="1"/>
  <c r="X148" i="1"/>
  <c r="Z148" i="1" s="1"/>
  <c r="X152" i="1"/>
  <c r="Z152" i="1" s="1"/>
  <c r="X25" i="1"/>
  <c r="Z25" i="1" s="1"/>
  <c r="L67" i="1"/>
  <c r="F75" i="1"/>
  <c r="A41" i="49"/>
  <c r="A42" i="49" s="1"/>
  <c r="A43" i="49" s="1"/>
  <c r="A45" i="49" s="1"/>
  <c r="A46" i="49" s="1"/>
  <c r="A47" i="49" s="1"/>
  <c r="A48" i="49" s="1"/>
  <c r="A49" i="49" s="1"/>
  <c r="A50" i="49" s="1"/>
  <c r="A52" i="49" s="1"/>
  <c r="A53" i="49" s="1"/>
  <c r="A54" i="49" s="1"/>
  <c r="A55" i="49" s="1"/>
  <c r="A56" i="49" s="1"/>
  <c r="A58" i="49" s="1"/>
  <c r="D69" i="10" l="1"/>
  <c r="D29" i="2"/>
  <c r="P117" i="1"/>
  <c r="F117" i="13" s="1"/>
  <c r="D23" i="2"/>
  <c r="V157" i="1"/>
  <c r="AL157" i="1" s="1"/>
  <c r="D42" i="10"/>
  <c r="D68" i="2"/>
  <c r="D74" i="2"/>
  <c r="D86" i="2"/>
  <c r="D119" i="2"/>
  <c r="V19" i="1"/>
  <c r="V63" i="1" s="1"/>
  <c r="P43" i="1"/>
  <c r="P65" i="1" s="1"/>
  <c r="F65" i="13" s="1"/>
  <c r="J48" i="10"/>
  <c r="D41" i="2"/>
  <c r="D17" i="2"/>
  <c r="D27" i="10"/>
  <c r="F48" i="10"/>
  <c r="L48" i="10"/>
  <c r="AF118" i="1"/>
  <c r="AN118" i="1" s="1"/>
  <c r="D33" i="10"/>
  <c r="D17" i="14"/>
  <c r="D35" i="2"/>
  <c r="R151" i="1"/>
  <c r="F151" i="4" s="1"/>
  <c r="V151" i="1"/>
  <c r="T151" i="1"/>
  <c r="P151" i="1"/>
  <c r="X118" i="1"/>
  <c r="Z118" i="1" s="1"/>
  <c r="X45" i="1"/>
  <c r="Z45" i="1" s="1"/>
  <c r="T67" i="1"/>
  <c r="T66" i="1"/>
  <c r="T157" i="1"/>
  <c r="AJ157" i="1" s="1"/>
  <c r="H53" i="4"/>
  <c r="H57" i="4" s="1"/>
  <c r="P157" i="1"/>
  <c r="AF157" i="1" s="1"/>
  <c r="AN149" i="1"/>
  <c r="D113" i="2"/>
  <c r="D98" i="2"/>
  <c r="AN141" i="1"/>
  <c r="AN126" i="1"/>
  <c r="AC126" i="4"/>
  <c r="AN143" i="1"/>
  <c r="AN148" i="1"/>
  <c r="AN156" i="1"/>
  <c r="AN136" i="1"/>
  <c r="AN135" i="1"/>
  <c r="AN147" i="1"/>
  <c r="AN152" i="1"/>
  <c r="AN128" i="1"/>
  <c r="AN153" i="1"/>
  <c r="F116" i="13"/>
  <c r="AF116" i="1"/>
  <c r="F120" i="13"/>
  <c r="AF120" i="1"/>
  <c r="F119" i="4"/>
  <c r="AH119" i="1"/>
  <c r="AC119" i="4" s="1"/>
  <c r="F122" i="4"/>
  <c r="AH122" i="1"/>
  <c r="AC122" i="4" s="1"/>
  <c r="F133" i="13"/>
  <c r="AF133" i="1"/>
  <c r="F129" i="4"/>
  <c r="AH129" i="1"/>
  <c r="AC129" i="4" s="1"/>
  <c r="F133" i="4"/>
  <c r="AH133" i="1"/>
  <c r="AC133" i="4" s="1"/>
  <c r="F116" i="4"/>
  <c r="AH116" i="1"/>
  <c r="AC116" i="4" s="1"/>
  <c r="F122" i="13"/>
  <c r="AF122" i="1"/>
  <c r="F120" i="4"/>
  <c r="AH120" i="1"/>
  <c r="AC120" i="4" s="1"/>
  <c r="F138" i="13"/>
  <c r="AF138" i="1"/>
  <c r="AN134" i="1"/>
  <c r="AN139" i="1"/>
  <c r="F142" i="13"/>
  <c r="AF142" i="1"/>
  <c r="F138" i="4"/>
  <c r="AH138" i="1"/>
  <c r="AC138" i="4" s="1"/>
  <c r="F127" i="4"/>
  <c r="AH127" i="1"/>
  <c r="AC127" i="4" s="1"/>
  <c r="F117" i="4"/>
  <c r="AH117" i="1"/>
  <c r="AC117" i="4" s="1"/>
  <c r="F154" i="13"/>
  <c r="AF154" i="1"/>
  <c r="P145" i="1"/>
  <c r="F145" i="13" s="1"/>
  <c r="AD145" i="1"/>
  <c r="AN131" i="1"/>
  <c r="AN124" i="1"/>
  <c r="AN121" i="1"/>
  <c r="F142" i="4"/>
  <c r="AH142" i="1"/>
  <c r="AC142" i="4" s="1"/>
  <c r="F119" i="13"/>
  <c r="AF119" i="1"/>
  <c r="F154" i="4"/>
  <c r="AH154" i="1"/>
  <c r="AC154" i="4" s="1"/>
  <c r="AN155" i="1"/>
  <c r="F129" i="13"/>
  <c r="AF129" i="1"/>
  <c r="AN130" i="1"/>
  <c r="AN140" i="1"/>
  <c r="R178" i="1"/>
  <c r="F174" i="4"/>
  <c r="R66" i="1"/>
  <c r="F44" i="4"/>
  <c r="X30" i="1"/>
  <c r="Z30" i="1" s="1"/>
  <c r="F30" i="13"/>
  <c r="T65" i="1"/>
  <c r="X109" i="1"/>
  <c r="Z109" i="1" s="1"/>
  <c r="T145" i="1"/>
  <c r="V145" i="1"/>
  <c r="T64" i="1"/>
  <c r="D30" i="10"/>
  <c r="L75" i="1"/>
  <c r="L79" i="1" s="1"/>
  <c r="L92" i="1" s="1"/>
  <c r="L97" i="1" s="1"/>
  <c r="D26" i="2"/>
  <c r="D110" i="2"/>
  <c r="F26" i="13"/>
  <c r="F24" i="13"/>
  <c r="P64" i="1"/>
  <c r="X44" i="1"/>
  <c r="Z44" i="1" s="1"/>
  <c r="V65" i="1"/>
  <c r="F28" i="13"/>
  <c r="R71" i="1"/>
  <c r="F27" i="4"/>
  <c r="R73" i="1"/>
  <c r="F29" i="4"/>
  <c r="R65" i="1"/>
  <c r="F21" i="4"/>
  <c r="R72" i="1"/>
  <c r="F28" i="4"/>
  <c r="R64" i="1"/>
  <c r="F20" i="4"/>
  <c r="R68" i="1"/>
  <c r="F24" i="4"/>
  <c r="R74" i="1"/>
  <c r="X74" i="1" s="1"/>
  <c r="Z74" i="1" s="1"/>
  <c r="F30" i="4"/>
  <c r="R70" i="1"/>
  <c r="F26" i="4"/>
  <c r="X42" i="1"/>
  <c r="Z42" i="1" s="1"/>
  <c r="P71" i="1"/>
  <c r="F71" i="13" s="1"/>
  <c r="F27" i="13"/>
  <c r="X27" i="1"/>
  <c r="Z27" i="1" s="1"/>
  <c r="F29" i="13"/>
  <c r="X41" i="1"/>
  <c r="Z41" i="1" s="1"/>
  <c r="X127" i="1"/>
  <c r="Z127" i="1" s="1"/>
  <c r="F22" i="13"/>
  <c r="P66" i="1"/>
  <c r="F66" i="13" s="1"/>
  <c r="D21" i="10"/>
  <c r="H31" i="4"/>
  <c r="H35" i="4" s="1"/>
  <c r="H64" i="4"/>
  <c r="H75" i="4" s="1"/>
  <c r="H79" i="4" s="1"/>
  <c r="H92" i="4" s="1"/>
  <c r="D80" i="2"/>
  <c r="R40" i="1"/>
  <c r="R18" i="1"/>
  <c r="F18" i="4" s="1"/>
  <c r="V40" i="1"/>
  <c r="V53" i="1" s="1"/>
  <c r="V18" i="1"/>
  <c r="R157" i="1"/>
  <c r="AH157" i="1" s="1"/>
  <c r="AC157" i="4" s="1"/>
  <c r="F20" i="13"/>
  <c r="F21" i="13"/>
  <c r="T18" i="1"/>
  <c r="T31" i="1" s="1"/>
  <c r="T40" i="1"/>
  <c r="T53" i="1" s="1"/>
  <c r="D65" i="2"/>
  <c r="P18" i="1"/>
  <c r="P31" i="1" s="1"/>
  <c r="P40" i="1"/>
  <c r="X22" i="1"/>
  <c r="Z22" i="1" s="1"/>
  <c r="D32" i="2"/>
  <c r="R23" i="1"/>
  <c r="F23" i="4" s="1"/>
  <c r="D50" i="2"/>
  <c r="D59" i="2"/>
  <c r="V122" i="1"/>
  <c r="R145" i="1"/>
  <c r="F145" i="4" s="1"/>
  <c r="R63" i="1"/>
  <c r="V64" i="1"/>
  <c r="F23" i="13"/>
  <c r="P67" i="1"/>
  <c r="F67" i="13" s="1"/>
  <c r="P63" i="1"/>
  <c r="F63" i="13" s="1"/>
  <c r="F72" i="13"/>
  <c r="X28" i="1"/>
  <c r="Z28" i="1" s="1"/>
  <c r="D18" i="10"/>
  <c r="D20" i="2"/>
  <c r="D14" i="2"/>
  <c r="D15" i="10"/>
  <c r="D95" i="2"/>
  <c r="D38" i="2"/>
  <c r="D36" i="10"/>
  <c r="X120" i="1"/>
  <c r="Z120" i="1" s="1"/>
  <c r="D71" i="2"/>
  <c r="D77" i="2"/>
  <c r="X119" i="1"/>
  <c r="D83" i="2"/>
  <c r="X69" i="1"/>
  <c r="Z69" i="1" s="1"/>
  <c r="X129" i="1"/>
  <c r="Z129" i="1" s="1"/>
  <c r="X26" i="1"/>
  <c r="Z26" i="1" s="1"/>
  <c r="X21" i="1"/>
  <c r="Z21" i="1" s="1"/>
  <c r="X174" i="1"/>
  <c r="X154" i="1"/>
  <c r="Z154" i="1" s="1"/>
  <c r="F79" i="1"/>
  <c r="X142" i="1"/>
  <c r="Z142" i="1" s="1"/>
  <c r="X116" i="1"/>
  <c r="X133" i="1"/>
  <c r="Z133" i="1" s="1"/>
  <c r="X24" i="1"/>
  <c r="Z24" i="1" s="1"/>
  <c r="X138" i="1"/>
  <c r="Z138" i="1" s="1"/>
  <c r="X20" i="1"/>
  <c r="Z20" i="1" s="1"/>
  <c r="X29" i="1"/>
  <c r="Z29" i="1" s="1"/>
  <c r="X102" i="1"/>
  <c r="P178" i="1"/>
  <c r="X117" i="1" l="1"/>
  <c r="Z117" i="1" s="1"/>
  <c r="AF117" i="1"/>
  <c r="AN117" i="1" s="1"/>
  <c r="X43" i="1"/>
  <c r="Z43" i="1" s="1"/>
  <c r="V31" i="1"/>
  <c r="X19" i="1"/>
  <c r="Z19" i="1" s="1"/>
  <c r="P53" i="1"/>
  <c r="F43" i="13"/>
  <c r="D48" i="10"/>
  <c r="X151" i="1"/>
  <c r="Z151" i="1" s="1"/>
  <c r="F151" i="13"/>
  <c r="F157" i="13"/>
  <c r="AN127" i="1"/>
  <c r="AN133" i="1"/>
  <c r="AN119" i="1"/>
  <c r="AN120" i="1"/>
  <c r="X122" i="1"/>
  <c r="Z122" i="1" s="1"/>
  <c r="AL122" i="1"/>
  <c r="AN122" i="1" s="1"/>
  <c r="AN138" i="1"/>
  <c r="AN116" i="1"/>
  <c r="AN157" i="1"/>
  <c r="AN129" i="1"/>
  <c r="AN154" i="1"/>
  <c r="AN142" i="1"/>
  <c r="X157" i="1"/>
  <c r="Z157" i="1" s="1"/>
  <c r="F157" i="4"/>
  <c r="R53" i="1"/>
  <c r="F40" i="4"/>
  <c r="X145" i="1"/>
  <c r="Z145" i="1" s="1"/>
  <c r="R31" i="1"/>
  <c r="X66" i="1"/>
  <c r="Z66" i="1" s="1"/>
  <c r="X63" i="1"/>
  <c r="Z63" i="1" s="1"/>
  <c r="X71" i="1"/>
  <c r="Z71" i="1" s="1"/>
  <c r="X18" i="1"/>
  <c r="Z18" i="1" s="1"/>
  <c r="V62" i="1"/>
  <c r="V75" i="1" s="1"/>
  <c r="P62" i="1"/>
  <c r="F62" i="13" s="1"/>
  <c r="F18" i="13"/>
  <c r="R67" i="1"/>
  <c r="X67" i="1" s="1"/>
  <c r="Z67" i="1" s="1"/>
  <c r="X23" i="1"/>
  <c r="Z23" i="1" s="1"/>
  <c r="T62" i="1"/>
  <c r="T75" i="1" s="1"/>
  <c r="R62" i="1"/>
  <c r="F40" i="13"/>
  <c r="X40" i="1"/>
  <c r="Z40" i="1" s="1"/>
  <c r="X72" i="1"/>
  <c r="Z72" i="1" s="1"/>
  <c r="X73" i="1"/>
  <c r="Z73" i="1" s="1"/>
  <c r="F73" i="13"/>
  <c r="X70" i="1"/>
  <c r="Z70" i="1" s="1"/>
  <c r="F70" i="13"/>
  <c r="X68" i="1"/>
  <c r="Z68" i="1" s="1"/>
  <c r="F68" i="13"/>
  <c r="X64" i="1"/>
  <c r="Z64" i="1" s="1"/>
  <c r="F64" i="13"/>
  <c r="X65" i="1"/>
  <c r="Z65" i="1" s="1"/>
  <c r="Z174" i="1"/>
  <c r="X178" i="1"/>
  <c r="Z178" i="1" s="1"/>
  <c r="F92" i="1"/>
  <c r="Z102" i="1"/>
  <c r="Z116" i="1"/>
  <c r="P75" i="1" l="1"/>
  <c r="R75" i="1"/>
  <c r="X31" i="1"/>
  <c r="Z31" i="1" s="1"/>
  <c r="X62" i="1"/>
  <c r="X75" i="1" s="1"/>
  <c r="X53" i="1"/>
  <c r="Z53" i="1" s="1"/>
  <c r="F97" i="1"/>
  <c r="Z62" i="1" l="1"/>
  <c r="Z75" i="1"/>
  <c r="F164" i="1"/>
  <c r="F180" i="1" l="1"/>
  <c r="AF81" i="5" l="1"/>
  <c r="AF83" i="5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F125" i="50" s="1"/>
  <c r="AH125" i="7"/>
  <c r="T121" i="7"/>
  <c r="V121" i="7"/>
  <c r="X121" i="7"/>
  <c r="T125" i="7"/>
  <c r="Z121" i="7"/>
  <c r="V125" i="7"/>
  <c r="AB121" i="7"/>
  <c r="X125" i="7"/>
  <c r="AD121" i="7"/>
  <c r="Z125" i="7"/>
  <c r="P121" i="7"/>
  <c r="AF121" i="7"/>
  <c r="F121" i="50" s="1"/>
  <c r="AB125" i="7"/>
  <c r="R121" i="7"/>
  <c r="AH121" i="7"/>
  <c r="AD125" i="7"/>
  <c r="P125" i="7"/>
  <c r="L125" i="50" l="1"/>
  <c r="L121" i="50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P125" i="50" l="1"/>
  <c r="R125" i="50"/>
  <c r="T125" i="50"/>
  <c r="V125" i="50"/>
  <c r="P121" i="50"/>
  <c r="R121" i="50"/>
  <c r="T121" i="50"/>
  <c r="V121" i="50"/>
  <c r="H178" i="5"/>
  <c r="H110" i="7" l="1"/>
  <c r="AL37" i="7"/>
  <c r="AL36" i="7"/>
  <c r="AL34" i="7"/>
  <c r="AL32" i="7"/>
  <c r="AL17" i="7"/>
  <c r="AL59" i="7"/>
  <c r="AL58" i="7"/>
  <c r="AL56" i="7"/>
  <c r="AL54" i="7"/>
  <c r="AL39" i="7"/>
  <c r="H110" i="5"/>
  <c r="AF37" i="5"/>
  <c r="AF36" i="5"/>
  <c r="AF34" i="5"/>
  <c r="AF32" i="5"/>
  <c r="AY31" i="5"/>
  <c r="H31" i="5"/>
  <c r="H35" i="5" s="1"/>
  <c r="AF17" i="5"/>
  <c r="AF59" i="5"/>
  <c r="AF58" i="5"/>
  <c r="AF56" i="5"/>
  <c r="AF54" i="5"/>
  <c r="H53" i="5"/>
  <c r="H57" i="5" s="1"/>
  <c r="AF39" i="5"/>
  <c r="H89" i="7"/>
  <c r="H75" i="7"/>
  <c r="H79" i="7" s="1"/>
  <c r="H104" i="5"/>
  <c r="H95" i="5"/>
  <c r="H89" i="5"/>
  <c r="H75" i="5"/>
  <c r="H79" i="5" s="1"/>
  <c r="H92" i="7" l="1"/>
  <c r="H92" i="5"/>
  <c r="H97" i="5" s="1"/>
  <c r="K171" i="5" l="1"/>
  <c r="K172" i="5"/>
  <c r="K173" i="5"/>
  <c r="K174" i="5"/>
  <c r="K175" i="5"/>
  <c r="K176" i="5"/>
  <c r="K170" i="5"/>
  <c r="AH158" i="7" l="1"/>
  <c r="AF158" i="7"/>
  <c r="AD158" i="7"/>
  <c r="AJ177" i="7" l="1"/>
  <c r="AJ123" i="7"/>
  <c r="AJ125" i="7"/>
  <c r="AJ132" i="7"/>
  <c r="AJ133" i="7"/>
  <c r="AJ137" i="7"/>
  <c r="AJ146" i="7"/>
  <c r="AJ150" i="7"/>
  <c r="AJ161" i="7"/>
  <c r="AJ121" i="7"/>
  <c r="AR123" i="7" l="1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BL132" i="7" l="1"/>
  <c r="BL144" i="7"/>
  <c r="BL146" i="7"/>
  <c r="BL150" i="7"/>
  <c r="BL137" i="7"/>
  <c r="BL123" i="7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F76" i="5"/>
  <c r="AF78" i="5"/>
  <c r="AF80" i="5"/>
  <c r="AF90" i="5"/>
  <c r="AF91" i="5"/>
  <c r="AF93" i="5"/>
  <c r="AF94" i="5"/>
  <c r="AF96" i="5"/>
  <c r="AF106" i="5"/>
  <c r="AF107" i="5"/>
  <c r="AF111" i="5"/>
  <c r="AF100" i="5"/>
  <c r="AF101" i="5"/>
  <c r="AF105" i="5"/>
  <c r="AF112" i="5"/>
  <c r="AF113" i="5"/>
  <c r="AF114" i="5"/>
  <c r="AF115" i="5"/>
  <c r="AF123" i="5"/>
  <c r="AF132" i="5"/>
  <c r="AF137" i="5"/>
  <c r="AF138" i="5"/>
  <c r="AF144" i="5"/>
  <c r="AF146" i="5"/>
  <c r="AF150" i="5"/>
  <c r="AF158" i="5"/>
  <c r="AF161" i="5"/>
  <c r="AF163" i="5"/>
  <c r="AF165" i="5"/>
  <c r="AF166" i="5"/>
  <c r="AF167" i="5"/>
  <c r="AF168" i="5"/>
  <c r="AF177" i="5"/>
  <c r="AF179" i="5"/>
  <c r="AF61" i="5"/>
  <c r="BH158" i="7" l="1"/>
  <c r="BJ158" i="7"/>
  <c r="BF158" i="7" l="1"/>
  <c r="BL158" i="7" s="1"/>
  <c r="AJ158" i="7"/>
  <c r="AL158" i="7" s="1"/>
  <c r="H162" i="5" l="1"/>
  <c r="H164" i="5" s="1"/>
  <c r="H180" i="5" l="1"/>
  <c r="AD98" i="5" l="1"/>
  <c r="AF98" i="5" s="1"/>
  <c r="AD99" i="5"/>
  <c r="AF99" i="5" s="1"/>
  <c r="AF169" i="5" l="1"/>
  <c r="AL169" i="7" l="1"/>
  <c r="AO31" i="5" l="1"/>
  <c r="AW31" i="5"/>
  <c r="AU31" i="5"/>
  <c r="AQ31" i="5"/>
  <c r="AS31" i="5"/>
  <c r="AM31" i="5"/>
  <c r="F48" i="5" l="1"/>
  <c r="L48" i="5" s="1"/>
  <c r="F48" i="7"/>
  <c r="L48" i="7" s="1"/>
  <c r="AD48" i="7" l="1"/>
  <c r="AB48" i="7"/>
  <c r="Z48" i="7"/>
  <c r="AF48" i="7"/>
  <c r="F48" i="50" s="1"/>
  <c r="L48" i="50" s="1"/>
  <c r="V48" i="7"/>
  <c r="T48" i="7"/>
  <c r="AH48" i="7"/>
  <c r="X48" i="7"/>
  <c r="R48" i="7"/>
  <c r="P48" i="7"/>
  <c r="AB48" i="5"/>
  <c r="Z48" i="5"/>
  <c r="X48" i="5"/>
  <c r="T48" i="5"/>
  <c r="R48" i="5"/>
  <c r="V48" i="5"/>
  <c r="P48" i="5"/>
  <c r="T48" i="50" l="1"/>
  <c r="R48" i="50"/>
  <c r="V48" i="50"/>
  <c r="P48" i="50"/>
  <c r="AD48" i="5"/>
  <c r="AF48" i="5" s="1"/>
  <c r="AJ48" i="7"/>
  <c r="AL48" i="7" s="1"/>
  <c r="F40" i="5" l="1"/>
  <c r="F40" i="7"/>
  <c r="L40" i="7" s="1"/>
  <c r="L40" i="5" l="1"/>
  <c r="AB40" i="5" l="1"/>
  <c r="X40" i="5"/>
  <c r="Z40" i="5"/>
  <c r="T40" i="5"/>
  <c r="R40" i="5"/>
  <c r="P40" i="5"/>
  <c r="V40" i="5"/>
  <c r="AD40" i="5" l="1"/>
  <c r="AF40" i="5" s="1"/>
  <c r="F52" i="7" l="1"/>
  <c r="F52" i="5"/>
  <c r="L52" i="7" l="1"/>
  <c r="L52" i="5"/>
  <c r="T52" i="5" l="1"/>
  <c r="R52" i="5"/>
  <c r="P52" i="5"/>
  <c r="AB52" i="5"/>
  <c r="Z52" i="5"/>
  <c r="X52" i="5"/>
  <c r="V52" i="5"/>
  <c r="AD52" i="5" l="1"/>
  <c r="AF52" i="5" s="1"/>
  <c r="H104" i="7" l="1"/>
  <c r="F140" i="5" l="1"/>
  <c r="L140" i="5" s="1"/>
  <c r="F140" i="7"/>
  <c r="L140" i="7" s="1"/>
  <c r="AH140" i="7" l="1"/>
  <c r="R140" i="7"/>
  <c r="AF140" i="7"/>
  <c r="F140" i="50" s="1"/>
  <c r="P140" i="7"/>
  <c r="AD140" i="7"/>
  <c r="T140" i="7"/>
  <c r="X140" i="7"/>
  <c r="V140" i="7"/>
  <c r="AB140" i="7"/>
  <c r="Z140" i="7"/>
  <c r="AB140" i="5"/>
  <c r="Z140" i="5"/>
  <c r="X140" i="5"/>
  <c r="V140" i="5"/>
  <c r="T140" i="5"/>
  <c r="R140" i="5"/>
  <c r="P140" i="5"/>
  <c r="AO140" i="7"/>
  <c r="AP140" i="7" s="1"/>
  <c r="AI140" i="5"/>
  <c r="AJ140" i="5" s="1"/>
  <c r="L140" i="50" l="1"/>
  <c r="AD140" i="5"/>
  <c r="AF140" i="5" s="1"/>
  <c r="AL140" i="5"/>
  <c r="AR140" i="5"/>
  <c r="AT140" i="5"/>
  <c r="AN140" i="5"/>
  <c r="AV140" i="5"/>
  <c r="AP140" i="5"/>
  <c r="AX140" i="5"/>
  <c r="R140" i="50" l="1"/>
  <c r="P140" i="50"/>
  <c r="T140" i="50"/>
  <c r="V140" i="50"/>
  <c r="AZ140" i="5"/>
  <c r="F87" i="7" l="1"/>
  <c r="F87" i="5"/>
  <c r="F46" i="5" l="1"/>
  <c r="L46" i="5" s="1"/>
  <c r="F46" i="7"/>
  <c r="L46" i="7" s="1"/>
  <c r="F51" i="5"/>
  <c r="L51" i="5" s="1"/>
  <c r="F51" i="7"/>
  <c r="L51" i="7" s="1"/>
  <c r="F50" i="5" l="1"/>
  <c r="L50" i="5" s="1"/>
  <c r="F50" i="7"/>
  <c r="L50" i="7" s="1"/>
  <c r="F47" i="5"/>
  <c r="L47" i="5" s="1"/>
  <c r="F47" i="7"/>
  <c r="L47" i="7" s="1"/>
  <c r="F49" i="5"/>
  <c r="L49" i="5" s="1"/>
  <c r="F49" i="7"/>
  <c r="L49" i="7" s="1"/>
  <c r="AH51" i="7"/>
  <c r="R51" i="7"/>
  <c r="AF51" i="7"/>
  <c r="F51" i="50" s="1"/>
  <c r="L51" i="50" s="1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B51" i="5"/>
  <c r="V51" i="5"/>
  <c r="T51" i="5"/>
  <c r="X46" i="5"/>
  <c r="V46" i="5"/>
  <c r="T46" i="5"/>
  <c r="P46" i="5"/>
  <c r="Z46" i="5"/>
  <c r="AB46" i="5"/>
  <c r="R46" i="5"/>
  <c r="T46" i="50" l="1"/>
  <c r="R46" i="50"/>
  <c r="V46" i="50"/>
  <c r="P46" i="50"/>
  <c r="P51" i="50"/>
  <c r="R51" i="50"/>
  <c r="T51" i="50"/>
  <c r="V51" i="50"/>
  <c r="V50" i="7"/>
  <c r="T50" i="7"/>
  <c r="AH50" i="7"/>
  <c r="R50" i="7"/>
  <c r="AF50" i="7"/>
  <c r="F50" i="50" s="1"/>
  <c r="L50" i="50" s="1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F49" i="50" s="1"/>
  <c r="L49" i="50" s="1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B47" i="5"/>
  <c r="T47" i="5"/>
  <c r="AB49" i="5"/>
  <c r="Z49" i="5"/>
  <c r="V49" i="5"/>
  <c r="T49" i="5"/>
  <c r="P49" i="5"/>
  <c r="R49" i="5"/>
  <c r="X49" i="5"/>
  <c r="P50" i="5"/>
  <c r="AB50" i="5"/>
  <c r="X50" i="5"/>
  <c r="V50" i="5"/>
  <c r="Z50" i="5"/>
  <c r="T50" i="5"/>
  <c r="R50" i="5"/>
  <c r="AD51" i="5"/>
  <c r="AF51" i="5" s="1"/>
  <c r="AJ46" i="7"/>
  <c r="AL46" i="7" s="1"/>
  <c r="AD46" i="5"/>
  <c r="AF46" i="5" s="1"/>
  <c r="P47" i="50" l="1"/>
  <c r="R47" i="50"/>
  <c r="T47" i="50"/>
  <c r="V47" i="50"/>
  <c r="T50" i="50"/>
  <c r="R50" i="50"/>
  <c r="V50" i="50"/>
  <c r="P50" i="50"/>
  <c r="P49" i="50"/>
  <c r="R49" i="50"/>
  <c r="T49" i="50"/>
  <c r="V49" i="50"/>
  <c r="F29" i="7"/>
  <c r="L29" i="7" s="1"/>
  <c r="F73" i="7"/>
  <c r="L73" i="7" s="1"/>
  <c r="AJ47" i="7"/>
  <c r="AL47" i="7" s="1"/>
  <c r="AD49" i="5"/>
  <c r="AF49" i="5" s="1"/>
  <c r="F29" i="5"/>
  <c r="L29" i="5" s="1"/>
  <c r="F73" i="5"/>
  <c r="L73" i="5" s="1"/>
  <c r="AD47" i="5"/>
  <c r="AF47" i="5" s="1"/>
  <c r="AD50" i="5"/>
  <c r="AF50" i="5" s="1"/>
  <c r="X29" i="7" l="1"/>
  <c r="T29" i="7"/>
  <c r="AH29" i="7"/>
  <c r="R29" i="7"/>
  <c r="AB29" i="7"/>
  <c r="Z29" i="7"/>
  <c r="V29" i="7"/>
  <c r="AD29" i="7"/>
  <c r="P29" i="7"/>
  <c r="AF29" i="7"/>
  <c r="F29" i="50" s="1"/>
  <c r="L29" i="50" s="1"/>
  <c r="V29" i="5"/>
  <c r="T29" i="5"/>
  <c r="R29" i="5"/>
  <c r="AB29" i="5"/>
  <c r="Z29" i="5"/>
  <c r="X29" i="5"/>
  <c r="P29" i="5"/>
  <c r="F71" i="5"/>
  <c r="L71" i="5" s="1"/>
  <c r="F27" i="5"/>
  <c r="L27" i="5" s="1"/>
  <c r="F26" i="7"/>
  <c r="L26" i="7" s="1"/>
  <c r="F70" i="7"/>
  <c r="L70" i="7" s="1"/>
  <c r="F69" i="7"/>
  <c r="L69" i="7" s="1"/>
  <c r="F25" i="7"/>
  <c r="L25" i="7" s="1"/>
  <c r="F68" i="7"/>
  <c r="L68" i="7" s="1"/>
  <c r="F24" i="7"/>
  <c r="L24" i="7" s="1"/>
  <c r="F69" i="5"/>
  <c r="L69" i="5" s="1"/>
  <c r="F25" i="5"/>
  <c r="L25" i="5" s="1"/>
  <c r="F27" i="7"/>
  <c r="L27" i="7" s="1"/>
  <c r="F71" i="7"/>
  <c r="L71" i="7" s="1"/>
  <c r="F68" i="5"/>
  <c r="L68" i="5" s="1"/>
  <c r="F24" i="5"/>
  <c r="L24" i="5" s="1"/>
  <c r="F26" i="5"/>
  <c r="L26" i="5" s="1"/>
  <c r="F70" i="5"/>
  <c r="L70" i="5" s="1"/>
  <c r="P29" i="50" l="1"/>
  <c r="P73" i="50" s="1"/>
  <c r="R29" i="50"/>
  <c r="R73" i="50" s="1"/>
  <c r="T29" i="50"/>
  <c r="T73" i="50" s="1"/>
  <c r="V29" i="50"/>
  <c r="V73" i="50" s="1"/>
  <c r="T26" i="7"/>
  <c r="AF26" i="7"/>
  <c r="F26" i="50" s="1"/>
  <c r="L26" i="50" s="1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F24" i="50" s="1"/>
  <c r="L24" i="50" s="1"/>
  <c r="AF27" i="7"/>
  <c r="F27" i="50" s="1"/>
  <c r="L27" i="50" s="1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F25" i="50" s="1"/>
  <c r="L25" i="50" s="1"/>
  <c r="AB25" i="7"/>
  <c r="V25" i="7"/>
  <c r="P25" i="7"/>
  <c r="AB25" i="5"/>
  <c r="V25" i="5"/>
  <c r="T25" i="5"/>
  <c r="Z25" i="5"/>
  <c r="X25" i="5"/>
  <c r="P25" i="5"/>
  <c r="R25" i="5"/>
  <c r="R27" i="5"/>
  <c r="P27" i="5"/>
  <c r="Z27" i="5"/>
  <c r="X27" i="5"/>
  <c r="AB27" i="5"/>
  <c r="V27" i="5"/>
  <c r="T27" i="5"/>
  <c r="P26" i="5"/>
  <c r="AB26" i="5"/>
  <c r="X26" i="5"/>
  <c r="V26" i="5"/>
  <c r="Z26" i="5"/>
  <c r="T26" i="5"/>
  <c r="R26" i="5"/>
  <c r="AB24" i="5"/>
  <c r="Z24" i="5"/>
  <c r="T24" i="5"/>
  <c r="R24" i="5"/>
  <c r="X24" i="5"/>
  <c r="P24" i="5"/>
  <c r="V24" i="5"/>
  <c r="X73" i="5"/>
  <c r="R73" i="5"/>
  <c r="V73" i="5"/>
  <c r="AB73" i="5"/>
  <c r="F28" i="7"/>
  <c r="L28" i="7" s="1"/>
  <c r="F72" i="7"/>
  <c r="L72" i="7" s="1"/>
  <c r="AD29" i="5"/>
  <c r="AF29" i="5" s="1"/>
  <c r="P73" i="5"/>
  <c r="Z73" i="5"/>
  <c r="F28" i="5"/>
  <c r="L28" i="5" s="1"/>
  <c r="F72" i="5"/>
  <c r="L72" i="5" s="1"/>
  <c r="T73" i="5"/>
  <c r="P25" i="50" l="1"/>
  <c r="P69" i="50" s="1"/>
  <c r="R25" i="50"/>
  <c r="R69" i="50" s="1"/>
  <c r="T25" i="50"/>
  <c r="T69" i="50" s="1"/>
  <c r="V25" i="50"/>
  <c r="V69" i="50" s="1"/>
  <c r="P27" i="50"/>
  <c r="P71" i="50" s="1"/>
  <c r="R27" i="50"/>
  <c r="R71" i="50" s="1"/>
  <c r="T27" i="50"/>
  <c r="T71" i="50" s="1"/>
  <c r="V27" i="50"/>
  <c r="V71" i="50" s="1"/>
  <c r="V24" i="50"/>
  <c r="V68" i="50" s="1"/>
  <c r="P24" i="50"/>
  <c r="P68" i="50" s="1"/>
  <c r="R24" i="50"/>
  <c r="R68" i="50" s="1"/>
  <c r="T24" i="50"/>
  <c r="T68" i="50" s="1"/>
  <c r="P26" i="50"/>
  <c r="P70" i="50" s="1"/>
  <c r="R26" i="50"/>
  <c r="R70" i="50" s="1"/>
  <c r="V26" i="50"/>
  <c r="V70" i="50" s="1"/>
  <c r="T26" i="50"/>
  <c r="T70" i="50" s="1"/>
  <c r="AB28" i="7"/>
  <c r="X28" i="7"/>
  <c r="V28" i="7"/>
  <c r="Z28" i="7"/>
  <c r="T28" i="7"/>
  <c r="P28" i="7"/>
  <c r="R28" i="7"/>
  <c r="AH28" i="7"/>
  <c r="AF28" i="7"/>
  <c r="F28" i="50" s="1"/>
  <c r="L28" i="50" s="1"/>
  <c r="AD28" i="7"/>
  <c r="T28" i="5"/>
  <c r="P28" i="5"/>
  <c r="R28" i="5"/>
  <c r="AB28" i="5"/>
  <c r="Z28" i="5"/>
  <c r="X28" i="5"/>
  <c r="V28" i="5"/>
  <c r="AP29" i="5"/>
  <c r="AV29" i="5"/>
  <c r="Z70" i="7"/>
  <c r="AH70" i="7"/>
  <c r="AD25" i="5"/>
  <c r="AF25" i="5" s="1"/>
  <c r="P69" i="5"/>
  <c r="T69" i="7"/>
  <c r="Z69" i="7"/>
  <c r="V68" i="5"/>
  <c r="V71" i="5"/>
  <c r="V68" i="7"/>
  <c r="AD70" i="7"/>
  <c r="Z69" i="5"/>
  <c r="AB70" i="5"/>
  <c r="R69" i="7"/>
  <c r="AD69" i="7"/>
  <c r="P68" i="5"/>
  <c r="AD24" i="5"/>
  <c r="AF24" i="5" s="1"/>
  <c r="R71" i="5"/>
  <c r="AD68" i="7"/>
  <c r="AR29" i="5"/>
  <c r="AF70" i="7"/>
  <c r="F70" i="50" s="1"/>
  <c r="L70" i="50" s="1"/>
  <c r="V69" i="5"/>
  <c r="T70" i="5"/>
  <c r="AH69" i="7"/>
  <c r="X68" i="5"/>
  <c r="AB71" i="5"/>
  <c r="X68" i="7"/>
  <c r="AB70" i="7"/>
  <c r="T69" i="5"/>
  <c r="V70" i="5"/>
  <c r="AF69" i="7"/>
  <c r="F69" i="50" s="1"/>
  <c r="L69" i="50" s="1"/>
  <c r="R68" i="5"/>
  <c r="T71" i="5"/>
  <c r="R68" i="7"/>
  <c r="X70" i="7"/>
  <c r="R69" i="5"/>
  <c r="AD26" i="5"/>
  <c r="AF26" i="5" s="1"/>
  <c r="P70" i="5"/>
  <c r="V69" i="7"/>
  <c r="Z68" i="5"/>
  <c r="X71" i="5"/>
  <c r="T68" i="7"/>
  <c r="AN29" i="5"/>
  <c r="V70" i="7"/>
  <c r="AB69" i="5"/>
  <c r="AL29" i="5"/>
  <c r="Z70" i="5"/>
  <c r="AJ25" i="7"/>
  <c r="AL25" i="7" s="1"/>
  <c r="P69" i="7"/>
  <c r="AB68" i="5"/>
  <c r="AX29" i="5"/>
  <c r="AB68" i="7"/>
  <c r="P68" i="7"/>
  <c r="AJ24" i="7"/>
  <c r="AL24" i="7" s="1"/>
  <c r="AT29" i="5"/>
  <c r="P70" i="7"/>
  <c r="AJ26" i="7"/>
  <c r="AL26" i="7" s="1"/>
  <c r="X69" i="5"/>
  <c r="AD73" i="5"/>
  <c r="AF73" i="5" s="1"/>
  <c r="R70" i="5"/>
  <c r="AB69" i="7"/>
  <c r="T68" i="5"/>
  <c r="Z71" i="5"/>
  <c r="AH68" i="7"/>
  <c r="AF68" i="7"/>
  <c r="F68" i="50" s="1"/>
  <c r="L68" i="50" s="1"/>
  <c r="T70" i="7"/>
  <c r="R70" i="7"/>
  <c r="X70" i="5"/>
  <c r="X69" i="7"/>
  <c r="AD27" i="5"/>
  <c r="AF27" i="5" s="1"/>
  <c r="P71" i="5"/>
  <c r="Z68" i="7"/>
  <c r="P28" i="50" l="1"/>
  <c r="P72" i="50" s="1"/>
  <c r="R28" i="50"/>
  <c r="R72" i="50" s="1"/>
  <c r="T28" i="50"/>
  <c r="T72" i="50" s="1"/>
  <c r="V28" i="50"/>
  <c r="V72" i="50" s="1"/>
  <c r="BD25" i="7"/>
  <c r="AT26" i="7"/>
  <c r="AV26" i="7"/>
  <c r="AZ25" i="7"/>
  <c r="AR24" i="7"/>
  <c r="BH24" i="7"/>
  <c r="BD24" i="7"/>
  <c r="AR25" i="7"/>
  <c r="BB24" i="7"/>
  <c r="BJ24" i="7"/>
  <c r="AJ70" i="7"/>
  <c r="AL70" i="7" s="1"/>
  <c r="AT24" i="7"/>
  <c r="X72" i="5"/>
  <c r="BB25" i="7"/>
  <c r="AZ29" i="5"/>
  <c r="AX26" i="7"/>
  <c r="AX25" i="7"/>
  <c r="AZ24" i="7"/>
  <c r="BF24" i="7"/>
  <c r="R72" i="5"/>
  <c r="AV27" i="5"/>
  <c r="AT25" i="7"/>
  <c r="T72" i="5"/>
  <c r="BF26" i="7"/>
  <c r="BJ26" i="7"/>
  <c r="AV24" i="7"/>
  <c r="AB72" i="5"/>
  <c r="AX24" i="7"/>
  <c r="AV25" i="7"/>
  <c r="AL27" i="5"/>
  <c r="AJ69" i="7"/>
  <c r="AL69" i="7" s="1"/>
  <c r="AN27" i="5"/>
  <c r="V72" i="5"/>
  <c r="AD71" i="5"/>
  <c r="AF71" i="5" s="1"/>
  <c r="AR26" i="7"/>
  <c r="AZ26" i="7"/>
  <c r="AP27" i="5"/>
  <c r="Z72" i="5"/>
  <c r="AD69" i="5"/>
  <c r="AF69" i="5" s="1"/>
  <c r="AT27" i="5"/>
  <c r="AD70" i="5"/>
  <c r="AF70" i="5" s="1"/>
  <c r="BD26" i="7"/>
  <c r="AX27" i="5"/>
  <c r="BJ25" i="7"/>
  <c r="AD68" i="5"/>
  <c r="AF68" i="5" s="1"/>
  <c r="AD28" i="5"/>
  <c r="AF28" i="5" s="1"/>
  <c r="P72" i="5"/>
  <c r="AR27" i="5"/>
  <c r="BB26" i="7"/>
  <c r="AJ68" i="7"/>
  <c r="AL68" i="7" s="1"/>
  <c r="BH25" i="7"/>
  <c r="BH26" i="7"/>
  <c r="BF25" i="7"/>
  <c r="AV28" i="5" l="1"/>
  <c r="BL24" i="7"/>
  <c r="AL28" i="5"/>
  <c r="AD72" i="5"/>
  <c r="AF72" i="5" s="1"/>
  <c r="BL25" i="7"/>
  <c r="AT28" i="5"/>
  <c r="AX28" i="5"/>
  <c r="AN28" i="5"/>
  <c r="AZ27" i="5"/>
  <c r="AP28" i="5"/>
  <c r="BL26" i="7"/>
  <c r="AR28" i="5"/>
  <c r="AZ28" i="5" l="1"/>
  <c r="AT24" i="5" l="1"/>
  <c r="AP24" i="5"/>
  <c r="AV24" i="5"/>
  <c r="AN24" i="5"/>
  <c r="AL24" i="5"/>
  <c r="AX24" i="5"/>
  <c r="AR24" i="5"/>
  <c r="AZ24" i="5" l="1"/>
  <c r="AV26" i="5" l="1"/>
  <c r="AN26" i="5"/>
  <c r="AT26" i="5"/>
  <c r="AL26" i="5"/>
  <c r="AX26" i="5"/>
  <c r="AP26" i="5"/>
  <c r="AR26" i="5"/>
  <c r="AT25" i="5"/>
  <c r="AL25" i="5"/>
  <c r="AV25" i="5"/>
  <c r="AR25" i="5"/>
  <c r="AP25" i="5"/>
  <c r="AN25" i="5"/>
  <c r="AX25" i="5"/>
  <c r="AZ26" i="5" l="1"/>
  <c r="AZ25" i="5"/>
  <c r="H53" i="7" l="1"/>
  <c r="H57" i="7" s="1"/>
  <c r="H31" i="7"/>
  <c r="H35" i="7" s="1"/>
  <c r="H159" i="7" l="1"/>
  <c r="H160" i="7"/>
  <c r="H151" i="7"/>
  <c r="H145" i="7"/>
  <c r="H162" i="7" l="1"/>
  <c r="F172" i="5"/>
  <c r="L172" i="5" s="1"/>
  <c r="F172" i="7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B172" i="5"/>
  <c r="Z172" i="5"/>
  <c r="X172" i="5"/>
  <c r="V172" i="5"/>
  <c r="T172" i="5"/>
  <c r="R172" i="50" l="1"/>
  <c r="P172" i="50"/>
  <c r="T172" i="50"/>
  <c r="V172" i="50"/>
  <c r="AJ172" i="7"/>
  <c r="AL172" i="7" s="1"/>
  <c r="AD172" i="5"/>
  <c r="AF172" i="5" s="1"/>
  <c r="F174" i="5" l="1"/>
  <c r="L174" i="5" s="1"/>
  <c r="F174" i="7"/>
  <c r="L174" i="7" s="1"/>
  <c r="F171" i="5"/>
  <c r="L171" i="5" s="1"/>
  <c r="F171" i="7"/>
  <c r="L171" i="7" s="1"/>
  <c r="F173" i="5"/>
  <c r="L173" i="5" s="1"/>
  <c r="F173" i="7"/>
  <c r="L173" i="7" s="1"/>
  <c r="F175" i="5"/>
  <c r="L175" i="5" s="1"/>
  <c r="F175" i="7"/>
  <c r="L175" i="7" s="1"/>
  <c r="Z171" i="7" l="1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B174" i="5"/>
  <c r="P171" i="5"/>
  <c r="AB171" i="5"/>
  <c r="Z171" i="5"/>
  <c r="X171" i="5"/>
  <c r="V171" i="5"/>
  <c r="T171" i="5"/>
  <c r="R171" i="5"/>
  <c r="Z175" i="5"/>
  <c r="X175" i="5"/>
  <c r="V175" i="5"/>
  <c r="T175" i="5"/>
  <c r="R175" i="5"/>
  <c r="P175" i="5"/>
  <c r="AB175" i="5"/>
  <c r="T173" i="5"/>
  <c r="R173" i="5"/>
  <c r="P173" i="5"/>
  <c r="AB173" i="5"/>
  <c r="Z173" i="5"/>
  <c r="X173" i="5"/>
  <c r="V173" i="5"/>
  <c r="P173" i="50" l="1"/>
  <c r="R173" i="50"/>
  <c r="T173" i="50"/>
  <c r="V173" i="50"/>
  <c r="P175" i="50"/>
  <c r="R175" i="50"/>
  <c r="T175" i="50"/>
  <c r="V175" i="50"/>
  <c r="P171" i="50"/>
  <c r="R171" i="50"/>
  <c r="T171" i="50"/>
  <c r="V171" i="50"/>
  <c r="P174" i="50"/>
  <c r="R174" i="50"/>
  <c r="T174" i="50"/>
  <c r="V174" i="50"/>
  <c r="F170" i="7"/>
  <c r="AD171" i="5"/>
  <c r="AF171" i="5" s="1"/>
  <c r="AD173" i="5"/>
  <c r="AF173" i="5" s="1"/>
  <c r="AJ171" i="7"/>
  <c r="AL171" i="7" s="1"/>
  <c r="AJ174" i="7"/>
  <c r="AL174" i="7" s="1"/>
  <c r="AD175" i="5"/>
  <c r="AF175" i="5" s="1"/>
  <c r="AD174" i="5"/>
  <c r="AF174" i="5" s="1"/>
  <c r="F170" i="5"/>
  <c r="AJ175" i="7"/>
  <c r="AL175" i="7" s="1"/>
  <c r="AJ173" i="7"/>
  <c r="AL173" i="7" s="1"/>
  <c r="L170" i="5" l="1"/>
  <c r="L170" i="7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B170" i="5"/>
  <c r="Z170" i="5"/>
  <c r="X170" i="5"/>
  <c r="V170" i="5"/>
  <c r="T170" i="5"/>
  <c r="P170" i="5"/>
  <c r="R170" i="5"/>
  <c r="V170" i="50" l="1"/>
  <c r="T170" i="50"/>
  <c r="R170" i="50"/>
  <c r="P170" i="50"/>
  <c r="AJ170" i="7"/>
  <c r="AL170" i="7" s="1"/>
  <c r="AD170" i="5"/>
  <c r="AF170" i="5" l="1"/>
  <c r="F109" i="5" l="1"/>
  <c r="L109" i="5" s="1"/>
  <c r="P109" i="5" l="1"/>
  <c r="F109" i="7"/>
  <c r="L109" i="7" s="1"/>
  <c r="R109" i="5"/>
  <c r="AB109" i="5"/>
  <c r="Z109" i="5"/>
  <c r="T109" i="5"/>
  <c r="X109" i="5"/>
  <c r="V109" i="5"/>
  <c r="AD109" i="5" l="1"/>
  <c r="AF109" i="5" s="1"/>
  <c r="AI31" i="5" l="1"/>
  <c r="F45" i="5" l="1"/>
  <c r="L45" i="5" s="1"/>
  <c r="F43" i="5"/>
  <c r="L43" i="5" s="1"/>
  <c r="F43" i="7"/>
  <c r="L43" i="7" s="1"/>
  <c r="AH43" i="7" l="1"/>
  <c r="R43" i="7"/>
  <c r="AF43" i="7"/>
  <c r="F43" i="50" s="1"/>
  <c r="L43" i="50" s="1"/>
  <c r="P43" i="7"/>
  <c r="AD43" i="7"/>
  <c r="Z43" i="7"/>
  <c r="V43" i="7"/>
  <c r="T43" i="7"/>
  <c r="X43" i="7"/>
  <c r="AB43" i="7"/>
  <c r="R43" i="5"/>
  <c r="P43" i="5"/>
  <c r="Z43" i="5"/>
  <c r="X43" i="5"/>
  <c r="AB43" i="5"/>
  <c r="V43" i="5"/>
  <c r="T43" i="5"/>
  <c r="V45" i="5"/>
  <c r="T45" i="5"/>
  <c r="R45" i="5"/>
  <c r="AB45" i="5"/>
  <c r="Z45" i="5"/>
  <c r="X45" i="5"/>
  <c r="P45" i="5"/>
  <c r="F21" i="5"/>
  <c r="F65" i="5"/>
  <c r="L65" i="5" s="1"/>
  <c r="F41" i="5"/>
  <c r="F42" i="7"/>
  <c r="L42" i="7" s="1"/>
  <c r="F42" i="5"/>
  <c r="L42" i="5" s="1"/>
  <c r="F45" i="7"/>
  <c r="L45" i="7" s="1"/>
  <c r="F22" i="7"/>
  <c r="L22" i="7" s="1"/>
  <c r="F67" i="5"/>
  <c r="L67" i="5" s="1"/>
  <c r="F23" i="5"/>
  <c r="L23" i="5" s="1"/>
  <c r="F22" i="5"/>
  <c r="L22" i="5" s="1"/>
  <c r="P43" i="50" l="1"/>
  <c r="R43" i="50"/>
  <c r="T43" i="50"/>
  <c r="V43" i="50"/>
  <c r="Z45" i="7"/>
  <c r="X45" i="7"/>
  <c r="V45" i="7"/>
  <c r="AF45" i="7"/>
  <c r="F45" i="50" s="1"/>
  <c r="L45" i="50" s="1"/>
  <c r="AD45" i="7"/>
  <c r="T45" i="7"/>
  <c r="R45" i="7"/>
  <c r="P45" i="7"/>
  <c r="AH45" i="7"/>
  <c r="AB45" i="7"/>
  <c r="T22" i="7"/>
  <c r="AF22" i="7"/>
  <c r="F22" i="50" s="1"/>
  <c r="L22" i="50" s="1"/>
  <c r="P22" i="7"/>
  <c r="AD22" i="7"/>
  <c r="AH22" i="7"/>
  <c r="R22" i="7"/>
  <c r="AB22" i="7"/>
  <c r="Z22" i="7"/>
  <c r="X22" i="7"/>
  <c r="V22" i="7"/>
  <c r="Z23" i="5"/>
  <c r="X23" i="5"/>
  <c r="R23" i="5"/>
  <c r="P23" i="5"/>
  <c r="V23" i="5"/>
  <c r="AB23" i="5"/>
  <c r="T23" i="5"/>
  <c r="X22" i="5"/>
  <c r="V22" i="5"/>
  <c r="P22" i="5"/>
  <c r="T22" i="5"/>
  <c r="R22" i="5"/>
  <c r="AB22" i="5"/>
  <c r="Z22" i="5"/>
  <c r="P42" i="5"/>
  <c r="AB42" i="5"/>
  <c r="X42" i="5"/>
  <c r="V42" i="5"/>
  <c r="Z42" i="5"/>
  <c r="T42" i="5"/>
  <c r="R42" i="5"/>
  <c r="F18" i="5"/>
  <c r="F65" i="7"/>
  <c r="L65" i="7" s="1"/>
  <c r="F21" i="7"/>
  <c r="L21" i="7" s="1"/>
  <c r="F20" i="5"/>
  <c r="L20" i="5" s="1"/>
  <c r="F64" i="5"/>
  <c r="L64" i="5" s="1"/>
  <c r="F19" i="7"/>
  <c r="F63" i="7"/>
  <c r="L63" i="7" s="1"/>
  <c r="AD43" i="5"/>
  <c r="AF43" i="5" s="1"/>
  <c r="L21" i="5"/>
  <c r="F67" i="7"/>
  <c r="L67" i="7" s="1"/>
  <c r="F23" i="7"/>
  <c r="L23" i="7" s="1"/>
  <c r="AD45" i="5"/>
  <c r="AF45" i="5" s="1"/>
  <c r="L41" i="5"/>
  <c r="F19" i="5"/>
  <c r="L19" i="5" s="1"/>
  <c r="F63" i="5"/>
  <c r="L63" i="5" s="1"/>
  <c r="F41" i="7"/>
  <c r="P45" i="50" l="1"/>
  <c r="R45" i="50"/>
  <c r="T45" i="50"/>
  <c r="V45" i="50"/>
  <c r="P22" i="50"/>
  <c r="R22" i="50"/>
  <c r="T22" i="50"/>
  <c r="V22" i="50"/>
  <c r="X21" i="7"/>
  <c r="T21" i="7"/>
  <c r="AH21" i="7"/>
  <c r="R21" i="7"/>
  <c r="AF21" i="7"/>
  <c r="F21" i="50" s="1"/>
  <c r="L21" i="50" s="1"/>
  <c r="AD21" i="7"/>
  <c r="AB21" i="7"/>
  <c r="Z21" i="7"/>
  <c r="V21" i="7"/>
  <c r="P21" i="7"/>
  <c r="AF23" i="7"/>
  <c r="F23" i="50" s="1"/>
  <c r="L23" i="50" s="1"/>
  <c r="P23" i="7"/>
  <c r="AB23" i="7"/>
  <c r="Z23" i="7"/>
  <c r="T23" i="7"/>
  <c r="R23" i="7"/>
  <c r="AH23" i="7"/>
  <c r="AD23" i="7"/>
  <c r="X23" i="7"/>
  <c r="V23" i="7"/>
  <c r="V21" i="5"/>
  <c r="T21" i="5"/>
  <c r="AB21" i="5"/>
  <c r="R21" i="5"/>
  <c r="P21" i="5"/>
  <c r="Z21" i="5"/>
  <c r="X21" i="5"/>
  <c r="T20" i="5"/>
  <c r="R20" i="5"/>
  <c r="AB20" i="5"/>
  <c r="Z20" i="5"/>
  <c r="V20" i="5"/>
  <c r="X20" i="5"/>
  <c r="P20" i="5"/>
  <c r="AB41" i="5"/>
  <c r="Z41" i="5"/>
  <c r="V41" i="5"/>
  <c r="T41" i="5"/>
  <c r="P41" i="5"/>
  <c r="X41" i="5"/>
  <c r="R41" i="5"/>
  <c r="R19" i="5"/>
  <c r="P19" i="5"/>
  <c r="Z19" i="5"/>
  <c r="X19" i="5"/>
  <c r="AB19" i="5"/>
  <c r="V19" i="5"/>
  <c r="T19" i="5"/>
  <c r="F18" i="7"/>
  <c r="F64" i="7"/>
  <c r="L64" i="7" s="1"/>
  <c r="F20" i="7"/>
  <c r="AD42" i="5"/>
  <c r="AF42" i="5" s="1"/>
  <c r="AJ22" i="7"/>
  <c r="AL22" i="7" s="1"/>
  <c r="L19" i="7"/>
  <c r="L18" i="5"/>
  <c r="L41" i="7"/>
  <c r="AD22" i="5"/>
  <c r="AF22" i="5" s="1"/>
  <c r="F62" i="5"/>
  <c r="P21" i="50" l="1"/>
  <c r="P65" i="50" s="1"/>
  <c r="R21" i="50"/>
  <c r="R65" i="50" s="1"/>
  <c r="T21" i="50"/>
  <c r="T65" i="50" s="1"/>
  <c r="V21" i="50"/>
  <c r="V65" i="50" s="1"/>
  <c r="P23" i="50"/>
  <c r="P67" i="50" s="1"/>
  <c r="R23" i="50"/>
  <c r="R67" i="50" s="1"/>
  <c r="T23" i="50"/>
  <c r="T67" i="50" s="1"/>
  <c r="V23" i="50"/>
  <c r="V67" i="50" s="1"/>
  <c r="P18" i="5"/>
  <c r="X18" i="5"/>
  <c r="V18" i="5"/>
  <c r="AB18" i="5"/>
  <c r="Z18" i="5"/>
  <c r="T18" i="5"/>
  <c r="R18" i="5"/>
  <c r="BB22" i="7"/>
  <c r="BJ22" i="7"/>
  <c r="AZ22" i="7"/>
  <c r="BH22" i="7"/>
  <c r="BD22" i="7"/>
  <c r="AV22" i="7"/>
  <c r="X63" i="5"/>
  <c r="L62" i="5"/>
  <c r="AR22" i="5"/>
  <c r="Z64" i="5"/>
  <c r="T65" i="5"/>
  <c r="T63" i="5"/>
  <c r="AX22" i="5"/>
  <c r="Z65" i="5"/>
  <c r="P65" i="5"/>
  <c r="AD21" i="5"/>
  <c r="AT21" i="5" s="1"/>
  <c r="AB63" i="5"/>
  <c r="V64" i="5"/>
  <c r="AV22" i="5"/>
  <c r="L20" i="7"/>
  <c r="F62" i="7"/>
  <c r="AD20" i="5"/>
  <c r="AF20" i="5" s="1"/>
  <c r="P64" i="5"/>
  <c r="AB64" i="5"/>
  <c r="AD19" i="5"/>
  <c r="AF19" i="5" s="1"/>
  <c r="P63" i="5"/>
  <c r="AP22" i="5"/>
  <c r="BF22" i="7"/>
  <c r="AR22" i="7"/>
  <c r="V65" i="5"/>
  <c r="AT22" i="5"/>
  <c r="L18" i="7"/>
  <c r="Z63" i="5"/>
  <c r="R64" i="5"/>
  <c r="T64" i="5"/>
  <c r="X65" i="5"/>
  <c r="AN22" i="5"/>
  <c r="AT22" i="7"/>
  <c r="R63" i="5"/>
  <c r="AX22" i="7"/>
  <c r="AB65" i="5"/>
  <c r="AL22" i="5"/>
  <c r="X64" i="5"/>
  <c r="R65" i="5"/>
  <c r="AD41" i="5"/>
  <c r="V63" i="5"/>
  <c r="AR19" i="5" l="1"/>
  <c r="AP20" i="5"/>
  <c r="AT20" i="5"/>
  <c r="AN19" i="5"/>
  <c r="AN20" i="5"/>
  <c r="AV19" i="5"/>
  <c r="AX20" i="5"/>
  <c r="AR21" i="5"/>
  <c r="AN21" i="5"/>
  <c r="AZ22" i="5"/>
  <c r="AL20" i="5"/>
  <c r="AD64" i="5"/>
  <c r="AF64" i="5" s="1"/>
  <c r="AX21" i="5"/>
  <c r="AF21" i="5"/>
  <c r="AB62" i="5"/>
  <c r="AP21" i="5"/>
  <c r="AT19" i="5"/>
  <c r="AD18" i="5"/>
  <c r="AX18" i="5" s="1"/>
  <c r="P62" i="5"/>
  <c r="AD65" i="5"/>
  <c r="AF65" i="5" s="1"/>
  <c r="AL19" i="5"/>
  <c r="L62" i="7"/>
  <c r="T62" i="5"/>
  <c r="AP19" i="5"/>
  <c r="AV20" i="5"/>
  <c r="BL22" i="7"/>
  <c r="AD63" i="5"/>
  <c r="AF63" i="5" s="1"/>
  <c r="Z62" i="5"/>
  <c r="AV21" i="5"/>
  <c r="AF41" i="5"/>
  <c r="V62" i="5"/>
  <c r="AX19" i="5"/>
  <c r="X62" i="5"/>
  <c r="AR20" i="5"/>
  <c r="AL21" i="5"/>
  <c r="R62" i="5"/>
  <c r="AZ20" i="5" l="1"/>
  <c r="AT18" i="5"/>
  <c r="AZ21" i="5"/>
  <c r="AZ19" i="5"/>
  <c r="AD62" i="5"/>
  <c r="AV18" i="5"/>
  <c r="AN18" i="5"/>
  <c r="AP18" i="5"/>
  <c r="AF18" i="5"/>
  <c r="AR18" i="5"/>
  <c r="AL18" i="5"/>
  <c r="AF62" i="5" l="1"/>
  <c r="AZ18" i="5"/>
  <c r="F44" i="5" l="1"/>
  <c r="F44" i="7" l="1"/>
  <c r="F66" i="5"/>
  <c r="L44" i="5"/>
  <c r="F53" i="5"/>
  <c r="T44" i="5" l="1"/>
  <c r="P44" i="5"/>
  <c r="R44" i="5"/>
  <c r="AB44" i="5"/>
  <c r="Z44" i="5"/>
  <c r="X44" i="5"/>
  <c r="V44" i="5"/>
  <c r="L66" i="5"/>
  <c r="F66" i="7"/>
  <c r="L44" i="7"/>
  <c r="F53" i="7"/>
  <c r="L53" i="5"/>
  <c r="AD44" i="7" l="1"/>
  <c r="AB44" i="7"/>
  <c r="Z44" i="7"/>
  <c r="AH44" i="7"/>
  <c r="X44" i="7"/>
  <c r="V44" i="7"/>
  <c r="AF44" i="7"/>
  <c r="F44" i="50" s="1"/>
  <c r="L44" i="50" s="1"/>
  <c r="T44" i="7"/>
  <c r="R44" i="7"/>
  <c r="P44" i="7"/>
  <c r="V66" i="5"/>
  <c r="V53" i="5"/>
  <c r="AB66" i="5"/>
  <c r="AB53" i="5"/>
  <c r="L53" i="7"/>
  <c r="T66" i="5"/>
  <c r="T53" i="5"/>
  <c r="L66" i="7"/>
  <c r="R66" i="5"/>
  <c r="R53" i="5"/>
  <c r="AD44" i="5"/>
  <c r="P66" i="5"/>
  <c r="P53" i="5"/>
  <c r="Z66" i="5"/>
  <c r="Z53" i="5"/>
  <c r="X66" i="5"/>
  <c r="X53" i="5"/>
  <c r="T44" i="50" l="1"/>
  <c r="T66" i="50" s="1"/>
  <c r="R44" i="50"/>
  <c r="R66" i="50" s="1"/>
  <c r="V44" i="50"/>
  <c r="V66" i="50" s="1"/>
  <c r="P44" i="50"/>
  <c r="P66" i="50" s="1"/>
  <c r="R66" i="7"/>
  <c r="AD66" i="5"/>
  <c r="AF66" i="7"/>
  <c r="F66" i="50" s="1"/>
  <c r="L66" i="50" s="1"/>
  <c r="AJ44" i="7"/>
  <c r="AL44" i="7" s="1"/>
  <c r="P66" i="7"/>
  <c r="AD53" i="5"/>
  <c r="AF53" i="5" s="1"/>
  <c r="AF44" i="5"/>
  <c r="V66" i="7"/>
  <c r="X66" i="7"/>
  <c r="T66" i="7"/>
  <c r="AB66" i="7"/>
  <c r="AD66" i="7"/>
  <c r="AH66" i="7"/>
  <c r="Z66" i="7"/>
  <c r="AJ66" i="7" l="1"/>
  <c r="AL66" i="7" s="1"/>
  <c r="AF66" i="5"/>
  <c r="P52" i="7" l="1"/>
  <c r="V52" i="7"/>
  <c r="AH52" i="7"/>
  <c r="Z52" i="7"/>
  <c r="AB52" i="7"/>
  <c r="AF52" i="7"/>
  <c r="F52" i="50" s="1"/>
  <c r="L52" i="50" s="1"/>
  <c r="AD52" i="7"/>
  <c r="X52" i="7"/>
  <c r="T52" i="7"/>
  <c r="R52" i="7"/>
  <c r="T52" i="50" l="1"/>
  <c r="R52" i="50"/>
  <c r="V52" i="50"/>
  <c r="P52" i="50"/>
  <c r="AJ52" i="7"/>
  <c r="AL52" i="7" s="1"/>
  <c r="AO31" i="7" l="1"/>
  <c r="F30" i="7" l="1"/>
  <c r="F30" i="5"/>
  <c r="F74" i="5" l="1"/>
  <c r="L30" i="5"/>
  <c r="F31" i="5"/>
  <c r="L30" i="7"/>
  <c r="F31" i="7"/>
  <c r="F74" i="7"/>
  <c r="T30" i="7" l="1"/>
  <c r="AF30" i="7"/>
  <c r="F30" i="50" s="1"/>
  <c r="L30" i="50" s="1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B30" i="5"/>
  <c r="L31" i="5"/>
  <c r="L74" i="7"/>
  <c r="L75" i="7" s="1"/>
  <c r="F75" i="7"/>
  <c r="L74" i="5"/>
  <c r="L75" i="5" s="1"/>
  <c r="F75" i="5"/>
  <c r="L31" i="7"/>
  <c r="P30" i="50" l="1"/>
  <c r="P74" i="50" s="1"/>
  <c r="V30" i="50"/>
  <c r="V74" i="50" s="1"/>
  <c r="R30" i="50"/>
  <c r="R74" i="50" s="1"/>
  <c r="T30" i="50"/>
  <c r="T74" i="50" s="1"/>
  <c r="AD74" i="7"/>
  <c r="AH74" i="7"/>
  <c r="T74" i="5"/>
  <c r="AB74" i="7"/>
  <c r="R74" i="5"/>
  <c r="Z74" i="5"/>
  <c r="V74" i="7"/>
  <c r="AD30" i="5"/>
  <c r="AV30" i="5" s="1"/>
  <c r="P74" i="5"/>
  <c r="AF74" i="7"/>
  <c r="F74" i="50" s="1"/>
  <c r="L74" i="50" s="1"/>
  <c r="X74" i="7"/>
  <c r="AB74" i="5"/>
  <c r="AJ30" i="7"/>
  <c r="AL30" i="7" s="1"/>
  <c r="P74" i="7"/>
  <c r="T74" i="7"/>
  <c r="X74" i="5"/>
  <c r="Z74" i="7"/>
  <c r="R74" i="7"/>
  <c r="V74" i="5"/>
  <c r="AT30" i="5" l="1"/>
  <c r="AL30" i="5"/>
  <c r="AX30" i="5"/>
  <c r="AR30" i="5"/>
  <c r="AP30" i="5"/>
  <c r="AT30" i="7"/>
  <c r="AZ30" i="7"/>
  <c r="AN30" i="5"/>
  <c r="BJ30" i="7"/>
  <c r="BD30" i="7"/>
  <c r="BF30" i="7"/>
  <c r="BB30" i="7"/>
  <c r="AV30" i="7"/>
  <c r="BH30" i="7"/>
  <c r="AD74" i="5"/>
  <c r="AR30" i="7"/>
  <c r="AJ74" i="7"/>
  <c r="AL74" i="7" s="1"/>
  <c r="AX30" i="7"/>
  <c r="AF30" i="5"/>
  <c r="AZ30" i="5" l="1"/>
  <c r="AF74" i="5"/>
  <c r="BL30" i="7"/>
  <c r="F102" i="7" l="1"/>
  <c r="F102" i="5"/>
  <c r="L102" i="5" l="1"/>
  <c r="L102" i="7"/>
  <c r="Z102" i="5" l="1"/>
  <c r="X102" i="5"/>
  <c r="V102" i="5"/>
  <c r="R102" i="5"/>
  <c r="P102" i="5"/>
  <c r="AB102" i="5"/>
  <c r="T102" i="5"/>
  <c r="AD102" i="5" l="1"/>
  <c r="AF102" i="5" s="1"/>
  <c r="F152" i="5" l="1"/>
  <c r="L152" i="5" s="1"/>
  <c r="F152" i="7"/>
  <c r="L152" i="7" s="1"/>
  <c r="F136" i="5"/>
  <c r="L136" i="5" s="1"/>
  <c r="F136" i="7"/>
  <c r="L136" i="7" s="1"/>
  <c r="F142" i="5"/>
  <c r="L142" i="5" s="1"/>
  <c r="F142" i="7"/>
  <c r="L142" i="7" s="1"/>
  <c r="F155" i="5"/>
  <c r="L155" i="5" s="1"/>
  <c r="F155" i="7"/>
  <c r="L155" i="7" s="1"/>
  <c r="F131" i="5"/>
  <c r="L131" i="5" s="1"/>
  <c r="F131" i="7"/>
  <c r="L131" i="7" s="1"/>
  <c r="F134" i="7" l="1"/>
  <c r="L134" i="7" s="1"/>
  <c r="F134" i="5"/>
  <c r="L134" i="5" s="1"/>
  <c r="F127" i="7"/>
  <c r="L127" i="7" s="1"/>
  <c r="F127" i="5"/>
  <c r="L127" i="5" s="1"/>
  <c r="F143" i="5"/>
  <c r="L143" i="5" s="1"/>
  <c r="F143" i="7"/>
  <c r="L143" i="7" s="1"/>
  <c r="F154" i="5"/>
  <c r="L154" i="5" s="1"/>
  <c r="F154" i="7"/>
  <c r="L154" i="7" s="1"/>
  <c r="F139" i="5"/>
  <c r="L139" i="5" s="1"/>
  <c r="F139" i="7"/>
  <c r="L139" i="7" s="1"/>
  <c r="F153" i="5"/>
  <c r="L153" i="5" s="1"/>
  <c r="F153" i="7"/>
  <c r="L153" i="7" s="1"/>
  <c r="F141" i="5"/>
  <c r="L141" i="5" s="1"/>
  <c r="F141" i="7"/>
  <c r="L141" i="7" s="1"/>
  <c r="F156" i="5"/>
  <c r="L156" i="5" s="1"/>
  <c r="F156" i="7"/>
  <c r="L156" i="7" s="1"/>
  <c r="F135" i="7"/>
  <c r="L135" i="7" s="1"/>
  <c r="F135" i="5"/>
  <c r="L135" i="5" s="1"/>
  <c r="AD136" i="7"/>
  <c r="AB136" i="7"/>
  <c r="Z136" i="7"/>
  <c r="X136" i="7"/>
  <c r="T136" i="7"/>
  <c r="R136" i="7"/>
  <c r="AH136" i="7"/>
  <c r="AF136" i="7"/>
  <c r="F136" i="50" s="1"/>
  <c r="V136" i="7"/>
  <c r="P136" i="7"/>
  <c r="AD152" i="7"/>
  <c r="AB152" i="7"/>
  <c r="Z152" i="7"/>
  <c r="V152" i="7"/>
  <c r="T152" i="7"/>
  <c r="R152" i="7"/>
  <c r="P152" i="7"/>
  <c r="AF152" i="7"/>
  <c r="F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T131" i="7"/>
  <c r="Z142" i="7"/>
  <c r="X142" i="7"/>
  <c r="V142" i="7"/>
  <c r="AD142" i="7"/>
  <c r="T142" i="7"/>
  <c r="R142" i="7"/>
  <c r="AB142" i="7"/>
  <c r="P142" i="7"/>
  <c r="AH142" i="7"/>
  <c r="AF142" i="7"/>
  <c r="F142" i="50" s="1"/>
  <c r="AH155" i="7"/>
  <c r="R155" i="7"/>
  <c r="AF155" i="7"/>
  <c r="F155" i="50" s="1"/>
  <c r="P155" i="7"/>
  <c r="AD155" i="7"/>
  <c r="AB155" i="7"/>
  <c r="Z155" i="7"/>
  <c r="X155" i="7"/>
  <c r="V155" i="7"/>
  <c r="T155" i="7"/>
  <c r="V136" i="5"/>
  <c r="T136" i="5"/>
  <c r="R136" i="5"/>
  <c r="AB136" i="5"/>
  <c r="X136" i="5"/>
  <c r="P136" i="5"/>
  <c r="Z136" i="5"/>
  <c r="T155" i="5"/>
  <c r="R155" i="5"/>
  <c r="P155" i="5"/>
  <c r="AB155" i="5"/>
  <c r="Z155" i="5"/>
  <c r="V155" i="5"/>
  <c r="X155" i="5"/>
  <c r="AB131" i="5"/>
  <c r="Z131" i="5"/>
  <c r="V131" i="5"/>
  <c r="T131" i="5"/>
  <c r="R131" i="5"/>
  <c r="P131" i="5"/>
  <c r="X131" i="5"/>
  <c r="AB152" i="5"/>
  <c r="Z152" i="5"/>
  <c r="X152" i="5"/>
  <c r="V152" i="5"/>
  <c r="T152" i="5"/>
  <c r="R152" i="5"/>
  <c r="P152" i="5"/>
  <c r="P142" i="5"/>
  <c r="AB142" i="5"/>
  <c r="Z142" i="5"/>
  <c r="X142" i="5"/>
  <c r="V142" i="5"/>
  <c r="T142" i="5"/>
  <c r="R142" i="5"/>
  <c r="AI155" i="5"/>
  <c r="AJ155" i="5" s="1"/>
  <c r="AO155" i="7"/>
  <c r="AP155" i="7" s="1"/>
  <c r="L155" i="50" l="1"/>
  <c r="L152" i="50"/>
  <c r="L142" i="50"/>
  <c r="L136" i="50"/>
  <c r="L131" i="50"/>
  <c r="F126" i="5"/>
  <c r="L126" i="5" s="1"/>
  <c r="F126" i="7"/>
  <c r="L126" i="7" s="1"/>
  <c r="F129" i="7"/>
  <c r="L129" i="7" s="1"/>
  <c r="F129" i="5"/>
  <c r="L129" i="5" s="1"/>
  <c r="F128" i="5"/>
  <c r="L128" i="5" s="1"/>
  <c r="F128" i="7"/>
  <c r="L128" i="7" s="1"/>
  <c r="AO138" i="7"/>
  <c r="F130" i="7"/>
  <c r="L130" i="7" s="1"/>
  <c r="F130" i="5"/>
  <c r="L130" i="5" s="1"/>
  <c r="V139" i="7"/>
  <c r="T139" i="7"/>
  <c r="AH139" i="7"/>
  <c r="R139" i="7"/>
  <c r="AD139" i="7"/>
  <c r="AB139" i="7"/>
  <c r="AF139" i="7"/>
  <c r="F139" i="50" s="1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X156" i="7"/>
  <c r="V156" i="7"/>
  <c r="V134" i="7"/>
  <c r="T134" i="7"/>
  <c r="AH134" i="7"/>
  <c r="R134" i="7"/>
  <c r="AF134" i="7"/>
  <c r="F134" i="50" s="1"/>
  <c r="AD134" i="7"/>
  <c r="AB134" i="7"/>
  <c r="Z134" i="7"/>
  <c r="X134" i="7"/>
  <c r="P134" i="7"/>
  <c r="Z153" i="7"/>
  <c r="X153" i="7"/>
  <c r="V153" i="7"/>
  <c r="AD153" i="7"/>
  <c r="AB153" i="7"/>
  <c r="T153" i="7"/>
  <c r="R153" i="7"/>
  <c r="P153" i="7"/>
  <c r="AH153" i="7"/>
  <c r="AF153" i="7"/>
  <c r="F153" i="50" s="1"/>
  <c r="Z127" i="7"/>
  <c r="X127" i="7"/>
  <c r="V127" i="7"/>
  <c r="AF127" i="7"/>
  <c r="F127" i="50" s="1"/>
  <c r="AD127" i="7"/>
  <c r="R127" i="7"/>
  <c r="P127" i="7"/>
  <c r="AH127" i="7"/>
  <c r="AB127" i="7"/>
  <c r="T127" i="7"/>
  <c r="AH135" i="7"/>
  <c r="R135" i="7"/>
  <c r="AF135" i="7"/>
  <c r="F135" i="50" s="1"/>
  <c r="P135" i="7"/>
  <c r="AD135" i="7"/>
  <c r="V135" i="7"/>
  <c r="X135" i="7"/>
  <c r="T135" i="7"/>
  <c r="AB135" i="7"/>
  <c r="Z135" i="7"/>
  <c r="V154" i="7"/>
  <c r="T154" i="7"/>
  <c r="AH154" i="7"/>
  <c r="R154" i="7"/>
  <c r="AF154" i="7"/>
  <c r="F154" i="50" s="1"/>
  <c r="AD154" i="7"/>
  <c r="AB154" i="7"/>
  <c r="Z154" i="7"/>
  <c r="X154" i="7"/>
  <c r="P154" i="7"/>
  <c r="R143" i="5"/>
  <c r="P143" i="5"/>
  <c r="AB143" i="5"/>
  <c r="Z143" i="5"/>
  <c r="X143" i="5"/>
  <c r="V143" i="5"/>
  <c r="T143" i="5"/>
  <c r="Z139" i="5"/>
  <c r="X139" i="5"/>
  <c r="V139" i="5"/>
  <c r="T139" i="5"/>
  <c r="P139" i="5"/>
  <c r="AB139" i="5"/>
  <c r="R139" i="5"/>
  <c r="V127" i="5"/>
  <c r="T127" i="5"/>
  <c r="R127" i="5"/>
  <c r="AB127" i="5"/>
  <c r="X127" i="5"/>
  <c r="Z127" i="5"/>
  <c r="P127" i="5"/>
  <c r="T135" i="5"/>
  <c r="R135" i="5"/>
  <c r="P135" i="5"/>
  <c r="AB135" i="5"/>
  <c r="Z135" i="5"/>
  <c r="V135" i="5"/>
  <c r="X135" i="5"/>
  <c r="R134" i="5"/>
  <c r="P134" i="5"/>
  <c r="Z134" i="5"/>
  <c r="X134" i="5"/>
  <c r="AB134" i="5"/>
  <c r="V134" i="5"/>
  <c r="T134" i="5"/>
  <c r="R154" i="5"/>
  <c r="P154" i="5"/>
  <c r="AB154" i="5"/>
  <c r="Z154" i="5"/>
  <c r="X154" i="5"/>
  <c r="V154" i="5"/>
  <c r="T154" i="5"/>
  <c r="AB141" i="5"/>
  <c r="Z141" i="5"/>
  <c r="X141" i="5"/>
  <c r="V141" i="5"/>
  <c r="T141" i="5"/>
  <c r="R141" i="5"/>
  <c r="P141" i="5"/>
  <c r="V156" i="5"/>
  <c r="T156" i="5"/>
  <c r="R156" i="5"/>
  <c r="P156" i="5"/>
  <c r="AB156" i="5"/>
  <c r="Z156" i="5"/>
  <c r="X156" i="5"/>
  <c r="P153" i="5"/>
  <c r="AB153" i="5"/>
  <c r="Z153" i="5"/>
  <c r="X153" i="5"/>
  <c r="V153" i="5"/>
  <c r="T153" i="5"/>
  <c r="R153" i="5"/>
  <c r="AD131" i="5"/>
  <c r="AF131" i="5" s="1"/>
  <c r="AR155" i="5"/>
  <c r="AX155" i="5"/>
  <c r="AT155" i="5"/>
  <c r="AN155" i="5"/>
  <c r="AL155" i="5"/>
  <c r="AV155" i="5"/>
  <c r="AP155" i="5"/>
  <c r="F133" i="7"/>
  <c r="AL133" i="7" s="1"/>
  <c r="AD152" i="5"/>
  <c r="AF152" i="5" s="1"/>
  <c r="F133" i="5"/>
  <c r="L133" i="5" s="1"/>
  <c r="F151" i="7"/>
  <c r="L151" i="7" s="1"/>
  <c r="AJ131" i="7"/>
  <c r="AL131" i="7" s="1"/>
  <c r="AD136" i="5"/>
  <c r="AF136" i="5" s="1"/>
  <c r="AD142" i="5"/>
  <c r="AF142" i="5" s="1"/>
  <c r="F147" i="7"/>
  <c r="L147" i="7" s="1"/>
  <c r="F151" i="5"/>
  <c r="L151" i="5" s="1"/>
  <c r="F147" i="5"/>
  <c r="L147" i="5" s="1"/>
  <c r="AJ155" i="7"/>
  <c r="AL155" i="7" s="1"/>
  <c r="AJ152" i="7"/>
  <c r="AL152" i="7" s="1"/>
  <c r="AD155" i="5"/>
  <c r="AF155" i="5" s="1"/>
  <c r="AJ136" i="7"/>
  <c r="AL136" i="7" s="1"/>
  <c r="AV155" i="7"/>
  <c r="BH155" i="7"/>
  <c r="Z155" i="50" s="1"/>
  <c r="AA155" i="50" s="1"/>
  <c r="BB155" i="7"/>
  <c r="AT155" i="7"/>
  <c r="BD155" i="7"/>
  <c r="BJ155" i="7"/>
  <c r="AZ155" i="7"/>
  <c r="AR155" i="7"/>
  <c r="BF155" i="7"/>
  <c r="AX155" i="7"/>
  <c r="P152" i="50" l="1"/>
  <c r="R152" i="50"/>
  <c r="T152" i="50"/>
  <c r="V152" i="50"/>
  <c r="R155" i="50"/>
  <c r="AE155" i="50" s="1"/>
  <c r="P155" i="50"/>
  <c r="AC155" i="50" s="1"/>
  <c r="T155" i="50"/>
  <c r="AG155" i="50" s="1"/>
  <c r="V155" i="50"/>
  <c r="AI155" i="50" s="1"/>
  <c r="P142" i="50"/>
  <c r="T142" i="50"/>
  <c r="R142" i="50"/>
  <c r="V142" i="50"/>
  <c r="P136" i="50"/>
  <c r="R136" i="50"/>
  <c r="T136" i="50"/>
  <c r="V136" i="50"/>
  <c r="P131" i="50"/>
  <c r="R131" i="50"/>
  <c r="T131" i="50"/>
  <c r="V131" i="50"/>
  <c r="L156" i="50"/>
  <c r="L154" i="50"/>
  <c r="L153" i="50"/>
  <c r="L139" i="50"/>
  <c r="L134" i="50"/>
  <c r="L135" i="50"/>
  <c r="L127" i="50"/>
  <c r="AH129" i="7"/>
  <c r="R129" i="7"/>
  <c r="AF129" i="7"/>
  <c r="F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F147" i="50" s="1"/>
  <c r="V128" i="7"/>
  <c r="T128" i="7"/>
  <c r="AH128" i="7"/>
  <c r="R128" i="7"/>
  <c r="P128" i="7"/>
  <c r="AF128" i="7"/>
  <c r="F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T126" i="7"/>
  <c r="R126" i="7"/>
  <c r="P126" i="7"/>
  <c r="AD130" i="7"/>
  <c r="AB130" i="7"/>
  <c r="Z130" i="7"/>
  <c r="AF130" i="7"/>
  <c r="F130" i="50" s="1"/>
  <c r="V130" i="7"/>
  <c r="T130" i="7"/>
  <c r="AH130" i="7"/>
  <c r="X130" i="7"/>
  <c r="R130" i="7"/>
  <c r="P130" i="7"/>
  <c r="AH151" i="7"/>
  <c r="R151" i="7"/>
  <c r="AF151" i="7"/>
  <c r="F151" i="50" s="1"/>
  <c r="P151" i="7"/>
  <c r="AD151" i="7"/>
  <c r="T151" i="7"/>
  <c r="AB151" i="7"/>
  <c r="Z151" i="7"/>
  <c r="X151" i="7"/>
  <c r="V151" i="7"/>
  <c r="AB130" i="5"/>
  <c r="Z130" i="5"/>
  <c r="X130" i="5"/>
  <c r="T130" i="5"/>
  <c r="R130" i="5"/>
  <c r="P130" i="5"/>
  <c r="V130" i="5"/>
  <c r="V147" i="5"/>
  <c r="T147" i="5"/>
  <c r="R147" i="5"/>
  <c r="P147" i="5"/>
  <c r="AB147" i="5"/>
  <c r="Z147" i="5"/>
  <c r="X147" i="5"/>
  <c r="X128" i="5"/>
  <c r="V128" i="5"/>
  <c r="T128" i="5"/>
  <c r="P128" i="5"/>
  <c r="AB128" i="5"/>
  <c r="Z128" i="5"/>
  <c r="R128" i="5"/>
  <c r="AB151" i="5"/>
  <c r="Z151" i="5"/>
  <c r="X151" i="5"/>
  <c r="V151" i="5"/>
  <c r="T151" i="5"/>
  <c r="R151" i="5"/>
  <c r="P151" i="5"/>
  <c r="T126" i="5"/>
  <c r="R126" i="5"/>
  <c r="P126" i="5"/>
  <c r="AB126" i="5"/>
  <c r="Z126" i="5"/>
  <c r="V126" i="5"/>
  <c r="X126" i="5"/>
  <c r="Z129" i="5"/>
  <c r="X129" i="5"/>
  <c r="V129" i="5"/>
  <c r="R129" i="5"/>
  <c r="P129" i="5"/>
  <c r="T129" i="5"/>
  <c r="AB129" i="5"/>
  <c r="AO126" i="7"/>
  <c r="AP126" i="7" s="1"/>
  <c r="AO128" i="7"/>
  <c r="AP128" i="7" s="1"/>
  <c r="AI126" i="5"/>
  <c r="AJ126" i="5" s="1"/>
  <c r="AI128" i="5"/>
  <c r="AJ128" i="5" s="1"/>
  <c r="AI129" i="5"/>
  <c r="AJ129" i="5" s="1"/>
  <c r="AJ134" i="7"/>
  <c r="AL134" i="7" s="1"/>
  <c r="AJ156" i="7"/>
  <c r="AL156" i="7" s="1"/>
  <c r="AJ154" i="7"/>
  <c r="AL154" i="7" s="1"/>
  <c r="F124" i="7"/>
  <c r="L124" i="7" s="1"/>
  <c r="AD153" i="5"/>
  <c r="AF153" i="5" s="1"/>
  <c r="F124" i="5"/>
  <c r="L124" i="5" s="1"/>
  <c r="AD134" i="5"/>
  <c r="AF134" i="5" s="1"/>
  <c r="F138" i="7"/>
  <c r="L138" i="7" s="1"/>
  <c r="AO129" i="7"/>
  <c r="AP129" i="7" s="1"/>
  <c r="AO130" i="7"/>
  <c r="AP130" i="7" s="1"/>
  <c r="AD127" i="5"/>
  <c r="AF127" i="5" s="1"/>
  <c r="BL155" i="7"/>
  <c r="AJ153" i="7"/>
  <c r="AL153" i="7" s="1"/>
  <c r="AJ135" i="7"/>
  <c r="AL135" i="7" s="1"/>
  <c r="AD143" i="5"/>
  <c r="AF143" i="5" s="1"/>
  <c r="AD156" i="5"/>
  <c r="AF156" i="5" s="1"/>
  <c r="AD154" i="5"/>
  <c r="AF154" i="5" s="1"/>
  <c r="AZ155" i="5"/>
  <c r="AJ127" i="7"/>
  <c r="AL127" i="7" s="1"/>
  <c r="AD139" i="5"/>
  <c r="AF139" i="5" s="1"/>
  <c r="AD141" i="5"/>
  <c r="AF141" i="5" s="1"/>
  <c r="AI138" i="5"/>
  <c r="AJ138" i="5" s="1"/>
  <c r="AI130" i="5"/>
  <c r="AJ130" i="5" s="1"/>
  <c r="P153" i="50" l="1"/>
  <c r="R153" i="50"/>
  <c r="T153" i="50"/>
  <c r="V153" i="50"/>
  <c r="P156" i="50"/>
  <c r="R156" i="50"/>
  <c r="T156" i="50"/>
  <c r="V156" i="50"/>
  <c r="P154" i="50"/>
  <c r="R154" i="50"/>
  <c r="T154" i="50"/>
  <c r="V154" i="50"/>
  <c r="P139" i="50"/>
  <c r="R139" i="50"/>
  <c r="T139" i="50"/>
  <c r="V139" i="50"/>
  <c r="R135" i="50"/>
  <c r="P135" i="50"/>
  <c r="T135" i="50"/>
  <c r="V135" i="50"/>
  <c r="P134" i="50"/>
  <c r="R134" i="50"/>
  <c r="T134" i="50"/>
  <c r="V134" i="50"/>
  <c r="P127" i="50"/>
  <c r="R127" i="50"/>
  <c r="T127" i="50"/>
  <c r="V127" i="50"/>
  <c r="L147" i="50"/>
  <c r="L126" i="50"/>
  <c r="L129" i="50"/>
  <c r="L128" i="50"/>
  <c r="L130" i="50"/>
  <c r="V124" i="7"/>
  <c r="T124" i="7"/>
  <c r="AH124" i="7"/>
  <c r="R124" i="7"/>
  <c r="AD124" i="7"/>
  <c r="AB124" i="7"/>
  <c r="AF124" i="7"/>
  <c r="F124" i="50" s="1"/>
  <c r="Z124" i="7"/>
  <c r="P124" i="7"/>
  <c r="X124" i="7"/>
  <c r="P124" i="5"/>
  <c r="AB124" i="5"/>
  <c r="X124" i="5"/>
  <c r="V124" i="5"/>
  <c r="Z124" i="5"/>
  <c r="R124" i="5"/>
  <c r="T124" i="5"/>
  <c r="AL126" i="5"/>
  <c r="AL129" i="5"/>
  <c r="AR126" i="7"/>
  <c r="AZ126" i="7"/>
  <c r="AN128" i="5"/>
  <c r="AT126" i="7"/>
  <c r="BH126" i="7"/>
  <c r="Z126" i="50" s="1"/>
  <c r="AA126" i="50" s="1"/>
  <c r="AP128" i="5"/>
  <c r="AR128" i="5"/>
  <c r="AT128" i="5"/>
  <c r="AV126" i="7"/>
  <c r="AV128" i="5"/>
  <c r="AX126" i="7"/>
  <c r="AX128" i="5"/>
  <c r="BD126" i="7"/>
  <c r="BF126" i="7"/>
  <c r="AD151" i="5"/>
  <c r="AF151" i="5" s="1"/>
  <c r="AL128" i="5"/>
  <c r="AD128" i="5"/>
  <c r="AF128" i="5" s="1"/>
  <c r="BH128" i="7"/>
  <c r="Z128" i="50" s="1"/>
  <c r="AA128" i="50" s="1"/>
  <c r="AX129" i="5"/>
  <c r="AD147" i="5"/>
  <c r="AF147" i="5" s="1"/>
  <c r="AJ129" i="7"/>
  <c r="AL129" i="7" s="1"/>
  <c r="AN126" i="5"/>
  <c r="BB128" i="7"/>
  <c r="AV129" i="5"/>
  <c r="AR130" i="5"/>
  <c r="AL130" i="5"/>
  <c r="AP130" i="5"/>
  <c r="AX130" i="5"/>
  <c r="AN130" i="5"/>
  <c r="AT130" i="5"/>
  <c r="AV130" i="5"/>
  <c r="AR126" i="5"/>
  <c r="AV129" i="7"/>
  <c r="BH129" i="7"/>
  <c r="Z129" i="50" s="1"/>
  <c r="AA129" i="50" s="1"/>
  <c r="AT129" i="7"/>
  <c r="BD129" i="7"/>
  <c r="AX129" i="7"/>
  <c r="AR129" i="7"/>
  <c r="BJ129" i="7"/>
  <c r="BB129" i="7"/>
  <c r="BF129" i="7"/>
  <c r="AZ129" i="7"/>
  <c r="BF128" i="7"/>
  <c r="AN129" i="5"/>
  <c r="AR130" i="7"/>
  <c r="AJ130" i="7"/>
  <c r="AL130" i="7" s="1"/>
  <c r="AD130" i="5"/>
  <c r="AF130" i="5" s="1"/>
  <c r="BD128" i="7"/>
  <c r="AP129" i="5"/>
  <c r="AX126" i="5"/>
  <c r="AZ128" i="7"/>
  <c r="BB126" i="7"/>
  <c r="AP138" i="7"/>
  <c r="AP126" i="5"/>
  <c r="AR128" i="7"/>
  <c r="AJ128" i="7"/>
  <c r="AL128" i="7" s="1"/>
  <c r="AX130" i="7"/>
  <c r="BB130" i="7"/>
  <c r="BF130" i="7"/>
  <c r="AV130" i="7"/>
  <c r="AT130" i="7"/>
  <c r="BJ130" i="7"/>
  <c r="BH130" i="7"/>
  <c r="Z130" i="50" s="1"/>
  <c r="AA130" i="50" s="1"/>
  <c r="BD130" i="7"/>
  <c r="AZ130" i="7"/>
  <c r="AD129" i="5"/>
  <c r="AF129" i="5" s="1"/>
  <c r="AJ147" i="7"/>
  <c r="AL147" i="7" s="1"/>
  <c r="BJ128" i="7"/>
  <c r="AX128" i="7"/>
  <c r="AJ126" i="7"/>
  <c r="AL126" i="7" s="1"/>
  <c r="AT129" i="5"/>
  <c r="AV126" i="5"/>
  <c r="AJ151" i="7"/>
  <c r="AL151" i="7" s="1"/>
  <c r="AV128" i="7"/>
  <c r="BJ126" i="7"/>
  <c r="AR129" i="5"/>
  <c r="AD126" i="5"/>
  <c r="AF126" i="5" s="1"/>
  <c r="AX138" i="5"/>
  <c r="AN138" i="5"/>
  <c r="AV138" i="5"/>
  <c r="AR138" i="5"/>
  <c r="AP138" i="5"/>
  <c r="AL138" i="5"/>
  <c r="AT138" i="5"/>
  <c r="AT126" i="5"/>
  <c r="AT128" i="7"/>
  <c r="V147" i="50" l="1"/>
  <c r="T147" i="50"/>
  <c r="R147" i="50"/>
  <c r="P147" i="50"/>
  <c r="P129" i="50"/>
  <c r="AC129" i="50" s="1"/>
  <c r="R129" i="50"/>
  <c r="AE129" i="50" s="1"/>
  <c r="T129" i="50"/>
  <c r="AG129" i="50" s="1"/>
  <c r="V129" i="50"/>
  <c r="AI129" i="50" s="1"/>
  <c r="V126" i="50"/>
  <c r="AI126" i="50" s="1"/>
  <c r="R126" i="50"/>
  <c r="AE126" i="50" s="1"/>
  <c r="P126" i="50"/>
  <c r="AC126" i="50" s="1"/>
  <c r="T126" i="50"/>
  <c r="AG126" i="50" s="1"/>
  <c r="R128" i="50"/>
  <c r="AE128" i="50" s="1"/>
  <c r="V128" i="50"/>
  <c r="AI128" i="50" s="1"/>
  <c r="P128" i="50"/>
  <c r="AC128" i="50" s="1"/>
  <c r="T128" i="50"/>
  <c r="AG128" i="50" s="1"/>
  <c r="R130" i="50"/>
  <c r="AE130" i="50" s="1"/>
  <c r="V130" i="50"/>
  <c r="AI130" i="50" s="1"/>
  <c r="P130" i="50"/>
  <c r="AC130" i="50" s="1"/>
  <c r="T130" i="50"/>
  <c r="AG130" i="50" s="1"/>
  <c r="L124" i="50"/>
  <c r="AZ128" i="5"/>
  <c r="BL126" i="7"/>
  <c r="AZ126" i="5"/>
  <c r="AZ129" i="5"/>
  <c r="AI136" i="5"/>
  <c r="AJ136" i="5" s="1"/>
  <c r="AO136" i="7"/>
  <c r="AP136" i="7" s="1"/>
  <c r="BL129" i="7"/>
  <c r="AJ124" i="7"/>
  <c r="AL124" i="7" s="1"/>
  <c r="AZ130" i="5"/>
  <c r="BL130" i="7"/>
  <c r="AI156" i="5"/>
  <c r="AJ156" i="5" s="1"/>
  <c r="AO156" i="7"/>
  <c r="AP156" i="7" s="1"/>
  <c r="BL128" i="7"/>
  <c r="AZ138" i="5"/>
  <c r="AD124" i="5"/>
  <c r="AF124" i="5" s="1"/>
  <c r="V124" i="50" l="1"/>
  <c r="T124" i="50"/>
  <c r="R124" i="50"/>
  <c r="P124" i="50"/>
  <c r="AO153" i="7"/>
  <c r="AP153" i="7" s="1"/>
  <c r="AI153" i="5"/>
  <c r="AJ153" i="5" s="1"/>
  <c r="AI142" i="5"/>
  <c r="AJ142" i="5" s="1"/>
  <c r="AO142" i="7"/>
  <c r="AP142" i="7" s="1"/>
  <c r="AO134" i="7"/>
  <c r="AP134" i="7" s="1"/>
  <c r="AI134" i="5"/>
  <c r="AJ134" i="5" s="1"/>
  <c r="AI139" i="5"/>
  <c r="AJ139" i="5" s="1"/>
  <c r="AO139" i="7"/>
  <c r="AP139" i="7" s="1"/>
  <c r="AI143" i="5"/>
  <c r="AJ143" i="5" s="1"/>
  <c r="AO143" i="7"/>
  <c r="AP143" i="7" s="1"/>
  <c r="AO127" i="7"/>
  <c r="AP127" i="7" s="1"/>
  <c r="AI127" i="5"/>
  <c r="AJ127" i="5" s="1"/>
  <c r="AI131" i="5"/>
  <c r="AJ131" i="5" s="1"/>
  <c r="AO131" i="7"/>
  <c r="AP131" i="7" s="1"/>
  <c r="AI147" i="5"/>
  <c r="AJ147" i="5" s="1"/>
  <c r="AO147" i="7"/>
  <c r="AP147" i="7" s="1"/>
  <c r="AI141" i="5"/>
  <c r="AJ141" i="5" s="1"/>
  <c r="AO141" i="7"/>
  <c r="AP141" i="7" s="1"/>
  <c r="AI133" i="5"/>
  <c r="AJ133" i="5" s="1"/>
  <c r="AO133" i="7"/>
  <c r="AP133" i="7" s="1"/>
  <c r="BF136" i="7"/>
  <c r="BB136" i="7"/>
  <c r="AT136" i="7"/>
  <c r="BJ136" i="7"/>
  <c r="BH136" i="7"/>
  <c r="Z136" i="50" s="1"/>
  <c r="AA136" i="50" s="1"/>
  <c r="AZ136" i="7"/>
  <c r="AV136" i="7"/>
  <c r="AR136" i="7"/>
  <c r="BD136" i="7"/>
  <c r="AX136" i="7"/>
  <c r="AO152" i="7"/>
  <c r="AP152" i="7" s="1"/>
  <c r="AI152" i="5"/>
  <c r="AJ152" i="5" s="1"/>
  <c r="AO135" i="7"/>
  <c r="AP135" i="7" s="1"/>
  <c r="AI135" i="5"/>
  <c r="AJ135" i="5" s="1"/>
  <c r="AI154" i="5"/>
  <c r="AJ154" i="5" s="1"/>
  <c r="AO154" i="7"/>
  <c r="AP154" i="7" s="1"/>
  <c r="AT136" i="5"/>
  <c r="AP136" i="5"/>
  <c r="AL136" i="5"/>
  <c r="AR136" i="5"/>
  <c r="AN136" i="5"/>
  <c r="AX136" i="5"/>
  <c r="AV136" i="5"/>
  <c r="BF156" i="7"/>
  <c r="AV156" i="7"/>
  <c r="BH156" i="7"/>
  <c r="Z156" i="50" s="1"/>
  <c r="AA156" i="50" s="1"/>
  <c r="AR156" i="7"/>
  <c r="AT156" i="7"/>
  <c r="BB156" i="7"/>
  <c r="BD156" i="7"/>
  <c r="AX156" i="7"/>
  <c r="AZ156" i="7"/>
  <c r="BJ156" i="7"/>
  <c r="AP156" i="5"/>
  <c r="AL156" i="5"/>
  <c r="AR156" i="5"/>
  <c r="AX156" i="5"/>
  <c r="AV156" i="5"/>
  <c r="AT156" i="5"/>
  <c r="AN156" i="5"/>
  <c r="AC156" i="50" l="1"/>
  <c r="AI156" i="50"/>
  <c r="AE156" i="50"/>
  <c r="AG156" i="50"/>
  <c r="AC136" i="50"/>
  <c r="AG136" i="50"/>
  <c r="AI136" i="50"/>
  <c r="AE136" i="50"/>
  <c r="BF152" i="7"/>
  <c r="BJ152" i="7"/>
  <c r="AV152" i="7"/>
  <c r="AX152" i="7"/>
  <c r="AT152" i="7"/>
  <c r="AR152" i="7"/>
  <c r="BB152" i="7"/>
  <c r="BH152" i="7"/>
  <c r="Z152" i="50" s="1"/>
  <c r="AA152" i="50" s="1"/>
  <c r="AZ152" i="7"/>
  <c r="BD152" i="7"/>
  <c r="AP147" i="5"/>
  <c r="AT147" i="5"/>
  <c r="AX147" i="5"/>
  <c r="AV147" i="5"/>
  <c r="AN147" i="5"/>
  <c r="AR147" i="5"/>
  <c r="AL147" i="5"/>
  <c r="AL143" i="5"/>
  <c r="AN143" i="5"/>
  <c r="AP143" i="5"/>
  <c r="AX143" i="5"/>
  <c r="AR143" i="5"/>
  <c r="AT143" i="5"/>
  <c r="AV143" i="5"/>
  <c r="AR142" i="5"/>
  <c r="AN142" i="5"/>
  <c r="AV142" i="5"/>
  <c r="AX142" i="5"/>
  <c r="AL142" i="5"/>
  <c r="AT142" i="5"/>
  <c r="AP142" i="5"/>
  <c r="AZ136" i="5"/>
  <c r="AR141" i="5"/>
  <c r="AX141" i="5"/>
  <c r="AP141" i="5"/>
  <c r="AV141" i="5"/>
  <c r="AL141" i="5"/>
  <c r="AN141" i="5"/>
  <c r="AT141" i="5"/>
  <c r="AN127" i="5"/>
  <c r="AT127" i="5"/>
  <c r="AX127" i="5"/>
  <c r="AP127" i="5"/>
  <c r="AR127" i="5"/>
  <c r="AV127" i="5"/>
  <c r="AL127" i="5"/>
  <c r="AR134" i="5"/>
  <c r="AX134" i="5"/>
  <c r="AL134" i="5"/>
  <c r="AP134" i="5"/>
  <c r="AV134" i="5"/>
  <c r="AT134" i="5"/>
  <c r="AN134" i="5"/>
  <c r="AL153" i="5"/>
  <c r="AN153" i="5"/>
  <c r="AV153" i="5"/>
  <c r="AP153" i="5"/>
  <c r="AT153" i="5"/>
  <c r="AX153" i="5"/>
  <c r="AR153" i="5"/>
  <c r="AZ135" i="7"/>
  <c r="AV135" i="7"/>
  <c r="AX135" i="7"/>
  <c r="AR135" i="7"/>
  <c r="AT135" i="7"/>
  <c r="BD135" i="7"/>
  <c r="BF135" i="7"/>
  <c r="BJ135" i="7"/>
  <c r="BH135" i="7"/>
  <c r="Z135" i="50" s="1"/>
  <c r="AA135" i="50" s="1"/>
  <c r="BB135" i="7"/>
  <c r="BD133" i="7"/>
  <c r="BH133" i="7"/>
  <c r="Z133" i="50" s="1"/>
  <c r="AA133" i="50" s="1"/>
  <c r="AZ133" i="7"/>
  <c r="AT133" i="7"/>
  <c r="BF133" i="7"/>
  <c r="AR133" i="7"/>
  <c r="BJ133" i="7"/>
  <c r="AV133" i="7"/>
  <c r="AX133" i="7"/>
  <c r="BB133" i="7"/>
  <c r="BL156" i="7"/>
  <c r="AR147" i="7"/>
  <c r="BB147" i="7"/>
  <c r="AT147" i="7"/>
  <c r="BF147" i="7"/>
  <c r="AX147" i="7"/>
  <c r="AZ147" i="7"/>
  <c r="BD147" i="7"/>
  <c r="BJ147" i="7"/>
  <c r="AV147" i="7"/>
  <c r="BH147" i="7"/>
  <c r="Z147" i="50" s="1"/>
  <c r="AA147" i="50" s="1"/>
  <c r="AT131" i="7"/>
  <c r="AX131" i="7"/>
  <c r="AV131" i="7"/>
  <c r="BH131" i="7"/>
  <c r="Z131" i="50" s="1"/>
  <c r="AA131" i="50" s="1"/>
  <c r="BD131" i="7"/>
  <c r="AR131" i="7"/>
  <c r="AZ131" i="7"/>
  <c r="BB131" i="7"/>
  <c r="BJ131" i="7"/>
  <c r="BF131" i="7"/>
  <c r="BF127" i="7"/>
  <c r="BH127" i="7"/>
  <c r="Z127" i="50" s="1"/>
  <c r="AA127" i="50" s="1"/>
  <c r="AV127" i="7"/>
  <c r="AX127" i="7"/>
  <c r="BJ127" i="7"/>
  <c r="BB127" i="7"/>
  <c r="AT127" i="7"/>
  <c r="BD127" i="7"/>
  <c r="AZ127" i="7"/>
  <c r="AR127" i="7"/>
  <c r="BD134" i="7"/>
  <c r="AT134" i="7"/>
  <c r="BH134" i="7"/>
  <c r="Z134" i="50" s="1"/>
  <c r="AA134" i="50" s="1"/>
  <c r="AX134" i="7"/>
  <c r="BF134" i="7"/>
  <c r="BB134" i="7"/>
  <c r="AV134" i="7"/>
  <c r="BJ134" i="7"/>
  <c r="AR134" i="7"/>
  <c r="AZ134" i="7"/>
  <c r="BF153" i="7"/>
  <c r="BD153" i="7"/>
  <c r="AR153" i="7"/>
  <c r="BH153" i="7"/>
  <c r="Z153" i="50" s="1"/>
  <c r="AA153" i="50" s="1"/>
  <c r="BJ153" i="7"/>
  <c r="AX153" i="7"/>
  <c r="BB153" i="7"/>
  <c r="AT153" i="7"/>
  <c r="AV153" i="7"/>
  <c r="AZ153" i="7"/>
  <c r="AZ156" i="5"/>
  <c r="AT154" i="7"/>
  <c r="BH154" i="7"/>
  <c r="Z154" i="50" s="1"/>
  <c r="AA154" i="50" s="1"/>
  <c r="AR154" i="7"/>
  <c r="BD154" i="7"/>
  <c r="BF154" i="7"/>
  <c r="BB154" i="7"/>
  <c r="AX154" i="7"/>
  <c r="BJ154" i="7"/>
  <c r="AV154" i="7"/>
  <c r="AZ154" i="7"/>
  <c r="AT154" i="5"/>
  <c r="AR154" i="5"/>
  <c r="AN154" i="5"/>
  <c r="AV154" i="5"/>
  <c r="AL154" i="5"/>
  <c r="AX154" i="5"/>
  <c r="AP154" i="5"/>
  <c r="AT152" i="5"/>
  <c r="AR152" i="5"/>
  <c r="AN152" i="5"/>
  <c r="AX152" i="5"/>
  <c r="AV152" i="5"/>
  <c r="AL152" i="5"/>
  <c r="AP152" i="5"/>
  <c r="BL136" i="7"/>
  <c r="AN131" i="5"/>
  <c r="AR131" i="5"/>
  <c r="AV131" i="5"/>
  <c r="AL131" i="5"/>
  <c r="AP131" i="5"/>
  <c r="AT131" i="5"/>
  <c r="AX131" i="5"/>
  <c r="AR139" i="5"/>
  <c r="AN139" i="5"/>
  <c r="AT139" i="5"/>
  <c r="AL139" i="5"/>
  <c r="AP139" i="5"/>
  <c r="AX139" i="5"/>
  <c r="AV139" i="5"/>
  <c r="AC152" i="50" l="1"/>
  <c r="AI152" i="50"/>
  <c r="AE152" i="50"/>
  <c r="AG152" i="50"/>
  <c r="AE154" i="50"/>
  <c r="AC154" i="50"/>
  <c r="AG154" i="50"/>
  <c r="AI154" i="50"/>
  <c r="AC153" i="50"/>
  <c r="AG153" i="50"/>
  <c r="AI153" i="50"/>
  <c r="AE153" i="50"/>
  <c r="AE147" i="50"/>
  <c r="AC147" i="50"/>
  <c r="AI147" i="50"/>
  <c r="AG147" i="50"/>
  <c r="AE134" i="50"/>
  <c r="AG134" i="50"/>
  <c r="AI134" i="50"/>
  <c r="AC134" i="50"/>
  <c r="AI133" i="50"/>
  <c r="AE133" i="50"/>
  <c r="AG133" i="50"/>
  <c r="AC133" i="50"/>
  <c r="AC135" i="50"/>
  <c r="AG135" i="50"/>
  <c r="AE135" i="50"/>
  <c r="AI135" i="50"/>
  <c r="AC131" i="50"/>
  <c r="AE131" i="50"/>
  <c r="AG131" i="50"/>
  <c r="AI131" i="50"/>
  <c r="AE127" i="50"/>
  <c r="AG127" i="50"/>
  <c r="AI127" i="50"/>
  <c r="AC127" i="50"/>
  <c r="AZ152" i="5"/>
  <c r="AZ154" i="5"/>
  <c r="BL135" i="7"/>
  <c r="AZ134" i="5"/>
  <c r="BL154" i="7"/>
  <c r="BL134" i="7"/>
  <c r="BL147" i="7"/>
  <c r="AZ147" i="5"/>
  <c r="AZ131" i="5"/>
  <c r="AI124" i="5"/>
  <c r="AJ124" i="5" s="1"/>
  <c r="AO124" i="7"/>
  <c r="AP124" i="7" s="1"/>
  <c r="BL131" i="7"/>
  <c r="AZ143" i="5"/>
  <c r="AZ139" i="5"/>
  <c r="BL127" i="7"/>
  <c r="AZ153" i="5"/>
  <c r="AZ127" i="5"/>
  <c r="BL153" i="7"/>
  <c r="AZ142" i="5"/>
  <c r="BL152" i="7"/>
  <c r="BL133" i="7"/>
  <c r="AZ141" i="5"/>
  <c r="BF124" i="7" l="1"/>
  <c r="BH124" i="7"/>
  <c r="Z124" i="50" s="1"/>
  <c r="AA124" i="50" s="1"/>
  <c r="BJ124" i="7"/>
  <c r="BB124" i="7"/>
  <c r="AR124" i="7"/>
  <c r="AZ124" i="7"/>
  <c r="AX124" i="7"/>
  <c r="AT124" i="7"/>
  <c r="AV124" i="7"/>
  <c r="BD124" i="7"/>
  <c r="AP124" i="5"/>
  <c r="AT124" i="5"/>
  <c r="AL124" i="5"/>
  <c r="AR124" i="5"/>
  <c r="AV124" i="5"/>
  <c r="AN124" i="5"/>
  <c r="AX124" i="5"/>
  <c r="AG124" i="50" l="1"/>
  <c r="AE124" i="50"/>
  <c r="AC124" i="50"/>
  <c r="AI124" i="50"/>
  <c r="BL124" i="7"/>
  <c r="AZ124" i="5"/>
  <c r="F157" i="5" l="1"/>
  <c r="L157" i="5" s="1"/>
  <c r="AI157" i="5"/>
  <c r="F157" i="7"/>
  <c r="L157" i="7" s="1"/>
  <c r="AO157" i="7"/>
  <c r="Z157" i="7" l="1"/>
  <c r="X157" i="7"/>
  <c r="V157" i="7"/>
  <c r="AB157" i="7"/>
  <c r="T157" i="7"/>
  <c r="R157" i="7"/>
  <c r="P157" i="7"/>
  <c r="AH157" i="7"/>
  <c r="AF157" i="7"/>
  <c r="F157" i="50" s="1"/>
  <c r="AD157" i="7"/>
  <c r="X157" i="5"/>
  <c r="V157" i="5"/>
  <c r="T157" i="5"/>
  <c r="R157" i="5"/>
  <c r="P157" i="5"/>
  <c r="Z157" i="5"/>
  <c r="AB157" i="5"/>
  <c r="AP157" i="7"/>
  <c r="AJ157" i="5"/>
  <c r="L157" i="50" l="1"/>
  <c r="AN157" i="5"/>
  <c r="AX157" i="7"/>
  <c r="AZ157" i="7"/>
  <c r="BJ157" i="7"/>
  <c r="AL157" i="5"/>
  <c r="AR157" i="7"/>
  <c r="AP157" i="5"/>
  <c r="BH157" i="7"/>
  <c r="Z157" i="50" s="1"/>
  <c r="AA157" i="50" s="1"/>
  <c r="AX157" i="5"/>
  <c r="AT157" i="7"/>
  <c r="AV157" i="5"/>
  <c r="AT157" i="5"/>
  <c r="AV157" i="7"/>
  <c r="AD157" i="5"/>
  <c r="AF157" i="5" s="1"/>
  <c r="AJ157" i="7"/>
  <c r="AL157" i="7" s="1"/>
  <c r="BF157" i="7"/>
  <c r="AR157" i="5"/>
  <c r="BB157" i="7"/>
  <c r="BD157" i="7"/>
  <c r="R157" i="50" l="1"/>
  <c r="AE157" i="50" s="1"/>
  <c r="P157" i="50"/>
  <c r="AC157" i="50" s="1"/>
  <c r="T157" i="50"/>
  <c r="AG157" i="50" s="1"/>
  <c r="V157" i="50"/>
  <c r="AI157" i="50" s="1"/>
  <c r="AZ157" i="5"/>
  <c r="BL157" i="7"/>
  <c r="F145" i="7" l="1"/>
  <c r="L145" i="7" s="1"/>
  <c r="F145" i="5"/>
  <c r="L145" i="5" s="1"/>
  <c r="H178" i="7" l="1"/>
  <c r="AO121" i="7" l="1"/>
  <c r="AP121" i="7" s="1"/>
  <c r="F121" i="5"/>
  <c r="L121" i="5" s="1"/>
  <c r="F176" i="7"/>
  <c r="F176" i="5"/>
  <c r="AB121" i="5" l="1"/>
  <c r="Z121" i="5"/>
  <c r="X121" i="5"/>
  <c r="T121" i="5"/>
  <c r="R121" i="5"/>
  <c r="P121" i="5"/>
  <c r="V121" i="5"/>
  <c r="AI121" i="5"/>
  <c r="AJ121" i="5" s="1"/>
  <c r="L176" i="5"/>
  <c r="F178" i="5"/>
  <c r="L176" i="7"/>
  <c r="F178" i="7"/>
  <c r="AZ121" i="7"/>
  <c r="AX121" i="7"/>
  <c r="AV121" i="7"/>
  <c r="BJ121" i="7"/>
  <c r="BD121" i="7"/>
  <c r="AR121" i="7"/>
  <c r="AT121" i="7"/>
  <c r="BH121" i="7"/>
  <c r="Z121" i="50" s="1"/>
  <c r="AA121" i="50" s="1"/>
  <c r="BB121" i="7"/>
  <c r="BF121" i="7"/>
  <c r="AI121" i="50" l="1"/>
  <c r="AC121" i="50"/>
  <c r="AE121" i="50"/>
  <c r="AG121" i="50"/>
  <c r="L178" i="7"/>
  <c r="AB176" i="5"/>
  <c r="Z176" i="5"/>
  <c r="X176" i="5"/>
  <c r="V176" i="5"/>
  <c r="T176" i="5"/>
  <c r="R176" i="5"/>
  <c r="P176" i="5"/>
  <c r="BL121" i="7"/>
  <c r="L178" i="5"/>
  <c r="X178" i="5" l="1"/>
  <c r="T178" i="5"/>
  <c r="AB178" i="5"/>
  <c r="V178" i="5"/>
  <c r="AD176" i="5"/>
  <c r="P178" i="5"/>
  <c r="R178" i="5"/>
  <c r="Z178" i="5"/>
  <c r="AF176" i="5" l="1"/>
  <c r="AD178" i="5"/>
  <c r="AF178" i="5" s="1"/>
  <c r="F120" i="5" l="1"/>
  <c r="L120" i="5" s="1"/>
  <c r="F120" i="7"/>
  <c r="L120" i="7" s="1"/>
  <c r="AH120" i="7" l="1"/>
  <c r="R120" i="7"/>
  <c r="AF120" i="7"/>
  <c r="F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B120" i="5"/>
  <c r="AI120" i="5"/>
  <c r="AJ120" i="5" s="1"/>
  <c r="AO120" i="7"/>
  <c r="AP120" i="7" s="1"/>
  <c r="L120" i="50" l="1"/>
  <c r="AD120" i="5"/>
  <c r="AF120" i="5" s="1"/>
  <c r="AL120" i="5"/>
  <c r="AR120" i="5"/>
  <c r="AT120" i="5"/>
  <c r="AN120" i="5"/>
  <c r="AP120" i="5"/>
  <c r="AX120" i="5"/>
  <c r="AV120" i="5"/>
  <c r="BF120" i="7"/>
  <c r="AX120" i="7"/>
  <c r="AV120" i="7"/>
  <c r="BB120" i="7"/>
  <c r="BH120" i="7"/>
  <c r="Z120" i="50" s="1"/>
  <c r="AA120" i="50" s="1"/>
  <c r="BJ120" i="7"/>
  <c r="AZ120" i="7"/>
  <c r="BD120" i="7"/>
  <c r="AT120" i="7"/>
  <c r="AR120" i="7"/>
  <c r="AJ120" i="7"/>
  <c r="AL120" i="7" s="1"/>
  <c r="P120" i="50" l="1"/>
  <c r="AC120" i="50" s="1"/>
  <c r="T120" i="50"/>
  <c r="AG120" i="50" s="1"/>
  <c r="V120" i="50"/>
  <c r="AI120" i="50" s="1"/>
  <c r="R120" i="50"/>
  <c r="AE120" i="50" s="1"/>
  <c r="AZ120" i="5"/>
  <c r="BL120" i="7"/>
  <c r="F117" i="7" l="1"/>
  <c r="L117" i="7" s="1"/>
  <c r="AO117" i="7"/>
  <c r="F117" i="5"/>
  <c r="L117" i="5" s="1"/>
  <c r="AI117" i="5"/>
  <c r="AD117" i="7" l="1"/>
  <c r="AB117" i="7"/>
  <c r="Z117" i="7"/>
  <c r="P117" i="7"/>
  <c r="AH117" i="7"/>
  <c r="AF117" i="7"/>
  <c r="F117" i="50" s="1"/>
  <c r="R117" i="7"/>
  <c r="X117" i="7"/>
  <c r="V117" i="7"/>
  <c r="T117" i="7"/>
  <c r="T117" i="5"/>
  <c r="R117" i="5"/>
  <c r="P117" i="5"/>
  <c r="AB117" i="5"/>
  <c r="H37" i="48" s="1"/>
  <c r="H38" i="48" s="1"/>
  <c r="Z117" i="5"/>
  <c r="X117" i="5"/>
  <c r="V117" i="5"/>
  <c r="AP117" i="7"/>
  <c r="AJ117" i="5"/>
  <c r="H37" i="9" l="1"/>
  <c r="H38" i="9" s="1"/>
  <c r="L117" i="50"/>
  <c r="BF117" i="7"/>
  <c r="BD117" i="7"/>
  <c r="AD117" i="5"/>
  <c r="AF117" i="5" s="1"/>
  <c r="AT117" i="7"/>
  <c r="AV117" i="7"/>
  <c r="AP117" i="5"/>
  <c r="AR117" i="5"/>
  <c r="AL117" i="5"/>
  <c r="AT117" i="5"/>
  <c r="AN117" i="5"/>
  <c r="AV117" i="5"/>
  <c r="AX117" i="7"/>
  <c r="AJ117" i="7"/>
  <c r="AL117" i="7" s="1"/>
  <c r="BH117" i="7"/>
  <c r="Z117" i="50" s="1"/>
  <c r="AA117" i="50" s="1"/>
  <c r="AZ117" i="7"/>
  <c r="BB117" i="7"/>
  <c r="BJ117" i="7"/>
  <c r="AX117" i="5"/>
  <c r="AR117" i="7"/>
  <c r="P117" i="50" l="1"/>
  <c r="AC117" i="50" s="1"/>
  <c r="R117" i="50"/>
  <c r="AE117" i="50" s="1"/>
  <c r="T117" i="50"/>
  <c r="AG117" i="50" s="1"/>
  <c r="V117" i="50"/>
  <c r="AI117" i="50" s="1"/>
  <c r="F119" i="5"/>
  <c r="L119" i="5" s="1"/>
  <c r="F119" i="7"/>
  <c r="L119" i="7" s="1"/>
  <c r="BL117" i="7"/>
  <c r="AZ117" i="5"/>
  <c r="V119" i="7" l="1"/>
  <c r="T119" i="7"/>
  <c r="AH119" i="7"/>
  <c r="R119" i="7"/>
  <c r="Z119" i="7"/>
  <c r="P119" i="7"/>
  <c r="AF119" i="7"/>
  <c r="F119" i="50" s="1"/>
  <c r="AD119" i="7"/>
  <c r="AB119" i="7"/>
  <c r="X119" i="7"/>
  <c r="X119" i="5"/>
  <c r="V119" i="5"/>
  <c r="T119" i="5"/>
  <c r="P119" i="5"/>
  <c r="R119" i="5"/>
  <c r="AB119" i="5"/>
  <c r="Z119" i="5"/>
  <c r="AI119" i="5"/>
  <c r="AJ119" i="5" s="1"/>
  <c r="AO119" i="7"/>
  <c r="AP119" i="7" s="1"/>
  <c r="L119" i="50" l="1"/>
  <c r="AJ119" i="7"/>
  <c r="BF119" i="7"/>
  <c r="BJ119" i="7"/>
  <c r="AZ119" i="7"/>
  <c r="AT119" i="7"/>
  <c r="BB119" i="7"/>
  <c r="AR119" i="7"/>
  <c r="AV119" i="7"/>
  <c r="BD119" i="7"/>
  <c r="AX119" i="7"/>
  <c r="BH119" i="7"/>
  <c r="Z119" i="50" s="1"/>
  <c r="AA119" i="50" s="1"/>
  <c r="AD119" i="5"/>
  <c r="AT119" i="5"/>
  <c r="AP119" i="5"/>
  <c r="AX119" i="5"/>
  <c r="AN119" i="5"/>
  <c r="AV119" i="5"/>
  <c r="AR119" i="5"/>
  <c r="AL119" i="5"/>
  <c r="P119" i="50" l="1"/>
  <c r="AC119" i="50" s="1"/>
  <c r="R119" i="50"/>
  <c r="AE119" i="50" s="1"/>
  <c r="T119" i="50"/>
  <c r="AG119" i="50" s="1"/>
  <c r="V119" i="50"/>
  <c r="AI119" i="50" s="1"/>
  <c r="BL119" i="7"/>
  <c r="AZ119" i="5"/>
  <c r="AI148" i="5" l="1"/>
  <c r="AO148" i="7"/>
  <c r="F149" i="5"/>
  <c r="L149" i="5" s="1"/>
  <c r="F149" i="7"/>
  <c r="L149" i="7" s="1"/>
  <c r="V149" i="7" l="1"/>
  <c r="T149" i="7"/>
  <c r="AH149" i="7"/>
  <c r="R149" i="7"/>
  <c r="AF149" i="7"/>
  <c r="AD149" i="7"/>
  <c r="AB149" i="7"/>
  <c r="Z149" i="7"/>
  <c r="X149" i="7"/>
  <c r="P149" i="7"/>
  <c r="Z149" i="5"/>
  <c r="X149" i="5"/>
  <c r="V149" i="5"/>
  <c r="T149" i="5"/>
  <c r="R149" i="5"/>
  <c r="P149" i="5"/>
  <c r="AB149" i="5"/>
  <c r="AO149" i="7"/>
  <c r="AP149" i="7" s="1"/>
  <c r="F148" i="5"/>
  <c r="L148" i="5" s="1"/>
  <c r="F148" i="7"/>
  <c r="AI149" i="5"/>
  <c r="AJ149" i="5" s="1"/>
  <c r="X148" i="5" l="1"/>
  <c r="V148" i="5"/>
  <c r="T148" i="5"/>
  <c r="R148" i="5"/>
  <c r="P148" i="5"/>
  <c r="AB148" i="5"/>
  <c r="Z148" i="5"/>
  <c r="AJ148" i="5"/>
  <c r="AR149" i="7"/>
  <c r="AX149" i="7"/>
  <c r="AZ149" i="7"/>
  <c r="BB149" i="7"/>
  <c r="AV149" i="7"/>
  <c r="BH149" i="7"/>
  <c r="Z149" i="50" s="1"/>
  <c r="AT149" i="7"/>
  <c r="BJ149" i="7"/>
  <c r="BD149" i="7"/>
  <c r="BF149" i="7"/>
  <c r="L148" i="7"/>
  <c r="AP148" i="7"/>
  <c r="AX149" i="5"/>
  <c r="AN149" i="5"/>
  <c r="AV149" i="5"/>
  <c r="AT149" i="5"/>
  <c r="AL149" i="5"/>
  <c r="AP149" i="5"/>
  <c r="AR149" i="5"/>
  <c r="AD149" i="5"/>
  <c r="AF149" i="5" s="1"/>
  <c r="AJ149" i="7"/>
  <c r="AL149" i="7" s="1"/>
  <c r="AP148" i="5" l="1"/>
  <c r="Z148" i="7"/>
  <c r="BB148" i="7" s="1"/>
  <c r="X148" i="7"/>
  <c r="AZ148" i="7" s="1"/>
  <c r="V148" i="7"/>
  <c r="AF148" i="7"/>
  <c r="BH148" i="7" s="1"/>
  <c r="Z148" i="50" s="1"/>
  <c r="AD148" i="7"/>
  <c r="BF148" i="7" s="1"/>
  <c r="AB148" i="7"/>
  <c r="BD148" i="7" s="1"/>
  <c r="T148" i="7"/>
  <c r="AV148" i="7" s="1"/>
  <c r="R148" i="7"/>
  <c r="AT148" i="7" s="1"/>
  <c r="P148" i="7"/>
  <c r="AR148" i="7" s="1"/>
  <c r="AH148" i="7"/>
  <c r="BJ148" i="7" s="1"/>
  <c r="AV148" i="5"/>
  <c r="AZ149" i="5"/>
  <c r="AD148" i="5"/>
  <c r="AF148" i="5" s="1"/>
  <c r="AL148" i="5"/>
  <c r="AR148" i="5"/>
  <c r="BL149" i="7"/>
  <c r="AT148" i="5"/>
  <c r="AX148" i="5"/>
  <c r="AN148" i="5"/>
  <c r="AX148" i="7" l="1"/>
  <c r="BL148" i="7" s="1"/>
  <c r="AJ148" i="7"/>
  <c r="D45" i="9" s="1"/>
  <c r="AZ148" i="5"/>
  <c r="F45" i="9" l="1"/>
  <c r="D45" i="49"/>
  <c r="AL148" i="7"/>
  <c r="L45" i="9" l="1"/>
  <c r="F45" i="49"/>
  <c r="AO116" i="7"/>
  <c r="F116" i="7"/>
  <c r="L116" i="7" s="1"/>
  <c r="F116" i="5"/>
  <c r="L116" i="5" s="1"/>
  <c r="AE45" i="9" l="1"/>
  <c r="W45" i="9"/>
  <c r="AD45" i="9"/>
  <c r="V45" i="9"/>
  <c r="AC45" i="9"/>
  <c r="U45" i="9"/>
  <c r="AB45" i="9"/>
  <c r="T45" i="9"/>
  <c r="AI45" i="9"/>
  <c r="AA45" i="9"/>
  <c r="S45" i="9"/>
  <c r="AH45" i="9"/>
  <c r="Z45" i="9"/>
  <c r="R45" i="9"/>
  <c r="AG45" i="9"/>
  <c r="Y45" i="9"/>
  <c r="Q45" i="9"/>
  <c r="AF45" i="9"/>
  <c r="X45" i="9"/>
  <c r="P45" i="9"/>
  <c r="AI116" i="5"/>
  <c r="AJ116" i="5" s="1"/>
  <c r="AH116" i="7"/>
  <c r="R116" i="7"/>
  <c r="AF116" i="7"/>
  <c r="F116" i="50" s="1"/>
  <c r="P116" i="7"/>
  <c r="AD116" i="7"/>
  <c r="Z116" i="7"/>
  <c r="X116" i="7"/>
  <c r="AB116" i="7"/>
  <c r="V116" i="7"/>
  <c r="T116" i="7"/>
  <c r="R116" i="5"/>
  <c r="P116" i="5"/>
  <c r="Z116" i="5"/>
  <c r="X116" i="5"/>
  <c r="T116" i="5"/>
  <c r="V116" i="5"/>
  <c r="AB116" i="5"/>
  <c r="AP116" i="7"/>
  <c r="L116" i="50" l="1"/>
  <c r="AL116" i="5"/>
  <c r="AP116" i="5"/>
  <c r="BF116" i="7"/>
  <c r="BD116" i="7"/>
  <c r="AR116" i="5"/>
  <c r="AX116" i="7"/>
  <c r="AD116" i="5"/>
  <c r="AF116" i="5" s="1"/>
  <c r="AN116" i="5"/>
  <c r="AV116" i="5"/>
  <c r="AX116" i="5"/>
  <c r="AJ116" i="7"/>
  <c r="AL116" i="7" s="1"/>
  <c r="AT116" i="7"/>
  <c r="BH116" i="7"/>
  <c r="Z116" i="50" s="1"/>
  <c r="AA116" i="50" s="1"/>
  <c r="BJ116" i="7"/>
  <c r="AR116" i="7"/>
  <c r="BB116" i="7"/>
  <c r="AZ116" i="7"/>
  <c r="AV116" i="7"/>
  <c r="AT116" i="5"/>
  <c r="V116" i="50" l="1"/>
  <c r="AI116" i="50" s="1"/>
  <c r="T116" i="50"/>
  <c r="AG116" i="50" s="1"/>
  <c r="R116" i="50"/>
  <c r="AE116" i="50" s="1"/>
  <c r="P116" i="50"/>
  <c r="AC116" i="50" s="1"/>
  <c r="AZ116" i="5"/>
  <c r="BL116" i="7"/>
  <c r="F122" i="5" l="1"/>
  <c r="L122" i="5" s="1"/>
  <c r="AI122" i="5"/>
  <c r="F122" i="7"/>
  <c r="L122" i="7" s="1"/>
  <c r="AO122" i="7"/>
  <c r="AP122" i="7" l="1"/>
  <c r="Z122" i="7"/>
  <c r="X122" i="7"/>
  <c r="V122" i="7"/>
  <c r="AF122" i="7"/>
  <c r="F122" i="50" s="1"/>
  <c r="AB122" i="7"/>
  <c r="T122" i="7"/>
  <c r="AH122" i="7"/>
  <c r="AD122" i="7"/>
  <c r="R122" i="7"/>
  <c r="P122" i="7"/>
  <c r="AB122" i="5"/>
  <c r="Z122" i="5"/>
  <c r="V122" i="5"/>
  <c r="T122" i="5"/>
  <c r="R122" i="5"/>
  <c r="P122" i="5"/>
  <c r="X122" i="5"/>
  <c r="AJ122" i="5"/>
  <c r="L122" i="50" l="1"/>
  <c r="AT122" i="7"/>
  <c r="BF122" i="7"/>
  <c r="AD122" i="5"/>
  <c r="AF122" i="5" s="1"/>
  <c r="AX122" i="7"/>
  <c r="AJ122" i="7"/>
  <c r="AL122" i="7" s="1"/>
  <c r="AR122" i="7"/>
  <c r="AZ122" i="7"/>
  <c r="BB122" i="7"/>
  <c r="AT122" i="5"/>
  <c r="AP122" i="5"/>
  <c r="AV122" i="5"/>
  <c r="AR122" i="5"/>
  <c r="AX122" i="5"/>
  <c r="AL122" i="5"/>
  <c r="AN122" i="5"/>
  <c r="BH122" i="7"/>
  <c r="Z122" i="50" s="1"/>
  <c r="AA122" i="50" s="1"/>
  <c r="AV122" i="7"/>
  <c r="BJ122" i="7"/>
  <c r="BD122" i="7"/>
  <c r="P122" i="50" l="1"/>
  <c r="AC122" i="50" s="1"/>
  <c r="T122" i="50"/>
  <c r="AG122" i="50" s="1"/>
  <c r="V122" i="50"/>
  <c r="AI122" i="50" s="1"/>
  <c r="R122" i="50"/>
  <c r="AE122" i="50" s="1"/>
  <c r="BL122" i="7"/>
  <c r="AZ122" i="5"/>
  <c r="L95" i="7" l="1"/>
  <c r="H95" i="7"/>
  <c r="H97" i="7" s="1"/>
  <c r="H164" i="7" s="1"/>
  <c r="H180" i="7" s="1"/>
  <c r="F95" i="7"/>
  <c r="F95" i="5"/>
  <c r="X95" i="5" l="1"/>
  <c r="Z95" i="5"/>
  <c r="AB95" i="5"/>
  <c r="P95" i="5"/>
  <c r="T95" i="5"/>
  <c r="V95" i="5"/>
  <c r="R95" i="5"/>
  <c r="L95" i="5"/>
  <c r="P95" i="7"/>
  <c r="R95" i="7"/>
  <c r="AH95" i="7"/>
  <c r="AB95" i="7"/>
  <c r="V95" i="7"/>
  <c r="T95" i="7"/>
  <c r="AF95" i="7"/>
  <c r="Z95" i="7"/>
  <c r="X95" i="7"/>
  <c r="AD95" i="7"/>
  <c r="F118" i="7" l="1"/>
  <c r="L118" i="7" s="1"/>
  <c r="AO118" i="7" l="1"/>
  <c r="AP118" i="7" s="1"/>
  <c r="Z118" i="7"/>
  <c r="X118" i="7"/>
  <c r="V118" i="7"/>
  <c r="R118" i="7"/>
  <c r="AH118" i="7"/>
  <c r="AD118" i="7"/>
  <c r="T118" i="7"/>
  <c r="AB118" i="7"/>
  <c r="AF118" i="7"/>
  <c r="F118" i="50" s="1"/>
  <c r="P118" i="7"/>
  <c r="F118" i="5"/>
  <c r="L118" i="5" s="1"/>
  <c r="L118" i="50" l="1"/>
  <c r="AI118" i="5"/>
  <c r="AJ118" i="5" s="1"/>
  <c r="BJ118" i="7"/>
  <c r="AV118" i="7"/>
  <c r="V118" i="5"/>
  <c r="D34" i="48" s="1"/>
  <c r="F34" i="48" s="1"/>
  <c r="L34" i="48" s="1"/>
  <c r="T118" i="5"/>
  <c r="D33" i="48" s="1"/>
  <c r="F33" i="48" s="1"/>
  <c r="L33" i="48" s="1"/>
  <c r="R118" i="5"/>
  <c r="D32" i="48" s="1"/>
  <c r="F32" i="48" s="1"/>
  <c r="L32" i="48" s="1"/>
  <c r="AB118" i="5"/>
  <c r="D37" i="48" s="1"/>
  <c r="F37" i="48" s="1"/>
  <c r="L37" i="48" s="1"/>
  <c r="Z118" i="5"/>
  <c r="D36" i="48" s="1"/>
  <c r="F36" i="48" s="1"/>
  <c r="L36" i="48" s="1"/>
  <c r="X118" i="5"/>
  <c r="D35" i="48" s="1"/>
  <c r="F35" i="48" s="1"/>
  <c r="L35" i="48" s="1"/>
  <c r="P118" i="5"/>
  <c r="D31" i="48" s="1"/>
  <c r="BD118" i="7"/>
  <c r="BH118" i="7"/>
  <c r="Z118" i="50" s="1"/>
  <c r="AA118" i="50" s="1"/>
  <c r="AZ118" i="7"/>
  <c r="BF118" i="7"/>
  <c r="AT118" i="7"/>
  <c r="AX118" i="7"/>
  <c r="BB118" i="7"/>
  <c r="AJ118" i="7"/>
  <c r="AL118" i="7" s="1"/>
  <c r="AR118" i="7"/>
  <c r="P118" i="50" l="1"/>
  <c r="AC118" i="50" s="1"/>
  <c r="T118" i="50"/>
  <c r="AG118" i="50" s="1"/>
  <c r="V118" i="50"/>
  <c r="AI118" i="50" s="1"/>
  <c r="R118" i="50"/>
  <c r="AE118" i="50" s="1"/>
  <c r="AI34" i="48"/>
  <c r="AA34" i="48"/>
  <c r="S34" i="48"/>
  <c r="AH34" i="48"/>
  <c r="Z34" i="48"/>
  <c r="R34" i="48"/>
  <c r="P34" i="48"/>
  <c r="T34" i="48"/>
  <c r="AG34" i="48"/>
  <c r="Y34" i="48"/>
  <c r="Q34" i="48"/>
  <c r="AF34" i="48"/>
  <c r="X34" i="48"/>
  <c r="AE34" i="48"/>
  <c r="W34" i="48"/>
  <c r="AD34" i="48"/>
  <c r="V34" i="48"/>
  <c r="AC34" i="48"/>
  <c r="U34" i="48"/>
  <c r="AB34" i="48"/>
  <c r="AI32" i="48"/>
  <c r="AA32" i="48"/>
  <c r="S32" i="48"/>
  <c r="AF32" i="48"/>
  <c r="AH32" i="48"/>
  <c r="Z32" i="48"/>
  <c r="R32" i="48"/>
  <c r="AG32" i="48"/>
  <c r="Y32" i="48"/>
  <c r="Q32" i="48"/>
  <c r="P32" i="48"/>
  <c r="T32" i="48"/>
  <c r="X32" i="48"/>
  <c r="AE32" i="48"/>
  <c r="W32" i="48"/>
  <c r="AD32" i="48"/>
  <c r="V32" i="48"/>
  <c r="AC32" i="48"/>
  <c r="U32" i="48"/>
  <c r="AB32" i="48"/>
  <c r="AE33" i="48"/>
  <c r="W33" i="48"/>
  <c r="P33" i="48"/>
  <c r="AD33" i="48"/>
  <c r="V33" i="48"/>
  <c r="AC33" i="48"/>
  <c r="U33" i="48"/>
  <c r="AB33" i="48"/>
  <c r="T33" i="48"/>
  <c r="AF33" i="48"/>
  <c r="AI33" i="48"/>
  <c r="AA33" i="48"/>
  <c r="S33" i="48"/>
  <c r="AH33" i="48"/>
  <c r="Z33" i="48"/>
  <c r="R33" i="48"/>
  <c r="AG33" i="48"/>
  <c r="Y33" i="48"/>
  <c r="Q33" i="48"/>
  <c r="X33" i="48"/>
  <c r="AE35" i="48"/>
  <c r="W35" i="48"/>
  <c r="AB35" i="48"/>
  <c r="AD35" i="48"/>
  <c r="V35" i="48"/>
  <c r="AC35" i="48"/>
  <c r="U35" i="48"/>
  <c r="T35" i="48"/>
  <c r="AF35" i="48"/>
  <c r="AI35" i="48"/>
  <c r="AA35" i="48"/>
  <c r="S35" i="48"/>
  <c r="P35" i="48"/>
  <c r="AH35" i="48"/>
  <c r="Z35" i="48"/>
  <c r="R35" i="48"/>
  <c r="X35" i="48"/>
  <c r="AG35" i="48"/>
  <c r="Y35" i="48"/>
  <c r="Q35" i="48"/>
  <c r="AE37" i="48"/>
  <c r="W37" i="48"/>
  <c r="AD37" i="48"/>
  <c r="V37" i="48"/>
  <c r="AC37" i="48"/>
  <c r="U37" i="48"/>
  <c r="T37" i="48"/>
  <c r="AB37" i="48"/>
  <c r="AI37" i="48"/>
  <c r="AA37" i="48"/>
  <c r="S37" i="48"/>
  <c r="X37" i="48"/>
  <c r="AH37" i="48"/>
  <c r="Z37" i="48"/>
  <c r="R37" i="48"/>
  <c r="P37" i="48"/>
  <c r="AG37" i="48"/>
  <c r="Y37" i="48"/>
  <c r="Q37" i="48"/>
  <c r="AF37" i="48"/>
  <c r="AI36" i="48"/>
  <c r="AA36" i="48"/>
  <c r="S36" i="48"/>
  <c r="AH36" i="48"/>
  <c r="Z36" i="48"/>
  <c r="R36" i="48"/>
  <c r="AB36" i="48"/>
  <c r="AG36" i="48"/>
  <c r="Y36" i="48"/>
  <c r="Q36" i="48"/>
  <c r="AF36" i="48"/>
  <c r="X36" i="48"/>
  <c r="P36" i="48"/>
  <c r="AE36" i="48"/>
  <c r="W36" i="48"/>
  <c r="AD36" i="48"/>
  <c r="V36" i="48"/>
  <c r="AC36" i="48"/>
  <c r="U36" i="48"/>
  <c r="T36" i="48"/>
  <c r="F31" i="48"/>
  <c r="D38" i="48"/>
  <c r="AL118" i="5"/>
  <c r="AT118" i="5"/>
  <c r="AR118" i="5"/>
  <c r="AV118" i="5"/>
  <c r="BL118" i="7"/>
  <c r="AX118" i="5"/>
  <c r="AD118" i="5"/>
  <c r="AF118" i="5" s="1"/>
  <c r="AP118" i="5"/>
  <c r="AN118" i="5"/>
  <c r="F38" i="48" l="1"/>
  <c r="L31" i="48"/>
  <c r="AZ118" i="5"/>
  <c r="AE31" i="48" l="1"/>
  <c r="W31" i="48"/>
  <c r="W38" i="48" s="1"/>
  <c r="AB31" i="48"/>
  <c r="AB38" i="48" s="1"/>
  <c r="AD31" i="48"/>
  <c r="AD38" i="48" s="1"/>
  <c r="V31" i="48"/>
  <c r="V38" i="48" s="1"/>
  <c r="X31" i="48"/>
  <c r="X38" i="48" s="1"/>
  <c r="AC31" i="48"/>
  <c r="AC38" i="48" s="1"/>
  <c r="U31" i="48"/>
  <c r="U38" i="48" s="1"/>
  <c r="T31" i="48"/>
  <c r="T38" i="48" s="1"/>
  <c r="AI31" i="48"/>
  <c r="AI38" i="48" s="1"/>
  <c r="AA31" i="48"/>
  <c r="AA38" i="48" s="1"/>
  <c r="S31" i="48"/>
  <c r="S38" i="48" s="1"/>
  <c r="P31" i="48"/>
  <c r="AH31" i="48"/>
  <c r="AH38" i="48" s="1"/>
  <c r="Z31" i="48"/>
  <c r="Z38" i="48" s="1"/>
  <c r="R31" i="48"/>
  <c r="AF31" i="48"/>
  <c r="AG31" i="48"/>
  <c r="Y31" i="48"/>
  <c r="Y38" i="48" s="1"/>
  <c r="Q31" i="48"/>
  <c r="Q38" i="48" s="1"/>
  <c r="L38" i="48"/>
  <c r="AJ38" i="48"/>
  <c r="AD23" i="5"/>
  <c r="AR23" i="5" s="1"/>
  <c r="P31" i="5"/>
  <c r="R31" i="5"/>
  <c r="T31" i="5"/>
  <c r="V31" i="5"/>
  <c r="X31" i="5"/>
  <c r="Z31" i="5"/>
  <c r="AB31" i="5"/>
  <c r="P67" i="5"/>
  <c r="R67" i="5"/>
  <c r="R75" i="5" s="1"/>
  <c r="Z38" i="11" s="1"/>
  <c r="T67" i="5"/>
  <c r="T75" i="5" s="1"/>
  <c r="AB38" i="11" s="1"/>
  <c r="V67" i="5"/>
  <c r="V75" i="5" s="1"/>
  <c r="AD38" i="11" s="1"/>
  <c r="X67" i="5"/>
  <c r="X75" i="5" s="1"/>
  <c r="AF38" i="11" s="1"/>
  <c r="Z67" i="5"/>
  <c r="Z75" i="5" s="1"/>
  <c r="AH38" i="11" s="1"/>
  <c r="AB67" i="5"/>
  <c r="AB75" i="5" s="1"/>
  <c r="AJ38" i="11" s="1"/>
  <c r="AD121" i="5"/>
  <c r="AL121" i="5"/>
  <c r="AN121" i="5"/>
  <c r="AP121" i="5"/>
  <c r="AR121" i="5"/>
  <c r="AT121" i="5"/>
  <c r="AV121" i="5"/>
  <c r="AX121" i="5"/>
  <c r="AD135" i="5"/>
  <c r="AF135" i="5" s="1"/>
  <c r="AL135" i="5"/>
  <c r="AN135" i="5"/>
  <c r="AP135" i="5"/>
  <c r="AR135" i="5"/>
  <c r="AT135" i="5"/>
  <c r="AV135" i="5"/>
  <c r="AX135" i="5"/>
  <c r="AF38" i="48" l="1"/>
  <c r="R38" i="48"/>
  <c r="AG38" i="48"/>
  <c r="AE38" i="48"/>
  <c r="P38" i="48"/>
  <c r="AD31" i="5"/>
  <c r="AF31" i="5" s="1"/>
  <c r="AX23" i="5"/>
  <c r="AX31" i="5" s="1"/>
  <c r="AV23" i="5"/>
  <c r="AV31" i="5" s="1"/>
  <c r="AT23" i="5"/>
  <c r="AT31" i="5" s="1"/>
  <c r="AP23" i="5"/>
  <c r="AP31" i="5" s="1"/>
  <c r="AN23" i="5"/>
  <c r="AN31" i="5" s="1"/>
  <c r="AZ135" i="5"/>
  <c r="AL23" i="5"/>
  <c r="AL31" i="5" s="1"/>
  <c r="AZ121" i="5"/>
  <c r="AD67" i="5"/>
  <c r="AD75" i="5" s="1"/>
  <c r="AF23" i="5"/>
  <c r="AR31" i="5"/>
  <c r="P75" i="5"/>
  <c r="X38" i="11" s="1"/>
  <c r="Z39" i="11" l="1"/>
  <c r="AB39" i="11"/>
  <c r="AD39" i="11"/>
  <c r="AJ39" i="11"/>
  <c r="AF39" i="11"/>
  <c r="X39" i="11"/>
  <c r="AH39" i="11"/>
  <c r="AF67" i="5"/>
  <c r="AZ23" i="5"/>
  <c r="AZ31" i="5" s="1"/>
  <c r="AF75" i="5"/>
  <c r="AJ21" i="7" l="1"/>
  <c r="AV21" i="7" s="1"/>
  <c r="AJ23" i="7"/>
  <c r="AR23" i="7" s="1"/>
  <c r="AJ27" i="7"/>
  <c r="AR27" i="7" s="1"/>
  <c r="AJ28" i="7"/>
  <c r="AX28" i="7" s="1"/>
  <c r="AJ29" i="7"/>
  <c r="AZ29" i="7" s="1"/>
  <c r="AJ43" i="7"/>
  <c r="AL43" i="7" s="1"/>
  <c r="AJ45" i="7"/>
  <c r="AL45" i="7" s="1"/>
  <c r="AJ49" i="7"/>
  <c r="AL49" i="7" s="1"/>
  <c r="AJ50" i="7"/>
  <c r="AL50" i="7" s="1"/>
  <c r="AJ51" i="7"/>
  <c r="AL51" i="7" s="1"/>
  <c r="P65" i="7"/>
  <c r="R65" i="7"/>
  <c r="T65" i="7"/>
  <c r="V65" i="7"/>
  <c r="X65" i="7"/>
  <c r="Z65" i="7"/>
  <c r="AB65" i="7"/>
  <c r="AD65" i="7"/>
  <c r="AF65" i="7"/>
  <c r="F65" i="50" s="1"/>
  <c r="L65" i="50" s="1"/>
  <c r="AH65" i="7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J139" i="7"/>
  <c r="AL139" i="7" s="1"/>
  <c r="AR139" i="7"/>
  <c r="AT139" i="7"/>
  <c r="AV139" i="7"/>
  <c r="AX139" i="7"/>
  <c r="AZ139" i="7"/>
  <c r="BB139" i="7"/>
  <c r="BD139" i="7"/>
  <c r="BF139" i="7"/>
  <c r="BH139" i="7"/>
  <c r="Z139" i="50" s="1"/>
  <c r="AA139" i="50" s="1"/>
  <c r="BJ139" i="7"/>
  <c r="AJ140" i="7"/>
  <c r="AL140" i="7" s="1"/>
  <c r="AR140" i="7"/>
  <c r="AT140" i="7"/>
  <c r="AV140" i="7"/>
  <c r="AX140" i="7"/>
  <c r="AZ140" i="7"/>
  <c r="BB140" i="7"/>
  <c r="BD140" i="7"/>
  <c r="BF140" i="7"/>
  <c r="BH140" i="7"/>
  <c r="Z140" i="50" s="1"/>
  <c r="AA140" i="50" s="1"/>
  <c r="BJ140" i="7"/>
  <c r="AJ142" i="7"/>
  <c r="AL142" i="7" s="1"/>
  <c r="AR142" i="7"/>
  <c r="AT142" i="7"/>
  <c r="AV142" i="7"/>
  <c r="AX142" i="7"/>
  <c r="AZ142" i="7"/>
  <c r="BB142" i="7"/>
  <c r="BD142" i="7"/>
  <c r="BF142" i="7"/>
  <c r="BH142" i="7"/>
  <c r="Z142" i="50" s="1"/>
  <c r="AA142" i="50" s="1"/>
  <c r="BJ142" i="7"/>
  <c r="AC142" i="50" l="1"/>
  <c r="AG142" i="50"/>
  <c r="AI142" i="50"/>
  <c r="AE142" i="50"/>
  <c r="AI139" i="50"/>
  <c r="AE139" i="50"/>
  <c r="AC139" i="50"/>
  <c r="AG139" i="50"/>
  <c r="AI140" i="50"/>
  <c r="AC140" i="50"/>
  <c r="AE140" i="50"/>
  <c r="AG140" i="50"/>
  <c r="BJ21" i="7"/>
  <c r="BH21" i="7"/>
  <c r="BF21" i="7"/>
  <c r="BH29" i="7"/>
  <c r="BF29" i="7"/>
  <c r="BD29" i="7"/>
  <c r="BB29" i="7"/>
  <c r="AL29" i="7"/>
  <c r="AL21" i="7"/>
  <c r="BH28" i="7"/>
  <c r="BD21" i="7"/>
  <c r="BJ29" i="7"/>
  <c r="AJ67" i="7"/>
  <c r="AL67" i="7" s="1"/>
  <c r="BL142" i="7"/>
  <c r="BJ28" i="7"/>
  <c r="BF23" i="7"/>
  <c r="BF27" i="7"/>
  <c r="AJ71" i="7"/>
  <c r="AL71" i="7" s="1"/>
  <c r="AX29" i="7"/>
  <c r="BD27" i="7"/>
  <c r="AV29" i="7"/>
  <c r="BB27" i="7"/>
  <c r="BL140" i="7"/>
  <c r="BH23" i="7"/>
  <c r="AL23" i="7"/>
  <c r="BL139" i="7"/>
  <c r="AJ72" i="7"/>
  <c r="AL72" i="7" s="1"/>
  <c r="BF28" i="7"/>
  <c r="BD23" i="7"/>
  <c r="AJ73" i="7"/>
  <c r="AL73" i="7" s="1"/>
  <c r="AJ65" i="7"/>
  <c r="AL65" i="7" s="1"/>
  <c r="BD28" i="7"/>
  <c r="BB23" i="7"/>
  <c r="AT29" i="7"/>
  <c r="BB28" i="7"/>
  <c r="AV27" i="7"/>
  <c r="AZ23" i="7"/>
  <c r="AR29" i="7"/>
  <c r="AV28" i="7"/>
  <c r="AL27" i="7"/>
  <c r="AX23" i="7"/>
  <c r="AR28" i="7"/>
  <c r="AV23" i="7"/>
  <c r="AL28" i="7"/>
  <c r="BJ23" i="7"/>
  <c r="AT23" i="7"/>
  <c r="AT21" i="7"/>
  <c r="AT28" i="7"/>
  <c r="AR21" i="7"/>
  <c r="AZ27" i="7"/>
  <c r="AX27" i="7"/>
  <c r="BB21" i="7"/>
  <c r="AZ21" i="7"/>
  <c r="AZ28" i="7"/>
  <c r="BJ27" i="7"/>
  <c r="AT27" i="7"/>
  <c r="AX21" i="7"/>
  <c r="BH27" i="7"/>
  <c r="BL29" i="7" l="1"/>
  <c r="BL23" i="7"/>
  <c r="BL27" i="7"/>
  <c r="BL21" i="7"/>
  <c r="BL28" i="7"/>
  <c r="AL83" i="7" l="1"/>
  <c r="L87" i="7" l="1"/>
  <c r="Z87" i="7" s="1"/>
  <c r="L87" i="5"/>
  <c r="V87" i="7" l="1"/>
  <c r="R87" i="7"/>
  <c r="P87" i="7"/>
  <c r="T87" i="7"/>
  <c r="X87" i="7"/>
  <c r="AH87" i="7"/>
  <c r="AF87" i="7"/>
  <c r="F87" i="50" s="1"/>
  <c r="L87" i="50" s="1"/>
  <c r="AD87" i="7"/>
  <c r="AB87" i="7"/>
  <c r="P87" i="50" l="1"/>
  <c r="R87" i="50"/>
  <c r="T87" i="50"/>
  <c r="V87" i="50"/>
  <c r="AJ87" i="7"/>
  <c r="AL87" i="7" s="1"/>
  <c r="AF82" i="5" l="1"/>
  <c r="P87" i="5" l="1"/>
  <c r="R87" i="5"/>
  <c r="T87" i="5"/>
  <c r="V87" i="5"/>
  <c r="X87" i="5"/>
  <c r="Z87" i="5"/>
  <c r="AB87" i="5"/>
  <c r="AD87" i="5" l="1"/>
  <c r="AF87" i="5" s="1"/>
  <c r="AL81" i="7" l="1"/>
  <c r="AL82" i="7"/>
  <c r="AD121" i="4" l="1"/>
  <c r="L41" i="13"/>
  <c r="L19" i="13"/>
  <c r="P41" i="13" l="1"/>
  <c r="X41" i="13"/>
  <c r="Z41" i="13"/>
  <c r="T41" i="13"/>
  <c r="V41" i="13"/>
  <c r="R41" i="13"/>
  <c r="Z19" i="13"/>
  <c r="X19" i="13"/>
  <c r="V19" i="13"/>
  <c r="T19" i="13"/>
  <c r="R19" i="13"/>
  <c r="P19" i="13"/>
  <c r="AD124" i="4"/>
  <c r="AK124" i="4" s="1"/>
  <c r="L171" i="4"/>
  <c r="L173" i="4"/>
  <c r="L176" i="4"/>
  <c r="L118" i="13"/>
  <c r="L148" i="13"/>
  <c r="L117" i="13"/>
  <c r="L20" i="13"/>
  <c r="L156" i="13"/>
  <c r="L129" i="13"/>
  <c r="L116" i="13"/>
  <c r="L126" i="13"/>
  <c r="L124" i="13"/>
  <c r="L153" i="13"/>
  <c r="L63" i="13"/>
  <c r="P63" i="13" l="1"/>
  <c r="X63" i="13"/>
  <c r="T171" i="4"/>
  <c r="V171" i="4"/>
  <c r="T176" i="4"/>
  <c r="V176" i="4"/>
  <c r="T173" i="4"/>
  <c r="V173" i="4"/>
  <c r="P176" i="4"/>
  <c r="R176" i="4"/>
  <c r="P171" i="4"/>
  <c r="R171" i="4"/>
  <c r="P173" i="4"/>
  <c r="R173" i="4"/>
  <c r="T156" i="13"/>
  <c r="R156" i="13"/>
  <c r="P156" i="13"/>
  <c r="X156" i="13"/>
  <c r="V156" i="13"/>
  <c r="Z156" i="13"/>
  <c r="X153" i="13"/>
  <c r="V153" i="13"/>
  <c r="T153" i="13"/>
  <c r="R153" i="13"/>
  <c r="Z153" i="13"/>
  <c r="P153" i="13"/>
  <c r="P148" i="13"/>
  <c r="T148" i="13"/>
  <c r="Z148" i="13"/>
  <c r="X148" i="13"/>
  <c r="V148" i="13"/>
  <c r="R148" i="13"/>
  <c r="Z63" i="13"/>
  <c r="X124" i="13"/>
  <c r="Z124" i="13"/>
  <c r="T124" i="13"/>
  <c r="R124" i="13"/>
  <c r="P124" i="13"/>
  <c r="V124" i="13"/>
  <c r="R129" i="13"/>
  <c r="P129" i="13"/>
  <c r="X129" i="13"/>
  <c r="T129" i="13"/>
  <c r="Z129" i="13"/>
  <c r="V129" i="13"/>
  <c r="V126" i="13"/>
  <c r="R126" i="13"/>
  <c r="P126" i="13"/>
  <c r="T126" i="13"/>
  <c r="Z126" i="13"/>
  <c r="X126" i="13"/>
  <c r="X118" i="13"/>
  <c r="V118" i="13"/>
  <c r="T118" i="13"/>
  <c r="R118" i="13"/>
  <c r="P118" i="13"/>
  <c r="Z118" i="13"/>
  <c r="T117" i="13"/>
  <c r="R117" i="13"/>
  <c r="P117" i="13"/>
  <c r="V117" i="13"/>
  <c r="Z117" i="13"/>
  <c r="X117" i="13"/>
  <c r="V116" i="13"/>
  <c r="T116" i="13"/>
  <c r="P116" i="13"/>
  <c r="Z116" i="13"/>
  <c r="X116" i="13"/>
  <c r="R116" i="13"/>
  <c r="T63" i="13"/>
  <c r="R63" i="13"/>
  <c r="V63" i="13"/>
  <c r="AD148" i="4"/>
  <c r="AK148" i="4" s="1"/>
  <c r="AD147" i="4"/>
  <c r="AK147" i="4" s="1"/>
  <c r="P20" i="13"/>
  <c r="Z20" i="13"/>
  <c r="V20" i="13"/>
  <c r="T20" i="13"/>
  <c r="R20" i="13"/>
  <c r="X20" i="13"/>
  <c r="AD140" i="4"/>
  <c r="AK140" i="4" s="1"/>
  <c r="AD135" i="4"/>
  <c r="AK135" i="4" s="1"/>
  <c r="L130" i="4"/>
  <c r="L126" i="4"/>
  <c r="L175" i="4"/>
  <c r="L143" i="4"/>
  <c r="L26" i="4"/>
  <c r="L116" i="4"/>
  <c r="L24" i="4"/>
  <c r="L156" i="4"/>
  <c r="L20" i="4"/>
  <c r="F71" i="4"/>
  <c r="L27" i="4"/>
  <c r="AD133" i="4"/>
  <c r="L135" i="4"/>
  <c r="AD116" i="4"/>
  <c r="L149" i="4"/>
  <c r="F70" i="4"/>
  <c r="L133" i="4"/>
  <c r="L41" i="4"/>
  <c r="AD136" i="4"/>
  <c r="AD134" i="4"/>
  <c r="L47" i="4"/>
  <c r="L136" i="4"/>
  <c r="L154" i="4"/>
  <c r="L30" i="4"/>
  <c r="L28" i="4"/>
  <c r="L118" i="4"/>
  <c r="L139" i="4"/>
  <c r="L51" i="4"/>
  <c r="F178" i="4"/>
  <c r="L170" i="4"/>
  <c r="L141" i="4"/>
  <c r="L117" i="4"/>
  <c r="L131" i="4"/>
  <c r="F69" i="4"/>
  <c r="L25" i="4"/>
  <c r="L43" i="4"/>
  <c r="L45" i="4"/>
  <c r="AD118" i="4"/>
  <c r="L157" i="4"/>
  <c r="L147" i="4"/>
  <c r="L174" i="4"/>
  <c r="L148" i="4"/>
  <c r="AD139" i="4"/>
  <c r="L172" i="4"/>
  <c r="L134" i="4"/>
  <c r="L119" i="4"/>
  <c r="L44" i="4"/>
  <c r="AD117" i="4"/>
  <c r="AD141" i="4"/>
  <c r="AD149" i="4"/>
  <c r="L129" i="4"/>
  <c r="L153" i="4"/>
  <c r="L152" i="4"/>
  <c r="AD143" i="4"/>
  <c r="L140" i="4"/>
  <c r="L49" i="4"/>
  <c r="L139" i="13"/>
  <c r="L47" i="13"/>
  <c r="L170" i="13"/>
  <c r="L154" i="13"/>
  <c r="L29" i="13"/>
  <c r="L121" i="13"/>
  <c r="AD133" i="13"/>
  <c r="L133" i="13"/>
  <c r="L140" i="13"/>
  <c r="L152" i="13"/>
  <c r="L171" i="13"/>
  <c r="L174" i="13"/>
  <c r="L147" i="13"/>
  <c r="L134" i="13"/>
  <c r="L157" i="13"/>
  <c r="L27" i="13"/>
  <c r="L155" i="13"/>
  <c r="L24" i="13"/>
  <c r="L141" i="13"/>
  <c r="L175" i="13"/>
  <c r="L26" i="13"/>
  <c r="AB19" i="13"/>
  <c r="L49" i="13"/>
  <c r="L28" i="13"/>
  <c r="L149" i="13"/>
  <c r="L66" i="13"/>
  <c r="L109" i="13"/>
  <c r="L25" i="13"/>
  <c r="L176" i="13"/>
  <c r="L135" i="13"/>
  <c r="AB41" i="13"/>
  <c r="L128" i="13"/>
  <c r="L143" i="13"/>
  <c r="L51" i="13"/>
  <c r="L130" i="13"/>
  <c r="L131" i="13"/>
  <c r="L173" i="13"/>
  <c r="L42" i="13"/>
  <c r="AD129" i="4"/>
  <c r="AD154" i="4"/>
  <c r="F68" i="4"/>
  <c r="AD126" i="4"/>
  <c r="AD156" i="4"/>
  <c r="AD153" i="4"/>
  <c r="AD152" i="4"/>
  <c r="AD131" i="4"/>
  <c r="AD130" i="4"/>
  <c r="AD157" i="4"/>
  <c r="T172" i="4" l="1"/>
  <c r="V172" i="4"/>
  <c r="T175" i="4"/>
  <c r="V175" i="4"/>
  <c r="T174" i="4"/>
  <c r="V174" i="4"/>
  <c r="T170" i="4"/>
  <c r="V170" i="4"/>
  <c r="T152" i="4"/>
  <c r="V152" i="4"/>
  <c r="T157" i="4"/>
  <c r="AJ157" i="4" s="1"/>
  <c r="V157" i="4"/>
  <c r="AL157" i="4" s="1"/>
  <c r="T154" i="4"/>
  <c r="AJ154" i="4" s="1"/>
  <c r="V154" i="4"/>
  <c r="AL154" i="4" s="1"/>
  <c r="T153" i="4"/>
  <c r="AJ153" i="4" s="1"/>
  <c r="V153" i="4"/>
  <c r="AL153" i="4" s="1"/>
  <c r="T156" i="4"/>
  <c r="V156" i="4"/>
  <c r="T148" i="4"/>
  <c r="AJ148" i="4" s="1"/>
  <c r="V148" i="4"/>
  <c r="AL148" i="4" s="1"/>
  <c r="T147" i="4"/>
  <c r="AJ147" i="4" s="1"/>
  <c r="V147" i="4"/>
  <c r="AL147" i="4" s="1"/>
  <c r="T149" i="4"/>
  <c r="AJ149" i="4" s="1"/>
  <c r="V149" i="4"/>
  <c r="AL149" i="4" s="1"/>
  <c r="T139" i="4"/>
  <c r="V139" i="4"/>
  <c r="AL139" i="4" s="1"/>
  <c r="T143" i="4"/>
  <c r="AJ143" i="4" s="1"/>
  <c r="V143" i="4"/>
  <c r="AL143" i="4" s="1"/>
  <c r="T140" i="4"/>
  <c r="AJ140" i="4" s="1"/>
  <c r="V140" i="4"/>
  <c r="AL140" i="4" s="1"/>
  <c r="T141" i="4"/>
  <c r="AJ141" i="4" s="1"/>
  <c r="V141" i="4"/>
  <c r="AL141" i="4" s="1"/>
  <c r="T133" i="4"/>
  <c r="AJ133" i="4" s="1"/>
  <c r="V133" i="4"/>
  <c r="AL133" i="4" s="1"/>
  <c r="T134" i="4"/>
  <c r="V134" i="4"/>
  <c r="AL134" i="4" s="1"/>
  <c r="T136" i="4"/>
  <c r="AJ136" i="4" s="1"/>
  <c r="V136" i="4"/>
  <c r="AL136" i="4" s="1"/>
  <c r="T135" i="4"/>
  <c r="AJ135" i="4" s="1"/>
  <c r="V135" i="4"/>
  <c r="AL135" i="4" s="1"/>
  <c r="T131" i="4"/>
  <c r="AJ131" i="4" s="1"/>
  <c r="V131" i="4"/>
  <c r="AL131" i="4" s="1"/>
  <c r="T126" i="4"/>
  <c r="V126" i="4"/>
  <c r="T130" i="4"/>
  <c r="AJ130" i="4" s="1"/>
  <c r="V130" i="4"/>
  <c r="AL130" i="4" s="1"/>
  <c r="T129" i="4"/>
  <c r="AJ129" i="4" s="1"/>
  <c r="V129" i="4"/>
  <c r="AL129" i="4" s="1"/>
  <c r="T118" i="4"/>
  <c r="V118" i="4"/>
  <c r="T119" i="4"/>
  <c r="V119" i="4"/>
  <c r="T117" i="4"/>
  <c r="V117" i="4"/>
  <c r="T116" i="4"/>
  <c r="V116" i="4"/>
  <c r="T49" i="4"/>
  <c r="V49" i="4"/>
  <c r="T44" i="4"/>
  <c r="V44" i="4"/>
  <c r="T41" i="4"/>
  <c r="V41" i="4"/>
  <c r="T45" i="4"/>
  <c r="V45" i="4"/>
  <c r="T47" i="4"/>
  <c r="V47" i="4"/>
  <c r="T43" i="4"/>
  <c r="V43" i="4"/>
  <c r="T51" i="4"/>
  <c r="V51" i="4"/>
  <c r="T28" i="4"/>
  <c r="V28" i="4"/>
  <c r="T27" i="4"/>
  <c r="V27" i="4"/>
  <c r="T30" i="4"/>
  <c r="V30" i="4"/>
  <c r="T20" i="4"/>
  <c r="V20" i="4"/>
  <c r="T24" i="4"/>
  <c r="V24" i="4"/>
  <c r="T25" i="4"/>
  <c r="V25" i="4"/>
  <c r="T26" i="4"/>
  <c r="V26" i="4"/>
  <c r="P172" i="4"/>
  <c r="R172" i="4"/>
  <c r="P175" i="4"/>
  <c r="R175" i="4"/>
  <c r="P170" i="4"/>
  <c r="R170" i="4"/>
  <c r="P174" i="4"/>
  <c r="R174" i="4"/>
  <c r="P157" i="4"/>
  <c r="R157" i="4"/>
  <c r="AH157" i="4" s="1"/>
  <c r="P154" i="4"/>
  <c r="AF154" i="4" s="1"/>
  <c r="R154" i="4"/>
  <c r="AH154" i="4" s="1"/>
  <c r="P156" i="4"/>
  <c r="AF156" i="4" s="1"/>
  <c r="R156" i="4"/>
  <c r="AH156" i="4" s="1"/>
  <c r="P152" i="4"/>
  <c r="R152" i="4"/>
  <c r="AH152" i="4" s="1"/>
  <c r="P153" i="4"/>
  <c r="AF153" i="4" s="1"/>
  <c r="R153" i="4"/>
  <c r="AH153" i="4" s="1"/>
  <c r="P149" i="4"/>
  <c r="AF149" i="4" s="1"/>
  <c r="R149" i="4"/>
  <c r="AH149" i="4" s="1"/>
  <c r="P148" i="4"/>
  <c r="R148" i="4"/>
  <c r="AH148" i="4" s="1"/>
  <c r="P147" i="4"/>
  <c r="R147" i="4"/>
  <c r="AH147" i="4" s="1"/>
  <c r="P140" i="4"/>
  <c r="R140" i="4"/>
  <c r="AH140" i="4" s="1"/>
  <c r="P139" i="4"/>
  <c r="AF139" i="4" s="1"/>
  <c r="R139" i="4"/>
  <c r="AH139" i="4" s="1"/>
  <c r="P141" i="4"/>
  <c r="AF141" i="4" s="1"/>
  <c r="R141" i="4"/>
  <c r="AH141" i="4" s="1"/>
  <c r="P143" i="4"/>
  <c r="R143" i="4"/>
  <c r="AH143" i="4" s="1"/>
  <c r="P136" i="4"/>
  <c r="AF136" i="4" s="1"/>
  <c r="R136" i="4"/>
  <c r="AH136" i="4" s="1"/>
  <c r="P133" i="4"/>
  <c r="AF133" i="4" s="1"/>
  <c r="R133" i="4"/>
  <c r="AH133" i="4" s="1"/>
  <c r="P134" i="4"/>
  <c r="AF134" i="4" s="1"/>
  <c r="R134" i="4"/>
  <c r="AH134" i="4" s="1"/>
  <c r="P135" i="4"/>
  <c r="R135" i="4"/>
  <c r="AH135" i="4" s="1"/>
  <c r="P126" i="4"/>
  <c r="R126" i="4"/>
  <c r="AH126" i="4" s="1"/>
  <c r="P130" i="4"/>
  <c r="R130" i="4"/>
  <c r="AH130" i="4" s="1"/>
  <c r="P129" i="4"/>
  <c r="R129" i="4"/>
  <c r="AH129" i="4" s="1"/>
  <c r="P131" i="4"/>
  <c r="R131" i="4"/>
  <c r="AH131" i="4" s="1"/>
  <c r="P119" i="4"/>
  <c r="R119" i="4"/>
  <c r="P118" i="4"/>
  <c r="R118" i="4"/>
  <c r="P116" i="4"/>
  <c r="R116" i="4"/>
  <c r="P117" i="4"/>
  <c r="R117" i="4"/>
  <c r="P41" i="4"/>
  <c r="R41" i="4"/>
  <c r="P49" i="4"/>
  <c r="R49" i="4"/>
  <c r="P44" i="4"/>
  <c r="R44" i="4"/>
  <c r="P45" i="4"/>
  <c r="R45" i="4"/>
  <c r="P47" i="4"/>
  <c r="R47" i="4"/>
  <c r="P43" i="4"/>
  <c r="R43" i="4"/>
  <c r="P51" i="4"/>
  <c r="R51" i="4"/>
  <c r="P20" i="4"/>
  <c r="R20" i="4"/>
  <c r="P25" i="4"/>
  <c r="R25" i="4"/>
  <c r="P24" i="4"/>
  <c r="R24" i="4"/>
  <c r="P28" i="4"/>
  <c r="R28" i="4"/>
  <c r="P26" i="4"/>
  <c r="R26" i="4"/>
  <c r="P30" i="4"/>
  <c r="R30" i="4"/>
  <c r="P27" i="4"/>
  <c r="R27" i="4"/>
  <c r="Z173" i="13"/>
  <c r="X173" i="13"/>
  <c r="V173" i="13"/>
  <c r="T173" i="13"/>
  <c r="P173" i="13"/>
  <c r="R173" i="13"/>
  <c r="V176" i="13"/>
  <c r="T176" i="13"/>
  <c r="R176" i="13"/>
  <c r="P176" i="13"/>
  <c r="Z176" i="13"/>
  <c r="X176" i="13"/>
  <c r="R175" i="13"/>
  <c r="P175" i="13"/>
  <c r="V175" i="13"/>
  <c r="T175" i="13"/>
  <c r="Z175" i="13"/>
  <c r="X175" i="13"/>
  <c r="Z174" i="13"/>
  <c r="X174" i="13"/>
  <c r="T174" i="13"/>
  <c r="P174" i="13"/>
  <c r="V174" i="13"/>
  <c r="R174" i="13"/>
  <c r="R171" i="13"/>
  <c r="P171" i="13"/>
  <c r="T171" i="13"/>
  <c r="Z171" i="13"/>
  <c r="X171" i="13"/>
  <c r="V171" i="13"/>
  <c r="X170" i="13"/>
  <c r="T170" i="13"/>
  <c r="R170" i="13"/>
  <c r="Z170" i="13"/>
  <c r="V170" i="13"/>
  <c r="P170" i="13"/>
  <c r="X157" i="13"/>
  <c r="V157" i="13"/>
  <c r="T157" i="13"/>
  <c r="R157" i="13"/>
  <c r="P157" i="13"/>
  <c r="Z157" i="13"/>
  <c r="Z154" i="13"/>
  <c r="X154" i="13"/>
  <c r="V154" i="13"/>
  <c r="T154" i="13"/>
  <c r="R154" i="13"/>
  <c r="P154" i="13"/>
  <c r="P155" i="13"/>
  <c r="Z155" i="13"/>
  <c r="X155" i="13"/>
  <c r="V155" i="13"/>
  <c r="T155" i="13"/>
  <c r="R155" i="13"/>
  <c r="T152" i="13"/>
  <c r="R152" i="13"/>
  <c r="P152" i="13"/>
  <c r="Z152" i="13"/>
  <c r="X152" i="13"/>
  <c r="V152" i="13"/>
  <c r="Z147" i="13"/>
  <c r="X147" i="13"/>
  <c r="R147" i="13"/>
  <c r="V147" i="13"/>
  <c r="T147" i="13"/>
  <c r="P147" i="13"/>
  <c r="T149" i="13"/>
  <c r="R149" i="13"/>
  <c r="P149" i="13"/>
  <c r="V149" i="13"/>
  <c r="Z149" i="13"/>
  <c r="X149" i="13"/>
  <c r="R141" i="13"/>
  <c r="Z141" i="13"/>
  <c r="X141" i="13"/>
  <c r="P141" i="13"/>
  <c r="V141" i="13"/>
  <c r="T141" i="13"/>
  <c r="Z140" i="13"/>
  <c r="X140" i="13"/>
  <c r="V140" i="13"/>
  <c r="T140" i="13"/>
  <c r="R140" i="13"/>
  <c r="P140" i="13"/>
  <c r="V139" i="13"/>
  <c r="T139" i="13"/>
  <c r="R139" i="13"/>
  <c r="P139" i="13"/>
  <c r="Z139" i="13"/>
  <c r="X139" i="13"/>
  <c r="V143" i="13"/>
  <c r="T143" i="13"/>
  <c r="R143" i="13"/>
  <c r="P143" i="13"/>
  <c r="Z143" i="13"/>
  <c r="X143" i="13"/>
  <c r="X133" i="13"/>
  <c r="V133" i="13"/>
  <c r="T133" i="13"/>
  <c r="Z133" i="13"/>
  <c r="R133" i="13"/>
  <c r="P133" i="13"/>
  <c r="AD142" i="4"/>
  <c r="AK142" i="4" s="1"/>
  <c r="V135" i="13"/>
  <c r="T135" i="13"/>
  <c r="R135" i="13"/>
  <c r="P135" i="13"/>
  <c r="Z135" i="13"/>
  <c r="X135" i="13"/>
  <c r="R134" i="13"/>
  <c r="Z134" i="13"/>
  <c r="X134" i="13"/>
  <c r="T134" i="13"/>
  <c r="P134" i="13"/>
  <c r="V134" i="13"/>
  <c r="Z131" i="13"/>
  <c r="X131" i="13"/>
  <c r="V131" i="13"/>
  <c r="T131" i="13"/>
  <c r="P131" i="13"/>
  <c r="R131" i="13"/>
  <c r="V130" i="13"/>
  <c r="T130" i="13"/>
  <c r="R130" i="13"/>
  <c r="P130" i="13"/>
  <c r="Z130" i="13"/>
  <c r="X130" i="13"/>
  <c r="Z128" i="13"/>
  <c r="X128" i="13"/>
  <c r="V128" i="13"/>
  <c r="T128" i="13"/>
  <c r="P128" i="13"/>
  <c r="R128" i="13"/>
  <c r="T121" i="13"/>
  <c r="R121" i="13"/>
  <c r="P121" i="13"/>
  <c r="Z121" i="13"/>
  <c r="X121" i="13"/>
  <c r="V121" i="13"/>
  <c r="V109" i="13"/>
  <c r="T109" i="13"/>
  <c r="R109" i="13"/>
  <c r="P109" i="13"/>
  <c r="Z109" i="13"/>
  <c r="X109" i="13"/>
  <c r="V51" i="13"/>
  <c r="T51" i="13"/>
  <c r="X51" i="13"/>
  <c r="R51" i="13"/>
  <c r="P51" i="13"/>
  <c r="Z51" i="13"/>
  <c r="R42" i="13"/>
  <c r="R64" i="13" s="1"/>
  <c r="V42" i="13"/>
  <c r="V64" i="13" s="1"/>
  <c r="P42" i="13"/>
  <c r="P64" i="13" s="1"/>
  <c r="T42" i="13"/>
  <c r="T64" i="13" s="1"/>
  <c r="X42" i="13"/>
  <c r="X64" i="13" s="1"/>
  <c r="Z42" i="13"/>
  <c r="Z64" i="13" s="1"/>
  <c r="V47" i="13"/>
  <c r="X47" i="13"/>
  <c r="T47" i="13"/>
  <c r="R47" i="13"/>
  <c r="Z47" i="13"/>
  <c r="P47" i="13"/>
  <c r="Z49" i="13"/>
  <c r="X49" i="13"/>
  <c r="T49" i="13"/>
  <c r="R49" i="13"/>
  <c r="P49" i="13"/>
  <c r="V49" i="13"/>
  <c r="X26" i="13"/>
  <c r="V26" i="13"/>
  <c r="T26" i="13"/>
  <c r="R26" i="13"/>
  <c r="P26" i="13"/>
  <c r="Z26" i="13"/>
  <c r="T29" i="13"/>
  <c r="R29" i="13"/>
  <c r="P29" i="13"/>
  <c r="X29" i="13"/>
  <c r="Z29" i="13"/>
  <c r="V29" i="13"/>
  <c r="T25" i="13"/>
  <c r="R25" i="13"/>
  <c r="P25" i="13"/>
  <c r="Z25" i="13"/>
  <c r="V25" i="13"/>
  <c r="X25" i="13"/>
  <c r="P24" i="13"/>
  <c r="Z24" i="13"/>
  <c r="X24" i="13"/>
  <c r="V24" i="13"/>
  <c r="T24" i="13"/>
  <c r="R24" i="13"/>
  <c r="P28" i="13"/>
  <c r="Z28" i="13"/>
  <c r="V28" i="13"/>
  <c r="R28" i="13"/>
  <c r="X28" i="13"/>
  <c r="T28" i="13"/>
  <c r="Z27" i="13"/>
  <c r="X27" i="13"/>
  <c r="V27" i="13"/>
  <c r="P27" i="13"/>
  <c r="T27" i="13"/>
  <c r="R27" i="13"/>
  <c r="AD119" i="4"/>
  <c r="AD122" i="4"/>
  <c r="AD155" i="4"/>
  <c r="AD128" i="4"/>
  <c r="AK128" i="4" s="1"/>
  <c r="L68" i="4"/>
  <c r="L70" i="4"/>
  <c r="L50" i="4"/>
  <c r="AK153" i="4"/>
  <c r="L29" i="4"/>
  <c r="F73" i="4"/>
  <c r="AJ134" i="4"/>
  <c r="AJ139" i="4"/>
  <c r="F67" i="4"/>
  <c r="L23" i="4"/>
  <c r="AK130" i="4"/>
  <c r="AK152" i="4"/>
  <c r="F65" i="4"/>
  <c r="L21" i="4"/>
  <c r="L42" i="4"/>
  <c r="AJ156" i="4"/>
  <c r="AL156" i="4"/>
  <c r="AK131" i="4"/>
  <c r="AK154" i="4"/>
  <c r="L109" i="4"/>
  <c r="AK129" i="4"/>
  <c r="L52" i="4"/>
  <c r="L178" i="4"/>
  <c r="X171" i="4"/>
  <c r="Z171" i="4" s="1"/>
  <c r="L122" i="4"/>
  <c r="L127" i="4"/>
  <c r="AK139" i="4"/>
  <c r="F63" i="4"/>
  <c r="L19" i="4"/>
  <c r="AK134" i="4"/>
  <c r="L128" i="4"/>
  <c r="L46" i="4"/>
  <c r="F66" i="4"/>
  <c r="L22" i="4"/>
  <c r="F72" i="4"/>
  <c r="L142" i="4"/>
  <c r="AK133" i="4"/>
  <c r="AK156" i="4"/>
  <c r="X173" i="4"/>
  <c r="Z173" i="4" s="1"/>
  <c r="L69" i="4"/>
  <c r="F74" i="4"/>
  <c r="L155" i="4"/>
  <c r="L71" i="4"/>
  <c r="L138" i="4"/>
  <c r="L87" i="4"/>
  <c r="AK126" i="4"/>
  <c r="AK143" i="4"/>
  <c r="AL152" i="4"/>
  <c r="AJ152" i="4"/>
  <c r="AK149" i="4"/>
  <c r="L102" i="4"/>
  <c r="L48" i="4"/>
  <c r="AK157" i="4"/>
  <c r="L120" i="4"/>
  <c r="AK141" i="4"/>
  <c r="X176" i="4"/>
  <c r="Z176" i="4" s="1"/>
  <c r="AK136" i="4"/>
  <c r="F64" i="4"/>
  <c r="AJ126" i="4"/>
  <c r="AB148" i="13"/>
  <c r="AD148" i="13" s="1"/>
  <c r="AB129" i="13"/>
  <c r="AD129" i="13" s="1"/>
  <c r="L45" i="13"/>
  <c r="L23" i="13"/>
  <c r="L46" i="13"/>
  <c r="L102" i="13"/>
  <c r="L69" i="13"/>
  <c r="AB153" i="13"/>
  <c r="AD153" i="13" s="1"/>
  <c r="L64" i="13"/>
  <c r="L50" i="13"/>
  <c r="L122" i="13"/>
  <c r="L151" i="13"/>
  <c r="L22" i="13"/>
  <c r="L142" i="13"/>
  <c r="L52" i="13"/>
  <c r="L120" i="13"/>
  <c r="L87" i="13"/>
  <c r="L71" i="13"/>
  <c r="AB118" i="13"/>
  <c r="AD118" i="13" s="1"/>
  <c r="L21" i="13"/>
  <c r="L172" i="13"/>
  <c r="L44" i="13"/>
  <c r="AB20" i="13"/>
  <c r="AD20" i="13" s="1"/>
  <c r="AB116" i="13"/>
  <c r="AB126" i="13"/>
  <c r="AD126" i="13" s="1"/>
  <c r="AB124" i="13"/>
  <c r="AD124" i="13" s="1"/>
  <c r="L48" i="13"/>
  <c r="F178" i="13"/>
  <c r="L138" i="13"/>
  <c r="AD138" i="13"/>
  <c r="L119" i="13"/>
  <c r="L40" i="13"/>
  <c r="F53" i="13"/>
  <c r="AB156" i="13"/>
  <c r="AD156" i="13" s="1"/>
  <c r="AB117" i="13"/>
  <c r="AD117" i="13" s="1"/>
  <c r="L136" i="13"/>
  <c r="AB63" i="13"/>
  <c r="L43" i="13"/>
  <c r="L73" i="13"/>
  <c r="L30" i="13"/>
  <c r="F31" i="13"/>
  <c r="L18" i="13"/>
  <c r="AD127" i="4"/>
  <c r="AD120" i="4"/>
  <c r="AD138" i="4"/>
  <c r="T155" i="4" l="1"/>
  <c r="AJ155" i="4" s="1"/>
  <c r="V155" i="4"/>
  <c r="AL155" i="4" s="1"/>
  <c r="T138" i="4"/>
  <c r="AJ138" i="4" s="1"/>
  <c r="V138" i="4"/>
  <c r="AL138" i="4" s="1"/>
  <c r="T142" i="4"/>
  <c r="AJ142" i="4" s="1"/>
  <c r="V142" i="4"/>
  <c r="AL142" i="4" s="1"/>
  <c r="T128" i="4"/>
  <c r="AJ128" i="4" s="1"/>
  <c r="V128" i="4"/>
  <c r="AL128" i="4" s="1"/>
  <c r="T127" i="4"/>
  <c r="AJ127" i="4" s="1"/>
  <c r="V127" i="4"/>
  <c r="T122" i="4"/>
  <c r="V122" i="4"/>
  <c r="T109" i="4"/>
  <c r="V109" i="4"/>
  <c r="T87" i="4"/>
  <c r="V87" i="4"/>
  <c r="T50" i="4"/>
  <c r="T72" i="4" s="1"/>
  <c r="V50" i="4"/>
  <c r="V72" i="4" s="1"/>
  <c r="T48" i="4"/>
  <c r="T70" i="4" s="1"/>
  <c r="V48" i="4"/>
  <c r="V70" i="4" s="1"/>
  <c r="T46" i="4"/>
  <c r="T68" i="4" s="1"/>
  <c r="V46" i="4"/>
  <c r="V68" i="4" s="1"/>
  <c r="T42" i="4"/>
  <c r="T64" i="4" s="1"/>
  <c r="V42" i="4"/>
  <c r="V64" i="4" s="1"/>
  <c r="T52" i="4"/>
  <c r="T74" i="4" s="1"/>
  <c r="V52" i="4"/>
  <c r="T22" i="4"/>
  <c r="V22" i="4"/>
  <c r="T21" i="4"/>
  <c r="V21" i="4"/>
  <c r="T23" i="4"/>
  <c r="V23" i="4"/>
  <c r="T29" i="4"/>
  <c r="V29" i="4"/>
  <c r="T19" i="4"/>
  <c r="V19" i="4"/>
  <c r="P155" i="4"/>
  <c r="AF155" i="4" s="1"/>
  <c r="R155" i="4"/>
  <c r="AH155" i="4" s="1"/>
  <c r="P142" i="4"/>
  <c r="R142" i="4"/>
  <c r="AH142" i="4" s="1"/>
  <c r="P138" i="4"/>
  <c r="AF138" i="4" s="1"/>
  <c r="R138" i="4"/>
  <c r="AH138" i="4" s="1"/>
  <c r="P128" i="4"/>
  <c r="R128" i="4"/>
  <c r="AH128" i="4" s="1"/>
  <c r="P127" i="4"/>
  <c r="R127" i="4"/>
  <c r="AH127" i="4" s="1"/>
  <c r="P122" i="4"/>
  <c r="R122" i="4"/>
  <c r="P109" i="4"/>
  <c r="R109" i="4"/>
  <c r="P87" i="4"/>
  <c r="R87" i="4"/>
  <c r="AC89" i="4" s="1"/>
  <c r="AC91" i="4" s="1"/>
  <c r="P52" i="4"/>
  <c r="P74" i="4" s="1"/>
  <c r="R52" i="4"/>
  <c r="R74" i="4" s="1"/>
  <c r="P50" i="4"/>
  <c r="P72" i="4" s="1"/>
  <c r="R50" i="4"/>
  <c r="R72" i="4" s="1"/>
  <c r="P48" i="4"/>
  <c r="P70" i="4" s="1"/>
  <c r="R48" i="4"/>
  <c r="R70" i="4" s="1"/>
  <c r="P42" i="4"/>
  <c r="P64" i="4" s="1"/>
  <c r="R42" i="4"/>
  <c r="R64" i="4" s="1"/>
  <c r="P46" i="4"/>
  <c r="R46" i="4"/>
  <c r="R68" i="4" s="1"/>
  <c r="P22" i="4"/>
  <c r="R22" i="4"/>
  <c r="P21" i="4"/>
  <c r="R21" i="4"/>
  <c r="P23" i="4"/>
  <c r="R23" i="4"/>
  <c r="P29" i="4"/>
  <c r="R29" i="4"/>
  <c r="P19" i="4"/>
  <c r="R19" i="4"/>
  <c r="L178" i="13"/>
  <c r="P151" i="13"/>
  <c r="Z151" i="13"/>
  <c r="X151" i="13"/>
  <c r="V151" i="13"/>
  <c r="T151" i="13"/>
  <c r="R151" i="13"/>
  <c r="V71" i="13"/>
  <c r="R142" i="13"/>
  <c r="P142" i="13"/>
  <c r="T142" i="13"/>
  <c r="Z142" i="13"/>
  <c r="X142" i="13"/>
  <c r="V142" i="13"/>
  <c r="R138" i="13"/>
  <c r="P138" i="13"/>
  <c r="T138" i="13"/>
  <c r="V138" i="13"/>
  <c r="Z138" i="13"/>
  <c r="X138" i="13"/>
  <c r="Z136" i="13"/>
  <c r="X136" i="13"/>
  <c r="T136" i="13"/>
  <c r="R136" i="13"/>
  <c r="P136" i="13"/>
  <c r="V136" i="13"/>
  <c r="X122" i="13"/>
  <c r="V122" i="13"/>
  <c r="T122" i="13"/>
  <c r="R122" i="13"/>
  <c r="P122" i="13"/>
  <c r="Z122" i="13"/>
  <c r="Z119" i="13"/>
  <c r="X119" i="13"/>
  <c r="V119" i="13"/>
  <c r="D18" i="48" s="1"/>
  <c r="F18" i="48" s="1"/>
  <c r="H18" i="48" s="1"/>
  <c r="T119" i="13"/>
  <c r="D17" i="48" s="1"/>
  <c r="F17" i="48" s="1"/>
  <c r="L17" i="48" s="1"/>
  <c r="P119" i="13"/>
  <c r="D15" i="48" s="1"/>
  <c r="R119" i="13"/>
  <c r="D16" i="48" s="1"/>
  <c r="F16" i="48" s="1"/>
  <c r="L16" i="48" s="1"/>
  <c r="R69" i="13"/>
  <c r="P120" i="13"/>
  <c r="Z120" i="13"/>
  <c r="X120" i="13"/>
  <c r="T120" i="13"/>
  <c r="R120" i="13"/>
  <c r="V120" i="13"/>
  <c r="V73" i="13"/>
  <c r="P71" i="13"/>
  <c r="V102" i="13"/>
  <c r="P102" i="13"/>
  <c r="Z102" i="13"/>
  <c r="X102" i="13"/>
  <c r="T102" i="13"/>
  <c r="R102" i="13"/>
  <c r="T71" i="13"/>
  <c r="V87" i="13"/>
  <c r="X87" i="13"/>
  <c r="T87" i="13"/>
  <c r="P87" i="13"/>
  <c r="Z87" i="13"/>
  <c r="R87" i="13"/>
  <c r="X73" i="13"/>
  <c r="V69" i="13"/>
  <c r="P73" i="13"/>
  <c r="R71" i="13"/>
  <c r="X69" i="13"/>
  <c r="Z71" i="13"/>
  <c r="X71" i="13"/>
  <c r="Z69" i="13"/>
  <c r="R73" i="13"/>
  <c r="P69" i="13"/>
  <c r="T73" i="13"/>
  <c r="T69" i="13"/>
  <c r="Z73" i="13"/>
  <c r="R46" i="13"/>
  <c r="R68" i="13" s="1"/>
  <c r="P46" i="13"/>
  <c r="P68" i="13" s="1"/>
  <c r="V46" i="13"/>
  <c r="V68" i="13" s="1"/>
  <c r="X46" i="13"/>
  <c r="X68" i="13" s="1"/>
  <c r="Z46" i="13"/>
  <c r="Z68" i="13" s="1"/>
  <c r="T46" i="13"/>
  <c r="T68" i="13" s="1"/>
  <c r="Z44" i="13"/>
  <c r="P44" i="13"/>
  <c r="X44" i="13"/>
  <c r="V44" i="13"/>
  <c r="T44" i="13"/>
  <c r="R44" i="13"/>
  <c r="Z52" i="13"/>
  <c r="X52" i="13"/>
  <c r="V52" i="13"/>
  <c r="T52" i="13"/>
  <c r="R52" i="13"/>
  <c r="P52" i="13"/>
  <c r="R45" i="13"/>
  <c r="P45" i="13"/>
  <c r="Z45" i="13"/>
  <c r="X45" i="13"/>
  <c r="V45" i="13"/>
  <c r="T45" i="13"/>
  <c r="Z48" i="13"/>
  <c r="Z70" i="13" s="1"/>
  <c r="X48" i="13"/>
  <c r="X70" i="13" s="1"/>
  <c r="P48" i="13"/>
  <c r="P70" i="13" s="1"/>
  <c r="V48" i="13"/>
  <c r="V70" i="13" s="1"/>
  <c r="T48" i="13"/>
  <c r="T70" i="13" s="1"/>
  <c r="R48" i="13"/>
  <c r="R70" i="13" s="1"/>
  <c r="V43" i="13"/>
  <c r="T43" i="13"/>
  <c r="R43" i="13"/>
  <c r="P43" i="13"/>
  <c r="Z43" i="13"/>
  <c r="X43" i="13"/>
  <c r="R50" i="13"/>
  <c r="R72" i="13" s="1"/>
  <c r="X50" i="13"/>
  <c r="X72" i="13" s="1"/>
  <c r="V50" i="13"/>
  <c r="V72" i="13" s="1"/>
  <c r="P50" i="13"/>
  <c r="P72" i="13" s="1"/>
  <c r="T50" i="13"/>
  <c r="T72" i="13" s="1"/>
  <c r="Z50" i="13"/>
  <c r="Z72" i="13" s="1"/>
  <c r="Z40" i="13"/>
  <c r="X40" i="13"/>
  <c r="P40" i="13"/>
  <c r="V40" i="13"/>
  <c r="T40" i="13"/>
  <c r="R40" i="13"/>
  <c r="Z23" i="13"/>
  <c r="X23" i="13"/>
  <c r="V23" i="13"/>
  <c r="R23" i="13"/>
  <c r="P23" i="13"/>
  <c r="T23" i="13"/>
  <c r="X22" i="13"/>
  <c r="V22" i="13"/>
  <c r="T22" i="13"/>
  <c r="R22" i="13"/>
  <c r="Z22" i="13"/>
  <c r="P22" i="13"/>
  <c r="T21" i="13"/>
  <c r="R21" i="13"/>
  <c r="P21" i="13"/>
  <c r="Z21" i="13"/>
  <c r="X21" i="13"/>
  <c r="V21" i="13"/>
  <c r="X30" i="13"/>
  <c r="T30" i="13"/>
  <c r="V30" i="13"/>
  <c r="R30" i="13"/>
  <c r="Z30" i="13"/>
  <c r="P30" i="13"/>
  <c r="X18" i="13"/>
  <c r="Z18" i="13"/>
  <c r="T18" i="13"/>
  <c r="V18" i="13"/>
  <c r="P18" i="13"/>
  <c r="R18" i="13"/>
  <c r="X157" i="4"/>
  <c r="Z157" i="4" s="1"/>
  <c r="X43" i="4"/>
  <c r="Z43" i="4" s="1"/>
  <c r="X143" i="4"/>
  <c r="Z143" i="4" s="1"/>
  <c r="X174" i="4"/>
  <c r="Z174" i="4" s="1"/>
  <c r="X141" i="4"/>
  <c r="Z141" i="4" s="1"/>
  <c r="AF157" i="4"/>
  <c r="AN157" i="4" s="1"/>
  <c r="X156" i="4"/>
  <c r="Z156" i="4" s="1"/>
  <c r="X45" i="4"/>
  <c r="Z45" i="4" s="1"/>
  <c r="AN153" i="4"/>
  <c r="X126" i="4"/>
  <c r="Z126" i="4" s="1"/>
  <c r="AF143" i="4"/>
  <c r="AN143" i="4" s="1"/>
  <c r="AN133" i="4"/>
  <c r="T69" i="4"/>
  <c r="L66" i="4"/>
  <c r="X24" i="4"/>
  <c r="Z24" i="4" s="1"/>
  <c r="R178" i="4"/>
  <c r="V74" i="4"/>
  <c r="AN136" i="4"/>
  <c r="AN141" i="4"/>
  <c r="X51" i="4"/>
  <c r="Z51" i="4" s="1"/>
  <c r="AN149" i="4"/>
  <c r="AL126" i="4"/>
  <c r="L151" i="4"/>
  <c r="V69" i="4"/>
  <c r="AN134" i="4"/>
  <c r="X28" i="4"/>
  <c r="Z28" i="4" s="1"/>
  <c r="X44" i="4"/>
  <c r="Z44" i="4" s="1"/>
  <c r="X172" i="4"/>
  <c r="Z172" i="4" s="1"/>
  <c r="X175" i="4"/>
  <c r="Z175" i="4" s="1"/>
  <c r="L67" i="4"/>
  <c r="X139" i="4"/>
  <c r="Z139" i="4" s="1"/>
  <c r="X131" i="4"/>
  <c r="Z131" i="4" s="1"/>
  <c r="X41" i="4"/>
  <c r="Z41" i="4" s="1"/>
  <c r="X130" i="4"/>
  <c r="Z130" i="4" s="1"/>
  <c r="X47" i="4"/>
  <c r="Z47" i="4" s="1"/>
  <c r="X129" i="4"/>
  <c r="Z129" i="4" s="1"/>
  <c r="X136" i="4"/>
  <c r="Z136" i="4" s="1"/>
  <c r="X49" i="4"/>
  <c r="Z49" i="4" s="1"/>
  <c r="F62" i="4"/>
  <c r="F31" i="4"/>
  <c r="L18" i="4"/>
  <c r="AK127" i="4"/>
  <c r="X135" i="4"/>
  <c r="Z135" i="4" s="1"/>
  <c r="AF135" i="4"/>
  <c r="AN135" i="4" s="1"/>
  <c r="X147" i="4"/>
  <c r="Z147" i="4" s="1"/>
  <c r="AF147" i="4"/>
  <c r="AN147" i="4" s="1"/>
  <c r="X140" i="4"/>
  <c r="Z140" i="4" s="1"/>
  <c r="AF140" i="4"/>
  <c r="AN140" i="4" s="1"/>
  <c r="AN154" i="4"/>
  <c r="AF130" i="4"/>
  <c r="AN130" i="4" s="1"/>
  <c r="L40" i="4"/>
  <c r="F53" i="4"/>
  <c r="L64" i="4"/>
  <c r="P71" i="4"/>
  <c r="X27" i="4"/>
  <c r="Z27" i="4" s="1"/>
  <c r="X30" i="4"/>
  <c r="Z30" i="4" s="1"/>
  <c r="L63" i="4"/>
  <c r="L65" i="4"/>
  <c r="X133" i="4"/>
  <c r="Z133" i="4" s="1"/>
  <c r="X149" i="4"/>
  <c r="Z149" i="4" s="1"/>
  <c r="X152" i="4"/>
  <c r="Z152" i="4" s="1"/>
  <c r="AF126" i="4"/>
  <c r="L74" i="4"/>
  <c r="X119" i="4"/>
  <c r="AN156" i="4"/>
  <c r="V71" i="4"/>
  <c r="L72" i="4"/>
  <c r="AN139" i="4"/>
  <c r="T178" i="4"/>
  <c r="AF131" i="4"/>
  <c r="AN131" i="4" s="1"/>
  <c r="X118" i="4"/>
  <c r="Z118" i="4" s="1"/>
  <c r="AF152" i="4"/>
  <c r="AN152" i="4" s="1"/>
  <c r="X134" i="4"/>
  <c r="Z134" i="4" s="1"/>
  <c r="X20" i="4"/>
  <c r="Z20" i="4" s="1"/>
  <c r="AK155" i="4"/>
  <c r="R71" i="4"/>
  <c r="R69" i="4"/>
  <c r="X154" i="4"/>
  <c r="Z154" i="4" s="1"/>
  <c r="P178" i="4"/>
  <c r="X170" i="4"/>
  <c r="X148" i="4"/>
  <c r="Z148" i="4" s="1"/>
  <c r="AF148" i="4"/>
  <c r="AN148" i="4" s="1"/>
  <c r="L73" i="4"/>
  <c r="AK138" i="4"/>
  <c r="X117" i="4"/>
  <c r="Z117" i="4" s="1"/>
  <c r="X116" i="4"/>
  <c r="T71" i="4"/>
  <c r="P69" i="4"/>
  <c r="X25" i="4"/>
  <c r="Z25" i="4" s="1"/>
  <c r="X26" i="4"/>
  <c r="Z26" i="4" s="1"/>
  <c r="V178" i="4"/>
  <c r="X153" i="4"/>
  <c r="Z153" i="4" s="1"/>
  <c r="AF129" i="4"/>
  <c r="AN129" i="4" s="1"/>
  <c r="AB143" i="13"/>
  <c r="AD143" i="13" s="1"/>
  <c r="AB175" i="13"/>
  <c r="AD175" i="13" s="1"/>
  <c r="AB173" i="13"/>
  <c r="AD173" i="13" s="1"/>
  <c r="L65" i="13"/>
  <c r="AD116" i="13"/>
  <c r="AB141" i="13"/>
  <c r="AD141" i="13" s="1"/>
  <c r="AB171" i="13"/>
  <c r="AD171" i="13" s="1"/>
  <c r="AB149" i="13"/>
  <c r="AD149" i="13" s="1"/>
  <c r="AB29" i="13"/>
  <c r="AD29" i="13" s="1"/>
  <c r="AB140" i="13"/>
  <c r="AD140" i="13" s="1"/>
  <c r="AB147" i="13"/>
  <c r="AD147" i="13" s="1"/>
  <c r="L67" i="13"/>
  <c r="AB131" i="13"/>
  <c r="AD131" i="13" s="1"/>
  <c r="L70" i="13"/>
  <c r="AB170" i="13"/>
  <c r="AB49" i="13"/>
  <c r="AD49" i="13" s="1"/>
  <c r="AB174" i="13"/>
  <c r="AD174" i="13" s="1"/>
  <c r="AB28" i="13"/>
  <c r="AD28" i="13" s="1"/>
  <c r="AB42" i="13"/>
  <c r="AD42" i="13" s="1"/>
  <c r="L74" i="13"/>
  <c r="AB27" i="13"/>
  <c r="AD27" i="13" s="1"/>
  <c r="AB24" i="13"/>
  <c r="AD24" i="13" s="1"/>
  <c r="L31" i="13"/>
  <c r="AB51" i="13"/>
  <c r="AD51" i="13" s="1"/>
  <c r="AB109" i="13"/>
  <c r="AD109" i="13" s="1"/>
  <c r="L72" i="13"/>
  <c r="L68" i="13"/>
  <c r="AB47" i="13"/>
  <c r="AD47" i="13" s="1"/>
  <c r="L127" i="13"/>
  <c r="L53" i="13"/>
  <c r="AB155" i="13"/>
  <c r="AD155" i="13" s="1"/>
  <c r="AB139" i="13"/>
  <c r="AD139" i="13" s="1"/>
  <c r="AB154" i="13"/>
  <c r="AD154" i="13" s="1"/>
  <c r="AB134" i="13"/>
  <c r="AD134" i="13" s="1"/>
  <c r="AB128" i="13"/>
  <c r="AD128" i="13" s="1"/>
  <c r="AB176" i="13"/>
  <c r="AD176" i="13" s="1"/>
  <c r="F75" i="13"/>
  <c r="L62" i="13"/>
  <c r="AB157" i="13"/>
  <c r="AD157" i="13" s="1"/>
  <c r="AB25" i="13"/>
  <c r="AD25" i="13" s="1"/>
  <c r="AB130" i="13"/>
  <c r="AD130" i="13" s="1"/>
  <c r="AB121" i="13"/>
  <c r="AD121" i="13" s="1"/>
  <c r="AB152" i="13"/>
  <c r="AD152" i="13" s="1"/>
  <c r="AB26" i="13"/>
  <c r="AD26" i="13" s="1"/>
  <c r="AB135" i="13"/>
  <c r="AD135" i="13" s="1"/>
  <c r="P62" i="13" l="1"/>
  <c r="AI16" i="48"/>
  <c r="AA16" i="48"/>
  <c r="S16" i="48"/>
  <c r="AH16" i="48"/>
  <c r="R16" i="48"/>
  <c r="X16" i="48"/>
  <c r="Z16" i="48"/>
  <c r="P16" i="48"/>
  <c r="AG16" i="48"/>
  <c r="Y16" i="48"/>
  <c r="Q16" i="48"/>
  <c r="AF16" i="48"/>
  <c r="AE16" i="48"/>
  <c r="W16" i="48"/>
  <c r="V16" i="48"/>
  <c r="AD16" i="48"/>
  <c r="AC16" i="48"/>
  <c r="U16" i="48"/>
  <c r="AB16" i="48"/>
  <c r="T16" i="48"/>
  <c r="AE17" i="48"/>
  <c r="W17" i="48"/>
  <c r="AD17" i="48"/>
  <c r="V17" i="48"/>
  <c r="T17" i="48"/>
  <c r="AC17" i="48"/>
  <c r="U17" i="48"/>
  <c r="AB17" i="48"/>
  <c r="AI17" i="48"/>
  <c r="AA17" i="48"/>
  <c r="S17" i="48"/>
  <c r="AH17" i="48"/>
  <c r="R17" i="48"/>
  <c r="Z17" i="48"/>
  <c r="AG17" i="48"/>
  <c r="Y17" i="48"/>
  <c r="Q17" i="48"/>
  <c r="AF17" i="48"/>
  <c r="X17" i="48"/>
  <c r="P17" i="48"/>
  <c r="L18" i="48"/>
  <c r="H21" i="48"/>
  <c r="H58" i="48" s="1"/>
  <c r="D20" i="48"/>
  <c r="F20" i="48" s="1"/>
  <c r="L20" i="48" s="1"/>
  <c r="D19" i="48"/>
  <c r="F19" i="48" s="1"/>
  <c r="L19" i="48" s="1"/>
  <c r="F15" i="48"/>
  <c r="T151" i="4"/>
  <c r="V151" i="4"/>
  <c r="T40" i="4"/>
  <c r="T53" i="4" s="1"/>
  <c r="V40" i="4"/>
  <c r="V53" i="4" s="1"/>
  <c r="T18" i="4"/>
  <c r="V18" i="4"/>
  <c r="P151" i="4"/>
  <c r="R151" i="4"/>
  <c r="P40" i="4"/>
  <c r="R40" i="4"/>
  <c r="R53" i="4" s="1"/>
  <c r="P18" i="4"/>
  <c r="R18" i="4"/>
  <c r="Z62" i="13"/>
  <c r="T66" i="13"/>
  <c r="V74" i="13"/>
  <c r="Z127" i="13"/>
  <c r="X127" i="13"/>
  <c r="R127" i="13"/>
  <c r="V127" i="13"/>
  <c r="T127" i="13"/>
  <c r="P127" i="13"/>
  <c r="T67" i="13"/>
  <c r="R66" i="13"/>
  <c r="R74" i="13"/>
  <c r="P74" i="13"/>
  <c r="V66" i="13"/>
  <c r="Z65" i="13"/>
  <c r="X66" i="13"/>
  <c r="R65" i="13"/>
  <c r="P67" i="13"/>
  <c r="P65" i="13"/>
  <c r="T65" i="13"/>
  <c r="T74" i="13"/>
  <c r="P66" i="13"/>
  <c r="R67" i="13"/>
  <c r="Z74" i="13"/>
  <c r="X74" i="13"/>
  <c r="Z66" i="13"/>
  <c r="V67" i="13"/>
  <c r="V65" i="13"/>
  <c r="X67" i="13"/>
  <c r="X65" i="13"/>
  <c r="Z67" i="13"/>
  <c r="V62" i="13"/>
  <c r="X62" i="13"/>
  <c r="R62" i="13"/>
  <c r="T62" i="13"/>
  <c r="AJ24" i="4"/>
  <c r="AH24" i="4"/>
  <c r="AL24" i="4"/>
  <c r="AL28" i="4"/>
  <c r="AF26" i="4"/>
  <c r="AH28" i="4"/>
  <c r="AJ28" i="4"/>
  <c r="AF20" i="4"/>
  <c r="X72" i="4"/>
  <c r="Z72" i="4" s="1"/>
  <c r="AH20" i="4"/>
  <c r="AH27" i="4"/>
  <c r="AL20" i="4"/>
  <c r="AL27" i="4"/>
  <c r="AF25" i="4"/>
  <c r="AF30" i="4"/>
  <c r="AN126" i="4"/>
  <c r="X74" i="4"/>
  <c r="Z74" i="4" s="1"/>
  <c r="AJ27" i="4"/>
  <c r="AH25" i="4"/>
  <c r="AF27" i="4"/>
  <c r="X87" i="4"/>
  <c r="Z87" i="4" s="1"/>
  <c r="V66" i="4"/>
  <c r="X64" i="4"/>
  <c r="Z64" i="4" s="1"/>
  <c r="AJ30" i="4"/>
  <c r="X29" i="4"/>
  <c r="Z29" i="4" s="1"/>
  <c r="P73" i="4"/>
  <c r="X127" i="4"/>
  <c r="Z127" i="4" s="1"/>
  <c r="T66" i="4"/>
  <c r="AN155" i="4"/>
  <c r="V65" i="4"/>
  <c r="L31" i="4"/>
  <c r="AH26" i="4"/>
  <c r="R73" i="4"/>
  <c r="P66" i="4"/>
  <c r="X22" i="4"/>
  <c r="Z22" i="4" s="1"/>
  <c r="T65" i="4"/>
  <c r="R63" i="4"/>
  <c r="V67" i="4"/>
  <c r="L145" i="4"/>
  <c r="AN138" i="4"/>
  <c r="L53" i="4"/>
  <c r="P65" i="4"/>
  <c r="X21" i="4"/>
  <c r="Z21" i="4" s="1"/>
  <c r="P63" i="4"/>
  <c r="X19" i="4"/>
  <c r="Z19" i="4" s="1"/>
  <c r="AF127" i="4"/>
  <c r="L62" i="4"/>
  <c r="L75" i="4" s="1"/>
  <c r="F75" i="4"/>
  <c r="AL25" i="4"/>
  <c r="T67" i="4"/>
  <c r="AJ25" i="4"/>
  <c r="X178" i="4"/>
  <c r="Z178" i="4" s="1"/>
  <c r="Z170" i="4"/>
  <c r="X109" i="4"/>
  <c r="Z109" i="4" s="1"/>
  <c r="X46" i="4"/>
  <c r="Z46" i="4" s="1"/>
  <c r="X138" i="4"/>
  <c r="Z138" i="4" s="1"/>
  <c r="X71" i="4"/>
  <c r="Z71" i="4" s="1"/>
  <c r="R65" i="4"/>
  <c r="T63" i="4"/>
  <c r="AH30" i="4"/>
  <c r="AJ26" i="4"/>
  <c r="X23" i="4"/>
  <c r="Z23" i="4" s="1"/>
  <c r="P67" i="4"/>
  <c r="AF24" i="4"/>
  <c r="X69" i="4"/>
  <c r="Z69" i="4" s="1"/>
  <c r="AJ20" i="4"/>
  <c r="V63" i="4"/>
  <c r="R67" i="4"/>
  <c r="X70" i="4"/>
  <c r="Z70" i="4" s="1"/>
  <c r="X128" i="4"/>
  <c r="Z128" i="4" s="1"/>
  <c r="AF128" i="4"/>
  <c r="AN128" i="4" s="1"/>
  <c r="AF28" i="4"/>
  <c r="AL30" i="4"/>
  <c r="X48" i="4"/>
  <c r="Z48" i="4" s="1"/>
  <c r="T73" i="4"/>
  <c r="P68" i="4"/>
  <c r="X68" i="4" s="1"/>
  <c r="Z68" i="4" s="1"/>
  <c r="X42" i="4"/>
  <c r="Z42" i="4" s="1"/>
  <c r="X122" i="4"/>
  <c r="Z122" i="4" s="1"/>
  <c r="R66" i="4"/>
  <c r="Z116" i="4"/>
  <c r="X155" i="4"/>
  <c r="Z155" i="4" s="1"/>
  <c r="X50" i="4"/>
  <c r="Z50" i="4" s="1"/>
  <c r="AL127" i="4"/>
  <c r="V73" i="4"/>
  <c r="X52" i="4"/>
  <c r="Z52" i="4" s="1"/>
  <c r="AL26" i="4"/>
  <c r="X142" i="4"/>
  <c r="Z142" i="4" s="1"/>
  <c r="AF142" i="4"/>
  <c r="AN142" i="4" s="1"/>
  <c r="T31" i="13"/>
  <c r="AB43" i="13"/>
  <c r="AD43" i="13" s="1"/>
  <c r="V53" i="13"/>
  <c r="AB46" i="13"/>
  <c r="AD46" i="13" s="1"/>
  <c r="L75" i="13"/>
  <c r="AD170" i="13"/>
  <c r="L145" i="13"/>
  <c r="AB119" i="13"/>
  <c r="R31" i="13"/>
  <c r="AB45" i="13"/>
  <c r="AD45" i="13" s="1"/>
  <c r="AB102" i="13"/>
  <c r="AB44" i="13"/>
  <c r="AD44" i="13" s="1"/>
  <c r="V31" i="13"/>
  <c r="AB136" i="13"/>
  <c r="AD136" i="13" s="1"/>
  <c r="AB30" i="13"/>
  <c r="AD30" i="13" s="1"/>
  <c r="X53" i="13"/>
  <c r="AB21" i="13"/>
  <c r="AD21" i="13" s="1"/>
  <c r="X31" i="13"/>
  <c r="AB71" i="13"/>
  <c r="AD71" i="13" s="1"/>
  <c r="AB69" i="13"/>
  <c r="AD69" i="13" s="1"/>
  <c r="AB120" i="13"/>
  <c r="AD120" i="13" s="1"/>
  <c r="AB87" i="13"/>
  <c r="AD87" i="13" s="1"/>
  <c r="Z53" i="13"/>
  <c r="AB122" i="13"/>
  <c r="AD122" i="13" s="1"/>
  <c r="AB142" i="13"/>
  <c r="AD142" i="13" s="1"/>
  <c r="R53" i="13"/>
  <c r="AB64" i="13"/>
  <c r="AD64" i="13" s="1"/>
  <c r="AB50" i="13"/>
  <c r="AD50" i="13" s="1"/>
  <c r="AB48" i="13"/>
  <c r="AD48" i="13" s="1"/>
  <c r="AB52" i="13"/>
  <c r="AD52" i="13" s="1"/>
  <c r="T53" i="13"/>
  <c r="Z31" i="13"/>
  <c r="AB151" i="13"/>
  <c r="AD151" i="13" s="1"/>
  <c r="AB40" i="13"/>
  <c r="P53" i="13"/>
  <c r="P31" i="13"/>
  <c r="AB18" i="13"/>
  <c r="AB23" i="13"/>
  <c r="AD23" i="13" s="1"/>
  <c r="AB22" i="13"/>
  <c r="AD22" i="13" s="1"/>
  <c r="AB73" i="13"/>
  <c r="AD73" i="13" s="1"/>
  <c r="AE19" i="48" l="1"/>
  <c r="W19" i="48"/>
  <c r="AD19" i="48"/>
  <c r="V19" i="48"/>
  <c r="AC19" i="48"/>
  <c r="U19" i="48"/>
  <c r="AB19" i="48"/>
  <c r="T19" i="48"/>
  <c r="AI19" i="48"/>
  <c r="AA19" i="48"/>
  <c r="S19" i="48"/>
  <c r="R19" i="48"/>
  <c r="AH19" i="48"/>
  <c r="Z19" i="48"/>
  <c r="AG19" i="48"/>
  <c r="Y19" i="48"/>
  <c r="Q19" i="48"/>
  <c r="AF19" i="48"/>
  <c r="X19" i="48"/>
  <c r="P19" i="48"/>
  <c r="AI20" i="48"/>
  <c r="AA20" i="48"/>
  <c r="S20" i="48"/>
  <c r="AF20" i="48"/>
  <c r="P20" i="48"/>
  <c r="AH20" i="48"/>
  <c r="Z20" i="48"/>
  <c r="R20" i="48"/>
  <c r="X20" i="48"/>
  <c r="AG20" i="48"/>
  <c r="Y20" i="48"/>
  <c r="Q20" i="48"/>
  <c r="AE20" i="48"/>
  <c r="W20" i="48"/>
  <c r="V20" i="48"/>
  <c r="AD20" i="48"/>
  <c r="AC20" i="48"/>
  <c r="U20" i="48"/>
  <c r="AB20" i="48"/>
  <c r="T20" i="48"/>
  <c r="AI18" i="48"/>
  <c r="AA18" i="48"/>
  <c r="S18" i="48"/>
  <c r="Z18" i="48"/>
  <c r="X18" i="48"/>
  <c r="AH18" i="48"/>
  <c r="R18" i="48"/>
  <c r="AF18" i="48"/>
  <c r="AG18" i="48"/>
  <c r="Y18" i="48"/>
  <c r="Q18" i="48"/>
  <c r="P18" i="48"/>
  <c r="AE18" i="48"/>
  <c r="W18" i="48"/>
  <c r="AD18" i="48"/>
  <c r="V18" i="48"/>
  <c r="AC18" i="48"/>
  <c r="U18" i="48"/>
  <c r="AB18" i="48"/>
  <c r="T18" i="48"/>
  <c r="D21" i="48"/>
  <c r="L15" i="48"/>
  <c r="F21" i="48"/>
  <c r="Z145" i="13"/>
  <c r="V145" i="13"/>
  <c r="T145" i="13"/>
  <c r="R145" i="13"/>
  <c r="P145" i="13"/>
  <c r="X145" i="13"/>
  <c r="AB66" i="13"/>
  <c r="AD66" i="13" s="1"/>
  <c r="AH21" i="4"/>
  <c r="AN24" i="4"/>
  <c r="AN28" i="4"/>
  <c r="AH19" i="4"/>
  <c r="AN25" i="4"/>
  <c r="AN20" i="4"/>
  <c r="AF29" i="4"/>
  <c r="AH29" i="4"/>
  <c r="AL29" i="4"/>
  <c r="AH23" i="4"/>
  <c r="AN27" i="4"/>
  <c r="X67" i="4"/>
  <c r="Z67" i="4" s="1"/>
  <c r="AF23" i="4"/>
  <c r="AF19" i="4"/>
  <c r="AJ23" i="4"/>
  <c r="AJ29" i="4"/>
  <c r="AN26" i="4"/>
  <c r="AN30" i="4"/>
  <c r="AF21" i="4"/>
  <c r="AL19" i="4"/>
  <c r="AJ19" i="4"/>
  <c r="AH22" i="4"/>
  <c r="X63" i="4"/>
  <c r="Z63" i="4" s="1"/>
  <c r="AJ22" i="4"/>
  <c r="R31" i="4"/>
  <c r="R62" i="4"/>
  <c r="R75" i="4" s="1"/>
  <c r="T31" i="4"/>
  <c r="T62" i="4"/>
  <c r="T75" i="4" s="1"/>
  <c r="X65" i="4"/>
  <c r="Z65" i="4" s="1"/>
  <c r="X18" i="4"/>
  <c r="P62" i="4"/>
  <c r="P31" i="4"/>
  <c r="V31" i="4"/>
  <c r="V62" i="4"/>
  <c r="V75" i="4" s="1"/>
  <c r="AL21" i="4"/>
  <c r="AN127" i="4"/>
  <c r="P53" i="4"/>
  <c r="X40" i="4"/>
  <c r="AJ21" i="4"/>
  <c r="AF22" i="4"/>
  <c r="X151" i="4"/>
  <c r="Z151" i="4" s="1"/>
  <c r="X73" i="4"/>
  <c r="Z73" i="4" s="1"/>
  <c r="X66" i="4"/>
  <c r="Z66" i="4" s="1"/>
  <c r="AL22" i="4"/>
  <c r="AL23" i="4"/>
  <c r="AB70" i="13"/>
  <c r="AD70" i="13" s="1"/>
  <c r="AB74" i="13"/>
  <c r="AD74" i="13" s="1"/>
  <c r="V75" i="13"/>
  <c r="X75" i="13"/>
  <c r="AB67" i="13"/>
  <c r="AD67" i="13" s="1"/>
  <c r="AB127" i="13"/>
  <c r="AD127" i="13" s="1"/>
  <c r="Z75" i="13"/>
  <c r="AB72" i="13"/>
  <c r="AD72" i="13" s="1"/>
  <c r="AD102" i="13"/>
  <c r="AB62" i="13"/>
  <c r="P75" i="13"/>
  <c r="AB31" i="13"/>
  <c r="AD18" i="13"/>
  <c r="R75" i="13"/>
  <c r="AB65" i="13"/>
  <c r="AD65" i="13" s="1"/>
  <c r="T75" i="13"/>
  <c r="AD119" i="13"/>
  <c r="AB53" i="13"/>
  <c r="AD40" i="13"/>
  <c r="AB68" i="13"/>
  <c r="AD68" i="13" s="1"/>
  <c r="AE15" i="48" l="1"/>
  <c r="W15" i="48"/>
  <c r="W21" i="48" s="1"/>
  <c r="AD15" i="48"/>
  <c r="AD21" i="48" s="1"/>
  <c r="T15" i="48"/>
  <c r="T21" i="48" s="1"/>
  <c r="V15" i="48"/>
  <c r="V21" i="48" s="1"/>
  <c r="AC15" i="48"/>
  <c r="AC21" i="48" s="1"/>
  <c r="U15" i="48"/>
  <c r="U21" i="48" s="1"/>
  <c r="AB15" i="48"/>
  <c r="AB21" i="48" s="1"/>
  <c r="AI15" i="48"/>
  <c r="AI21" i="48" s="1"/>
  <c r="AA15" i="48"/>
  <c r="AA21" i="48" s="1"/>
  <c r="S15" i="48"/>
  <c r="S21" i="48" s="1"/>
  <c r="Z15" i="48"/>
  <c r="Z21" i="48" s="1"/>
  <c r="AH15" i="48"/>
  <c r="AH21" i="48" s="1"/>
  <c r="R15" i="48"/>
  <c r="AG15" i="48"/>
  <c r="Y15" i="48"/>
  <c r="Y21" i="48" s="1"/>
  <c r="Q15" i="48"/>
  <c r="Q21" i="48" s="1"/>
  <c r="AF15" i="48"/>
  <c r="X15" i="48"/>
  <c r="X21" i="48" s="1"/>
  <c r="P15" i="48"/>
  <c r="L21" i="48"/>
  <c r="AJ21" i="48"/>
  <c r="AN29" i="4"/>
  <c r="AN19" i="4"/>
  <c r="AN21" i="4"/>
  <c r="AN23" i="4"/>
  <c r="X31" i="4"/>
  <c r="Z18" i="4"/>
  <c r="AN22" i="4"/>
  <c r="AL18" i="4"/>
  <c r="AL31" i="4" s="1"/>
  <c r="L53" i="10" s="1"/>
  <c r="AJ18" i="4"/>
  <c r="AJ31" i="4" s="1"/>
  <c r="J53" i="10" s="1"/>
  <c r="X53" i="4"/>
  <c r="Z40" i="4"/>
  <c r="X62" i="4"/>
  <c r="P75" i="4"/>
  <c r="AH18" i="4"/>
  <c r="AH31" i="4" s="1"/>
  <c r="H53" i="10" s="1"/>
  <c r="AF18" i="4"/>
  <c r="AB145" i="13"/>
  <c r="AD145" i="13" s="1"/>
  <c r="AB75" i="13"/>
  <c r="AD62" i="13"/>
  <c r="AD53" i="13"/>
  <c r="AD31" i="13"/>
  <c r="R21" i="48" l="1"/>
  <c r="AE21" i="48"/>
  <c r="AF21" i="48"/>
  <c r="P21" i="48"/>
  <c r="AG21" i="48"/>
  <c r="Z31" i="4"/>
  <c r="Z53" i="4"/>
  <c r="AF31" i="4"/>
  <c r="F53" i="10" s="1"/>
  <c r="AN18" i="4"/>
  <c r="AN31" i="4" s="1"/>
  <c r="X75" i="4"/>
  <c r="Z62" i="4"/>
  <c r="AD75" i="13"/>
  <c r="Z75" i="4" l="1"/>
  <c r="L45" i="49" l="1"/>
  <c r="AE45" i="49" l="1"/>
  <c r="W45" i="49"/>
  <c r="AD45" i="49"/>
  <c r="V45" i="49"/>
  <c r="AB45" i="49"/>
  <c r="T45" i="49"/>
  <c r="AI45" i="49"/>
  <c r="AA45" i="49"/>
  <c r="S45" i="49"/>
  <c r="AH45" i="49"/>
  <c r="Z45" i="49"/>
  <c r="R45" i="49"/>
  <c r="AG45" i="49"/>
  <c r="Y45" i="49"/>
  <c r="Q45" i="49"/>
  <c r="AF45" i="49"/>
  <c r="X45" i="49"/>
  <c r="P45" i="49"/>
  <c r="AC45" i="49"/>
  <c r="U45" i="49"/>
  <c r="AJ56" i="48" l="1"/>
  <c r="AJ28" i="48" l="1"/>
  <c r="AJ58" i="48" s="1"/>
  <c r="A14" i="16" l="1"/>
  <c r="A16" i="16" s="1"/>
  <c r="A17" i="16" s="1"/>
  <c r="A19" i="16" s="1"/>
  <c r="A20" i="16" s="1"/>
  <c r="A22" i="16" s="1"/>
  <c r="A23" i="16" s="1"/>
  <c r="A25" i="16" s="1"/>
  <c r="A26" i="16" s="1"/>
  <c r="A28" i="16" l="1"/>
  <c r="A29" i="16"/>
  <c r="A31" i="16"/>
  <c r="A32" i="16"/>
  <c r="A34" i="16"/>
  <c r="A35" i="16"/>
  <c r="A37" i="16"/>
  <c r="A38" i="16"/>
  <c r="A40" i="16"/>
  <c r="A41" i="16"/>
  <c r="A43" i="16"/>
  <c r="A44" i="16"/>
  <c r="A46" i="16"/>
  <c r="A47" i="16"/>
  <c r="A49" i="16"/>
  <c r="A50" i="16"/>
  <c r="A52" i="16"/>
  <c r="A53" i="16"/>
  <c r="A55" i="16"/>
  <c r="A56" i="16"/>
  <c r="A58" i="16"/>
  <c r="A59" i="16"/>
  <c r="A61" i="16"/>
  <c r="A62" i="16"/>
  <c r="A64" i="16"/>
  <c r="A65" i="16"/>
  <c r="A67" i="16"/>
  <c r="A68" i="16"/>
  <c r="A70" i="16"/>
  <c r="A71" i="16"/>
  <c r="A73" i="16"/>
  <c r="A74" i="16"/>
  <c r="A76" i="16"/>
  <c r="A77" i="16"/>
  <c r="A79" i="16"/>
  <c r="A80" i="16"/>
  <c r="A82" i="16"/>
  <c r="A83" i="16"/>
  <c r="A85" i="16"/>
  <c r="A86" i="16"/>
  <c r="A88" i="16"/>
  <c r="A89" i="16"/>
  <c r="A91" i="16"/>
  <c r="A92" i="16"/>
  <c r="A94" i="16"/>
  <c r="A95" i="16"/>
  <c r="A97" i="16"/>
  <c r="A98" i="16"/>
  <c r="A100" i="16"/>
  <c r="A101" i="16"/>
  <c r="L160" i="1" l="1"/>
  <c r="AD160" i="1" l="1"/>
  <c r="L159" i="1"/>
  <c r="H162" i="1"/>
  <c r="H164" i="1" s="1"/>
  <c r="H180" i="1" s="1"/>
  <c r="L162" i="1" l="1"/>
  <c r="L164" i="1" s="1"/>
  <c r="L180" i="1" s="1"/>
  <c r="D57" i="12" l="1"/>
  <c r="H58" i="12" s="1"/>
  <c r="R109" i="7" s="1"/>
  <c r="R58" i="12"/>
  <c r="AB109" i="7" s="1"/>
  <c r="T58" i="12"/>
  <c r="AD109" i="7" s="1"/>
  <c r="L58" i="12"/>
  <c r="V109" i="7" s="1"/>
  <c r="X58" i="12"/>
  <c r="AH109" i="7" s="1"/>
  <c r="F58" i="12"/>
  <c r="P58" i="12"/>
  <c r="Z109" i="7" s="1"/>
  <c r="J58" i="12"/>
  <c r="T109" i="7" s="1"/>
  <c r="N58" i="12"/>
  <c r="X109" i="7" s="1"/>
  <c r="V58" i="12" l="1"/>
  <c r="AF109" i="7" s="1"/>
  <c r="F109" i="50" s="1"/>
  <c r="L109" i="50" s="1"/>
  <c r="V109" i="50" s="1"/>
  <c r="D58" i="12"/>
  <c r="P109" i="7"/>
  <c r="AJ109" i="7" s="1"/>
  <c r="AL109" i="7" s="1"/>
  <c r="T109" i="50" l="1"/>
  <c r="R109" i="50"/>
  <c r="P109" i="50"/>
  <c r="D53" i="10"/>
  <c r="F54" i="10" s="1"/>
  <c r="H54" i="10" l="1"/>
  <c r="R102" i="4" s="1"/>
  <c r="P102" i="4"/>
  <c r="L54" i="10"/>
  <c r="V102" i="4" s="1"/>
  <c r="J54" i="10"/>
  <c r="T102" i="4" s="1"/>
  <c r="D54" i="10" l="1"/>
  <c r="X102" i="4"/>
  <c r="Z102" i="4" s="1"/>
  <c r="AC151" i="4" l="1"/>
  <c r="AD151" i="4" s="1"/>
  <c r="AI151" i="5"/>
  <c r="AJ151" i="5" s="1"/>
  <c r="AC145" i="4"/>
  <c r="AD145" i="4" s="1"/>
  <c r="AI145" i="5"/>
  <c r="AJ145" i="5" s="1"/>
  <c r="AO145" i="7" l="1"/>
  <c r="AP145" i="7" s="1"/>
  <c r="AK145" i="4"/>
  <c r="H97" i="50"/>
  <c r="H97" i="13"/>
  <c r="H164" i="13" s="1"/>
  <c r="H180" i="13" s="1"/>
  <c r="H97" i="4"/>
  <c r="L151" i="50"/>
  <c r="AO151" i="7"/>
  <c r="AP151" i="7" s="1"/>
  <c r="AL151" i="5"/>
  <c r="AR151" i="5"/>
  <c r="AP151" i="5"/>
  <c r="AX151" i="5"/>
  <c r="AN151" i="5"/>
  <c r="AV151" i="5"/>
  <c r="AT151" i="5"/>
  <c r="AF151" i="4"/>
  <c r="AL151" i="4"/>
  <c r="AJ151" i="4"/>
  <c r="AH151" i="4"/>
  <c r="AK151" i="4"/>
  <c r="AN145" i="1" l="1"/>
  <c r="AZ151" i="5"/>
  <c r="AN151" i="4"/>
  <c r="BB151" i="7"/>
  <c r="BF151" i="7"/>
  <c r="AR151" i="7"/>
  <c r="AT151" i="7"/>
  <c r="AX151" i="7"/>
  <c r="BD151" i="7"/>
  <c r="AZ151" i="7"/>
  <c r="AV151" i="7"/>
  <c r="BJ151" i="7"/>
  <c r="BH151" i="7"/>
  <c r="Z151" i="50" s="1"/>
  <c r="AA151" i="50" s="1"/>
  <c r="V151" i="50"/>
  <c r="AN151" i="1"/>
  <c r="D23" i="10"/>
  <c r="H56" i="9" l="1"/>
  <c r="BL151" i="7"/>
  <c r="AI151" i="50"/>
  <c r="F24" i="10"/>
  <c r="H124" i="4"/>
  <c r="L24" i="10"/>
  <c r="H24" i="10"/>
  <c r="J24" i="10"/>
  <c r="L148" i="50" l="1"/>
  <c r="H53" i="49"/>
  <c r="H56" i="49" s="1"/>
  <c r="D24" i="10"/>
  <c r="L149" i="50"/>
  <c r="AA149" i="50"/>
  <c r="L124" i="4"/>
  <c r="H162" i="4"/>
  <c r="H164" i="4" s="1"/>
  <c r="H180" i="4" s="1"/>
  <c r="AA148" i="50" l="1"/>
  <c r="D103" i="2"/>
  <c r="H104" i="2" s="1"/>
  <c r="R125" i="1" s="1"/>
  <c r="F125" i="4" s="1"/>
  <c r="P149" i="50"/>
  <c r="AC149" i="50" s="1"/>
  <c r="R149" i="50"/>
  <c r="AE149" i="50" s="1"/>
  <c r="T149" i="50"/>
  <c r="AG149" i="50" s="1"/>
  <c r="V149" i="50"/>
  <c r="AI149" i="50" s="1"/>
  <c r="T124" i="4"/>
  <c r="AJ124" i="4" s="1"/>
  <c r="R124" i="4"/>
  <c r="AH124" i="4" s="1"/>
  <c r="P124" i="4"/>
  <c r="V124" i="4"/>
  <c r="AL124" i="4" s="1"/>
  <c r="T148" i="50"/>
  <c r="AG148" i="50" s="1"/>
  <c r="R148" i="50"/>
  <c r="AE148" i="50" s="1"/>
  <c r="V148" i="50"/>
  <c r="AI148" i="50" s="1"/>
  <c r="P148" i="50"/>
  <c r="AC148" i="50" s="1"/>
  <c r="F46" i="48" l="1"/>
  <c r="L46" i="48" s="1"/>
  <c r="Y46" i="48" s="1"/>
  <c r="F42" i="48"/>
  <c r="L42" i="48" s="1"/>
  <c r="F43" i="48"/>
  <c r="L43" i="48" s="1"/>
  <c r="P43" i="48" s="1"/>
  <c r="F104" i="2"/>
  <c r="P125" i="1" s="1"/>
  <c r="AH125" i="1"/>
  <c r="AC125" i="4" s="1"/>
  <c r="J104" i="2"/>
  <c r="T125" i="1" s="1"/>
  <c r="F125" i="5" s="1"/>
  <c r="F48" i="48"/>
  <c r="L48" i="48" s="1"/>
  <c r="X48" i="48" s="1"/>
  <c r="L104" i="2"/>
  <c r="V125" i="1" s="1"/>
  <c r="AL125" i="1" s="1"/>
  <c r="F55" i="48"/>
  <c r="L55" i="48" s="1"/>
  <c r="R55" i="48" s="1"/>
  <c r="F49" i="48"/>
  <c r="L49" i="48" s="1"/>
  <c r="AC49" i="48" s="1"/>
  <c r="F47" i="48"/>
  <c r="L47" i="48" s="1"/>
  <c r="V47" i="48" s="1"/>
  <c r="F50" i="48"/>
  <c r="L50" i="48" s="1"/>
  <c r="AI50" i="48" s="1"/>
  <c r="L125" i="4"/>
  <c r="D82" i="11"/>
  <c r="F83" i="11" s="1"/>
  <c r="X124" i="4"/>
  <c r="Z124" i="4" s="1"/>
  <c r="AF124" i="4"/>
  <c r="R46" i="48" l="1"/>
  <c r="X46" i="48"/>
  <c r="W46" i="48"/>
  <c r="AG46" i="48"/>
  <c r="Z46" i="48"/>
  <c r="AH46" i="48"/>
  <c r="Q46" i="48"/>
  <c r="S46" i="48"/>
  <c r="AD46" i="48"/>
  <c r="U46" i="48"/>
  <c r="T46" i="48"/>
  <c r="P46" i="48"/>
  <c r="V46" i="48"/>
  <c r="AA46" i="48"/>
  <c r="AC46" i="48"/>
  <c r="AF46" i="48"/>
  <c r="AB46" i="48"/>
  <c r="AE46" i="48"/>
  <c r="AI46" i="48"/>
  <c r="AI42" i="48"/>
  <c r="Q42" i="48"/>
  <c r="AG42" i="48"/>
  <c r="AC42" i="48"/>
  <c r="Z42" i="48"/>
  <c r="W42" i="48"/>
  <c r="P42" i="48"/>
  <c r="T42" i="48"/>
  <c r="AD42" i="48"/>
  <c r="R42" i="48"/>
  <c r="S42" i="48"/>
  <c r="AB42" i="48"/>
  <c r="Y42" i="48"/>
  <c r="X42" i="48"/>
  <c r="AH42" i="48"/>
  <c r="AF42" i="48"/>
  <c r="AA42" i="48"/>
  <c r="U42" i="48"/>
  <c r="V42" i="48"/>
  <c r="D69" i="12"/>
  <c r="Z43" i="48"/>
  <c r="AG48" i="48"/>
  <c r="AE42" i="48"/>
  <c r="W43" i="48"/>
  <c r="AF43" i="48"/>
  <c r="R43" i="48"/>
  <c r="AI48" i="48"/>
  <c r="D48" i="12"/>
  <c r="L49" i="12" s="1"/>
  <c r="V40" i="7" s="1"/>
  <c r="AG43" i="48"/>
  <c r="X43" i="48"/>
  <c r="T43" i="48"/>
  <c r="AI43" i="48"/>
  <c r="Y43" i="48"/>
  <c r="AB43" i="48"/>
  <c r="U43" i="48"/>
  <c r="S43" i="48"/>
  <c r="V43" i="48"/>
  <c r="AH43" i="48"/>
  <c r="AC48" i="48"/>
  <c r="Q43" i="48"/>
  <c r="AE48" i="48"/>
  <c r="AE43" i="48"/>
  <c r="AC43" i="48"/>
  <c r="AJ125" i="1"/>
  <c r="AI125" i="5" s="1"/>
  <c r="AD43" i="48"/>
  <c r="AA43" i="48"/>
  <c r="F125" i="7"/>
  <c r="AL125" i="7" s="1"/>
  <c r="T48" i="48"/>
  <c r="Z55" i="48"/>
  <c r="AA55" i="48"/>
  <c r="Q55" i="48"/>
  <c r="S55" i="48"/>
  <c r="AE55" i="48"/>
  <c r="W55" i="48"/>
  <c r="AI55" i="48"/>
  <c r="AB55" i="48"/>
  <c r="Y55" i="48"/>
  <c r="AD55" i="48"/>
  <c r="D104" i="2"/>
  <c r="AG55" i="48"/>
  <c r="P55" i="48"/>
  <c r="X55" i="48"/>
  <c r="U55" i="48"/>
  <c r="V55" i="48"/>
  <c r="AF55" i="48"/>
  <c r="AC55" i="48"/>
  <c r="AH55" i="48"/>
  <c r="T55" i="48"/>
  <c r="R47" i="48"/>
  <c r="P48" i="48"/>
  <c r="V48" i="48"/>
  <c r="R48" i="48"/>
  <c r="AH48" i="48"/>
  <c r="S48" i="48"/>
  <c r="AA48" i="48"/>
  <c r="AD48" i="48"/>
  <c r="AB48" i="48"/>
  <c r="AF48" i="48"/>
  <c r="AC47" i="48"/>
  <c r="Y48" i="48"/>
  <c r="W48" i="48"/>
  <c r="U48" i="48"/>
  <c r="AB47" i="48"/>
  <c r="Q48" i="48"/>
  <c r="Z48" i="48"/>
  <c r="W50" i="48"/>
  <c r="T50" i="48"/>
  <c r="X50" i="48"/>
  <c r="AE50" i="48"/>
  <c r="Y50" i="48"/>
  <c r="S50" i="48"/>
  <c r="P50" i="48"/>
  <c r="U50" i="48"/>
  <c r="AD50" i="48"/>
  <c r="AG50" i="48"/>
  <c r="Q50" i="48"/>
  <c r="AB50" i="48"/>
  <c r="AH50" i="48"/>
  <c r="R50" i="48"/>
  <c r="AA50" i="48"/>
  <c r="V50" i="48"/>
  <c r="AC50" i="48"/>
  <c r="AF50" i="48"/>
  <c r="Z50" i="48"/>
  <c r="AG49" i="48"/>
  <c r="Z49" i="48"/>
  <c r="AH49" i="48"/>
  <c r="AI49" i="48"/>
  <c r="AE49" i="48"/>
  <c r="AF49" i="48"/>
  <c r="P49" i="48"/>
  <c r="W49" i="48"/>
  <c r="AA49" i="48"/>
  <c r="AD49" i="48"/>
  <c r="S49" i="48"/>
  <c r="X49" i="48"/>
  <c r="V49" i="48"/>
  <c r="U49" i="48"/>
  <c r="T49" i="48"/>
  <c r="R49" i="48"/>
  <c r="AB49" i="48"/>
  <c r="Y49" i="48"/>
  <c r="Q49" i="48"/>
  <c r="T47" i="48"/>
  <c r="AF47" i="48"/>
  <c r="S47" i="48"/>
  <c r="AI47" i="48"/>
  <c r="AD47" i="48"/>
  <c r="AG47" i="48"/>
  <c r="AE47" i="48"/>
  <c r="Y47" i="48"/>
  <c r="U47" i="48"/>
  <c r="W47" i="48"/>
  <c r="AH47" i="48"/>
  <c r="Q47" i="48"/>
  <c r="X47" i="48"/>
  <c r="AA47" i="48"/>
  <c r="P47" i="48"/>
  <c r="Z47" i="48"/>
  <c r="AD125" i="4"/>
  <c r="F41" i="48"/>
  <c r="D56" i="48"/>
  <c r="AO125" i="7"/>
  <c r="P133" i="5"/>
  <c r="H83" i="11"/>
  <c r="R133" i="5" s="1"/>
  <c r="AN133" i="5" s="1"/>
  <c r="P83" i="11"/>
  <c r="Z133" i="5" s="1"/>
  <c r="AV133" i="5" s="1"/>
  <c r="J83" i="11"/>
  <c r="T133" i="5" s="1"/>
  <c r="AP133" i="5" s="1"/>
  <c r="R83" i="11"/>
  <c r="AB133" i="5" s="1"/>
  <c r="AX133" i="5" s="1"/>
  <c r="N83" i="11"/>
  <c r="X133" i="5" s="1"/>
  <c r="AT133" i="5" s="1"/>
  <c r="AN124" i="4"/>
  <c r="AF125" i="1"/>
  <c r="X125" i="1"/>
  <c r="F125" i="13"/>
  <c r="L125" i="5"/>
  <c r="D24" i="51"/>
  <c r="J25" i="51" s="1"/>
  <c r="T151" i="50" s="1"/>
  <c r="AG151" i="50" s="1"/>
  <c r="L83" i="11"/>
  <c r="V133" i="5" s="1"/>
  <c r="AR133" i="5" s="1"/>
  <c r="R49" i="12" l="1"/>
  <c r="AB20" i="7" s="1"/>
  <c r="V19" i="7"/>
  <c r="T49" i="12"/>
  <c r="N49" i="12"/>
  <c r="F49" i="12"/>
  <c r="P40" i="7" s="1"/>
  <c r="V41" i="7"/>
  <c r="V63" i="7" s="1"/>
  <c r="P49" i="12"/>
  <c r="Z19" i="7" s="1"/>
  <c r="V20" i="7"/>
  <c r="V18" i="7"/>
  <c r="X49" i="12"/>
  <c r="H49" i="12"/>
  <c r="V42" i="7"/>
  <c r="J49" i="12"/>
  <c r="V49" i="12"/>
  <c r="AF40" i="7" s="1"/>
  <c r="F40" i="50" s="1"/>
  <c r="J70" i="12"/>
  <c r="T141" i="7" s="1"/>
  <c r="AV141" i="7" s="1"/>
  <c r="V70" i="12"/>
  <c r="R70" i="12"/>
  <c r="P70" i="12"/>
  <c r="N70" i="12"/>
  <c r="T70" i="12"/>
  <c r="AD141" i="7" s="1"/>
  <c r="BF141" i="7" s="1"/>
  <c r="X70" i="12"/>
  <c r="H70" i="12"/>
  <c r="R141" i="7" s="1"/>
  <c r="AT141" i="7" s="1"/>
  <c r="F70" i="12"/>
  <c r="P141" i="7" s="1"/>
  <c r="AR141" i="7" s="1"/>
  <c r="L70" i="12"/>
  <c r="AB40" i="7"/>
  <c r="AB41" i="7"/>
  <c r="AB18" i="7"/>
  <c r="AB42" i="7"/>
  <c r="AB64" i="7" s="1"/>
  <c r="AB19" i="7"/>
  <c r="AF18" i="7"/>
  <c r="F18" i="50" s="1"/>
  <c r="AF20" i="7"/>
  <c r="F20" i="50" s="1"/>
  <c r="L20" i="50" s="1"/>
  <c r="AF41" i="7"/>
  <c r="F41" i="50" s="1"/>
  <c r="L41" i="50" s="1"/>
  <c r="P41" i="50" s="1"/>
  <c r="AF42" i="7"/>
  <c r="F42" i="50" s="1"/>
  <c r="L42" i="50" s="1"/>
  <c r="T42" i="50" s="1"/>
  <c r="AF19" i="7"/>
  <c r="F19" i="50" s="1"/>
  <c r="L19" i="50" s="1"/>
  <c r="Z42" i="7"/>
  <c r="Z18" i="7"/>
  <c r="AN125" i="1"/>
  <c r="T41" i="7"/>
  <c r="T19" i="7"/>
  <c r="T18" i="7"/>
  <c r="T20" i="7"/>
  <c r="T42" i="7"/>
  <c r="T40" i="7"/>
  <c r="AP125" i="7"/>
  <c r="F25" i="51"/>
  <c r="X18" i="7"/>
  <c r="X42" i="7"/>
  <c r="X40" i="7"/>
  <c r="X41" i="7"/>
  <c r="X20" i="7"/>
  <c r="X19" i="7"/>
  <c r="R40" i="7"/>
  <c r="R19" i="7"/>
  <c r="R20" i="7"/>
  <c r="R42" i="7"/>
  <c r="R41" i="7"/>
  <c r="R18" i="7"/>
  <c r="AJ125" i="5"/>
  <c r="D83" i="11"/>
  <c r="F56" i="48"/>
  <c r="L41" i="48"/>
  <c r="AL133" i="5"/>
  <c r="AZ133" i="5" s="1"/>
  <c r="AD133" i="5"/>
  <c r="AF133" i="5" s="1"/>
  <c r="T125" i="5"/>
  <c r="AB125" i="5"/>
  <c r="V125" i="5"/>
  <c r="P125" i="5"/>
  <c r="X125" i="5"/>
  <c r="Z125" i="5"/>
  <c r="R125" i="5"/>
  <c r="L125" i="13"/>
  <c r="AH42" i="7"/>
  <c r="AH19" i="7"/>
  <c r="AH18" i="7"/>
  <c r="AH40" i="7"/>
  <c r="AH20" i="7"/>
  <c r="AH41" i="7"/>
  <c r="AD19" i="7"/>
  <c r="AD18" i="7"/>
  <c r="AD41" i="7"/>
  <c r="AD40" i="7"/>
  <c r="AD20" i="7"/>
  <c r="AD42" i="7"/>
  <c r="AK125" i="4"/>
  <c r="V62" i="7"/>
  <c r="Z125" i="1"/>
  <c r="P41" i="7"/>
  <c r="P19" i="7"/>
  <c r="D49" i="12"/>
  <c r="H25" i="51"/>
  <c r="R151" i="50" s="1"/>
  <c r="AE151" i="50" s="1"/>
  <c r="Z41" i="7" l="1"/>
  <c r="Z40" i="7"/>
  <c r="Z53" i="7" s="1"/>
  <c r="Z20" i="7"/>
  <c r="Z64" i="7" s="1"/>
  <c r="V64" i="7"/>
  <c r="V75" i="7" s="1"/>
  <c r="V53" i="7"/>
  <c r="P42" i="7"/>
  <c r="AJ42" i="7" s="1"/>
  <c r="AL42" i="7" s="1"/>
  <c r="P20" i="7"/>
  <c r="AJ20" i="7" s="1"/>
  <c r="AZ20" i="7" s="1"/>
  <c r="V31" i="7"/>
  <c r="P18" i="7"/>
  <c r="AD143" i="7"/>
  <c r="BF143" i="7" s="1"/>
  <c r="AB62" i="7"/>
  <c r="T143" i="7"/>
  <c r="AV143" i="7" s="1"/>
  <c r="P143" i="7"/>
  <c r="AR143" i="7" s="1"/>
  <c r="AH141" i="7"/>
  <c r="BJ141" i="7" s="1"/>
  <c r="AH143" i="7"/>
  <c r="BJ143" i="7" s="1"/>
  <c r="D70" i="12"/>
  <c r="X141" i="7"/>
  <c r="AZ141" i="7" s="1"/>
  <c r="X143" i="7"/>
  <c r="AZ143" i="7" s="1"/>
  <c r="Z143" i="7"/>
  <c r="BB143" i="7" s="1"/>
  <c r="Z141" i="7"/>
  <c r="BB141" i="7" s="1"/>
  <c r="R143" i="7"/>
  <c r="AB143" i="7"/>
  <c r="BD143" i="7" s="1"/>
  <c r="AB141" i="7"/>
  <c r="BD141" i="7" s="1"/>
  <c r="AF143" i="7"/>
  <c r="AF141" i="7"/>
  <c r="V141" i="7"/>
  <c r="AX141" i="7" s="1"/>
  <c r="V143" i="7"/>
  <c r="AX143" i="7" s="1"/>
  <c r="AB63" i="7"/>
  <c r="AB75" i="7" s="1"/>
  <c r="AB31" i="7"/>
  <c r="AB53" i="7"/>
  <c r="R42" i="50"/>
  <c r="AF62" i="7"/>
  <c r="F62" i="50" s="1"/>
  <c r="P42" i="50"/>
  <c r="V42" i="50"/>
  <c r="AF64" i="7"/>
  <c r="F64" i="50" s="1"/>
  <c r="L64" i="50" s="1"/>
  <c r="V41" i="50"/>
  <c r="AF53" i="7"/>
  <c r="AF63" i="7"/>
  <c r="F63" i="50" s="1"/>
  <c r="L63" i="50" s="1"/>
  <c r="T41" i="50"/>
  <c r="R41" i="50"/>
  <c r="AF31" i="7"/>
  <c r="AJ41" i="7"/>
  <c r="AL41" i="7" s="1"/>
  <c r="R63" i="7"/>
  <c r="T53" i="7"/>
  <c r="AD53" i="7"/>
  <c r="X53" i="7"/>
  <c r="L18" i="50"/>
  <c r="F31" i="50"/>
  <c r="AH63" i="7"/>
  <c r="R64" i="7"/>
  <c r="AV125" i="7"/>
  <c r="AT125" i="7"/>
  <c r="BJ125" i="7"/>
  <c r="AR125" i="7"/>
  <c r="AX125" i="7"/>
  <c r="BD125" i="7"/>
  <c r="BF125" i="7"/>
  <c r="BH125" i="7"/>
  <c r="AZ125" i="7"/>
  <c r="BB125" i="7"/>
  <c r="P19" i="50"/>
  <c r="P63" i="50" s="1"/>
  <c r="V19" i="50"/>
  <c r="R19" i="50"/>
  <c r="T19" i="50"/>
  <c r="AD62" i="7"/>
  <c r="AD31" i="7"/>
  <c r="AT125" i="5"/>
  <c r="AL125" i="5"/>
  <c r="AP125" i="5"/>
  <c r="AN125" i="5"/>
  <c r="AV125" i="5"/>
  <c r="AX125" i="5"/>
  <c r="AR125" i="5"/>
  <c r="X31" i="7"/>
  <c r="X62" i="7"/>
  <c r="Z31" i="7"/>
  <c r="P63" i="7"/>
  <c r="AJ19" i="7"/>
  <c r="BJ19" i="7" s="1"/>
  <c r="AD63" i="7"/>
  <c r="R53" i="7"/>
  <c r="P151" i="50"/>
  <c r="AC151" i="50" s="1"/>
  <c r="D25" i="51"/>
  <c r="P20" i="50"/>
  <c r="R20" i="50"/>
  <c r="T20" i="50"/>
  <c r="T64" i="50" s="1"/>
  <c r="V20" i="50"/>
  <c r="P62" i="7"/>
  <c r="AJ18" i="7"/>
  <c r="AZ18" i="7" s="1"/>
  <c r="R125" i="13"/>
  <c r="Z125" i="13"/>
  <c r="X125" i="13"/>
  <c r="V125" i="13"/>
  <c r="P125" i="13"/>
  <c r="T125" i="13"/>
  <c r="T64" i="7"/>
  <c r="AJ40" i="7"/>
  <c r="AL40" i="7" s="1"/>
  <c r="AH64" i="7"/>
  <c r="X63" i="7"/>
  <c r="T62" i="7"/>
  <c r="T31" i="7"/>
  <c r="L40" i="50"/>
  <c r="F53" i="50"/>
  <c r="D74" i="10"/>
  <c r="H75" i="10" s="1"/>
  <c r="R125" i="4" s="1"/>
  <c r="AH125" i="4" s="1"/>
  <c r="AH53" i="7"/>
  <c r="AD125" i="5"/>
  <c r="L56" i="48"/>
  <c r="AD41" i="48"/>
  <c r="P41" i="48"/>
  <c r="Y41" i="48"/>
  <c r="Y56" i="48" s="1"/>
  <c r="Q41" i="48"/>
  <c r="Q56" i="48" s="1"/>
  <c r="AI41" i="48"/>
  <c r="AC41" i="48"/>
  <c r="AC56" i="48" s="1"/>
  <c r="S41" i="48"/>
  <c r="S56" i="48" s="1"/>
  <c r="AE41" i="48"/>
  <c r="AG41" i="48"/>
  <c r="X41" i="48"/>
  <c r="X56" i="48" s="1"/>
  <c r="R41" i="48"/>
  <c r="AH41" i="48"/>
  <c r="V41" i="48"/>
  <c r="V56" i="48" s="1"/>
  <c r="AB41" i="48"/>
  <c r="AB56" i="48" s="1"/>
  <c r="AF41" i="48"/>
  <c r="AA41" i="48"/>
  <c r="AA56" i="48" s="1"/>
  <c r="W41" i="48"/>
  <c r="W56" i="48" s="1"/>
  <c r="U41" i="48"/>
  <c r="U56" i="48" s="1"/>
  <c r="T41" i="48"/>
  <c r="T56" i="48" s="1"/>
  <c r="Z41" i="48"/>
  <c r="Z56" i="48" s="1"/>
  <c r="R31" i="7"/>
  <c r="R62" i="7"/>
  <c r="X64" i="7"/>
  <c r="T63" i="7"/>
  <c r="AD64" i="7"/>
  <c r="AH31" i="7"/>
  <c r="AH62" i="7"/>
  <c r="Z63" i="7"/>
  <c r="Z62" i="7" l="1"/>
  <c r="P64" i="7"/>
  <c r="AJ64" i="7" s="1"/>
  <c r="AL64" i="7" s="1"/>
  <c r="P53" i="7"/>
  <c r="P31" i="7"/>
  <c r="AJ31" i="7" s="1"/>
  <c r="AJ141" i="7"/>
  <c r="AL141" i="7" s="1"/>
  <c r="BH141" i="7"/>
  <c r="Z141" i="50" s="1"/>
  <c r="F141" i="50"/>
  <c r="L141" i="50" s="1"/>
  <c r="AT143" i="7"/>
  <c r="AJ143" i="7"/>
  <c r="AL143" i="7" s="1"/>
  <c r="BH143" i="7"/>
  <c r="Z143" i="50" s="1"/>
  <c r="F143" i="50"/>
  <c r="L143" i="50" s="1"/>
  <c r="V64" i="50"/>
  <c r="R64" i="50"/>
  <c r="BB20" i="7"/>
  <c r="P64" i="50"/>
  <c r="V63" i="50"/>
  <c r="BJ18" i="7"/>
  <c r="AF75" i="7"/>
  <c r="AV20" i="7"/>
  <c r="BJ20" i="7"/>
  <c r="T63" i="50"/>
  <c r="AV18" i="7"/>
  <c r="AT18" i="7"/>
  <c r="R63" i="50"/>
  <c r="L75" i="10"/>
  <c r="V125" i="4" s="1"/>
  <c r="AL125" i="4" s="1"/>
  <c r="AH75" i="7"/>
  <c r="R75" i="7"/>
  <c r="AF43" i="12" s="1"/>
  <c r="AR18" i="7"/>
  <c r="AV19" i="7"/>
  <c r="BB19" i="7"/>
  <c r="AR19" i="7"/>
  <c r="V61" i="10"/>
  <c r="D63" i="12"/>
  <c r="F64" i="12" s="1"/>
  <c r="P138" i="7" s="1"/>
  <c r="AZ19" i="7"/>
  <c r="AZ31" i="7" s="1"/>
  <c r="N36" i="12" s="1"/>
  <c r="F75" i="10"/>
  <c r="P125" i="4" s="1"/>
  <c r="BF19" i="7"/>
  <c r="AF125" i="5"/>
  <c r="AJ62" i="7"/>
  <c r="AL62" i="7" s="1"/>
  <c r="AJ63" i="7"/>
  <c r="AL63" i="7" s="1"/>
  <c r="BF20" i="7"/>
  <c r="AL20" i="7"/>
  <c r="AX20" i="7"/>
  <c r="BD20" i="7"/>
  <c r="BH20" i="7"/>
  <c r="Z125" i="50"/>
  <c r="AT20" i="7"/>
  <c r="AI56" i="48"/>
  <c r="AB125" i="13"/>
  <c r="Z75" i="7"/>
  <c r="AD75" i="7"/>
  <c r="F75" i="50"/>
  <c r="L62" i="50"/>
  <c r="AH56" i="48"/>
  <c r="T75" i="7"/>
  <c r="AJ53" i="7"/>
  <c r="R56" i="48"/>
  <c r="AZ125" i="5"/>
  <c r="P56" i="48"/>
  <c r="X75" i="7"/>
  <c r="BL125" i="7"/>
  <c r="V18" i="50"/>
  <c r="T18" i="50"/>
  <c r="P18" i="50"/>
  <c r="R18" i="50"/>
  <c r="D62" i="10"/>
  <c r="L63" i="10" s="1"/>
  <c r="V145" i="4" s="1"/>
  <c r="AL145" i="4" s="1"/>
  <c r="AG56" i="48"/>
  <c r="AD56" i="48"/>
  <c r="T61" i="10"/>
  <c r="R61" i="10"/>
  <c r="AE56" i="48"/>
  <c r="V40" i="50"/>
  <c r="V53" i="50" s="1"/>
  <c r="T40" i="50"/>
  <c r="T53" i="50" s="1"/>
  <c r="R40" i="50"/>
  <c r="R53" i="50" s="1"/>
  <c r="P40" i="50"/>
  <c r="P53" i="50" s="1"/>
  <c r="J75" i="10"/>
  <c r="T125" i="4" s="1"/>
  <c r="AJ125" i="4" s="1"/>
  <c r="X61" i="10"/>
  <c r="D44" i="10"/>
  <c r="AF56" i="48"/>
  <c r="BD18" i="7"/>
  <c r="AL18" i="7"/>
  <c r="AX18" i="7"/>
  <c r="BH18" i="7"/>
  <c r="AT19" i="7"/>
  <c r="AL19" i="7"/>
  <c r="AX19" i="7"/>
  <c r="BD19" i="7"/>
  <c r="BH19" i="7"/>
  <c r="BB18" i="7"/>
  <c r="BF18" i="7"/>
  <c r="AR20" i="7"/>
  <c r="P75" i="7" l="1"/>
  <c r="BL143" i="7"/>
  <c r="V141" i="50"/>
  <c r="P141" i="50"/>
  <c r="R141" i="50"/>
  <c r="T141" i="50"/>
  <c r="AA141" i="50"/>
  <c r="T143" i="50"/>
  <c r="R143" i="50"/>
  <c r="P143" i="50"/>
  <c r="V143" i="50"/>
  <c r="AA143" i="50"/>
  <c r="BL141" i="7"/>
  <c r="BJ31" i="7"/>
  <c r="X36" i="12" s="1"/>
  <c r="AV31" i="7"/>
  <c r="J36" i="12" s="1"/>
  <c r="L64" i="12"/>
  <c r="V138" i="7" s="1"/>
  <c r="AX138" i="7" s="1"/>
  <c r="BB31" i="7"/>
  <c r="P36" i="12" s="1"/>
  <c r="R64" i="12"/>
  <c r="AB138" i="7" s="1"/>
  <c r="BD138" i="7" s="1"/>
  <c r="BL20" i="7"/>
  <c r="N64" i="12"/>
  <c r="X138" i="7" s="1"/>
  <c r="AZ138" i="7" s="1"/>
  <c r="T64" i="12"/>
  <c r="AD138" i="7" s="1"/>
  <c r="BF138" i="7" s="1"/>
  <c r="V64" i="12"/>
  <c r="AF138" i="7" s="1"/>
  <c r="BH138" i="7" s="1"/>
  <c r="H64" i="12"/>
  <c r="R138" i="7" s="1"/>
  <c r="AT138" i="7" s="1"/>
  <c r="J64" i="12"/>
  <c r="T138" i="7" s="1"/>
  <c r="AV138" i="7" s="1"/>
  <c r="P64" i="12"/>
  <c r="Z138" i="7" s="1"/>
  <c r="BB138" i="7" s="1"/>
  <c r="AX31" i="7"/>
  <c r="L36" i="12" s="1"/>
  <c r="BD31" i="7"/>
  <c r="R36" i="12" s="1"/>
  <c r="BL19" i="7"/>
  <c r="BH31" i="7"/>
  <c r="V36" i="12" s="1"/>
  <c r="H63" i="10"/>
  <c r="R145" i="4" s="1"/>
  <c r="AH145" i="4" s="1"/>
  <c r="X64" i="12"/>
  <c r="AH138" i="7" s="1"/>
  <c r="BJ138" i="7" s="1"/>
  <c r="AT31" i="7"/>
  <c r="H36" i="12" s="1"/>
  <c r="BF31" i="7"/>
  <c r="T36" i="12" s="1"/>
  <c r="F45" i="10"/>
  <c r="J45" i="10"/>
  <c r="T120" i="4" s="1"/>
  <c r="L45" i="10"/>
  <c r="V120" i="4" s="1"/>
  <c r="BL18" i="7"/>
  <c r="H45" i="10"/>
  <c r="R120" i="4" s="1"/>
  <c r="AL31" i="7"/>
  <c r="AR31" i="7"/>
  <c r="F36" i="12" s="1"/>
  <c r="R31" i="50"/>
  <c r="R62" i="50"/>
  <c r="R75" i="50" s="1"/>
  <c r="AL53" i="7"/>
  <c r="P31" i="50"/>
  <c r="P62" i="50"/>
  <c r="P75" i="50" s="1"/>
  <c r="AD125" i="13"/>
  <c r="AA125" i="50"/>
  <c r="T62" i="50"/>
  <c r="T75" i="50" s="1"/>
  <c r="T31" i="50"/>
  <c r="X125" i="4"/>
  <c r="Z125" i="4" s="1"/>
  <c r="AF125" i="4"/>
  <c r="V31" i="50"/>
  <c r="V62" i="50"/>
  <c r="V75" i="50" s="1"/>
  <c r="J63" i="10"/>
  <c r="T145" i="4" s="1"/>
  <c r="AJ145" i="4" s="1"/>
  <c r="AR138" i="7"/>
  <c r="D75" i="10"/>
  <c r="F63" i="10"/>
  <c r="AD43" i="12"/>
  <c r="AJ75" i="7"/>
  <c r="AC143" i="50" l="1"/>
  <c r="AE143" i="50"/>
  <c r="AG143" i="50"/>
  <c r="AI143" i="50"/>
  <c r="AG141" i="50"/>
  <c r="AI141" i="50"/>
  <c r="AC141" i="50"/>
  <c r="AE141" i="50"/>
  <c r="F138" i="50"/>
  <c r="L138" i="50" s="1"/>
  <c r="BL31" i="7"/>
  <c r="D64" i="12"/>
  <c r="AJ138" i="7"/>
  <c r="AL138" i="7" s="1"/>
  <c r="Z138" i="50"/>
  <c r="AL75" i="7"/>
  <c r="P145" i="4"/>
  <c r="D63" i="10"/>
  <c r="AC125" i="50"/>
  <c r="AE125" i="50"/>
  <c r="AI125" i="50"/>
  <c r="AG125" i="50"/>
  <c r="D25" i="48"/>
  <c r="F25" i="48" s="1"/>
  <c r="L25" i="48" s="1"/>
  <c r="BL138" i="7"/>
  <c r="D27" i="48"/>
  <c r="F27" i="48" s="1"/>
  <c r="L27" i="48" s="1"/>
  <c r="D26" i="48"/>
  <c r="F26" i="48" s="1"/>
  <c r="L26" i="48" s="1"/>
  <c r="AN125" i="4"/>
  <c r="P120" i="4"/>
  <c r="D45" i="10"/>
  <c r="AH44" i="12" l="1"/>
  <c r="D36" i="12"/>
  <c r="L37" i="12" s="1"/>
  <c r="V102" i="7" s="1"/>
  <c r="AV44" i="12"/>
  <c r="AJ44" i="12"/>
  <c r="AP44" i="12"/>
  <c r="AF25" i="48"/>
  <c r="AG25" i="48"/>
  <c r="X25" i="48"/>
  <c r="AD25" i="48"/>
  <c r="U25" i="48"/>
  <c r="AA25" i="48"/>
  <c r="AC25" i="48"/>
  <c r="V25" i="48"/>
  <c r="W25" i="48"/>
  <c r="T25" i="48"/>
  <c r="S25" i="48"/>
  <c r="Q25" i="48"/>
  <c r="Z25" i="48"/>
  <c r="AB25" i="48"/>
  <c r="AI25" i="48"/>
  <c r="Y25" i="48"/>
  <c r="AH25" i="48"/>
  <c r="AE25" i="48"/>
  <c r="P25" i="48"/>
  <c r="R25" i="48"/>
  <c r="AF44" i="12"/>
  <c r="X145" i="4"/>
  <c r="Z145" i="4" s="1"/>
  <c r="AF145" i="4"/>
  <c r="V138" i="50"/>
  <c r="T138" i="50"/>
  <c r="P138" i="50"/>
  <c r="R138" i="50"/>
  <c r="AL44" i="12"/>
  <c r="AR44" i="12"/>
  <c r="D24" i="48"/>
  <c r="X120" i="4"/>
  <c r="X27" i="48"/>
  <c r="AE27" i="48"/>
  <c r="Y27" i="48"/>
  <c r="Q27" i="48"/>
  <c r="AB27" i="48"/>
  <c r="AG27" i="48"/>
  <c r="AD27" i="48"/>
  <c r="AI27" i="48"/>
  <c r="U27" i="48"/>
  <c r="S27" i="48"/>
  <c r="V27" i="48"/>
  <c r="AC27" i="48"/>
  <c r="AF27" i="48"/>
  <c r="AH27" i="48"/>
  <c r="R27" i="48"/>
  <c r="W27" i="48"/>
  <c r="P27" i="48"/>
  <c r="T27" i="48"/>
  <c r="AA27" i="48"/>
  <c r="Z27" i="48"/>
  <c r="AN44" i="12"/>
  <c r="AA138" i="50"/>
  <c r="D51" i="12"/>
  <c r="N52" i="12" s="1"/>
  <c r="X145" i="7" s="1"/>
  <c r="AT44" i="12"/>
  <c r="AI26" i="48"/>
  <c r="R26" i="48"/>
  <c r="Z26" i="48"/>
  <c r="S26" i="48"/>
  <c r="AE26" i="48"/>
  <c r="AA26" i="48"/>
  <c r="Y26" i="48"/>
  <c r="T26" i="48"/>
  <c r="AB26" i="48"/>
  <c r="AD26" i="48"/>
  <c r="AG26" i="48"/>
  <c r="AC26" i="48"/>
  <c r="AH26" i="48"/>
  <c r="W26" i="48"/>
  <c r="U26" i="48"/>
  <c r="V26" i="48"/>
  <c r="Q26" i="48"/>
  <c r="AF26" i="48"/>
  <c r="P26" i="48"/>
  <c r="X26" i="48"/>
  <c r="AD44" i="12"/>
  <c r="X37" i="12" l="1"/>
  <c r="AH102" i="7" s="1"/>
  <c r="V37" i="12"/>
  <c r="AF102" i="7" s="1"/>
  <c r="F102" i="50" s="1"/>
  <c r="R37" i="12"/>
  <c r="AB102" i="7" s="1"/>
  <c r="P37" i="12"/>
  <c r="Z102" i="7" s="1"/>
  <c r="H37" i="12"/>
  <c r="R102" i="7" s="1"/>
  <c r="T37" i="12"/>
  <c r="AD102" i="7" s="1"/>
  <c r="N37" i="12"/>
  <c r="X102" i="7" s="1"/>
  <c r="F37" i="12"/>
  <c r="P102" i="7" s="1"/>
  <c r="AZ145" i="7"/>
  <c r="R52" i="12"/>
  <c r="AB145" i="7" s="1"/>
  <c r="P52" i="12"/>
  <c r="Z145" i="7" s="1"/>
  <c r="AN145" i="4"/>
  <c r="X52" i="12"/>
  <c r="AH145" i="7" s="1"/>
  <c r="AG138" i="50"/>
  <c r="AC138" i="50"/>
  <c r="AI138" i="50"/>
  <c r="AE138" i="50"/>
  <c r="F52" i="12"/>
  <c r="H52" i="12"/>
  <c r="R145" i="7" s="1"/>
  <c r="V52" i="12"/>
  <c r="AF145" i="7" s="1"/>
  <c r="L52" i="12"/>
  <c r="V145" i="7" s="1"/>
  <c r="Z120" i="4"/>
  <c r="T52" i="12"/>
  <c r="AD145" i="7" s="1"/>
  <c r="F24" i="48"/>
  <c r="D28" i="48"/>
  <c r="D58" i="48" s="1"/>
  <c r="J52" i="12"/>
  <c r="T145" i="7" s="1"/>
  <c r="J37" i="12"/>
  <c r="T102" i="7" s="1"/>
  <c r="L24" i="48" l="1"/>
  <c r="F28" i="48"/>
  <c r="F58" i="48" s="1"/>
  <c r="F145" i="50"/>
  <c r="BH145" i="7"/>
  <c r="BF145" i="7"/>
  <c r="AT145" i="7"/>
  <c r="P145" i="7"/>
  <c r="D52" i="12"/>
  <c r="BJ145" i="7"/>
  <c r="BB145" i="7"/>
  <c r="D37" i="12"/>
  <c r="L102" i="50"/>
  <c r="BD145" i="7"/>
  <c r="AJ102" i="7"/>
  <c r="AV145" i="7"/>
  <c r="AX145" i="7"/>
  <c r="AL102" i="7" l="1"/>
  <c r="Z145" i="50"/>
  <c r="H145" i="50"/>
  <c r="H162" i="50" s="1"/>
  <c r="H164" i="50" s="1"/>
  <c r="H180" i="50" s="1"/>
  <c r="AC24" i="48"/>
  <c r="AC28" i="48" s="1"/>
  <c r="AC58" i="48" s="1"/>
  <c r="T24" i="48"/>
  <c r="T28" i="48" s="1"/>
  <c r="T58" i="48" s="1"/>
  <c r="AH24" i="48"/>
  <c r="AH28" i="48" s="1"/>
  <c r="AH58" i="48" s="1"/>
  <c r="P24" i="48"/>
  <c r="AD24" i="48"/>
  <c r="Y24" i="48"/>
  <c r="Y28" i="48" s="1"/>
  <c r="Y58" i="48" s="1"/>
  <c r="AI24" i="48"/>
  <c r="AI28" i="48" s="1"/>
  <c r="AI58" i="48" s="1"/>
  <c r="X24" i="48"/>
  <c r="X28" i="48" s="1"/>
  <c r="X58" i="48" s="1"/>
  <c r="V24" i="48"/>
  <c r="V28" i="48" s="1"/>
  <c r="V58" i="48" s="1"/>
  <c r="U24" i="48"/>
  <c r="U28" i="48" s="1"/>
  <c r="U58" i="48" s="1"/>
  <c r="Z24" i="48"/>
  <c r="Z28" i="48" s="1"/>
  <c r="Z58" i="48" s="1"/>
  <c r="Q24" i="48"/>
  <c r="Q28" i="48" s="1"/>
  <c r="Q58" i="48" s="1"/>
  <c r="AF24" i="48"/>
  <c r="W24" i="48"/>
  <c r="W28" i="48" s="1"/>
  <c r="W58" i="48" s="1"/>
  <c r="R24" i="48"/>
  <c r="AG24" i="48"/>
  <c r="AG28" i="48" s="1"/>
  <c r="AG58" i="48" s="1"/>
  <c r="AA24" i="48"/>
  <c r="AA28" i="48" s="1"/>
  <c r="AA58" i="48" s="1"/>
  <c r="S24" i="48"/>
  <c r="S28" i="48" s="1"/>
  <c r="S58" i="48" s="1"/>
  <c r="AE24" i="48"/>
  <c r="L28" i="48"/>
  <c r="L58" i="48" s="1"/>
  <c r="AB24" i="48"/>
  <c r="AB28" i="48" s="1"/>
  <c r="AB58" i="48" s="1"/>
  <c r="T102" i="50"/>
  <c r="V102" i="50"/>
  <c r="P102" i="50"/>
  <c r="R102" i="50"/>
  <c r="AJ145" i="7"/>
  <c r="AL145" i="7" s="1"/>
  <c r="AR145" i="7"/>
  <c r="L145" i="50" l="1"/>
  <c r="T145" i="50" s="1"/>
  <c r="R28" i="48"/>
  <c r="R58" i="48" s="1"/>
  <c r="AA145" i="50"/>
  <c r="AF28" i="48"/>
  <c r="AF58" i="48" s="1"/>
  <c r="AD28" i="48"/>
  <c r="AD58" i="48" s="1"/>
  <c r="BL145" i="7"/>
  <c r="P28" i="48"/>
  <c r="P58" i="48" s="1"/>
  <c r="AE28" i="48"/>
  <c r="AE58" i="48" s="1"/>
  <c r="P145" i="50" l="1"/>
  <c r="AC145" i="50" s="1"/>
  <c r="V145" i="50"/>
  <c r="AI145" i="50" s="1"/>
  <c r="R145" i="50"/>
  <c r="AE145" i="50" s="1"/>
  <c r="AG145" i="50"/>
  <c r="F35" i="50" l="1"/>
  <c r="L33" i="50"/>
  <c r="D61" i="2"/>
  <c r="V64" i="10"/>
  <c r="V66" i="10" s="1"/>
  <c r="J56" i="10" s="1"/>
  <c r="X64" i="10"/>
  <c r="X66" i="10" s="1"/>
  <c r="L56" i="10" s="1"/>
  <c r="L104" i="4"/>
  <c r="L110" i="4"/>
  <c r="F62" i="2" l="1"/>
  <c r="J62" i="2"/>
  <c r="T159" i="1" s="1"/>
  <c r="F159" i="5" s="1"/>
  <c r="L159" i="5" s="1"/>
  <c r="H62" i="2"/>
  <c r="R159" i="1" s="1"/>
  <c r="F159" i="4" s="1"/>
  <c r="L159" i="4" s="1"/>
  <c r="L62" i="2"/>
  <c r="V159" i="1" s="1"/>
  <c r="F159" i="7" s="1"/>
  <c r="D91" i="2"/>
  <c r="F92" i="2" s="1"/>
  <c r="AT47" i="12"/>
  <c r="AT49" i="12" s="1"/>
  <c r="V39" i="12" s="1"/>
  <c r="D64" i="11"/>
  <c r="D19" i="14"/>
  <c r="D52" i="2"/>
  <c r="F53" i="2" s="1"/>
  <c r="P103" i="1" s="1"/>
  <c r="D54" i="12"/>
  <c r="J55" i="12" s="1"/>
  <c r="L20" i="14"/>
  <c r="V172" i="13" s="1"/>
  <c r="V178" i="13" s="1"/>
  <c r="R64" i="10"/>
  <c r="R66" i="10" s="1"/>
  <c r="F56" i="10" s="1"/>
  <c r="D65" i="10"/>
  <c r="J66" i="10" s="1"/>
  <c r="D88" i="2"/>
  <c r="F89" i="2" s="1"/>
  <c r="D15" i="12"/>
  <c r="T16" i="12" s="1"/>
  <c r="AD176" i="7" s="1"/>
  <c r="AD178" i="7" s="1"/>
  <c r="D67" i="11"/>
  <c r="P65" i="11"/>
  <c r="Z145" i="5" s="1"/>
  <c r="F65" i="11"/>
  <c r="H65" i="11"/>
  <c r="R145" i="5" s="1"/>
  <c r="J65" i="11"/>
  <c r="T145" i="5" s="1"/>
  <c r="D73" i="11"/>
  <c r="F72" i="10"/>
  <c r="D71" i="10"/>
  <c r="D60" i="12"/>
  <c r="H66" i="10"/>
  <c r="P88" i="1"/>
  <c r="P86" i="1"/>
  <c r="P85" i="1"/>
  <c r="P84" i="1"/>
  <c r="F66" i="10"/>
  <c r="L66" i="10"/>
  <c r="T64" i="10"/>
  <c r="T66" i="10" s="1"/>
  <c r="H56" i="10" s="1"/>
  <c r="D100" i="2"/>
  <c r="F101" i="2" s="1"/>
  <c r="P55" i="1"/>
  <c r="P159" i="1"/>
  <c r="D62" i="2"/>
  <c r="L92" i="2"/>
  <c r="V160" i="1" s="1"/>
  <c r="H89" i="2"/>
  <c r="L89" i="2"/>
  <c r="AR47" i="12"/>
  <c r="AR49" i="12" s="1"/>
  <c r="T39" i="12" s="1"/>
  <c r="R16" i="12"/>
  <c r="AB176" i="7" s="1"/>
  <c r="AB178" i="7" s="1"/>
  <c r="X55" i="12"/>
  <c r="D18" i="51"/>
  <c r="L55" i="12"/>
  <c r="N55" i="12"/>
  <c r="R55" i="12"/>
  <c r="T55" i="12"/>
  <c r="H55" i="12"/>
  <c r="AJ47" i="12"/>
  <c r="AJ49" i="12" s="1"/>
  <c r="L39" i="12" s="1"/>
  <c r="AL47" i="12"/>
  <c r="AL49" i="12" s="1"/>
  <c r="N39" i="12" s="1"/>
  <c r="AN47" i="12"/>
  <c r="AN49" i="12" s="1"/>
  <c r="P39" i="12" s="1"/>
  <c r="AP47" i="12"/>
  <c r="AP49" i="12" s="1"/>
  <c r="R39" i="12" s="1"/>
  <c r="AD47" i="12"/>
  <c r="AD49" i="12" s="1"/>
  <c r="F39" i="12" s="1"/>
  <c r="AF47" i="12"/>
  <c r="AF49" i="12" s="1"/>
  <c r="H39" i="12" s="1"/>
  <c r="L16" i="12"/>
  <c r="V176" i="7" s="1"/>
  <c r="V178" i="7" s="1"/>
  <c r="N16" i="12"/>
  <c r="X176" i="7" s="1"/>
  <c r="X178" i="7" s="1"/>
  <c r="P16" i="12"/>
  <c r="Z176" i="7" s="1"/>
  <c r="Z178" i="7" s="1"/>
  <c r="F16" i="12"/>
  <c r="V16" i="12"/>
  <c r="AF176" i="7" s="1"/>
  <c r="H16" i="12"/>
  <c r="R176" i="7" s="1"/>
  <c r="R178" i="7" s="1"/>
  <c r="X16" i="12"/>
  <c r="AH176" i="7" s="1"/>
  <c r="AH178" i="7" s="1"/>
  <c r="J61" i="12"/>
  <c r="P55" i="12"/>
  <c r="AH47" i="12"/>
  <c r="AH49" i="12" s="1"/>
  <c r="J39" i="12" s="1"/>
  <c r="V33" i="50"/>
  <c r="L35" i="50"/>
  <c r="AV47" i="12"/>
  <c r="AV49" i="12" s="1"/>
  <c r="X39" i="12" s="1"/>
  <c r="J16" i="12"/>
  <c r="T176" i="7" s="1"/>
  <c r="T178" i="7" s="1"/>
  <c r="D21" i="51"/>
  <c r="H22" i="51" s="1"/>
  <c r="R33" i="50" s="1"/>
  <c r="F55" i="12"/>
  <c r="L101" i="2" l="1"/>
  <c r="V108" i="1" s="1"/>
  <c r="V110" i="1" s="1"/>
  <c r="F20" i="14"/>
  <c r="P172" i="13" s="1"/>
  <c r="P178" i="13" s="1"/>
  <c r="N20" i="14"/>
  <c r="X172" i="13" s="1"/>
  <c r="X178" i="13" s="1"/>
  <c r="L65" i="11"/>
  <c r="V145" i="5" s="1"/>
  <c r="AR145" i="5" s="1"/>
  <c r="N65" i="11"/>
  <c r="X145" i="5" s="1"/>
  <c r="AT145" i="5" s="1"/>
  <c r="J53" i="2"/>
  <c r="J89" i="2"/>
  <c r="P33" i="1"/>
  <c r="P35" i="1" s="1"/>
  <c r="P20" i="14"/>
  <c r="Z172" i="13" s="1"/>
  <c r="Z178" i="13" s="1"/>
  <c r="H92" i="2"/>
  <c r="R160" i="1" s="1"/>
  <c r="F160" i="4" s="1"/>
  <c r="L53" i="2"/>
  <c r="J92" i="2"/>
  <c r="T160" i="1" s="1"/>
  <c r="T162" i="1" s="1"/>
  <c r="J20" i="14"/>
  <c r="T172" i="13" s="1"/>
  <c r="T178" i="13" s="1"/>
  <c r="R65" i="11"/>
  <c r="AB145" i="5" s="1"/>
  <c r="AX145" i="5" s="1"/>
  <c r="V55" i="12"/>
  <c r="H53" i="2"/>
  <c r="H20" i="14"/>
  <c r="R172" i="13" s="1"/>
  <c r="R178" i="13" s="1"/>
  <c r="R35" i="50"/>
  <c r="AV145" i="5"/>
  <c r="R88" i="1"/>
  <c r="F88" i="4" s="1"/>
  <c r="R86" i="1"/>
  <c r="F86" i="4" s="1"/>
  <c r="R85" i="1"/>
  <c r="F85" i="4" s="1"/>
  <c r="R84" i="1"/>
  <c r="V35" i="50"/>
  <c r="D39" i="12"/>
  <c r="V40" i="12" s="1"/>
  <c r="F160" i="7"/>
  <c r="F162" i="7" s="1"/>
  <c r="P104" i="1"/>
  <c r="F103" i="13"/>
  <c r="D66" i="10"/>
  <c r="P160" i="1"/>
  <c r="P162" i="1" s="1"/>
  <c r="D92" i="2"/>
  <c r="D89" i="2"/>
  <c r="J72" i="10"/>
  <c r="L72" i="10"/>
  <c r="P108" i="1"/>
  <c r="D55" i="12"/>
  <c r="F176" i="50"/>
  <c r="AF178" i="7"/>
  <c r="X159" i="1"/>
  <c r="F159" i="13"/>
  <c r="H101" i="2"/>
  <c r="R108" i="1" s="1"/>
  <c r="P89" i="1"/>
  <c r="F84" i="13"/>
  <c r="D56" i="10"/>
  <c r="H57" i="10" s="1"/>
  <c r="P68" i="11"/>
  <c r="R68" i="11"/>
  <c r="F68" i="11"/>
  <c r="H68" i="11"/>
  <c r="J68" i="11"/>
  <c r="L68" i="11"/>
  <c r="D16" i="12"/>
  <c r="P176" i="7"/>
  <c r="F85" i="13"/>
  <c r="P61" i="12"/>
  <c r="R61" i="12"/>
  <c r="F61" i="12"/>
  <c r="V61" i="12"/>
  <c r="H61" i="12"/>
  <c r="X61" i="12"/>
  <c r="N61" i="12"/>
  <c r="AP145" i="5"/>
  <c r="F22" i="51"/>
  <c r="H19" i="51"/>
  <c r="J19" i="51"/>
  <c r="F86" i="13"/>
  <c r="T61" i="12"/>
  <c r="P74" i="11"/>
  <c r="R74" i="11"/>
  <c r="F74" i="11"/>
  <c r="H74" i="11"/>
  <c r="J74" i="11"/>
  <c r="AN145" i="5"/>
  <c r="L74" i="11"/>
  <c r="J40" i="12"/>
  <c r="L40" i="12"/>
  <c r="L61" i="12"/>
  <c r="F19" i="51"/>
  <c r="V84" i="1"/>
  <c r="V88" i="1"/>
  <c r="F88" i="7" s="1"/>
  <c r="V86" i="1"/>
  <c r="F86" i="7" s="1"/>
  <c r="V85" i="1"/>
  <c r="F85" i="7" s="1"/>
  <c r="F55" i="13"/>
  <c r="P57" i="1"/>
  <c r="J101" i="2"/>
  <c r="T108" i="1" s="1"/>
  <c r="H72" i="10"/>
  <c r="F88" i="13"/>
  <c r="V162" i="1"/>
  <c r="P145" i="5"/>
  <c r="N74" i="11"/>
  <c r="X40" i="12"/>
  <c r="J22" i="51"/>
  <c r="T33" i="50" s="1"/>
  <c r="T84" i="1"/>
  <c r="T88" i="1"/>
  <c r="F88" i="5" s="1"/>
  <c r="T86" i="1"/>
  <c r="F86" i="5" s="1"/>
  <c r="T85" i="1"/>
  <c r="F85" i="5" s="1"/>
  <c r="D20" i="14"/>
  <c r="L159" i="7"/>
  <c r="N68" i="11"/>
  <c r="N40" i="12" l="1"/>
  <c r="P40" i="12"/>
  <c r="T40" i="12"/>
  <c r="R40" i="12"/>
  <c r="R162" i="1"/>
  <c r="F108" i="7"/>
  <c r="L108" i="7" s="1"/>
  <c r="H40" i="12"/>
  <c r="F160" i="5"/>
  <c r="L160" i="5" s="1"/>
  <c r="F33" i="13"/>
  <c r="F35" i="13" s="1"/>
  <c r="R55" i="1"/>
  <c r="D53" i="2"/>
  <c r="R103" i="1"/>
  <c r="R33" i="1"/>
  <c r="T55" i="1"/>
  <c r="T103" i="1"/>
  <c r="T33" i="1"/>
  <c r="D65" i="11"/>
  <c r="P77" i="1"/>
  <c r="P79" i="1" s="1"/>
  <c r="P92" i="1" s="1"/>
  <c r="P97" i="1" s="1"/>
  <c r="F40" i="12"/>
  <c r="V55" i="1"/>
  <c r="V33" i="1"/>
  <c r="V103" i="1"/>
  <c r="AB172" i="13"/>
  <c r="AD172" i="13" s="1"/>
  <c r="D72" i="10"/>
  <c r="X84" i="1"/>
  <c r="Z84" i="1" s="1"/>
  <c r="T35" i="50"/>
  <c r="L88" i="13"/>
  <c r="L86" i="7"/>
  <c r="X86" i="1"/>
  <c r="Z86" i="1" s="1"/>
  <c r="L84" i="13"/>
  <c r="F89" i="13"/>
  <c r="L85" i="5"/>
  <c r="X88" i="1"/>
  <c r="Z88" i="1" s="1"/>
  <c r="D74" i="11"/>
  <c r="D68" i="11"/>
  <c r="L85" i="13"/>
  <c r="F178" i="50"/>
  <c r="L176" i="50"/>
  <c r="F104" i="13"/>
  <c r="L103" i="13"/>
  <c r="L88" i="7"/>
  <c r="L86" i="5"/>
  <c r="F84" i="7"/>
  <c r="V89" i="1"/>
  <c r="T110" i="1"/>
  <c r="F108" i="5"/>
  <c r="D19" i="51"/>
  <c r="AH162" i="1"/>
  <c r="AC160" i="4"/>
  <c r="D22" i="51"/>
  <c r="P33" i="50"/>
  <c r="X85" i="1"/>
  <c r="Z85" i="1" s="1"/>
  <c r="R110" i="1"/>
  <c r="F108" i="4"/>
  <c r="L88" i="5"/>
  <c r="T89" i="1"/>
  <c r="F84" i="5"/>
  <c r="J57" i="10"/>
  <c r="F57" i="10"/>
  <c r="L57" i="10"/>
  <c r="L159" i="13"/>
  <c r="X108" i="1"/>
  <c r="P110" i="1"/>
  <c r="F108" i="13"/>
  <c r="R89" i="1"/>
  <c r="F84" i="4"/>
  <c r="AD145" i="5"/>
  <c r="AL145" i="5"/>
  <c r="L55" i="13"/>
  <c r="F57" i="13"/>
  <c r="Z159" i="1"/>
  <c r="D101" i="2"/>
  <c r="AL162" i="1"/>
  <c r="AO160" i="7"/>
  <c r="L85" i="4"/>
  <c r="L160" i="4"/>
  <c r="F162" i="4"/>
  <c r="L160" i="7"/>
  <c r="L162" i="7" s="1"/>
  <c r="L86" i="4"/>
  <c r="AJ162" i="1"/>
  <c r="AI160" i="5"/>
  <c r="L85" i="7"/>
  <c r="L86" i="13"/>
  <c r="D61" i="12"/>
  <c r="P178" i="7"/>
  <c r="AJ176" i="7"/>
  <c r="X160" i="1"/>
  <c r="Z160" i="1" s="1"/>
  <c r="F160" i="13"/>
  <c r="L88" i="4"/>
  <c r="F162" i="5" l="1"/>
  <c r="D40" i="12"/>
  <c r="F110" i="7"/>
  <c r="AB178" i="13"/>
  <c r="AD178" i="13" s="1"/>
  <c r="F77" i="13"/>
  <c r="L77" i="13" s="1"/>
  <c r="L79" i="13" s="1"/>
  <c r="P164" i="1"/>
  <c r="P180" i="1" s="1"/>
  <c r="L33" i="13"/>
  <c r="Z33" i="13" s="1"/>
  <c r="F55" i="5"/>
  <c r="T57" i="1"/>
  <c r="R57" i="1"/>
  <c r="F55" i="4"/>
  <c r="X55" i="1"/>
  <c r="V104" i="1"/>
  <c r="F103" i="7"/>
  <c r="V77" i="1"/>
  <c r="V35" i="1"/>
  <c r="F33" i="7"/>
  <c r="R35" i="1"/>
  <c r="R77" i="1"/>
  <c r="F33" i="4"/>
  <c r="R104" i="1"/>
  <c r="F103" i="4"/>
  <c r="L103" i="4" s="1"/>
  <c r="P103" i="4" s="1"/>
  <c r="X103" i="1"/>
  <c r="X33" i="1"/>
  <c r="T104" i="1"/>
  <c r="F103" i="5"/>
  <c r="F55" i="7"/>
  <c r="V57" i="1"/>
  <c r="T77" i="1"/>
  <c r="T35" i="1"/>
  <c r="F33" i="5"/>
  <c r="P35" i="50"/>
  <c r="R103" i="13"/>
  <c r="R104" i="13" s="1"/>
  <c r="L104" i="13"/>
  <c r="T103" i="13"/>
  <c r="T104" i="13" s="1"/>
  <c r="V103" i="13"/>
  <c r="V104" i="13" s="1"/>
  <c r="P103" i="13"/>
  <c r="X103" i="13"/>
  <c r="X104" i="13" s="1"/>
  <c r="Z103" i="13"/>
  <c r="Z104" i="13" s="1"/>
  <c r="Z85" i="13"/>
  <c r="P85" i="13"/>
  <c r="T85" i="13"/>
  <c r="V85" i="13"/>
  <c r="X85" i="13"/>
  <c r="R85" i="13"/>
  <c r="L108" i="13"/>
  <c r="F110" i="13"/>
  <c r="F89" i="5"/>
  <c r="L84" i="5"/>
  <c r="AD108" i="7"/>
  <c r="AD110" i="7" s="1"/>
  <c r="P108" i="7"/>
  <c r="AF108" i="7"/>
  <c r="R108" i="7"/>
  <c r="R110" i="7" s="1"/>
  <c r="AH108" i="7"/>
  <c r="AH110" i="7" s="1"/>
  <c r="T108" i="7"/>
  <c r="T110" i="7" s="1"/>
  <c r="V108" i="7"/>
  <c r="V110" i="7" s="1"/>
  <c r="X108" i="7"/>
  <c r="X110" i="7" s="1"/>
  <c r="Z108" i="7"/>
  <c r="Z110" i="7" s="1"/>
  <c r="L110" i="7"/>
  <c r="AB108" i="7"/>
  <c r="AB110" i="7" s="1"/>
  <c r="R88" i="4"/>
  <c r="T88" i="4"/>
  <c r="V88" i="4"/>
  <c r="P88" i="4"/>
  <c r="AF145" i="5"/>
  <c r="L160" i="13"/>
  <c r="L162" i="13" s="1"/>
  <c r="AN160" i="1"/>
  <c r="AN162" i="1" s="1"/>
  <c r="AF162" i="1"/>
  <c r="AD85" i="7"/>
  <c r="P85" i="7"/>
  <c r="AF85" i="7"/>
  <c r="F85" i="50" s="1"/>
  <c r="L85" i="50" s="1"/>
  <c r="T85" i="7"/>
  <c r="V85" i="7"/>
  <c r="Z85" i="7"/>
  <c r="AH85" i="7"/>
  <c r="R85" i="7"/>
  <c r="X85" i="7"/>
  <c r="AB85" i="7"/>
  <c r="X162" i="1"/>
  <c r="Z108" i="1"/>
  <c r="X110" i="1"/>
  <c r="Z110" i="1" s="1"/>
  <c r="L108" i="4"/>
  <c r="AD160" i="4"/>
  <c r="AC162" i="4"/>
  <c r="Z84" i="13"/>
  <c r="L89" i="13"/>
  <c r="P84" i="13"/>
  <c r="R84" i="13"/>
  <c r="T84" i="13"/>
  <c r="V84" i="13"/>
  <c r="X84" i="13"/>
  <c r="V86" i="13"/>
  <c r="X86" i="13"/>
  <c r="Z86" i="13"/>
  <c r="P86" i="13"/>
  <c r="R86" i="13"/>
  <c r="T86" i="13"/>
  <c r="R88" i="13"/>
  <c r="T88" i="13"/>
  <c r="V88" i="13"/>
  <c r="X88" i="13"/>
  <c r="Z88" i="13"/>
  <c r="P88" i="13"/>
  <c r="R86" i="4"/>
  <c r="T86" i="4"/>
  <c r="P86" i="4"/>
  <c r="V86" i="4"/>
  <c r="Z160" i="5"/>
  <c r="AB160" i="5"/>
  <c r="R160" i="5"/>
  <c r="P160" i="5"/>
  <c r="T160" i="5"/>
  <c r="X160" i="5"/>
  <c r="V160" i="5"/>
  <c r="L162" i="5"/>
  <c r="Z160" i="7"/>
  <c r="AB160" i="7"/>
  <c r="AD160" i="7"/>
  <c r="P160" i="7"/>
  <c r="AF160" i="7"/>
  <c r="F160" i="50" s="1"/>
  <c r="L160" i="50" s="1"/>
  <c r="R160" i="7"/>
  <c r="AH160" i="7"/>
  <c r="T160" i="7"/>
  <c r="V160" i="7"/>
  <c r="X160" i="7"/>
  <c r="P160" i="4"/>
  <c r="T160" i="4"/>
  <c r="V160" i="4"/>
  <c r="R160" i="4"/>
  <c r="L162" i="4"/>
  <c r="L84" i="7"/>
  <c r="F89" i="7"/>
  <c r="T176" i="50"/>
  <c r="T178" i="50" s="1"/>
  <c r="V176" i="50"/>
  <c r="V178" i="50" s="1"/>
  <c r="L178" i="50"/>
  <c r="P176" i="50"/>
  <c r="P178" i="50" s="1"/>
  <c r="R176" i="50"/>
  <c r="R178" i="50" s="1"/>
  <c r="AP160" i="7"/>
  <c r="AO162" i="7"/>
  <c r="AJ178" i="7"/>
  <c r="AL178" i="7" s="1"/>
  <c r="AL176" i="7"/>
  <c r="F89" i="4"/>
  <c r="L84" i="4"/>
  <c r="R159" i="13"/>
  <c r="T159" i="13"/>
  <c r="V159" i="13"/>
  <c r="P159" i="13"/>
  <c r="Z159" i="13"/>
  <c r="X159" i="13"/>
  <c r="R88" i="5"/>
  <c r="T88" i="5"/>
  <c r="V88" i="5"/>
  <c r="X88" i="5"/>
  <c r="Z88" i="5"/>
  <c r="AB88" i="5"/>
  <c r="P88" i="5"/>
  <c r="P85" i="5"/>
  <c r="R85" i="5"/>
  <c r="T85" i="5"/>
  <c r="V85" i="5"/>
  <c r="X85" i="5"/>
  <c r="Z85" i="5"/>
  <c r="AB85" i="5"/>
  <c r="R85" i="4"/>
  <c r="T85" i="4"/>
  <c r="V85" i="4"/>
  <c r="P85" i="4"/>
  <c r="X55" i="13"/>
  <c r="X57" i="13" s="1"/>
  <c r="Z55" i="13"/>
  <c r="Z57" i="13" s="1"/>
  <c r="P55" i="13"/>
  <c r="R55" i="13"/>
  <c r="R57" i="13" s="1"/>
  <c r="L57" i="13"/>
  <c r="T55" i="13"/>
  <c r="T57" i="13" s="1"/>
  <c r="V55" i="13"/>
  <c r="V57" i="13" s="1"/>
  <c r="F162" i="13"/>
  <c r="L108" i="5"/>
  <c r="F110" i="5"/>
  <c r="X86" i="5"/>
  <c r="Z86" i="5"/>
  <c r="AB86" i="5"/>
  <c r="P86" i="5"/>
  <c r="R86" i="5"/>
  <c r="V86" i="5"/>
  <c r="T86" i="5"/>
  <c r="D57" i="10"/>
  <c r="AI162" i="5"/>
  <c r="AJ160" i="5"/>
  <c r="AZ145" i="5"/>
  <c r="V88" i="7"/>
  <c r="X88" i="7"/>
  <c r="AD88" i="7"/>
  <c r="R88" i="7"/>
  <c r="T88" i="7"/>
  <c r="Z88" i="7"/>
  <c r="AB88" i="7"/>
  <c r="AF88" i="7"/>
  <c r="F88" i="50" s="1"/>
  <c r="L88" i="50" s="1"/>
  <c r="AH88" i="7"/>
  <c r="P88" i="7"/>
  <c r="R86" i="7"/>
  <c r="AH86" i="7"/>
  <c r="T86" i="7"/>
  <c r="X86" i="7"/>
  <c r="Z86" i="7"/>
  <c r="AD86" i="7"/>
  <c r="P86" i="7"/>
  <c r="V86" i="7"/>
  <c r="AB86" i="7"/>
  <c r="AF86" i="7"/>
  <c r="F86" i="50" s="1"/>
  <c r="L86" i="50" s="1"/>
  <c r="X89" i="1"/>
  <c r="Z89" i="1" s="1"/>
  <c r="V103" i="4" l="1"/>
  <c r="V104" i="4" s="1"/>
  <c r="F79" i="13"/>
  <c r="T103" i="4"/>
  <c r="T104" i="4" s="1"/>
  <c r="T33" i="13"/>
  <c r="T77" i="13" s="1"/>
  <c r="T79" i="13" s="1"/>
  <c r="P33" i="13"/>
  <c r="P35" i="13" s="1"/>
  <c r="X33" i="13"/>
  <c r="X35" i="13" s="1"/>
  <c r="V33" i="13"/>
  <c r="V77" i="13" s="1"/>
  <c r="V79" i="13" s="1"/>
  <c r="L35" i="13"/>
  <c r="R33" i="13"/>
  <c r="R35" i="13" s="1"/>
  <c r="R103" i="4"/>
  <c r="R104" i="4" s="1"/>
  <c r="AB88" i="13"/>
  <c r="AD88" i="13" s="1"/>
  <c r="L55" i="4"/>
  <c r="F57" i="4"/>
  <c r="R79" i="1"/>
  <c r="R92" i="1" s="1"/>
  <c r="R97" i="1" s="1"/>
  <c r="R164" i="1" s="1"/>
  <c r="R180" i="1" s="1"/>
  <c r="X77" i="1"/>
  <c r="Z33" i="1"/>
  <c r="X35" i="1"/>
  <c r="Z35" i="1" s="1"/>
  <c r="F35" i="7"/>
  <c r="L33" i="7"/>
  <c r="L33" i="5"/>
  <c r="L35" i="5" s="1"/>
  <c r="F35" i="5"/>
  <c r="Z103" i="1"/>
  <c r="X104" i="1"/>
  <c r="Z104" i="1" s="1"/>
  <c r="F77" i="7"/>
  <c r="V79" i="1"/>
  <c r="V92" i="1" s="1"/>
  <c r="V97" i="1" s="1"/>
  <c r="V164" i="1" s="1"/>
  <c r="V180" i="1" s="1"/>
  <c r="L103" i="5"/>
  <c r="L104" i="5" s="1"/>
  <c r="F104" i="5"/>
  <c r="AD85" i="5"/>
  <c r="AF85" i="5" s="1"/>
  <c r="T79" i="1"/>
  <c r="T92" i="1" s="1"/>
  <c r="T97" i="1" s="1"/>
  <c r="T164" i="1" s="1"/>
  <c r="T180" i="1" s="1"/>
  <c r="F77" i="5"/>
  <c r="F104" i="7"/>
  <c r="L103" i="7"/>
  <c r="L92" i="13"/>
  <c r="L97" i="13" s="1"/>
  <c r="L164" i="13" s="1"/>
  <c r="L180" i="13" s="1"/>
  <c r="L55" i="7"/>
  <c r="F57" i="7"/>
  <c r="F35" i="4"/>
  <c r="F77" i="4"/>
  <c r="L33" i="4"/>
  <c r="X57" i="1"/>
  <c r="Z57" i="1" s="1"/>
  <c r="Z55" i="1"/>
  <c r="L55" i="5"/>
  <c r="L57" i="5" s="1"/>
  <c r="F57" i="5"/>
  <c r="R89" i="13"/>
  <c r="AD160" i="5"/>
  <c r="AF160" i="5" s="1"/>
  <c r="P86" i="50"/>
  <c r="R86" i="50"/>
  <c r="T86" i="50"/>
  <c r="V86" i="50"/>
  <c r="X85" i="4"/>
  <c r="Z85" i="4" s="1"/>
  <c r="F92" i="13"/>
  <c r="R84" i="4"/>
  <c r="R89" i="4" s="1"/>
  <c r="T84" i="4"/>
  <c r="T89" i="4" s="1"/>
  <c r="P84" i="4"/>
  <c r="V84" i="4"/>
  <c r="V89" i="4" s="1"/>
  <c r="L89" i="4"/>
  <c r="X160" i="4"/>
  <c r="Z160" i="4" s="1"/>
  <c r="X88" i="4"/>
  <c r="Z88" i="4" s="1"/>
  <c r="P104" i="13"/>
  <c r="AB103" i="13"/>
  <c r="P89" i="13"/>
  <c r="AB84" i="13"/>
  <c r="P108" i="5"/>
  <c r="R108" i="5"/>
  <c r="R110" i="5" s="1"/>
  <c r="T108" i="5"/>
  <c r="T110" i="5" s="1"/>
  <c r="L110" i="5"/>
  <c r="V108" i="5"/>
  <c r="V110" i="5" s="1"/>
  <c r="X108" i="5"/>
  <c r="X110" i="5" s="1"/>
  <c r="Z108" i="5"/>
  <c r="Z110" i="5" s="1"/>
  <c r="AB108" i="5"/>
  <c r="AB110" i="5" s="1"/>
  <c r="Z89" i="13"/>
  <c r="T84" i="5"/>
  <c r="T89" i="5" s="1"/>
  <c r="V84" i="5"/>
  <c r="V89" i="5" s="1"/>
  <c r="L89" i="5"/>
  <c r="X84" i="5"/>
  <c r="X89" i="5" s="1"/>
  <c r="Z84" i="5"/>
  <c r="Z89" i="5" s="1"/>
  <c r="AB84" i="5"/>
  <c r="AB89" i="5" s="1"/>
  <c r="P84" i="5"/>
  <c r="R84" i="5"/>
  <c r="R89" i="5" s="1"/>
  <c r="P85" i="50"/>
  <c r="R85" i="50"/>
  <c r="T85" i="50"/>
  <c r="V85" i="50"/>
  <c r="Z77" i="13"/>
  <c r="Z79" i="13" s="1"/>
  <c r="Z35" i="13"/>
  <c r="AD88" i="5"/>
  <c r="AF88" i="5" s="1"/>
  <c r="AB85" i="13"/>
  <c r="AD85" i="13" s="1"/>
  <c r="AJ88" i="7"/>
  <c r="AL88" i="7" s="1"/>
  <c r="AP160" i="5"/>
  <c r="AP162" i="5" s="1"/>
  <c r="J37" i="11" s="1"/>
  <c r="AR160" i="5"/>
  <c r="AR162" i="5" s="1"/>
  <c r="L37" i="11" s="1"/>
  <c r="AT160" i="5"/>
  <c r="AT162" i="5" s="1"/>
  <c r="N37" i="11" s="1"/>
  <c r="AV160" i="5"/>
  <c r="AV162" i="5" s="1"/>
  <c r="P37" i="11" s="1"/>
  <c r="AX160" i="5"/>
  <c r="AX162" i="5" s="1"/>
  <c r="R37" i="11" s="1"/>
  <c r="AN160" i="5"/>
  <c r="AN162" i="5" s="1"/>
  <c r="H37" i="11" s="1"/>
  <c r="AL160" i="5"/>
  <c r="AD86" i="5"/>
  <c r="AF86" i="5" s="1"/>
  <c r="BF160" i="7"/>
  <c r="BF162" i="7" s="1"/>
  <c r="T42" i="12" s="1"/>
  <c r="AR160" i="7"/>
  <c r="BH160" i="7"/>
  <c r="AT160" i="7"/>
  <c r="AT162" i="7" s="1"/>
  <c r="H42" i="12" s="1"/>
  <c r="BJ160" i="7"/>
  <c r="BJ162" i="7" s="1"/>
  <c r="X42" i="12" s="1"/>
  <c r="AV160" i="7"/>
  <c r="AV162" i="7" s="1"/>
  <c r="J42" i="12" s="1"/>
  <c r="AX160" i="7"/>
  <c r="AX162" i="7" s="1"/>
  <c r="L42" i="12" s="1"/>
  <c r="AZ160" i="7"/>
  <c r="AZ162" i="7" s="1"/>
  <c r="N42" i="12" s="1"/>
  <c r="BB160" i="7"/>
  <c r="BB162" i="7" s="1"/>
  <c r="P42" i="12" s="1"/>
  <c r="BD160" i="7"/>
  <c r="BD162" i="7" s="1"/>
  <c r="R42" i="12" s="1"/>
  <c r="X89" i="13"/>
  <c r="AF160" i="4"/>
  <c r="AJ160" i="4"/>
  <c r="AJ162" i="4" s="1"/>
  <c r="J59" i="10" s="1"/>
  <c r="AK160" i="4"/>
  <c r="AL160" i="4"/>
  <c r="AL162" i="4" s="1"/>
  <c r="L59" i="10" s="1"/>
  <c r="AH160" i="4"/>
  <c r="AH162" i="4" s="1"/>
  <c r="H59" i="10" s="1"/>
  <c r="AJ108" i="7"/>
  <c r="P110" i="7"/>
  <c r="AJ160" i="7"/>
  <c r="AL160" i="7" s="1"/>
  <c r="AJ85" i="7"/>
  <c r="AL85" i="7" s="1"/>
  <c r="AJ86" i="7"/>
  <c r="AL86" i="7" s="1"/>
  <c r="AB159" i="13"/>
  <c r="Z84" i="7"/>
  <c r="Z89" i="7" s="1"/>
  <c r="AB84" i="7"/>
  <c r="AB89" i="7" s="1"/>
  <c r="P84" i="7"/>
  <c r="AF84" i="7"/>
  <c r="R84" i="7"/>
  <c r="R89" i="7" s="1"/>
  <c r="AH84" i="7"/>
  <c r="AH89" i="7" s="1"/>
  <c r="T84" i="7"/>
  <c r="T89" i="7" s="1"/>
  <c r="V84" i="7"/>
  <c r="V89" i="7" s="1"/>
  <c r="X84" i="7"/>
  <c r="X89" i="7" s="1"/>
  <c r="AD84" i="7"/>
  <c r="AD89" i="7" s="1"/>
  <c r="L89" i="7"/>
  <c r="X86" i="4"/>
  <c r="Z86" i="4" s="1"/>
  <c r="V89" i="13"/>
  <c r="P160" i="13"/>
  <c r="R160" i="13"/>
  <c r="R162" i="13" s="1"/>
  <c r="V160" i="13"/>
  <c r="V162" i="13" s="1"/>
  <c r="X160" i="13"/>
  <c r="X162" i="13" s="1"/>
  <c r="T160" i="13"/>
  <c r="T162" i="13" s="1"/>
  <c r="Z160" i="13"/>
  <c r="Z162" i="13" s="1"/>
  <c r="Z108" i="13"/>
  <c r="Z110" i="13" s="1"/>
  <c r="L110" i="13"/>
  <c r="P108" i="13"/>
  <c r="R108" i="13"/>
  <c r="R110" i="13" s="1"/>
  <c r="T108" i="13"/>
  <c r="T110" i="13" s="1"/>
  <c r="X108" i="13"/>
  <c r="X110" i="13" s="1"/>
  <c r="V108" i="13"/>
  <c r="V110" i="13" s="1"/>
  <c r="P160" i="50"/>
  <c r="R160" i="50"/>
  <c r="T160" i="50"/>
  <c r="V160" i="50"/>
  <c r="Z162" i="1"/>
  <c r="AB86" i="13"/>
  <c r="AD86" i="13" s="1"/>
  <c r="T88" i="50"/>
  <c r="V88" i="50"/>
  <c r="P88" i="50"/>
  <c r="R88" i="50"/>
  <c r="AB55" i="13"/>
  <c r="P57" i="13"/>
  <c r="T89" i="13"/>
  <c r="P108" i="4"/>
  <c r="T108" i="4"/>
  <c r="T110" i="4" s="1"/>
  <c r="V108" i="4"/>
  <c r="V110" i="4" s="1"/>
  <c r="R108" i="4"/>
  <c r="R110" i="4" s="1"/>
  <c r="P104" i="4"/>
  <c r="F108" i="50"/>
  <c r="AF110" i="7"/>
  <c r="X77" i="13" l="1"/>
  <c r="X79" i="13" s="1"/>
  <c r="R77" i="13"/>
  <c r="R79" i="13" s="1"/>
  <c r="T35" i="13"/>
  <c r="P77" i="13"/>
  <c r="P79" i="13" s="1"/>
  <c r="P92" i="13" s="1"/>
  <c r="P97" i="13" s="1"/>
  <c r="AB33" i="13"/>
  <c r="V35" i="13"/>
  <c r="X104" i="4"/>
  <c r="Z104" i="4" s="1"/>
  <c r="Z92" i="13"/>
  <c r="Z97" i="13" s="1"/>
  <c r="Z164" i="13" s="1"/>
  <c r="D20" i="9" s="1"/>
  <c r="D20" i="49" s="1"/>
  <c r="X103" i="4"/>
  <c r="Z103" i="4" s="1"/>
  <c r="T92" i="13"/>
  <c r="T97" i="13" s="1"/>
  <c r="T164" i="13" s="1"/>
  <c r="D17" i="9" s="1"/>
  <c r="D17" i="49" s="1"/>
  <c r="P33" i="4"/>
  <c r="L35" i="4"/>
  <c r="R33" i="4"/>
  <c r="T33" i="4"/>
  <c r="V33" i="4"/>
  <c r="X79" i="1"/>
  <c r="Z77" i="1"/>
  <c r="F79" i="4"/>
  <c r="F92" i="4" s="1"/>
  <c r="F97" i="4" s="1"/>
  <c r="L77" i="4"/>
  <c r="L79" i="4" s="1"/>
  <c r="L92" i="4" s="1"/>
  <c r="L97" i="4" s="1"/>
  <c r="L164" i="4" s="1"/>
  <c r="L180" i="4" s="1"/>
  <c r="F79" i="5"/>
  <c r="F92" i="5" s="1"/>
  <c r="L77" i="5"/>
  <c r="L79" i="5" s="1"/>
  <c r="L92" i="5" s="1"/>
  <c r="L97" i="5" s="1"/>
  <c r="L164" i="5" s="1"/>
  <c r="L180" i="5" s="1"/>
  <c r="X97" i="1"/>
  <c r="X103" i="7"/>
  <c r="X104" i="7" s="1"/>
  <c r="AH103" i="7"/>
  <c r="AH104" i="7" s="1"/>
  <c r="Z103" i="7"/>
  <c r="Z104" i="7" s="1"/>
  <c r="T103" i="7"/>
  <c r="T104" i="7" s="1"/>
  <c r="L104" i="7"/>
  <c r="R103" i="7"/>
  <c r="R104" i="7" s="1"/>
  <c r="AB103" i="7"/>
  <c r="AB104" i="7" s="1"/>
  <c r="V103" i="7"/>
  <c r="V104" i="7" s="1"/>
  <c r="AD103" i="7"/>
  <c r="AD104" i="7" s="1"/>
  <c r="AF103" i="7"/>
  <c r="P103" i="7"/>
  <c r="L57" i="4"/>
  <c r="R55" i="4"/>
  <c r="R57" i="4" s="1"/>
  <c r="V55" i="4"/>
  <c r="V57" i="4" s="1"/>
  <c r="T55" i="4"/>
  <c r="T57" i="4" s="1"/>
  <c r="P55" i="4"/>
  <c r="AB55" i="7"/>
  <c r="AB57" i="7" s="1"/>
  <c r="AD55" i="7"/>
  <c r="AD57" i="7" s="1"/>
  <c r="T55" i="7"/>
  <c r="T57" i="7" s="1"/>
  <c r="AF55" i="7"/>
  <c r="L57" i="7"/>
  <c r="X55" i="7"/>
  <c r="X57" i="7" s="1"/>
  <c r="R55" i="7"/>
  <c r="R57" i="7" s="1"/>
  <c r="Z55" i="7"/>
  <c r="Z57" i="7" s="1"/>
  <c r="V55" i="7"/>
  <c r="V57" i="7" s="1"/>
  <c r="AH55" i="7"/>
  <c r="AH57" i="7" s="1"/>
  <c r="P55" i="7"/>
  <c r="T33" i="7"/>
  <c r="AF33" i="7"/>
  <c r="V33" i="7"/>
  <c r="P33" i="7"/>
  <c r="X33" i="7"/>
  <c r="Z33" i="7"/>
  <c r="AH33" i="7"/>
  <c r="L35" i="7"/>
  <c r="AB33" i="7"/>
  <c r="R33" i="7"/>
  <c r="AD33" i="7"/>
  <c r="F79" i="7"/>
  <c r="F92" i="7" s="1"/>
  <c r="F97" i="7" s="1"/>
  <c r="L77" i="7"/>
  <c r="L79" i="7" s="1"/>
  <c r="L92" i="7" s="1"/>
  <c r="L97" i="7" s="1"/>
  <c r="AB160" i="13"/>
  <c r="AD160" i="13" s="1"/>
  <c r="P162" i="13"/>
  <c r="AF162" i="4"/>
  <c r="F59" i="10" s="1"/>
  <c r="AN160" i="4"/>
  <c r="AN162" i="4" s="1"/>
  <c r="F84" i="50"/>
  <c r="AF89" i="7"/>
  <c r="AD159" i="13"/>
  <c r="X84" i="4"/>
  <c r="P89" i="4"/>
  <c r="P89" i="5"/>
  <c r="AD84" i="5"/>
  <c r="P110" i="4"/>
  <c r="X110" i="4" s="1"/>
  <c r="Z110" i="4" s="1"/>
  <c r="X108" i="4"/>
  <c r="Z108" i="4" s="1"/>
  <c r="AJ84" i="7"/>
  <c r="P89" i="7"/>
  <c r="AJ110" i="7"/>
  <c r="AL110" i="7" s="1"/>
  <c r="AL108" i="7"/>
  <c r="V92" i="13"/>
  <c r="V97" i="13" s="1"/>
  <c r="V164" i="13" s="1"/>
  <c r="AB57" i="13"/>
  <c r="AD57" i="13" s="1"/>
  <c r="AD55" i="13"/>
  <c r="AB108" i="13"/>
  <c r="P110" i="13"/>
  <c r="AZ160" i="5"/>
  <c r="AZ162" i="5" s="1"/>
  <c r="AL162" i="5"/>
  <c r="F37" i="11" s="1"/>
  <c r="AB104" i="13"/>
  <c r="AD104" i="13" s="1"/>
  <c r="AD103" i="13"/>
  <c r="F97" i="13"/>
  <c r="AB89" i="13"/>
  <c r="AD89" i="13" s="1"/>
  <c r="AD84" i="13"/>
  <c r="L108" i="50"/>
  <c r="F110" i="50"/>
  <c r="AB35" i="13"/>
  <c r="AD35" i="13" s="1"/>
  <c r="AD33" i="13"/>
  <c r="F97" i="5"/>
  <c r="Z160" i="50"/>
  <c r="BH162" i="7"/>
  <c r="V42" i="12" s="1"/>
  <c r="R92" i="13"/>
  <c r="R97" i="13" s="1"/>
  <c r="R164" i="13" s="1"/>
  <c r="BL160" i="7"/>
  <c r="BL162" i="7" s="1"/>
  <c r="AR162" i="7"/>
  <c r="F42" i="12" s="1"/>
  <c r="AD108" i="5"/>
  <c r="P110" i="5"/>
  <c r="X92" i="13"/>
  <c r="X97" i="13" s="1"/>
  <c r="X164" i="13" s="1"/>
  <c r="AB77" i="13" l="1"/>
  <c r="AB162" i="13"/>
  <c r="AD162" i="13" s="1"/>
  <c r="L164" i="7"/>
  <c r="L180" i="7" s="1"/>
  <c r="T180" i="13"/>
  <c r="F17" i="9" s="1"/>
  <c r="AJ33" i="7"/>
  <c r="P77" i="7"/>
  <c r="P35" i="7"/>
  <c r="P57" i="4"/>
  <c r="X55" i="4"/>
  <c r="X57" i="4" s="1"/>
  <c r="Z57" i="4" s="1"/>
  <c r="X92" i="1"/>
  <c r="Z92" i="1" s="1"/>
  <c r="Z79" i="1"/>
  <c r="F103" i="50"/>
  <c r="AF104" i="7"/>
  <c r="AD35" i="7"/>
  <c r="AD77" i="7"/>
  <c r="AD79" i="7" s="1"/>
  <c r="AD92" i="7" s="1"/>
  <c r="AD97" i="7" s="1"/>
  <c r="V35" i="7"/>
  <c r="V77" i="7"/>
  <c r="V79" i="7" s="1"/>
  <c r="V92" i="7" s="1"/>
  <c r="V97" i="7" s="1"/>
  <c r="V35" i="4"/>
  <c r="V77" i="4"/>
  <c r="V79" i="4" s="1"/>
  <c r="V92" i="4" s="1"/>
  <c r="V97" i="4" s="1"/>
  <c r="R77" i="7"/>
  <c r="R79" i="7" s="1"/>
  <c r="R92" i="7" s="1"/>
  <c r="R97" i="7" s="1"/>
  <c r="R35" i="7"/>
  <c r="AF35" i="7"/>
  <c r="AF77" i="7"/>
  <c r="Z97" i="1"/>
  <c r="X164" i="1"/>
  <c r="T77" i="4"/>
  <c r="T79" i="4" s="1"/>
  <c r="T92" i="4" s="1"/>
  <c r="T97" i="4" s="1"/>
  <c r="T35" i="4"/>
  <c r="Z35" i="7"/>
  <c r="Z77" i="7"/>
  <c r="Z79" i="7" s="1"/>
  <c r="Z92" i="7" s="1"/>
  <c r="Z97" i="7" s="1"/>
  <c r="X35" i="7"/>
  <c r="X77" i="7"/>
  <c r="X79" i="7" s="1"/>
  <c r="X92" i="7" s="1"/>
  <c r="X97" i="7" s="1"/>
  <c r="Z180" i="13"/>
  <c r="F20" i="9" s="1"/>
  <c r="F20" i="49" s="1"/>
  <c r="L20" i="49" s="1"/>
  <c r="AB35" i="7"/>
  <c r="AB77" i="7"/>
  <c r="AB79" i="7" s="1"/>
  <c r="AB92" i="7" s="1"/>
  <c r="AB97" i="7" s="1"/>
  <c r="T35" i="7"/>
  <c r="T77" i="7"/>
  <c r="T79" i="7" s="1"/>
  <c r="T92" i="7" s="1"/>
  <c r="T97" i="7" s="1"/>
  <c r="AF57" i="7"/>
  <c r="F55" i="50"/>
  <c r="R35" i="4"/>
  <c r="R77" i="4"/>
  <c r="R79" i="4" s="1"/>
  <c r="R92" i="4" s="1"/>
  <c r="R97" i="4" s="1"/>
  <c r="AC92" i="4" s="1"/>
  <c r="AC93" i="4" s="1"/>
  <c r="H25" i="9" s="1"/>
  <c r="H25" i="49" s="1"/>
  <c r="H28" i="49" s="1"/>
  <c r="P57" i="7"/>
  <c r="AJ55" i="7"/>
  <c r="AH35" i="7"/>
  <c r="AH77" i="7"/>
  <c r="AH79" i="7" s="1"/>
  <c r="AH92" i="7" s="1"/>
  <c r="AH97" i="7" s="1"/>
  <c r="P104" i="7"/>
  <c r="AJ103" i="7"/>
  <c r="X33" i="4"/>
  <c r="X35" i="4" s="1"/>
  <c r="Z35" i="4" s="1"/>
  <c r="P77" i="4"/>
  <c r="P35" i="4"/>
  <c r="D19" i="9"/>
  <c r="D19" i="49" s="1"/>
  <c r="X180" i="13"/>
  <c r="F19" i="9" s="1"/>
  <c r="V180" i="13"/>
  <c r="F18" i="9" s="1"/>
  <c r="D18" i="9"/>
  <c r="D18" i="49" s="1"/>
  <c r="P108" i="50"/>
  <c r="P110" i="50" s="1"/>
  <c r="R108" i="50"/>
  <c r="R110" i="50" s="1"/>
  <c r="T108" i="50"/>
  <c r="T110" i="50" s="1"/>
  <c r="V108" i="50"/>
  <c r="V110" i="50" s="1"/>
  <c r="L110" i="50"/>
  <c r="F164" i="7"/>
  <c r="F164" i="13"/>
  <c r="X89" i="4"/>
  <c r="Z89" i="4" s="1"/>
  <c r="Z84" i="4"/>
  <c r="P164" i="13"/>
  <c r="AD110" i="5"/>
  <c r="AF110" i="5" s="1"/>
  <c r="AF108" i="5"/>
  <c r="AB79" i="13"/>
  <c r="AD77" i="13"/>
  <c r="AJ89" i="7"/>
  <c r="AL89" i="7" s="1"/>
  <c r="AL84" i="7"/>
  <c r="R180" i="13"/>
  <c r="F16" i="9" s="1"/>
  <c r="D16" i="9"/>
  <c r="D16" i="49" s="1"/>
  <c r="AB97" i="13"/>
  <c r="AD97" i="13" s="1"/>
  <c r="F89" i="50"/>
  <c r="L84" i="50"/>
  <c r="F17" i="49"/>
  <c r="L17" i="49" s="1"/>
  <c r="L17" i="9"/>
  <c r="Z162" i="50"/>
  <c r="AA160" i="50"/>
  <c r="D42" i="12"/>
  <c r="V43" i="12" s="1"/>
  <c r="AF159" i="7" s="1"/>
  <c r="F164" i="4"/>
  <c r="F164" i="5"/>
  <c r="D37" i="11"/>
  <c r="F38" i="11" s="1"/>
  <c r="AB110" i="13"/>
  <c r="AD110" i="13" s="1"/>
  <c r="AD108" i="13"/>
  <c r="AD89" i="5"/>
  <c r="AF89" i="5" s="1"/>
  <c r="AF84" i="5"/>
  <c r="D59" i="10"/>
  <c r="F60" i="10" s="1"/>
  <c r="H28" i="9" l="1"/>
  <c r="AJ57" i="7"/>
  <c r="AL57" i="7" s="1"/>
  <c r="AL55" i="7"/>
  <c r="L20" i="9"/>
  <c r="AC20" i="9" s="1"/>
  <c r="Z164" i="1"/>
  <c r="X180" i="1"/>
  <c r="Z180" i="1" s="1"/>
  <c r="F104" i="50"/>
  <c r="L103" i="50"/>
  <c r="X77" i="4"/>
  <c r="X79" i="4" s="1"/>
  <c r="Z79" i="4" s="1"/>
  <c r="P79" i="4"/>
  <c r="P92" i="4" s="1"/>
  <c r="P97" i="4" s="1"/>
  <c r="X97" i="4" s="1"/>
  <c r="Z97" i="4" s="1"/>
  <c r="AF79" i="7"/>
  <c r="AF92" i="7" s="1"/>
  <c r="AF97" i="7" s="1"/>
  <c r="F77" i="50"/>
  <c r="AB164" i="13"/>
  <c r="AB180" i="13" s="1"/>
  <c r="AJ104" i="7"/>
  <c r="AL104" i="7" s="1"/>
  <c r="AL103" i="7"/>
  <c r="L55" i="50"/>
  <c r="F57" i="50"/>
  <c r="P79" i="7"/>
  <c r="P92" i="7" s="1"/>
  <c r="P97" i="7" s="1"/>
  <c r="AJ77" i="7"/>
  <c r="AJ35" i="7"/>
  <c r="AL35" i="7" s="1"/>
  <c r="AL33" i="7"/>
  <c r="F159" i="50"/>
  <c r="AF162" i="7"/>
  <c r="AF164" i="7" s="1"/>
  <c r="AF180" i="7" s="1"/>
  <c r="P159" i="5"/>
  <c r="F180" i="5"/>
  <c r="F180" i="7"/>
  <c r="S17" i="9"/>
  <c r="AA17" i="9"/>
  <c r="AI17" i="9"/>
  <c r="U17" i="9"/>
  <c r="AC17" i="9"/>
  <c r="V17" i="9"/>
  <c r="AD17" i="9"/>
  <c r="W17" i="9"/>
  <c r="AE17" i="9"/>
  <c r="Y17" i="9"/>
  <c r="Z17" i="9"/>
  <c r="AB17" i="9"/>
  <c r="T17" i="9"/>
  <c r="P17" i="9"/>
  <c r="AF17" i="9"/>
  <c r="Q17" i="9"/>
  <c r="AG17" i="9"/>
  <c r="R17" i="9"/>
  <c r="AH17" i="9"/>
  <c r="X17" i="9"/>
  <c r="J60" i="10"/>
  <c r="T159" i="4" s="1"/>
  <c r="T162" i="4" s="1"/>
  <c r="T164" i="4" s="1"/>
  <c r="H60" i="10"/>
  <c r="R159" i="4" s="1"/>
  <c r="R162" i="4" s="1"/>
  <c r="R164" i="4" s="1"/>
  <c r="L60" i="10"/>
  <c r="V159" i="4" s="1"/>
  <c r="V162" i="4" s="1"/>
  <c r="V164" i="4" s="1"/>
  <c r="L89" i="50"/>
  <c r="P84" i="50"/>
  <c r="P89" i="50" s="1"/>
  <c r="R84" i="50"/>
  <c r="R89" i="50" s="1"/>
  <c r="T84" i="50"/>
  <c r="T89" i="50" s="1"/>
  <c r="V84" i="50"/>
  <c r="V89" i="50" s="1"/>
  <c r="AB92" i="13"/>
  <c r="AD92" i="13" s="1"/>
  <c r="AD79" i="13"/>
  <c r="F180" i="4"/>
  <c r="J43" i="12"/>
  <c r="T159" i="7" s="1"/>
  <c r="T162" i="7" s="1"/>
  <c r="T164" i="7" s="1"/>
  <c r="P43" i="12"/>
  <c r="Z159" i="7" s="1"/>
  <c r="Z162" i="7" s="1"/>
  <c r="Z164" i="7" s="1"/>
  <c r="R43" i="12"/>
  <c r="AB159" i="7" s="1"/>
  <c r="AB162" i="7" s="1"/>
  <c r="AB164" i="7" s="1"/>
  <c r="T43" i="12"/>
  <c r="AD159" i="7" s="1"/>
  <c r="AD162" i="7" s="1"/>
  <c r="AD164" i="7" s="1"/>
  <c r="L43" i="12"/>
  <c r="V159" i="7" s="1"/>
  <c r="V162" i="7" s="1"/>
  <c r="V164" i="7" s="1"/>
  <c r="N43" i="12"/>
  <c r="X159" i="7" s="1"/>
  <c r="X162" i="7" s="1"/>
  <c r="X164" i="7" s="1"/>
  <c r="X43" i="12"/>
  <c r="AH159" i="7" s="1"/>
  <c r="AH162" i="7" s="1"/>
  <c r="AH164" i="7" s="1"/>
  <c r="H43" i="12"/>
  <c r="R159" i="7" s="1"/>
  <c r="R162" i="7" s="1"/>
  <c r="R164" i="7" s="1"/>
  <c r="W17" i="49"/>
  <c r="AE17" i="49"/>
  <c r="P17" i="49"/>
  <c r="X17" i="49"/>
  <c r="AF17" i="49"/>
  <c r="Q17" i="49"/>
  <c r="Y17" i="49"/>
  <c r="AG17" i="49"/>
  <c r="R17" i="49"/>
  <c r="Z17" i="49"/>
  <c r="AH17" i="49"/>
  <c r="S17" i="49"/>
  <c r="AA17" i="49"/>
  <c r="AI17" i="49"/>
  <c r="T17" i="49"/>
  <c r="AB17" i="49"/>
  <c r="U17" i="49"/>
  <c r="AC17" i="49"/>
  <c r="V17" i="49"/>
  <c r="AD17" i="49"/>
  <c r="F18" i="49"/>
  <c r="H18" i="9"/>
  <c r="H21" i="9" s="1"/>
  <c r="H58" i="9" s="1"/>
  <c r="U20" i="9"/>
  <c r="Q20" i="49"/>
  <c r="Y20" i="49"/>
  <c r="AG20" i="49"/>
  <c r="R20" i="49"/>
  <c r="Z20" i="49"/>
  <c r="AH20" i="49"/>
  <c r="S20" i="49"/>
  <c r="AA20" i="49"/>
  <c r="AI20" i="49"/>
  <c r="T20" i="49"/>
  <c r="AB20" i="49"/>
  <c r="U20" i="49"/>
  <c r="AC20" i="49"/>
  <c r="V20" i="49"/>
  <c r="AD20" i="49"/>
  <c r="W20" i="49"/>
  <c r="AE20" i="49"/>
  <c r="AF20" i="49"/>
  <c r="P20" i="49"/>
  <c r="X20" i="49"/>
  <c r="AE160" i="50"/>
  <c r="AG160" i="50"/>
  <c r="AI160" i="50"/>
  <c r="AC160" i="50"/>
  <c r="X92" i="4"/>
  <c r="Z92" i="4" s="1"/>
  <c r="D15" i="9"/>
  <c r="P180" i="13"/>
  <c r="F15" i="9" s="1"/>
  <c r="F180" i="13"/>
  <c r="AD166" i="13"/>
  <c r="F19" i="49"/>
  <c r="L19" i="49" s="1"/>
  <c r="L19" i="9"/>
  <c r="F16" i="49"/>
  <c r="L16" i="49" s="1"/>
  <c r="L16" i="9"/>
  <c r="P159" i="4"/>
  <c r="F43" i="12"/>
  <c r="H38" i="11"/>
  <c r="R159" i="5" s="1"/>
  <c r="R162" i="5" s="1"/>
  <c r="J38" i="11"/>
  <c r="T159" i="5" s="1"/>
  <c r="T162" i="5" s="1"/>
  <c r="L38" i="11"/>
  <c r="V159" i="5" s="1"/>
  <c r="V162" i="5" s="1"/>
  <c r="N38" i="11"/>
  <c r="X159" i="5" s="1"/>
  <c r="X162" i="5" s="1"/>
  <c r="R38" i="11"/>
  <c r="AB159" i="5" s="1"/>
  <c r="AB162" i="5" s="1"/>
  <c r="P38" i="11"/>
  <c r="Z159" i="5" s="1"/>
  <c r="Z162" i="5" s="1"/>
  <c r="T20" i="9" l="1"/>
  <c r="AA20" i="9"/>
  <c r="Z20" i="9"/>
  <c r="Y20" i="9"/>
  <c r="Q20" i="9"/>
  <c r="P20" i="9"/>
  <c r="AD164" i="13"/>
  <c r="AD20" i="9"/>
  <c r="AF20" i="9"/>
  <c r="V20" i="9"/>
  <c r="X20" i="9"/>
  <c r="AH20" i="9"/>
  <c r="AI20" i="9"/>
  <c r="AE20" i="9"/>
  <c r="R20" i="9"/>
  <c r="S20" i="9"/>
  <c r="W20" i="9"/>
  <c r="AB20" i="9"/>
  <c r="AG20" i="9"/>
  <c r="AJ97" i="7"/>
  <c r="AL97" i="7" s="1"/>
  <c r="AD180" i="13"/>
  <c r="V103" i="50"/>
  <c r="V104" i="50" s="1"/>
  <c r="T103" i="50"/>
  <c r="T104" i="50" s="1"/>
  <c r="L104" i="50"/>
  <c r="P103" i="50"/>
  <c r="P104" i="50" s="1"/>
  <c r="R103" i="50"/>
  <c r="R104" i="50" s="1"/>
  <c r="F79" i="50"/>
  <c r="F92" i="50" s="1"/>
  <c r="F97" i="50" s="1"/>
  <c r="L77" i="50"/>
  <c r="L79" i="50" s="1"/>
  <c r="L92" i="50" s="1"/>
  <c r="L97" i="50" s="1"/>
  <c r="L57" i="50"/>
  <c r="P55" i="50"/>
  <c r="R55" i="50"/>
  <c r="T55" i="50"/>
  <c r="V55" i="50"/>
  <c r="AJ79" i="7"/>
  <c r="AL77" i="7"/>
  <c r="AJ41" i="11"/>
  <c r="D15" i="49"/>
  <c r="D21" i="49" s="1"/>
  <c r="D21" i="9"/>
  <c r="H18" i="49"/>
  <c r="H21" i="49" s="1"/>
  <c r="H58" i="49" s="1"/>
  <c r="AF41" i="11"/>
  <c r="V16" i="49"/>
  <c r="AD16" i="49"/>
  <c r="W16" i="49"/>
  <c r="AE16" i="49"/>
  <c r="P16" i="49"/>
  <c r="X16" i="49"/>
  <c r="AF16" i="49"/>
  <c r="Q16" i="49"/>
  <c r="Y16" i="49"/>
  <c r="AG16" i="49"/>
  <c r="R16" i="49"/>
  <c r="Z16" i="49"/>
  <c r="AH16" i="49"/>
  <c r="S16" i="49"/>
  <c r="AA16" i="49"/>
  <c r="AI16" i="49"/>
  <c r="T16" i="49"/>
  <c r="AB16" i="49"/>
  <c r="U16" i="49"/>
  <c r="AC16" i="49"/>
  <c r="AD180" i="7"/>
  <c r="F50" i="9" s="1"/>
  <c r="D50" i="9"/>
  <c r="D50" i="49" s="1"/>
  <c r="R16" i="9"/>
  <c r="Z16" i="9"/>
  <c r="AH16" i="9"/>
  <c r="T16" i="9"/>
  <c r="AB16" i="9"/>
  <c r="U16" i="9"/>
  <c r="AC16" i="9"/>
  <c r="V16" i="9"/>
  <c r="AD16" i="9"/>
  <c r="P16" i="9"/>
  <c r="AF16" i="9"/>
  <c r="Q16" i="9"/>
  <c r="AG16" i="9"/>
  <c r="AA16" i="9"/>
  <c r="S16" i="9"/>
  <c r="AI16" i="9"/>
  <c r="W16" i="9"/>
  <c r="X16" i="9"/>
  <c r="Y16" i="9"/>
  <c r="AE16" i="9"/>
  <c r="V180" i="7"/>
  <c r="D46" i="9"/>
  <c r="T19" i="9"/>
  <c r="AB19" i="9"/>
  <c r="V19" i="9"/>
  <c r="AD19" i="9"/>
  <c r="W19" i="9"/>
  <c r="AE19" i="9"/>
  <c r="P19" i="9"/>
  <c r="X19" i="9"/>
  <c r="AF19" i="9"/>
  <c r="Z19" i="9"/>
  <c r="AA19" i="9"/>
  <c r="AC19" i="9"/>
  <c r="Q19" i="9"/>
  <c r="AG19" i="9"/>
  <c r="U19" i="9"/>
  <c r="R19" i="9"/>
  <c r="AH19" i="9"/>
  <c r="S19" i="9"/>
  <c r="AI19" i="9"/>
  <c r="Y19" i="9"/>
  <c r="AB180" i="7"/>
  <c r="F49" i="9" s="1"/>
  <c r="D49" i="9"/>
  <c r="D49" i="49" s="1"/>
  <c r="T180" i="4"/>
  <c r="F26" i="9" s="1"/>
  <c r="D26" i="9"/>
  <c r="D26" i="49" s="1"/>
  <c r="Z180" i="7"/>
  <c r="F48" i="9" s="1"/>
  <c r="D48" i="9"/>
  <c r="D48" i="49" s="1"/>
  <c r="P19" i="49"/>
  <c r="X19" i="49"/>
  <c r="AF19" i="49"/>
  <c r="Q19" i="49"/>
  <c r="Y19" i="49"/>
  <c r="AG19" i="49"/>
  <c r="R19" i="49"/>
  <c r="Z19" i="49"/>
  <c r="AH19" i="49"/>
  <c r="S19" i="49"/>
  <c r="AA19" i="49"/>
  <c r="AI19" i="49"/>
  <c r="T19" i="49"/>
  <c r="AB19" i="49"/>
  <c r="U19" i="49"/>
  <c r="AC19" i="49"/>
  <c r="V19" i="49"/>
  <c r="AD19" i="49"/>
  <c r="W19" i="49"/>
  <c r="AE19" i="49"/>
  <c r="T180" i="7"/>
  <c r="F43" i="9" s="1"/>
  <c r="D43" i="9"/>
  <c r="D43" i="49" s="1"/>
  <c r="AD159" i="5"/>
  <c r="P162" i="5"/>
  <c r="Z41" i="11"/>
  <c r="D43" i="12"/>
  <c r="P159" i="7"/>
  <c r="R180" i="7"/>
  <c r="F42" i="9" s="1"/>
  <c r="D42" i="9"/>
  <c r="D42" i="49" s="1"/>
  <c r="D38" i="11"/>
  <c r="AB41" i="11"/>
  <c r="P162" i="4"/>
  <c r="P164" i="4" s="1"/>
  <c r="X159" i="4"/>
  <c r="L18" i="9"/>
  <c r="AH180" i="7"/>
  <c r="F55" i="9" s="1"/>
  <c r="D55" i="9"/>
  <c r="D55" i="49" s="1"/>
  <c r="V180" i="4"/>
  <c r="F27" i="9" s="1"/>
  <c r="D27" i="9"/>
  <c r="D27" i="49" s="1"/>
  <c r="AD41" i="11"/>
  <c r="AH41" i="11"/>
  <c r="D60" i="10"/>
  <c r="F15" i="49"/>
  <c r="F21" i="9"/>
  <c r="L15" i="9"/>
  <c r="X180" i="7"/>
  <c r="F47" i="9" s="1"/>
  <c r="D47" i="9"/>
  <c r="D47" i="49" s="1"/>
  <c r="R180" i="4"/>
  <c r="F25" i="9" s="1"/>
  <c r="D25" i="9"/>
  <c r="D25" i="49" s="1"/>
  <c r="AA159" i="50"/>
  <c r="F162" i="50"/>
  <c r="L159" i="50"/>
  <c r="F164" i="50" l="1"/>
  <c r="F180" i="50" s="1"/>
  <c r="V57" i="50"/>
  <c r="V77" i="50"/>
  <c r="V79" i="50" s="1"/>
  <c r="V92" i="50" s="1"/>
  <c r="V97" i="50" s="1"/>
  <c r="T77" i="50"/>
  <c r="T79" i="50" s="1"/>
  <c r="T92" i="50" s="1"/>
  <c r="T97" i="50" s="1"/>
  <c r="T57" i="50"/>
  <c r="AJ92" i="7"/>
  <c r="AL92" i="7" s="1"/>
  <c r="AL79" i="7"/>
  <c r="R57" i="50"/>
  <c r="R77" i="50"/>
  <c r="R79" i="50" s="1"/>
  <c r="R92" i="50" s="1"/>
  <c r="R97" i="50" s="1"/>
  <c r="P57" i="50"/>
  <c r="P77" i="50"/>
  <c r="P79" i="50" s="1"/>
  <c r="P92" i="50" s="1"/>
  <c r="P97" i="50" s="1"/>
  <c r="AF159" i="5"/>
  <c r="AD162" i="5"/>
  <c r="T159" i="50"/>
  <c r="T162" i="50" s="1"/>
  <c r="V159" i="50"/>
  <c r="V162" i="50" s="1"/>
  <c r="V164" i="50" s="1"/>
  <c r="V180" i="50" s="1"/>
  <c r="L162" i="50"/>
  <c r="L164" i="50" s="1"/>
  <c r="L180" i="50" s="1"/>
  <c r="P159" i="50"/>
  <c r="P162" i="50" s="1"/>
  <c r="R159" i="50"/>
  <c r="R162" i="50" s="1"/>
  <c r="L15" i="49"/>
  <c r="F21" i="49"/>
  <c r="F27" i="49"/>
  <c r="L27" i="49" s="1"/>
  <c r="L27" i="9"/>
  <c r="X41" i="11"/>
  <c r="X42" i="11" s="1"/>
  <c r="X44" i="11" s="1"/>
  <c r="F34" i="11" s="1"/>
  <c r="F50" i="49"/>
  <c r="L50" i="49" s="1"/>
  <c r="L50" i="9"/>
  <c r="L18" i="49"/>
  <c r="S18" i="9"/>
  <c r="AA18" i="9"/>
  <c r="AI18" i="9"/>
  <c r="U18" i="9"/>
  <c r="AC18" i="9"/>
  <c r="V18" i="9"/>
  <c r="AD18" i="9"/>
  <c r="W18" i="9"/>
  <c r="AE18" i="9"/>
  <c r="Q18" i="9"/>
  <c r="AG18" i="9"/>
  <c r="R18" i="9"/>
  <c r="AH18" i="9"/>
  <c r="AB18" i="9"/>
  <c r="T18" i="9"/>
  <c r="X18" i="9"/>
  <c r="Y18" i="9"/>
  <c r="Z18" i="9"/>
  <c r="P18" i="9"/>
  <c r="AF18" i="9"/>
  <c r="F42" i="49"/>
  <c r="L42" i="49" s="1"/>
  <c r="L42" i="9"/>
  <c r="F43" i="49"/>
  <c r="L43" i="49" s="1"/>
  <c r="L43" i="9"/>
  <c r="F26" i="49"/>
  <c r="L26" i="49" s="1"/>
  <c r="L26" i="9"/>
  <c r="D46" i="49"/>
  <c r="F46" i="9"/>
  <c r="F48" i="49"/>
  <c r="L48" i="49" s="1"/>
  <c r="L48" i="9"/>
  <c r="F55" i="49"/>
  <c r="L55" i="49" s="1"/>
  <c r="L55" i="9"/>
  <c r="X162" i="4"/>
  <c r="Z159" i="4"/>
  <c r="P162" i="7"/>
  <c r="AJ159" i="7"/>
  <c r="AL159" i="7" s="1"/>
  <c r="F47" i="49"/>
  <c r="L47" i="49" s="1"/>
  <c r="L47" i="9"/>
  <c r="P180" i="4"/>
  <c r="F24" i="9" s="1"/>
  <c r="D24" i="9"/>
  <c r="F49" i="49"/>
  <c r="L49" i="49" s="1"/>
  <c r="L49" i="9"/>
  <c r="F25" i="49"/>
  <c r="L25" i="49" s="1"/>
  <c r="L25" i="9"/>
  <c r="Q15" i="9"/>
  <c r="Y15" i="9"/>
  <c r="AG15" i="9"/>
  <c r="S15" i="9"/>
  <c r="AA15" i="9"/>
  <c r="AI15" i="9"/>
  <c r="L21" i="9"/>
  <c r="T15" i="9"/>
  <c r="AB15" i="9"/>
  <c r="U15" i="9"/>
  <c r="AC15" i="9"/>
  <c r="W15" i="9"/>
  <c r="AH15" i="9"/>
  <c r="X15" i="9"/>
  <c r="Z15" i="9"/>
  <c r="AD15" i="9"/>
  <c r="AE15" i="9"/>
  <c r="AE21" i="9" s="1"/>
  <c r="P15" i="9"/>
  <c r="P21" i="9" s="1"/>
  <c r="AF15" i="9"/>
  <c r="R15" i="9"/>
  <c r="V15" i="9"/>
  <c r="Q21" i="9" l="1"/>
  <c r="S21" i="9"/>
  <c r="T164" i="50"/>
  <c r="Z21" i="9"/>
  <c r="AA21" i="9"/>
  <c r="AI21" i="9"/>
  <c r="AG21" i="9"/>
  <c r="P164" i="50"/>
  <c r="D52" i="9" s="1"/>
  <c r="D52" i="49" s="1"/>
  <c r="Y21" i="9"/>
  <c r="AJ42" i="11"/>
  <c r="AJ44" i="11" s="1"/>
  <c r="R34" i="11" s="1"/>
  <c r="Z42" i="11"/>
  <c r="Z44" i="11" s="1"/>
  <c r="H34" i="11" s="1"/>
  <c r="AD21" i="9"/>
  <c r="X21" i="9"/>
  <c r="W21" i="9"/>
  <c r="AH21" i="9"/>
  <c r="AF21" i="9"/>
  <c r="AC21" i="9"/>
  <c r="R21" i="9"/>
  <c r="AH42" i="11"/>
  <c r="AH44" i="11" s="1"/>
  <c r="P34" i="11" s="1"/>
  <c r="U21" i="9"/>
  <c r="AD42" i="11"/>
  <c r="AD44" i="11" s="1"/>
  <c r="L34" i="11" s="1"/>
  <c r="AF42" i="11"/>
  <c r="AF44" i="11" s="1"/>
  <c r="N34" i="11" s="1"/>
  <c r="T21" i="9"/>
  <c r="R164" i="50"/>
  <c r="D53" i="9" s="1"/>
  <c r="D53" i="49" s="1"/>
  <c r="V25" i="9"/>
  <c r="AD25" i="9"/>
  <c r="P25" i="9"/>
  <c r="X25" i="9"/>
  <c r="AF25" i="9"/>
  <c r="S25" i="9"/>
  <c r="AC25" i="9"/>
  <c r="AA25" i="9"/>
  <c r="T25" i="9"/>
  <c r="AE25" i="9"/>
  <c r="U25" i="9"/>
  <c r="AG25" i="9"/>
  <c r="W25" i="9"/>
  <c r="AH25" i="9"/>
  <c r="Q25" i="9"/>
  <c r="Y25" i="9"/>
  <c r="AI25" i="9"/>
  <c r="Z25" i="9"/>
  <c r="R25" i="9"/>
  <c r="AB25" i="9"/>
  <c r="W47" i="9"/>
  <c r="AE47" i="9"/>
  <c r="P47" i="9"/>
  <c r="X47" i="9"/>
  <c r="AF47" i="9"/>
  <c r="Q47" i="9"/>
  <c r="Y47" i="9"/>
  <c r="AG47" i="9"/>
  <c r="R47" i="9"/>
  <c r="Z47" i="9"/>
  <c r="AH47" i="9"/>
  <c r="S47" i="9"/>
  <c r="AA47" i="9"/>
  <c r="AI47" i="9"/>
  <c r="T47" i="9"/>
  <c r="AB47" i="9"/>
  <c r="U47" i="9"/>
  <c r="V47" i="9"/>
  <c r="AC47" i="9"/>
  <c r="AD47" i="9"/>
  <c r="U55" i="49"/>
  <c r="AC55" i="49"/>
  <c r="V55" i="49"/>
  <c r="AD55" i="49"/>
  <c r="W55" i="49"/>
  <c r="AE55" i="49"/>
  <c r="P55" i="49"/>
  <c r="X55" i="49"/>
  <c r="AF55" i="49"/>
  <c r="Q55" i="49"/>
  <c r="Y55" i="49"/>
  <c r="AG55" i="49"/>
  <c r="R55" i="49"/>
  <c r="Z55" i="49"/>
  <c r="AH55" i="49"/>
  <c r="S55" i="49"/>
  <c r="AA55" i="49"/>
  <c r="AI55" i="49"/>
  <c r="T55" i="49"/>
  <c r="AB55" i="49"/>
  <c r="U43" i="9"/>
  <c r="AC43" i="9"/>
  <c r="V43" i="9"/>
  <c r="AD43" i="9"/>
  <c r="W43" i="9"/>
  <c r="AE43" i="9"/>
  <c r="P43" i="9"/>
  <c r="X43" i="9"/>
  <c r="AF43" i="9"/>
  <c r="Q43" i="9"/>
  <c r="Y43" i="9"/>
  <c r="AG43" i="9"/>
  <c r="R43" i="9"/>
  <c r="Z43" i="9"/>
  <c r="AH43" i="9"/>
  <c r="AI43" i="9"/>
  <c r="T43" i="9"/>
  <c r="S43" i="9"/>
  <c r="AA43" i="9"/>
  <c r="AB43" i="9"/>
  <c r="R25" i="49"/>
  <c r="Z25" i="49"/>
  <c r="AH25" i="49"/>
  <c r="S25" i="49"/>
  <c r="AA25" i="49"/>
  <c r="AI25" i="49"/>
  <c r="T25" i="49"/>
  <c r="AB25" i="49"/>
  <c r="U25" i="49"/>
  <c r="AC25" i="49"/>
  <c r="V25" i="49"/>
  <c r="AD25" i="49"/>
  <c r="W25" i="49"/>
  <c r="AE25" i="49"/>
  <c r="P25" i="49"/>
  <c r="X25" i="49"/>
  <c r="AF25" i="49"/>
  <c r="Y25" i="49"/>
  <c r="AG25" i="49"/>
  <c r="Q25" i="49"/>
  <c r="R47" i="49"/>
  <c r="Z47" i="49"/>
  <c r="AH47" i="49"/>
  <c r="S47" i="49"/>
  <c r="AA47" i="49"/>
  <c r="AI47" i="49"/>
  <c r="T47" i="49"/>
  <c r="AB47" i="49"/>
  <c r="U47" i="49"/>
  <c r="AC47" i="49"/>
  <c r="V47" i="49"/>
  <c r="AD47" i="49"/>
  <c r="W47" i="49"/>
  <c r="AE47" i="49"/>
  <c r="X47" i="49"/>
  <c r="Y47" i="49"/>
  <c r="AF47" i="49"/>
  <c r="AG47" i="49"/>
  <c r="P47" i="49"/>
  <c r="Q47" i="49"/>
  <c r="P48" i="9"/>
  <c r="X48" i="9"/>
  <c r="AF48" i="9"/>
  <c r="Q48" i="9"/>
  <c r="Y48" i="9"/>
  <c r="AG48" i="9"/>
  <c r="R48" i="9"/>
  <c r="Z48" i="9"/>
  <c r="AH48" i="9"/>
  <c r="S48" i="9"/>
  <c r="AA48" i="9"/>
  <c r="AI48" i="9"/>
  <c r="T48" i="9"/>
  <c r="AB48" i="9"/>
  <c r="U48" i="9"/>
  <c r="AC48" i="9"/>
  <c r="AD48" i="9"/>
  <c r="AE48" i="9"/>
  <c r="V48" i="9"/>
  <c r="W48" i="9"/>
  <c r="P43" i="49"/>
  <c r="X43" i="49"/>
  <c r="AF43" i="49"/>
  <c r="Q43" i="49"/>
  <c r="Y43" i="49"/>
  <c r="AG43" i="49"/>
  <c r="R43" i="49"/>
  <c r="Z43" i="49"/>
  <c r="AH43" i="49"/>
  <c r="S43" i="49"/>
  <c r="AA43" i="49"/>
  <c r="AI43" i="49"/>
  <c r="T43" i="49"/>
  <c r="AB43" i="49"/>
  <c r="U43" i="49"/>
  <c r="AC43" i="49"/>
  <c r="V43" i="49"/>
  <c r="W43" i="49"/>
  <c r="AD43" i="49"/>
  <c r="AE43" i="49"/>
  <c r="W18" i="49"/>
  <c r="AE18" i="49"/>
  <c r="P18" i="49"/>
  <c r="X18" i="49"/>
  <c r="AF18" i="49"/>
  <c r="Q18" i="49"/>
  <c r="Y18" i="49"/>
  <c r="AG18" i="49"/>
  <c r="R18" i="49"/>
  <c r="Z18" i="49"/>
  <c r="AH18" i="49"/>
  <c r="S18" i="49"/>
  <c r="AA18" i="49"/>
  <c r="AI18" i="49"/>
  <c r="T18" i="49"/>
  <c r="AB18" i="49"/>
  <c r="U18" i="49"/>
  <c r="AC18" i="49"/>
  <c r="V18" i="49"/>
  <c r="AD18" i="49"/>
  <c r="U15" i="49"/>
  <c r="AC15" i="49"/>
  <c r="V15" i="49"/>
  <c r="AD15" i="49"/>
  <c r="W15" i="49"/>
  <c r="AE15" i="49"/>
  <c r="AE21" i="49" s="1"/>
  <c r="P15" i="49"/>
  <c r="X15" i="49"/>
  <c r="AF15" i="49"/>
  <c r="Q15" i="49"/>
  <c r="Y15" i="49"/>
  <c r="AG15" i="49"/>
  <c r="R15" i="49"/>
  <c r="Z15" i="49"/>
  <c r="AH15" i="49"/>
  <c r="AH21" i="49" s="1"/>
  <c r="S15" i="49"/>
  <c r="S21" i="49" s="1"/>
  <c r="AA15" i="49"/>
  <c r="AI15" i="49"/>
  <c r="L21" i="49"/>
  <c r="T15" i="49"/>
  <c r="AB15" i="49"/>
  <c r="T180" i="50"/>
  <c r="F54" i="9" s="1"/>
  <c r="D54" i="9"/>
  <c r="D54" i="49" s="1"/>
  <c r="T42" i="9"/>
  <c r="AB42" i="9"/>
  <c r="U42" i="9"/>
  <c r="AC42" i="9"/>
  <c r="V42" i="9"/>
  <c r="AD42" i="9"/>
  <c r="W42" i="9"/>
  <c r="AE42" i="9"/>
  <c r="P42" i="9"/>
  <c r="X42" i="9"/>
  <c r="AF42" i="9"/>
  <c r="Q42" i="9"/>
  <c r="Y42" i="9"/>
  <c r="AG42" i="9"/>
  <c r="Z42" i="9"/>
  <c r="AA42" i="9"/>
  <c r="AH42" i="9"/>
  <c r="AI42" i="9"/>
  <c r="R42" i="9"/>
  <c r="S42" i="9"/>
  <c r="V21" i="9"/>
  <c r="Q49" i="9"/>
  <c r="Y49" i="9"/>
  <c r="AG49" i="9"/>
  <c r="R49" i="9"/>
  <c r="Z49" i="9"/>
  <c r="AH49" i="9"/>
  <c r="S49" i="9"/>
  <c r="AA49" i="9"/>
  <c r="AI49" i="9"/>
  <c r="T49" i="9"/>
  <c r="AB49" i="9"/>
  <c r="U49" i="9"/>
  <c r="AC49" i="9"/>
  <c r="V49" i="9"/>
  <c r="AD49" i="9"/>
  <c r="P49" i="9"/>
  <c r="W49" i="9"/>
  <c r="AE49" i="9"/>
  <c r="AF49" i="9"/>
  <c r="X49" i="9"/>
  <c r="W42" i="49"/>
  <c r="AE42" i="49"/>
  <c r="P42" i="49"/>
  <c r="X42" i="49"/>
  <c r="AF42" i="49"/>
  <c r="Q42" i="49"/>
  <c r="Y42" i="49"/>
  <c r="AG42" i="49"/>
  <c r="R42" i="49"/>
  <c r="Z42" i="49"/>
  <c r="AH42" i="49"/>
  <c r="S42" i="49"/>
  <c r="AA42" i="49"/>
  <c r="AI42" i="49"/>
  <c r="T42" i="49"/>
  <c r="AB42" i="49"/>
  <c r="AC42" i="49"/>
  <c r="AD42" i="49"/>
  <c r="U42" i="49"/>
  <c r="V42" i="49"/>
  <c r="U50" i="49"/>
  <c r="AC50" i="49"/>
  <c r="V50" i="49"/>
  <c r="AD50" i="49"/>
  <c r="P50" i="49"/>
  <c r="X50" i="49"/>
  <c r="AF50" i="49"/>
  <c r="Q50" i="49"/>
  <c r="Y50" i="49"/>
  <c r="AG50" i="49"/>
  <c r="T50" i="49"/>
  <c r="W50" i="49"/>
  <c r="Z50" i="49"/>
  <c r="AA50" i="49"/>
  <c r="AB50" i="49"/>
  <c r="AE50" i="49"/>
  <c r="R50" i="49"/>
  <c r="AH50" i="49"/>
  <c r="AI50" i="49"/>
  <c r="S50" i="49"/>
  <c r="AB42" i="11"/>
  <c r="AB44" i="11" s="1"/>
  <c r="J34" i="11" s="1"/>
  <c r="R50" i="9"/>
  <c r="Z50" i="9"/>
  <c r="AH50" i="9"/>
  <c r="S50" i="9"/>
  <c r="AA50" i="9"/>
  <c r="AI50" i="9"/>
  <c r="T50" i="9"/>
  <c r="AB50" i="9"/>
  <c r="U50" i="9"/>
  <c r="AC50" i="9"/>
  <c r="V50" i="9"/>
  <c r="AD50" i="9"/>
  <c r="W50" i="9"/>
  <c r="AE50" i="9"/>
  <c r="P50" i="9"/>
  <c r="Q50" i="9"/>
  <c r="X50" i="9"/>
  <c r="Y50" i="9"/>
  <c r="AG50" i="9"/>
  <c r="AF50" i="9"/>
  <c r="T49" i="49"/>
  <c r="AB49" i="49"/>
  <c r="U49" i="49"/>
  <c r="AC49" i="49"/>
  <c r="V49" i="49"/>
  <c r="AD49" i="49"/>
  <c r="W49" i="49"/>
  <c r="AE49" i="49"/>
  <c r="P49" i="49"/>
  <c r="X49" i="49"/>
  <c r="AF49" i="49"/>
  <c r="Y49" i="49"/>
  <c r="Z49" i="49"/>
  <c r="AA49" i="49"/>
  <c r="AG49" i="49"/>
  <c r="AH49" i="49"/>
  <c r="Q49" i="49"/>
  <c r="AI49" i="49"/>
  <c r="R49" i="49"/>
  <c r="S49" i="49"/>
  <c r="AJ162" i="7"/>
  <c r="P164" i="7"/>
  <c r="F46" i="49"/>
  <c r="L46" i="49" s="1"/>
  <c r="L46" i="9"/>
  <c r="AI159" i="50"/>
  <c r="AI162" i="50" s="1"/>
  <c r="S48" i="49"/>
  <c r="AA48" i="49"/>
  <c r="AI48" i="49"/>
  <c r="T48" i="49"/>
  <c r="AB48" i="49"/>
  <c r="U48" i="49"/>
  <c r="AC48" i="49"/>
  <c r="V48" i="49"/>
  <c r="AD48" i="49"/>
  <c r="W48" i="49"/>
  <c r="AE48" i="49"/>
  <c r="Y48" i="49"/>
  <c r="Z48" i="49"/>
  <c r="AF48" i="49"/>
  <c r="AG48" i="49"/>
  <c r="P48" i="49"/>
  <c r="AH48" i="49"/>
  <c r="Q48" i="49"/>
  <c r="R48" i="49"/>
  <c r="X48" i="49"/>
  <c r="D24" i="49"/>
  <c r="D28" i="49" s="1"/>
  <c r="D28" i="9"/>
  <c r="AG159" i="50"/>
  <c r="AG162" i="50" s="1"/>
  <c r="F24" i="49"/>
  <c r="L24" i="9"/>
  <c r="F28" i="9"/>
  <c r="X164" i="4"/>
  <c r="Z162" i="4"/>
  <c r="W26" i="9"/>
  <c r="AE26" i="9"/>
  <c r="Q26" i="9"/>
  <c r="Y26" i="9"/>
  <c r="AG26" i="9"/>
  <c r="R26" i="9"/>
  <c r="AB26" i="9"/>
  <c r="S26" i="9"/>
  <c r="AC26" i="9"/>
  <c r="Z26" i="9"/>
  <c r="T26" i="9"/>
  <c r="AD26" i="9"/>
  <c r="U26" i="9"/>
  <c r="AF26" i="9"/>
  <c r="V26" i="9"/>
  <c r="AH26" i="9"/>
  <c r="X26" i="9"/>
  <c r="AI26" i="9"/>
  <c r="P26" i="9"/>
  <c r="AA26" i="9"/>
  <c r="P27" i="9"/>
  <c r="X27" i="9"/>
  <c r="AF27" i="9"/>
  <c r="Y27" i="9"/>
  <c r="AH27" i="9"/>
  <c r="AE27" i="9"/>
  <c r="Q27" i="9"/>
  <c r="Z27" i="9"/>
  <c r="AI27" i="9"/>
  <c r="R27" i="9"/>
  <c r="AA27" i="9"/>
  <c r="S27" i="9"/>
  <c r="AB27" i="9"/>
  <c r="V27" i="9"/>
  <c r="T27" i="9"/>
  <c r="AC27" i="9"/>
  <c r="U27" i="9"/>
  <c r="AD27" i="9"/>
  <c r="W27" i="9"/>
  <c r="AG27" i="9"/>
  <c r="AE159" i="50"/>
  <c r="AE162" i="50" s="1"/>
  <c r="AF162" i="5"/>
  <c r="AB21" i="9"/>
  <c r="V55" i="9"/>
  <c r="AD55" i="9"/>
  <c r="W55" i="9"/>
  <c r="AE55" i="9"/>
  <c r="P55" i="9"/>
  <c r="X55" i="9"/>
  <c r="AF55" i="9"/>
  <c r="Q55" i="9"/>
  <c r="Y55" i="9"/>
  <c r="AG55" i="9"/>
  <c r="R55" i="9"/>
  <c r="Z55" i="9"/>
  <c r="AH55" i="9"/>
  <c r="S55" i="9"/>
  <c r="AA55" i="9"/>
  <c r="AI55" i="9"/>
  <c r="T55" i="9"/>
  <c r="U55" i="9"/>
  <c r="AB55" i="9"/>
  <c r="AC55" i="9"/>
  <c r="S26" i="49"/>
  <c r="AA26" i="49"/>
  <c r="AI26" i="49"/>
  <c r="T26" i="49"/>
  <c r="AB26" i="49"/>
  <c r="U26" i="49"/>
  <c r="AC26" i="49"/>
  <c r="V26" i="49"/>
  <c r="AD26" i="49"/>
  <c r="W26" i="49"/>
  <c r="AE26" i="49"/>
  <c r="P26" i="49"/>
  <c r="X26" i="49"/>
  <c r="AF26" i="49"/>
  <c r="Q26" i="49"/>
  <c r="Y26" i="49"/>
  <c r="AG26" i="49"/>
  <c r="R26" i="49"/>
  <c r="Z26" i="49"/>
  <c r="AH26" i="49"/>
  <c r="T27" i="49"/>
  <c r="AB27" i="49"/>
  <c r="U27" i="49"/>
  <c r="AC27" i="49"/>
  <c r="V27" i="49"/>
  <c r="AD27" i="49"/>
  <c r="W27" i="49"/>
  <c r="AE27" i="49"/>
  <c r="P27" i="49"/>
  <c r="X27" i="49"/>
  <c r="AF27" i="49"/>
  <c r="Q27" i="49"/>
  <c r="Y27" i="49"/>
  <c r="AG27" i="49"/>
  <c r="R27" i="49"/>
  <c r="Z27" i="49"/>
  <c r="AH27" i="49"/>
  <c r="S27" i="49"/>
  <c r="AA27" i="49"/>
  <c r="AI27" i="49"/>
  <c r="AC159" i="50"/>
  <c r="AC162" i="50" s="1"/>
  <c r="P180" i="50" l="1"/>
  <c r="F52" i="9" s="1"/>
  <c r="F52" i="49" s="1"/>
  <c r="L52" i="49" s="1"/>
  <c r="W21" i="49"/>
  <c r="R180" i="50"/>
  <c r="F53" i="9" s="1"/>
  <c r="AG21" i="49"/>
  <c r="P21" i="49"/>
  <c r="AF21" i="49"/>
  <c r="AA21" i="49"/>
  <c r="Q21" i="49"/>
  <c r="AI21" i="49"/>
  <c r="R21" i="49"/>
  <c r="AB21" i="49"/>
  <c r="Y21" i="49"/>
  <c r="Z21" i="49"/>
  <c r="D34" i="11"/>
  <c r="J35" i="11" s="1"/>
  <c r="X21" i="49"/>
  <c r="AD21" i="49"/>
  <c r="AC21" i="49"/>
  <c r="T21" i="49"/>
  <c r="AJ164" i="7"/>
  <c r="AL162" i="7"/>
  <c r="X180" i="4"/>
  <c r="Z180" i="4" s="1"/>
  <c r="Z164" i="4"/>
  <c r="V21" i="49"/>
  <c r="V46" i="9"/>
  <c r="AD46" i="9"/>
  <c r="W46" i="9"/>
  <c r="AE46" i="9"/>
  <c r="P46" i="9"/>
  <c r="X46" i="9"/>
  <c r="AF46" i="9"/>
  <c r="Q46" i="9"/>
  <c r="Y46" i="9"/>
  <c r="AG46" i="9"/>
  <c r="R46" i="9"/>
  <c r="Z46" i="9"/>
  <c r="AH46" i="9"/>
  <c r="S46" i="9"/>
  <c r="AA46" i="9"/>
  <c r="AI46" i="9"/>
  <c r="T46" i="9"/>
  <c r="U46" i="9"/>
  <c r="AB46" i="9"/>
  <c r="AC46" i="9"/>
  <c r="V24" i="9"/>
  <c r="V28" i="9" s="1"/>
  <c r="AD24" i="9"/>
  <c r="AD28" i="9" s="1"/>
  <c r="P24" i="9"/>
  <c r="P28" i="9" s="1"/>
  <c r="X24" i="9"/>
  <c r="X28" i="9" s="1"/>
  <c r="AF24" i="9"/>
  <c r="AF28" i="9" s="1"/>
  <c r="Q24" i="9"/>
  <c r="Q28" i="9" s="1"/>
  <c r="Y24" i="9"/>
  <c r="Y28" i="9" s="1"/>
  <c r="R24" i="9"/>
  <c r="R28" i="9" s="1"/>
  <c r="T24" i="9"/>
  <c r="T28" i="9" s="1"/>
  <c r="AG24" i="9"/>
  <c r="AG28" i="9" s="1"/>
  <c r="U24" i="9"/>
  <c r="U28" i="9" s="1"/>
  <c r="AH24" i="9"/>
  <c r="AH28" i="9" s="1"/>
  <c r="W24" i="9"/>
  <c r="W28" i="9" s="1"/>
  <c r="AI24" i="9"/>
  <c r="AI28" i="9" s="1"/>
  <c r="AC24" i="9"/>
  <c r="AC28" i="9" s="1"/>
  <c r="Z24" i="9"/>
  <c r="Z28" i="9" s="1"/>
  <c r="AA24" i="9"/>
  <c r="AA28" i="9" s="1"/>
  <c r="AB24" i="9"/>
  <c r="AB28" i="9" s="1"/>
  <c r="L28" i="9"/>
  <c r="S24" i="9"/>
  <c r="S28" i="9" s="1"/>
  <c r="AE24" i="9"/>
  <c r="AE28" i="9" s="1"/>
  <c r="Q46" i="49"/>
  <c r="Y46" i="49"/>
  <c r="AG46" i="49"/>
  <c r="R46" i="49"/>
  <c r="Z46" i="49"/>
  <c r="AH46" i="49"/>
  <c r="S46" i="49"/>
  <c r="AA46" i="49"/>
  <c r="AI46" i="49"/>
  <c r="T46" i="49"/>
  <c r="AB46" i="49"/>
  <c r="U46" i="49"/>
  <c r="AC46" i="49"/>
  <c r="V46" i="49"/>
  <c r="AD46" i="49"/>
  <c r="P46" i="49"/>
  <c r="W46" i="49"/>
  <c r="X46" i="49"/>
  <c r="AE46" i="49"/>
  <c r="AF46" i="49"/>
  <c r="U21" i="49"/>
  <c r="F28" i="49"/>
  <c r="L24" i="49"/>
  <c r="F53" i="49"/>
  <c r="L53" i="49" s="1"/>
  <c r="L53" i="9"/>
  <c r="P180" i="7"/>
  <c r="F41" i="9" s="1"/>
  <c r="D41" i="9"/>
  <c r="F54" i="49"/>
  <c r="L54" i="49" s="1"/>
  <c r="L54" i="9"/>
  <c r="L52" i="9" l="1"/>
  <c r="N35" i="11"/>
  <c r="X33" i="5" s="1"/>
  <c r="R35" i="11"/>
  <c r="AB103" i="5" s="1"/>
  <c r="AB104" i="5" s="1"/>
  <c r="F35" i="11"/>
  <c r="P33" i="5" s="1"/>
  <c r="H35" i="11"/>
  <c r="R33" i="5" s="1"/>
  <c r="R35" i="5" s="1"/>
  <c r="P35" i="11"/>
  <c r="Z103" i="5" s="1"/>
  <c r="Z104" i="5" s="1"/>
  <c r="X103" i="5"/>
  <c r="X104" i="5" s="1"/>
  <c r="L35" i="11"/>
  <c r="R24" i="49"/>
  <c r="R28" i="49" s="1"/>
  <c r="Z24" i="49"/>
  <c r="Z28" i="49" s="1"/>
  <c r="AH24" i="49"/>
  <c r="AH28" i="49" s="1"/>
  <c r="S24" i="49"/>
  <c r="S28" i="49" s="1"/>
  <c r="AA24" i="49"/>
  <c r="AA28" i="49" s="1"/>
  <c r="AI24" i="49"/>
  <c r="AI28" i="49" s="1"/>
  <c r="T24" i="49"/>
  <c r="T28" i="49" s="1"/>
  <c r="AB24" i="49"/>
  <c r="AB28" i="49" s="1"/>
  <c r="U24" i="49"/>
  <c r="U28" i="49" s="1"/>
  <c r="AC24" i="49"/>
  <c r="AC28" i="49" s="1"/>
  <c r="L28" i="49"/>
  <c r="V24" i="49"/>
  <c r="V28" i="49" s="1"/>
  <c r="AD24" i="49"/>
  <c r="AD28" i="49" s="1"/>
  <c r="W24" i="49"/>
  <c r="W28" i="49" s="1"/>
  <c r="AE24" i="49"/>
  <c r="AE28" i="49" s="1"/>
  <c r="P24" i="49"/>
  <c r="P28" i="49" s="1"/>
  <c r="X24" i="49"/>
  <c r="X28" i="49" s="1"/>
  <c r="AF24" i="49"/>
  <c r="AF28" i="49" s="1"/>
  <c r="Q24" i="49"/>
  <c r="Q28" i="49" s="1"/>
  <c r="Y24" i="49"/>
  <c r="Y28" i="49" s="1"/>
  <c r="AG24" i="49"/>
  <c r="AG28" i="49" s="1"/>
  <c r="S52" i="9"/>
  <c r="AA52" i="9"/>
  <c r="AI52" i="9"/>
  <c r="T52" i="9"/>
  <c r="AB52" i="9"/>
  <c r="U52" i="9"/>
  <c r="AC52" i="9"/>
  <c r="V52" i="9"/>
  <c r="AD52" i="9"/>
  <c r="W52" i="9"/>
  <c r="AE52" i="9"/>
  <c r="P52" i="9"/>
  <c r="X52" i="9"/>
  <c r="AF52" i="9"/>
  <c r="Y52" i="9"/>
  <c r="Z52" i="9"/>
  <c r="AG52" i="9"/>
  <c r="AH52" i="9"/>
  <c r="Q52" i="9"/>
  <c r="R52" i="9"/>
  <c r="T33" i="5"/>
  <c r="T55" i="5"/>
  <c r="T57" i="5" s="1"/>
  <c r="T103" i="5"/>
  <c r="T104" i="5" s="1"/>
  <c r="V52" i="49"/>
  <c r="AD52" i="49"/>
  <c r="W52" i="49"/>
  <c r="AE52" i="49"/>
  <c r="Q52" i="49"/>
  <c r="Y52" i="49"/>
  <c r="AG52" i="49"/>
  <c r="R52" i="49"/>
  <c r="AB52" i="49"/>
  <c r="P52" i="49"/>
  <c r="AC52" i="49"/>
  <c r="S52" i="49"/>
  <c r="AF52" i="49"/>
  <c r="T52" i="49"/>
  <c r="AH52" i="49"/>
  <c r="U52" i="49"/>
  <c r="AI52" i="49"/>
  <c r="X52" i="49"/>
  <c r="Z52" i="49"/>
  <c r="AA52" i="49"/>
  <c r="T54" i="49"/>
  <c r="AB54" i="49"/>
  <c r="U54" i="49"/>
  <c r="AC54" i="49"/>
  <c r="V54" i="49"/>
  <c r="AD54" i="49"/>
  <c r="W54" i="49"/>
  <c r="AE54" i="49"/>
  <c r="P54" i="49"/>
  <c r="X54" i="49"/>
  <c r="AF54" i="49"/>
  <c r="Q54" i="49"/>
  <c r="Y54" i="49"/>
  <c r="AG54" i="49"/>
  <c r="R54" i="49"/>
  <c r="Z54" i="49"/>
  <c r="AH54" i="49"/>
  <c r="S54" i="49"/>
  <c r="AA54" i="49"/>
  <c r="AI54" i="49"/>
  <c r="AJ180" i="7"/>
  <c r="AL180" i="7" s="1"/>
  <c r="AL164" i="7"/>
  <c r="D41" i="49"/>
  <c r="D56" i="49" s="1"/>
  <c r="D56" i="9"/>
  <c r="T53" i="9"/>
  <c r="AB53" i="9"/>
  <c r="U53" i="9"/>
  <c r="AC53" i="9"/>
  <c r="V53" i="9"/>
  <c r="AD53" i="9"/>
  <c r="W53" i="9"/>
  <c r="AE53" i="9"/>
  <c r="P53" i="9"/>
  <c r="X53" i="9"/>
  <c r="AF53" i="9"/>
  <c r="Q53" i="9"/>
  <c r="Y53" i="9"/>
  <c r="AG53" i="9"/>
  <c r="AH53" i="9"/>
  <c r="AI53" i="9"/>
  <c r="S53" i="9"/>
  <c r="R53" i="9"/>
  <c r="Z53" i="9"/>
  <c r="AA53" i="9"/>
  <c r="X35" i="5"/>
  <c r="U54" i="9"/>
  <c r="AC54" i="9"/>
  <c r="V54" i="9"/>
  <c r="AD54" i="9"/>
  <c r="W54" i="9"/>
  <c r="AE54" i="9"/>
  <c r="P54" i="9"/>
  <c r="X54" i="9"/>
  <c r="AF54" i="9"/>
  <c r="Q54" i="9"/>
  <c r="Y54" i="9"/>
  <c r="AG54" i="9"/>
  <c r="R54" i="9"/>
  <c r="Z54" i="9"/>
  <c r="AH54" i="9"/>
  <c r="S54" i="9"/>
  <c r="T54" i="9"/>
  <c r="AA54" i="9"/>
  <c r="AI54" i="9"/>
  <c r="AB54" i="9"/>
  <c r="F41" i="49"/>
  <c r="L41" i="9"/>
  <c r="F56" i="9"/>
  <c r="P53" i="49"/>
  <c r="R53" i="49"/>
  <c r="S53" i="49"/>
  <c r="AA53" i="49"/>
  <c r="AI53" i="49"/>
  <c r="T53" i="49"/>
  <c r="AB53" i="49"/>
  <c r="U53" i="49"/>
  <c r="AC53" i="49"/>
  <c r="V53" i="49"/>
  <c r="AD53" i="49"/>
  <c r="W53" i="49"/>
  <c r="AE53" i="49"/>
  <c r="X53" i="49"/>
  <c r="AF53" i="49"/>
  <c r="Y53" i="49"/>
  <c r="AG53" i="49"/>
  <c r="Q53" i="49"/>
  <c r="Z53" i="49"/>
  <c r="AH53" i="49"/>
  <c r="Z33" i="5" l="1"/>
  <c r="Z35" i="5" s="1"/>
  <c r="X55" i="5"/>
  <c r="X57" i="5" s="1"/>
  <c r="R55" i="5"/>
  <c r="R57" i="5" s="1"/>
  <c r="R103" i="5"/>
  <c r="R104" i="5" s="1"/>
  <c r="P103" i="5"/>
  <c r="P104" i="5" s="1"/>
  <c r="P55" i="5"/>
  <c r="P57" i="5" s="1"/>
  <c r="AB33" i="5"/>
  <c r="AB55" i="5"/>
  <c r="AB57" i="5" s="1"/>
  <c r="D35" i="11"/>
  <c r="Z55" i="5"/>
  <c r="Z57" i="5" s="1"/>
  <c r="V33" i="5"/>
  <c r="V103" i="5"/>
  <c r="V104" i="5" s="1"/>
  <c r="V55" i="5"/>
  <c r="V57" i="5" s="1"/>
  <c r="S41" i="9"/>
  <c r="S56" i="9" s="1"/>
  <c r="AA41" i="9"/>
  <c r="AA56" i="9" s="1"/>
  <c r="AI41" i="9"/>
  <c r="AI56" i="9" s="1"/>
  <c r="L56" i="9"/>
  <c r="T41" i="9"/>
  <c r="T56" i="9" s="1"/>
  <c r="AB41" i="9"/>
  <c r="AB56" i="9" s="1"/>
  <c r="U41" i="9"/>
  <c r="U56" i="9" s="1"/>
  <c r="AC41" i="9"/>
  <c r="AC56" i="9" s="1"/>
  <c r="V41" i="9"/>
  <c r="V56" i="9" s="1"/>
  <c r="AD41" i="9"/>
  <c r="AD56" i="9" s="1"/>
  <c r="W41" i="9"/>
  <c r="W56" i="9" s="1"/>
  <c r="AE41" i="9"/>
  <c r="AE56" i="9" s="1"/>
  <c r="P41" i="9"/>
  <c r="P56" i="9" s="1"/>
  <c r="X41" i="9"/>
  <c r="X56" i="9" s="1"/>
  <c r="AF41" i="9"/>
  <c r="AF56" i="9" s="1"/>
  <c r="Q41" i="9"/>
  <c r="Q56" i="9" s="1"/>
  <c r="R41" i="9"/>
  <c r="R56" i="9" s="1"/>
  <c r="Y41" i="9"/>
  <c r="Y56" i="9" s="1"/>
  <c r="Z41" i="9"/>
  <c r="Z56" i="9" s="1"/>
  <c r="AG41" i="9"/>
  <c r="AG56" i="9" s="1"/>
  <c r="AH41" i="9"/>
  <c r="AH56" i="9" s="1"/>
  <c r="P35" i="5"/>
  <c r="T35" i="5"/>
  <c r="T77" i="5"/>
  <c r="T79" i="5" s="1"/>
  <c r="T92" i="5" s="1"/>
  <c r="T97" i="5" s="1"/>
  <c r="T164" i="5" s="1"/>
  <c r="L41" i="49"/>
  <c r="F56" i="49"/>
  <c r="X77" i="5" l="1"/>
  <c r="X79" i="5" s="1"/>
  <c r="X92" i="5" s="1"/>
  <c r="X97" i="5" s="1"/>
  <c r="X164" i="5" s="1"/>
  <c r="R77" i="5"/>
  <c r="R79" i="5" s="1"/>
  <c r="R92" i="5" s="1"/>
  <c r="R97" i="5" s="1"/>
  <c r="R164" i="5" s="1"/>
  <c r="D32" i="9" s="1"/>
  <c r="D32" i="49" s="1"/>
  <c r="AD33" i="5"/>
  <c r="P77" i="5"/>
  <c r="P79" i="5" s="1"/>
  <c r="P92" i="5" s="1"/>
  <c r="P97" i="5" s="1"/>
  <c r="AB77" i="5"/>
  <c r="AB79" i="5" s="1"/>
  <c r="AB92" i="5" s="1"/>
  <c r="AB97" i="5" s="1"/>
  <c r="AB164" i="5" s="1"/>
  <c r="AB35" i="5"/>
  <c r="AD55" i="5"/>
  <c r="AF55" i="5" s="1"/>
  <c r="AD103" i="5"/>
  <c r="AF103" i="5" s="1"/>
  <c r="Z77" i="5"/>
  <c r="Z79" i="5" s="1"/>
  <c r="Z92" i="5" s="1"/>
  <c r="Z97" i="5" s="1"/>
  <c r="Z164" i="5" s="1"/>
  <c r="V35" i="5"/>
  <c r="V77" i="5"/>
  <c r="V79" i="5" s="1"/>
  <c r="V92" i="5" s="1"/>
  <c r="V97" i="5" s="1"/>
  <c r="V164" i="5" s="1"/>
  <c r="V41" i="49"/>
  <c r="V56" i="49" s="1"/>
  <c r="AD41" i="49"/>
  <c r="AD56" i="49" s="1"/>
  <c r="W41" i="49"/>
  <c r="W56" i="49" s="1"/>
  <c r="AE41" i="49"/>
  <c r="AE56" i="49" s="1"/>
  <c r="P41" i="49"/>
  <c r="P56" i="49" s="1"/>
  <c r="X41" i="49"/>
  <c r="X56" i="49" s="1"/>
  <c r="AF41" i="49"/>
  <c r="AF56" i="49" s="1"/>
  <c r="Q41" i="49"/>
  <c r="Q56" i="49" s="1"/>
  <c r="Y41" i="49"/>
  <c r="Y56" i="49" s="1"/>
  <c r="AG41" i="49"/>
  <c r="AG56" i="49" s="1"/>
  <c r="R41" i="49"/>
  <c r="R56" i="49" s="1"/>
  <c r="Z41" i="49"/>
  <c r="Z56" i="49" s="1"/>
  <c r="AH41" i="49"/>
  <c r="AH56" i="49" s="1"/>
  <c r="S41" i="49"/>
  <c r="S56" i="49" s="1"/>
  <c r="AA41" i="49"/>
  <c r="AA56" i="49" s="1"/>
  <c r="AI41" i="49"/>
  <c r="AI56" i="49" s="1"/>
  <c r="T41" i="49"/>
  <c r="T56" i="49" s="1"/>
  <c r="U41" i="49"/>
  <c r="U56" i="49" s="1"/>
  <c r="L56" i="49"/>
  <c r="AB41" i="49"/>
  <c r="AB56" i="49" s="1"/>
  <c r="AC41" i="49"/>
  <c r="AC56" i="49" s="1"/>
  <c r="D33" i="9"/>
  <c r="D33" i="49" s="1"/>
  <c r="T180" i="5"/>
  <c r="F33" i="9" s="1"/>
  <c r="AD35" i="5"/>
  <c r="AF35" i="5" s="1"/>
  <c r="AF33" i="5"/>
  <c r="R180" i="5" l="1"/>
  <c r="F32" i="9" s="1"/>
  <c r="X180" i="5"/>
  <c r="F35" i="9" s="1"/>
  <c r="D35" i="9"/>
  <c r="D35" i="49" s="1"/>
  <c r="AD104" i="5"/>
  <c r="AF104" i="5" s="1"/>
  <c r="AD57" i="5"/>
  <c r="AF57" i="5" s="1"/>
  <c r="AD77" i="5"/>
  <c r="AF77" i="5" s="1"/>
  <c r="AD97" i="5"/>
  <c r="AF97" i="5" s="1"/>
  <c r="D37" i="9"/>
  <c r="D37" i="49" s="1"/>
  <c r="AB180" i="5"/>
  <c r="F37" i="9" s="1"/>
  <c r="Z180" i="5"/>
  <c r="F36" i="9" s="1"/>
  <c r="D36" i="9"/>
  <c r="D36" i="49" s="1"/>
  <c r="V180" i="5"/>
  <c r="F34" i="9" s="1"/>
  <c r="D34" i="9"/>
  <c r="D34" i="49" s="1"/>
  <c r="P164" i="5"/>
  <c r="P180" i="5" s="1"/>
  <c r="F31" i="9" s="1"/>
  <c r="F33" i="49"/>
  <c r="L33" i="49" s="1"/>
  <c r="L33" i="9"/>
  <c r="AD79" i="5" l="1"/>
  <c r="D31" i="9"/>
  <c r="F32" i="49"/>
  <c r="L32" i="49" s="1"/>
  <c r="L32" i="9"/>
  <c r="F35" i="49"/>
  <c r="L35" i="49" s="1"/>
  <c r="L35" i="9"/>
  <c r="AD164" i="5"/>
  <c r="AD180" i="5" s="1"/>
  <c r="AF180" i="5" s="1"/>
  <c r="L37" i="9"/>
  <c r="F37" i="49"/>
  <c r="L37" i="49" s="1"/>
  <c r="L36" i="9"/>
  <c r="F36" i="49"/>
  <c r="L36" i="49" s="1"/>
  <c r="F34" i="49"/>
  <c r="L34" i="49" s="1"/>
  <c r="L34" i="9"/>
  <c r="P33" i="49"/>
  <c r="X33" i="49"/>
  <c r="AF33" i="49"/>
  <c r="Q33" i="49"/>
  <c r="Y33" i="49"/>
  <c r="AG33" i="49"/>
  <c r="R33" i="49"/>
  <c r="Z33" i="49"/>
  <c r="AH33" i="49"/>
  <c r="S33" i="49"/>
  <c r="AA33" i="49"/>
  <c r="AI33" i="49"/>
  <c r="T33" i="49"/>
  <c r="AB33" i="49"/>
  <c r="U33" i="49"/>
  <c r="AC33" i="49"/>
  <c r="AD33" i="49"/>
  <c r="AE33" i="49"/>
  <c r="V33" i="49"/>
  <c r="W33" i="49"/>
  <c r="U33" i="9"/>
  <c r="AC33" i="9"/>
  <c r="S33" i="9"/>
  <c r="V33" i="9"/>
  <c r="AD33" i="9"/>
  <c r="W33" i="9"/>
  <c r="AE33" i="9"/>
  <c r="P33" i="9"/>
  <c r="X33" i="9"/>
  <c r="AF33" i="9"/>
  <c r="AA33" i="9"/>
  <c r="Q33" i="9"/>
  <c r="Y33" i="9"/>
  <c r="AG33" i="9"/>
  <c r="R33" i="9"/>
  <c r="Z33" i="9"/>
  <c r="AH33" i="9"/>
  <c r="AI33" i="9"/>
  <c r="T33" i="9"/>
  <c r="AB33" i="9"/>
  <c r="AD92" i="5"/>
  <c r="AF92" i="5" s="1"/>
  <c r="AF79" i="5"/>
  <c r="F31" i="49"/>
  <c r="L31" i="9"/>
  <c r="F38" i="9"/>
  <c r="F58" i="9" s="1"/>
  <c r="D31" i="49"/>
  <c r="D38" i="49" s="1"/>
  <c r="D58" i="49" s="1"/>
  <c r="D38" i="9"/>
  <c r="D58" i="9" s="1"/>
  <c r="Z32" i="9" l="1"/>
  <c r="Y32" i="9"/>
  <c r="U32" i="9"/>
  <c r="AC32" i="9"/>
  <c r="Q32" i="9"/>
  <c r="T32" i="9"/>
  <c r="W32" i="9"/>
  <c r="AG32" i="9"/>
  <c r="S32" i="9"/>
  <c r="P32" i="9"/>
  <c r="AI32" i="9"/>
  <c r="X32" i="9"/>
  <c r="R32" i="9"/>
  <c r="AB32" i="9"/>
  <c r="AE32" i="9"/>
  <c r="AA32" i="9"/>
  <c r="AF32" i="9"/>
  <c r="AD32" i="9"/>
  <c r="V32" i="9"/>
  <c r="AH32" i="9"/>
  <c r="AE32" i="49"/>
  <c r="Z32" i="49"/>
  <c r="V32" i="49"/>
  <c r="S32" i="49"/>
  <c r="AD32" i="49"/>
  <c r="AA32" i="49"/>
  <c r="Q32" i="49"/>
  <c r="P32" i="49"/>
  <c r="AH32" i="49"/>
  <c r="AC32" i="49"/>
  <c r="AF32" i="49"/>
  <c r="AI32" i="49"/>
  <c r="X32" i="49"/>
  <c r="T32" i="49"/>
  <c r="W32" i="49"/>
  <c r="U32" i="49"/>
  <c r="Y32" i="49"/>
  <c r="R32" i="49"/>
  <c r="AG32" i="49"/>
  <c r="AB32" i="49"/>
  <c r="AF164" i="5"/>
  <c r="AE35" i="9"/>
  <c r="AG35" i="9"/>
  <c r="AB35" i="9"/>
  <c r="AC35" i="9"/>
  <c r="U35" i="9"/>
  <c r="R35" i="9"/>
  <c r="V35" i="9"/>
  <c r="P35" i="9"/>
  <c r="Z35" i="9"/>
  <c r="AD35" i="9"/>
  <c r="AA35" i="9"/>
  <c r="X35" i="9"/>
  <c r="AH35" i="9"/>
  <c r="W35" i="9"/>
  <c r="Y35" i="9"/>
  <c r="T35" i="9"/>
  <c r="AF35" i="9"/>
  <c r="S35" i="9"/>
  <c r="Q35" i="9"/>
  <c r="AI35" i="9"/>
  <c r="AI35" i="49"/>
  <c r="AE35" i="49"/>
  <c r="T35" i="49"/>
  <c r="P35" i="49"/>
  <c r="V35" i="49"/>
  <c r="AB35" i="49"/>
  <c r="Q35" i="49"/>
  <c r="R35" i="49"/>
  <c r="U35" i="49"/>
  <c r="X35" i="49"/>
  <c r="W35" i="49"/>
  <c r="Z35" i="49"/>
  <c r="AC35" i="49"/>
  <c r="Y35" i="49"/>
  <c r="AH35" i="49"/>
  <c r="AF35" i="49"/>
  <c r="S35" i="49"/>
  <c r="AD35" i="49"/>
  <c r="AG35" i="49"/>
  <c r="AA35" i="49"/>
  <c r="AB37" i="49"/>
  <c r="X37" i="49"/>
  <c r="S37" i="49"/>
  <c r="U37" i="49"/>
  <c r="AF37" i="49"/>
  <c r="Z37" i="49"/>
  <c r="R37" i="49"/>
  <c r="AC37" i="49"/>
  <c r="Q37" i="49"/>
  <c r="AA37" i="49"/>
  <c r="T37" i="49"/>
  <c r="V37" i="49"/>
  <c r="Y37" i="49"/>
  <c r="P37" i="49"/>
  <c r="AD37" i="49"/>
  <c r="AG37" i="49"/>
  <c r="W37" i="49"/>
  <c r="AH37" i="49"/>
  <c r="AE37" i="49"/>
  <c r="AI37" i="49"/>
  <c r="AH37" i="9"/>
  <c r="S37" i="9"/>
  <c r="V37" i="9"/>
  <c r="AD37" i="9"/>
  <c r="AA37" i="9"/>
  <c r="AI37" i="9"/>
  <c r="AE37" i="9"/>
  <c r="Y37" i="9"/>
  <c r="P37" i="9"/>
  <c r="W37" i="9"/>
  <c r="Q37" i="9"/>
  <c r="R37" i="9"/>
  <c r="AF37" i="9"/>
  <c r="T37" i="9"/>
  <c r="Z37" i="9"/>
  <c r="AG37" i="9"/>
  <c r="AB37" i="9"/>
  <c r="X37" i="9"/>
  <c r="U37" i="9"/>
  <c r="AC37" i="9"/>
  <c r="T36" i="49"/>
  <c r="P36" i="49"/>
  <c r="R36" i="49"/>
  <c r="AB36" i="49"/>
  <c r="X36" i="49"/>
  <c r="Q36" i="49"/>
  <c r="U36" i="49"/>
  <c r="AF36" i="49"/>
  <c r="W36" i="49"/>
  <c r="AC36" i="49"/>
  <c r="Y36" i="49"/>
  <c r="AH36" i="49"/>
  <c r="V36" i="49"/>
  <c r="Z36" i="49"/>
  <c r="AA36" i="49"/>
  <c r="S36" i="49"/>
  <c r="AD36" i="49"/>
  <c r="AG36" i="49"/>
  <c r="AE36" i="49"/>
  <c r="AI36" i="49"/>
  <c r="AG36" i="9"/>
  <c r="AI36" i="9"/>
  <c r="AA36" i="9"/>
  <c r="AD36" i="9"/>
  <c r="T36" i="9"/>
  <c r="R36" i="9"/>
  <c r="AB36" i="9"/>
  <c r="Y36" i="9"/>
  <c r="P36" i="9"/>
  <c r="Z36" i="9"/>
  <c r="U36" i="9"/>
  <c r="X36" i="9"/>
  <c r="AH36" i="9"/>
  <c r="AC36" i="9"/>
  <c r="AF36" i="9"/>
  <c r="V36" i="9"/>
  <c r="AE36" i="9"/>
  <c r="Q36" i="9"/>
  <c r="S36" i="9"/>
  <c r="W36" i="9"/>
  <c r="AE34" i="9"/>
  <c r="AG34" i="9"/>
  <c r="AC34" i="9"/>
  <c r="T34" i="9"/>
  <c r="R34" i="9"/>
  <c r="AF34" i="9"/>
  <c r="S34" i="9"/>
  <c r="P34" i="9"/>
  <c r="Z34" i="9"/>
  <c r="X34" i="9"/>
  <c r="AH34" i="9"/>
  <c r="V34" i="9"/>
  <c r="AB34" i="9"/>
  <c r="AA34" i="9"/>
  <c r="W34" i="9"/>
  <c r="U34" i="9"/>
  <c r="AD34" i="9"/>
  <c r="Q34" i="9"/>
  <c r="AI34" i="9"/>
  <c r="Y34" i="9"/>
  <c r="AA34" i="49"/>
  <c r="Q34" i="49"/>
  <c r="AI34" i="49"/>
  <c r="W34" i="49"/>
  <c r="U34" i="49"/>
  <c r="Y34" i="49"/>
  <c r="T34" i="49"/>
  <c r="X34" i="49"/>
  <c r="R34" i="49"/>
  <c r="AF34" i="49"/>
  <c r="AD34" i="49"/>
  <c r="AG34" i="49"/>
  <c r="AB34" i="49"/>
  <c r="AE34" i="49"/>
  <c r="P34" i="49"/>
  <c r="Z34" i="49"/>
  <c r="AC34" i="49"/>
  <c r="S34" i="49"/>
  <c r="AH34" i="49"/>
  <c r="V34" i="49"/>
  <c r="S31" i="9"/>
  <c r="AA31" i="9"/>
  <c r="AI31" i="9"/>
  <c r="Y31" i="9"/>
  <c r="T31" i="9"/>
  <c r="AB31" i="9"/>
  <c r="U31" i="9"/>
  <c r="AC31" i="9"/>
  <c r="V31" i="9"/>
  <c r="AD31" i="9"/>
  <c r="AG31" i="9"/>
  <c r="W31" i="9"/>
  <c r="AE31" i="9"/>
  <c r="P31" i="9"/>
  <c r="X31" i="9"/>
  <c r="AF31" i="9"/>
  <c r="L38" i="9"/>
  <c r="L58" i="9" s="1"/>
  <c r="Q31" i="9"/>
  <c r="R31" i="9"/>
  <c r="Z31" i="9"/>
  <c r="AH31" i="9"/>
  <c r="AH38" i="9" s="1"/>
  <c r="AH58" i="9" s="1"/>
  <c r="L31" i="49"/>
  <c r="F38" i="49"/>
  <c r="F58" i="49" s="1"/>
  <c r="AE38" i="9" l="1"/>
  <c r="AE58" i="9" s="1"/>
  <c r="AB38" i="9"/>
  <c r="AB58" i="9" s="1"/>
  <c r="AC38" i="9"/>
  <c r="AC58" i="9" s="1"/>
  <c r="Y38" i="9"/>
  <c r="Y58" i="9" s="1"/>
  <c r="T38" i="9"/>
  <c r="T58" i="9" s="1"/>
  <c r="AG38" i="9"/>
  <c r="AG58" i="9" s="1"/>
  <c r="AF38" i="9"/>
  <c r="AF58" i="9" s="1"/>
  <c r="X38" i="9"/>
  <c r="X58" i="9" s="1"/>
  <c r="Z38" i="9"/>
  <c r="Z58" i="9" s="1"/>
  <c r="AI38" i="9"/>
  <c r="AI58" i="9" s="1"/>
  <c r="Q38" i="9"/>
  <c r="Q58" i="9" s="1"/>
  <c r="AD38" i="9"/>
  <c r="AD58" i="9" s="1"/>
  <c r="V38" i="9"/>
  <c r="V58" i="9" s="1"/>
  <c r="R38" i="9"/>
  <c r="R58" i="9" s="1"/>
  <c r="W38" i="9"/>
  <c r="W58" i="9" s="1"/>
  <c r="P38" i="9"/>
  <c r="P58" i="9" s="1"/>
  <c r="S38" i="9"/>
  <c r="S58" i="9" s="1"/>
  <c r="AA38" i="9"/>
  <c r="AA58" i="9" s="1"/>
  <c r="U38" i="9"/>
  <c r="U58" i="9" s="1"/>
  <c r="U31" i="49"/>
  <c r="U38" i="49" s="1"/>
  <c r="U58" i="49" s="1"/>
  <c r="V31" i="49"/>
  <c r="V38" i="49" s="1"/>
  <c r="V58" i="49" s="1"/>
  <c r="AD31" i="49"/>
  <c r="AD38" i="49" s="1"/>
  <c r="AD58" i="49" s="1"/>
  <c r="W31" i="49"/>
  <c r="W38" i="49" s="1"/>
  <c r="W58" i="49" s="1"/>
  <c r="AE31" i="49"/>
  <c r="AE38" i="49" s="1"/>
  <c r="AE58" i="49" s="1"/>
  <c r="P31" i="49"/>
  <c r="P38" i="49" s="1"/>
  <c r="P58" i="49" s="1"/>
  <c r="X31" i="49"/>
  <c r="X38" i="49" s="1"/>
  <c r="X58" i="49" s="1"/>
  <c r="AF31" i="49"/>
  <c r="AF38" i="49" s="1"/>
  <c r="AF58" i="49" s="1"/>
  <c r="L38" i="49"/>
  <c r="L58" i="49" s="1"/>
  <c r="Q31" i="49"/>
  <c r="Q38" i="49" s="1"/>
  <c r="Q58" i="49" s="1"/>
  <c r="Y31" i="49"/>
  <c r="Y38" i="49" s="1"/>
  <c r="Y58" i="49" s="1"/>
  <c r="AG31" i="49"/>
  <c r="AG38" i="49" s="1"/>
  <c r="AG58" i="49" s="1"/>
  <c r="R31" i="49"/>
  <c r="R38" i="49" s="1"/>
  <c r="R58" i="49" s="1"/>
  <c r="Z31" i="49"/>
  <c r="Z38" i="49" s="1"/>
  <c r="Z58" i="49" s="1"/>
  <c r="AH31" i="49"/>
  <c r="AH38" i="49" s="1"/>
  <c r="AH58" i="49" s="1"/>
  <c r="S31" i="49"/>
  <c r="S38" i="49" s="1"/>
  <c r="S58" i="49" s="1"/>
  <c r="AA31" i="49"/>
  <c r="AA38" i="49" s="1"/>
  <c r="AA58" i="49" s="1"/>
  <c r="AI31" i="49"/>
  <c r="AI38" i="49" s="1"/>
  <c r="AI58" i="49" s="1"/>
  <c r="T31" i="49"/>
  <c r="T38" i="49" s="1"/>
  <c r="T58" i="49" s="1"/>
  <c r="AB31" i="49"/>
  <c r="AB38" i="49" s="1"/>
  <c r="AB58" i="49" s="1"/>
  <c r="AC31" i="49"/>
  <c r="AC38" i="49" s="1"/>
  <c r="AC58" i="49" s="1"/>
</calcChain>
</file>

<file path=xl/sharedStrings.xml><?xml version="1.0" encoding="utf-8"?>
<sst xmlns="http://schemas.openxmlformats.org/spreadsheetml/2006/main" count="2407" uniqueCount="468">
  <si>
    <t>2024 Cost Allocation Study - One Rate Zone - No Regional Adjustments</t>
  </si>
  <si>
    <t>Functionalization</t>
  </si>
  <si>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</si>
  <si>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</si>
  <si>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</si>
  <si>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</si>
  <si>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</si>
  <si>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</si>
  <si>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</si>
  <si>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</si>
  <si>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</si>
  <si>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</si>
  <si>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Particulars ($000s)</t>
  </si>
  <si>
    <t>Requirement</t>
  </si>
  <si>
    <t>Factor</t>
  </si>
  <si>
    <t xml:space="preserve">Match </t>
  </si>
  <si>
    <t>Functionalized</t>
  </si>
  <si>
    <t>Gas Supply</t>
  </si>
  <si>
    <t>Storage</t>
  </si>
  <si>
    <t>Transmission</t>
  </si>
  <si>
    <t>Distribution</t>
  </si>
  <si>
    <t>Check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</si>
  <si>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</si>
  <si>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</si>
  <si>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</si>
  <si>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</si>
  <si>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</si>
  <si>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</si>
  <si>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</si>
  <si>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</si>
  <si>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</si>
  <si>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</si>
  <si>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</si>
  <si>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</si>
  <si>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</si>
  <si>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</si>
  <si>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</si>
  <si>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</si>
  <si>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</si>
  <si>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</si>
  <si>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</si>
  <si>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</si>
  <si>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</si>
  <si>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</si>
  <si>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</si>
  <si>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</si>
  <si>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</si>
  <si>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</si>
  <si>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</si>
  <si>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</si>
  <si>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</si>
  <si>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</si>
  <si>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</si>
  <si>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</si>
  <si>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</si>
  <si>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</si>
  <si>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</si>
  <si>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</si>
  <si>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</si>
  <si>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</si>
  <si>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</si>
  <si>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</si>
  <si>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</si>
  <si>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</si>
  <si>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</si>
  <si>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</si>
  <si>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</si>
  <si>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</si>
  <si>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</si>
  <si>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</si>
  <si>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</si>
  <si>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</si>
  <si>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</si>
  <si>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</si>
  <si>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</si>
  <si>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</si>
  <si>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</si>
  <si>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</si>
  <si>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</si>
  <si>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</si>
  <si>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</si>
  <si>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Depreciation Expense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</si>
  <si>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</si>
  <si>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</si>
  <si>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</si>
  <si>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</si>
  <si>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</si>
  <si>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</si>
  <si>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</si>
  <si>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</si>
  <si>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</si>
  <si>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</si>
  <si>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Labour</t>
  </si>
  <si>
    <t xml:space="preserve">Labour </t>
  </si>
  <si>
    <t>Cost</t>
  </si>
  <si>
    <t>Percent</t>
  </si>
  <si>
    <t xml:space="preserve">Cost of Gas 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</si>
  <si>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</si>
  <si>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</si>
  <si>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</si>
  <si>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</si>
  <si>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</si>
  <si>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</si>
  <si>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</si>
  <si>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</si>
  <si>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</si>
  <si>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</si>
  <si>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</si>
  <si>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</si>
  <si>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</si>
  <si>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</si>
  <si>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</si>
  <si>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</si>
  <si>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</si>
  <si>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</si>
  <si>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</si>
  <si>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</si>
  <si>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</si>
  <si>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</si>
  <si>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</si>
  <si>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</si>
  <si>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</si>
  <si>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</si>
  <si>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</si>
  <si>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</si>
  <si>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</si>
  <si>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</si>
  <si>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</si>
  <si>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DP_GS_GENOPS</t>
  </si>
  <si>
    <t>GENOPS&amp;ENG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</si>
  <si>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</si>
  <si>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</si>
  <si>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</si>
  <si>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</si>
  <si>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</si>
  <si>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</si>
  <si>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</si>
  <si>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</si>
  <si>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</si>
  <si>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</si>
  <si>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</si>
  <si>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</si>
  <si>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</si>
  <si>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Administrative &amp; General Expense</t>
  </si>
  <si>
    <t xml:space="preserve">Employee Benefits </t>
  </si>
  <si>
    <t>DP_GS_EMPBEN</t>
  </si>
  <si>
    <t>LABOUR</t>
  </si>
  <si>
    <t>Administrative &amp; General</t>
  </si>
  <si>
    <t>DP_GS_A&amp;G</t>
  </si>
  <si>
    <t>O&amp;M</t>
  </si>
  <si>
    <t>Total O&amp;M Expenses (sum line 64 to 101)</t>
  </si>
  <si>
    <t>Total Revenue Requirement (lines 57+60+63+102)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</si>
  <si>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</si>
  <si>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</si>
  <si>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</si>
  <si>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</si>
  <si>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</si>
  <si>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</si>
  <si>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</si>
  <si>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</si>
  <si>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</si>
  <si>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Total Revenue Requirement Less Other Revenue</t>
  </si>
  <si>
    <t>(line 103 - line 111)</t>
  </si>
  <si>
    <t>Functionalization Factors</t>
  </si>
  <si>
    <t xml:space="preserve">Functionalization </t>
  </si>
  <si>
    <t>(d)</t>
  </si>
  <si>
    <t>EXT</t>
  </si>
  <si>
    <t>INT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</si>
  <si>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</si>
  <si>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</si>
  <si>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</si>
  <si>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</si>
  <si>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</si>
  <si>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</si>
  <si>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</si>
  <si>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</si>
  <si>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</si>
  <si>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</si>
  <si>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(j)</t>
  </si>
  <si>
    <t>(k)</t>
  </si>
  <si>
    <t>(l) = (f+g+h+i+j+k)</t>
  </si>
  <si>
    <t xml:space="preserve">Gross Plant </t>
  </si>
  <si>
    <t>GASSUPPLY_CLASS</t>
  </si>
  <si>
    <t xml:space="preserve"> </t>
  </si>
  <si>
    <t>ADMIN</t>
  </si>
  <si>
    <t>OPTIMIZATION</t>
  </si>
  <si>
    <t>(lines 10 - line 111)</t>
  </si>
  <si>
    <t>Gas Supply Classification Factors</t>
  </si>
  <si>
    <t>Gas</t>
  </si>
  <si>
    <t>Classification Factor</t>
  </si>
  <si>
    <t>Supply</t>
  </si>
  <si>
    <t>Storage Classification</t>
  </si>
  <si>
    <t>Storage Demand</t>
  </si>
  <si>
    <t>Operational</t>
  </si>
  <si>
    <t>Deliverability</t>
  </si>
  <si>
    <t>Space</t>
  </si>
  <si>
    <t>Contingency</t>
  </si>
  <si>
    <t>Depreciation</t>
  </si>
  <si>
    <t>System</t>
  </si>
  <si>
    <t>Expense</t>
  </si>
  <si>
    <t>Integrity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</si>
  <si>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</si>
  <si>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</si>
  <si>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</si>
  <si>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</si>
  <si>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</si>
  <si>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</si>
  <si>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</si>
  <si>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</si>
  <si>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</si>
  <si>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</si>
  <si>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</si>
  <si>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Gas in Storage &amp; Balancing Gas Costs</t>
  </si>
  <si>
    <t>Rate Base Amount</t>
  </si>
  <si>
    <t>Rate of Return</t>
  </si>
  <si>
    <t>Return on Rate Base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</si>
  <si>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</si>
  <si>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</si>
  <si>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</si>
  <si>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</si>
  <si>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</si>
  <si>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</si>
  <si>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</si>
  <si>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</si>
  <si>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</si>
  <si>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</si>
  <si>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</si>
  <si>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Storage Classification Factors</t>
  </si>
  <si>
    <t>Net Plant (Excl. Gen Plant)</t>
  </si>
  <si>
    <t>STOR_GENPLANT FACTOR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</si>
  <si>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</si>
  <si>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</si>
  <si>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</si>
  <si>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</si>
  <si>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</si>
  <si>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</si>
  <si>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</si>
  <si>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</si>
  <si>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</si>
  <si>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</si>
  <si>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(l)</t>
  </si>
  <si>
    <t>(m) = (sum f to l)</t>
  </si>
  <si>
    <t>Dawn-</t>
  </si>
  <si>
    <t>Parkway-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</si>
  <si>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</si>
  <si>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</si>
  <si>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</si>
  <si>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</si>
  <si>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</si>
  <si>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</si>
  <si>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</si>
  <si>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</si>
  <si>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</si>
  <si>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</si>
  <si>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</si>
  <si>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</si>
  <si>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</si>
  <si>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</si>
  <si>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</si>
  <si>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</si>
  <si>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</si>
  <si>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</si>
  <si>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</si>
  <si>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</si>
  <si>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</si>
  <si>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</si>
  <si>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</si>
  <si>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</si>
  <si>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Transmission Classification Factors</t>
  </si>
  <si>
    <t>Net Plant (excl. Gen Plant)</t>
  </si>
  <si>
    <t>TRANS_GENPLANT FACTOR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</si>
  <si>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</si>
  <si>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</si>
  <si>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</si>
  <si>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</si>
  <si>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</si>
  <si>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</si>
  <si>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</si>
  <si>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</si>
  <si>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</si>
  <si>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</si>
  <si>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</si>
  <si>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</si>
  <si>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(m)</t>
  </si>
  <si>
    <t>(n)</t>
  </si>
  <si>
    <t>(o)</t>
  </si>
  <si>
    <t>(p) = (sum f to o)</t>
  </si>
  <si>
    <t>Capacity &gt; 4"</t>
  </si>
  <si>
    <t>Capacity &lt;= 4"</t>
  </si>
  <si>
    <t>Capacity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</si>
  <si>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</si>
  <si>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</si>
  <si>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</si>
  <si>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</si>
  <si>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</si>
  <si>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</si>
  <si>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</si>
  <si>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</si>
  <si>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</si>
  <si>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</si>
  <si>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</si>
  <si>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</si>
  <si>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</si>
  <si>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</si>
  <si>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</si>
  <si>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</si>
  <si>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</si>
  <si>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</si>
  <si>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</si>
  <si>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</si>
  <si>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</si>
  <si>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Distribution Classification Factors</t>
  </si>
  <si>
    <t xml:space="preserve">Distribution </t>
  </si>
  <si>
    <t>Pressure &gt; 4"</t>
  </si>
  <si>
    <t>Net Plant (Before Gen Plant)</t>
  </si>
  <si>
    <t>DIST_GENPLANT FACTOR</t>
  </si>
  <si>
    <t>Enbridge Gas Inc.</t>
  </si>
  <si>
    <t>Harmonized Cost Allocation Study</t>
  </si>
  <si>
    <t>Distribution Customer Specific Classification Summary</t>
  </si>
  <si>
    <t>Large Volume</t>
  </si>
  <si>
    <t>Uncollectible</t>
  </si>
  <si>
    <t>Accounts</t>
  </si>
  <si>
    <t>Accounting</t>
  </si>
  <si>
    <t>Care</t>
  </si>
  <si>
    <t>DISTCUST_O&amp;M</t>
  </si>
  <si>
    <t>General Service</t>
  </si>
  <si>
    <t>Contract</t>
  </si>
  <si>
    <t xml:space="preserve">Total </t>
  </si>
  <si>
    <t>Customers</t>
  </si>
  <si>
    <t>CONTRACT_CUST</t>
  </si>
  <si>
    <t>TOTAL_CUSTOMERS</t>
  </si>
  <si>
    <t>DISTCUST_SUPER</t>
  </si>
  <si>
    <t>BAD_DEBT</t>
  </si>
  <si>
    <t>DISTCUST_LABOUR</t>
  </si>
  <si>
    <t>Distribution Customer Specific</t>
  </si>
  <si>
    <t>Uncollectable</t>
  </si>
  <si>
    <t>Total Allocation</t>
  </si>
  <si>
    <t xml:space="preserve">Total Revenue </t>
  </si>
  <si>
    <t xml:space="preserve">Total Direct </t>
  </si>
  <si>
    <t>Direct Assignment</t>
  </si>
  <si>
    <t>Balance to be</t>
  </si>
  <si>
    <t>In-Franchise Rate Classes</t>
  </si>
  <si>
    <t>Wholesale Rate Classes</t>
  </si>
  <si>
    <t>Ex-Franchise Rate Classes</t>
  </si>
  <si>
    <t xml:space="preserve">Requirement </t>
  </si>
  <si>
    <t>Net of Other Revenue</t>
  </si>
  <si>
    <t xml:space="preserve">Allocated </t>
  </si>
  <si>
    <t>E01</t>
  </si>
  <si>
    <t>E02</t>
  </si>
  <si>
    <t>E10</t>
  </si>
  <si>
    <t>E12</t>
  </si>
  <si>
    <t>E14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</si>
  <si>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</si>
  <si>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</si>
  <si>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</si>
  <si>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</si>
  <si>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</si>
  <si>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</si>
  <si>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</si>
  <si>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</si>
  <si>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</si>
  <si>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E60</t>
  </si>
  <si>
    <t>E62</t>
  </si>
  <si>
    <t>E64</t>
  </si>
  <si>
    <t>E70</t>
  </si>
  <si>
    <t>E72</t>
  </si>
  <si>
    <t>E80</t>
  </si>
  <si>
    <t>E82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</si>
  <si>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</si>
  <si>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</si>
  <si>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</si>
  <si>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</si>
  <si>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</si>
  <si>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</si>
  <si>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</si>
  <si>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</si>
  <si>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</si>
  <si>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</si>
  <si>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Gas Supply Revenue Requirement</t>
  </si>
  <si>
    <t>Gas Supply Commodity</t>
  </si>
  <si>
    <t>SUPPLY_VOL</t>
  </si>
  <si>
    <t xml:space="preserve">Load Balancing - Transportation </t>
  </si>
  <si>
    <t>LOAD_BALANCING</t>
  </si>
  <si>
    <t>Load Balancing - Commodity</t>
  </si>
  <si>
    <t>NETFROMSTOR</t>
  </si>
  <si>
    <t>Transportation Demand</t>
  </si>
  <si>
    <t>TRANSPT_DEM_OPT</t>
  </si>
  <si>
    <t>TRANS_DEMAND</t>
  </si>
  <si>
    <t>Transportation Commodity</t>
  </si>
  <si>
    <t>TRANS_FUEL</t>
  </si>
  <si>
    <t>Total Gas Supply Revenue Requirement</t>
  </si>
  <si>
    <t>Storage Revenue Requirement</t>
  </si>
  <si>
    <t>Storage Demand - Deliverability</t>
  </si>
  <si>
    <t>Storage Demand - Space</t>
  </si>
  <si>
    <t>GASSTORALLO</t>
  </si>
  <si>
    <t>STORAGEXCESS</t>
  </si>
  <si>
    <t>Storage Demand - Operational Contingency</t>
  </si>
  <si>
    <t>OP_CONTINGENCY</t>
  </si>
  <si>
    <t>Storage Commodity</t>
  </si>
  <si>
    <t>STORCOMM</t>
  </si>
  <si>
    <t>Total Storage Revenue Requirement</t>
  </si>
  <si>
    <t>Transmission Revenue Requirement</t>
  </si>
  <si>
    <t>Transmission Demand - Dawn Station</t>
  </si>
  <si>
    <t>DAWN_DEMAND</t>
  </si>
  <si>
    <t>Transmission Demand - Kirkwall Station</t>
  </si>
  <si>
    <t>KIRKWALL_DEMAND</t>
  </si>
  <si>
    <t>Transmission Demand - Parkway Station</t>
  </si>
  <si>
    <t>PKWY_DEMAND</t>
  </si>
  <si>
    <t>Transmission Demand - Dawn Parkway</t>
  </si>
  <si>
    <t>D-PTRANS</t>
  </si>
  <si>
    <t>Transmission Demand - Albion</t>
  </si>
  <si>
    <t>ALBIONTRANS</t>
  </si>
  <si>
    <t>Transmission Demand - Panhandle St. Clair</t>
  </si>
  <si>
    <t>Transmission Commodity</t>
  </si>
  <si>
    <t>TRANS_COMPFUEL</t>
  </si>
  <si>
    <t>TRANSCOMM</t>
  </si>
  <si>
    <t>Total Transmission Revenue Requirement</t>
  </si>
  <si>
    <t>Distribution Revenue Requirement</t>
  </si>
  <si>
    <t>Distribution Demand - High Pressure &gt; 4"</t>
  </si>
  <si>
    <t>HIGHPRESS&gt;4</t>
  </si>
  <si>
    <t>Distribution Demand - High Pressure &lt;= 4"</t>
  </si>
  <si>
    <t>HIGHPRESS&lt;=4</t>
  </si>
  <si>
    <t>Distribution Demand - Low Pressure</t>
  </si>
  <si>
    <t>LOWPRESS</t>
  </si>
  <si>
    <t>Distribution Demand - Specific Allocation</t>
  </si>
  <si>
    <t>Distribution Demand Specific - DSM Program</t>
  </si>
  <si>
    <t>DSM_PRO</t>
  </si>
  <si>
    <t>Distribution Demand Specific - DSM Admin</t>
  </si>
  <si>
    <t>DSM_ADM</t>
  </si>
  <si>
    <t>Distribution Customer - Mains</t>
  </si>
  <si>
    <t>Distribution Customer - Services</t>
  </si>
  <si>
    <t>Distribution Customer - Meters</t>
  </si>
  <si>
    <t>METERREPLCOST</t>
  </si>
  <si>
    <t>Distribution Customer - Stations</t>
  </si>
  <si>
    <t>STATIONREPLCOST</t>
  </si>
  <si>
    <t xml:space="preserve">Distribution Customer- Specific </t>
  </si>
  <si>
    <t>SALESPROMO</t>
  </si>
  <si>
    <t>CUST_EXCL_GS</t>
  </si>
  <si>
    <t>Distribution Commodity</t>
  </si>
  <si>
    <t>DISTCOMM</t>
  </si>
  <si>
    <t>Total Distribution Revenue Requirement</t>
  </si>
  <si>
    <t>Total Revenue Requirement</t>
  </si>
  <si>
    <t>Cost Allocation Study - One Rate Zone - No Regional Adjustments</t>
  </si>
  <si>
    <t>Allocation Factors</t>
  </si>
  <si>
    <t>In-franchise Rate Classes</t>
  </si>
  <si>
    <t>Ex-franchise Rate Classes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</si>
  <si>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</si>
  <si>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</si>
  <si>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</si>
  <si>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</si>
  <si>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</si>
  <si>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</si>
  <si>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</si>
  <si>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</si>
  <si>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</si>
  <si>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</si>
  <si>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</si>
  <si>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</si>
  <si>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</si>
  <si>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</si>
  <si>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</si>
  <si>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</si>
  <si>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</si>
  <si>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</si>
  <si>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</si>
  <si>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Allocation of Delivery Revenue Requirement</t>
  </si>
  <si>
    <t>Load Balancing - Transportation</t>
  </si>
  <si>
    <t>Allocation of Gas Cost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</si>
</sst>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6" fillId="0" borderId="0"/>
    <xf numFmtId="0" fontId="4" fillId="0" borderId="0"/>
    <xf numFmtId="0" fontId="1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4" xfId="0" applyFont="1" applyBorder="1"/>
    <xf numFmtId="0" fontId="7" fillId="0" borderId="0" xfId="0" applyFont="1"/>
    <xf numFmtId="164" fontId="2" fillId="0" borderId="0" xfId="1" applyNumberFormat="1" applyFont="1" applyFill="1" applyBorder="1"/>
    <xf numFmtId="43" fontId="2" fillId="0" borderId="0" xfId="1" applyFont="1" applyFill="1" applyBorder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2" xfId="1" applyNumberFormat="1" applyFont="1" applyFill="1" applyBorder="1"/>
    <xf numFmtId="43" fontId="2" fillId="0" borderId="2" xfId="1" applyFont="1" applyFill="1" applyBorder="1"/>
    <xf numFmtId="165" fontId="4" fillId="0" borderId="0" xfId="3" applyNumberFormat="1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5" xfId="0" applyNumberFormat="1" applyFont="1" applyBorder="1"/>
    <xf numFmtId="0" fontId="2" fillId="0" borderId="0" xfId="0" applyFont="1" applyAlignment="1">
      <alignment horizontal="left" indent="2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5" fillId="0" borderId="0" xfId="0" applyFont="1"/>
    <xf numFmtId="164" fontId="7" fillId="0" borderId="0" xfId="0" applyNumberFormat="1" applyFont="1"/>
    <xf numFmtId="164" fontId="4" fillId="0" borderId="2" xfId="0" applyNumberFormat="1" applyFont="1" applyBorder="1"/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0" xfId="1" applyNumberFormat="1" applyFont="1" applyFill="1"/>
    <xf numFmtId="164" fontId="0" fillId="0" borderId="0" xfId="1" applyNumberFormat="1" applyFont="1" applyFill="1"/>
    <xf numFmtId="10" fontId="2" fillId="0" borderId="0" xfId="2" applyNumberFormat="1" applyFont="1"/>
    <xf numFmtId="164" fontId="4" fillId="0" borderId="0" xfId="0" applyNumberFormat="1" applyFont="1"/>
    <xf numFmtId="0" fontId="9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9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10" fontId="2" fillId="0" borderId="0" xfId="2" applyNumberFormat="1" applyFont="1" applyFill="1" applyBorder="1"/>
    <xf numFmtId="1" fontId="4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43" fontId="4" fillId="0" borderId="0" xfId="1" applyFont="1" applyFill="1" applyBorder="1"/>
    <xf numFmtId="43" fontId="4" fillId="0" borderId="0" xfId="3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167" fontId="4" fillId="0" borderId="0" xfId="2" applyNumberFormat="1" applyFont="1" applyFill="1" applyBorder="1"/>
    <xf numFmtId="164" fontId="0" fillId="0" borderId="0" xfId="1" applyNumberFormat="1" applyFont="1" applyFill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1" fillId="2" borderId="0" xfId="0" applyFont="1" applyFill="1"/>
    <xf numFmtId="0" fontId="15" fillId="0" borderId="0" xfId="0" applyFont="1"/>
    <xf numFmtId="0" fontId="23" fillId="0" borderId="0" xfId="0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2" xfId="1" applyNumberFormat="1" applyFont="1" applyFill="1" applyBorder="1"/>
    <xf numFmtId="0" fontId="4" fillId="0" borderId="0" xfId="0" applyFont="1" applyAlignment="1">
      <alignment horizontal="left" indent="2"/>
    </xf>
    <xf numFmtId="164" fontId="4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166" fontId="4" fillId="0" borderId="0" xfId="2" applyNumberFormat="1" applyFont="1" applyFill="1"/>
    <xf numFmtId="10" fontId="4" fillId="0" borderId="0" xfId="2" applyNumberFormat="1" applyFont="1" applyFill="1"/>
    <xf numFmtId="164" fontId="4" fillId="0" borderId="1" xfId="0" applyNumberFormat="1" applyFont="1" applyBorder="1"/>
    <xf numFmtId="9" fontId="4" fillId="0" borderId="0" xfId="2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164" fontId="4" fillId="2" borderId="0" xfId="1" applyNumberFormat="1" applyFont="1" applyFill="1"/>
    <xf numFmtId="164" fontId="4" fillId="0" borderId="2" xfId="1" applyNumberFormat="1" applyFont="1" applyBorder="1"/>
    <xf numFmtId="164" fontId="4" fillId="0" borderId="0" xfId="1" applyNumberFormat="1" applyFont="1"/>
    <xf numFmtId="164" fontId="4" fillId="0" borderId="3" xfId="1" applyNumberFormat="1" applyFont="1" applyBorder="1"/>
    <xf numFmtId="0" fontId="23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10" fontId="4" fillId="0" borderId="0" xfId="2" applyNumberFormat="1" applyFont="1"/>
    <xf numFmtId="0" fontId="10" fillId="0" borderId="0" xfId="0" applyFont="1" applyAlignment="1">
      <alignment horizontal="center"/>
    </xf>
    <xf numFmtId="10" fontId="4" fillId="0" borderId="0" xfId="2" applyNumberFormat="1" applyFont="1" applyAlignment="1">
      <alignment horizontal="right"/>
    </xf>
    <xf numFmtId="10" fontId="13" fillId="0" borderId="0" xfId="2" applyNumberFormat="1" applyFont="1" applyFill="1"/>
    <xf numFmtId="167" fontId="13" fillId="0" borderId="0" xfId="2" applyNumberFormat="1" applyFont="1" applyFill="1"/>
    <xf numFmtId="10" fontId="4" fillId="0" borderId="2" xfId="2" applyNumberFormat="1" applyFont="1" applyFill="1" applyBorder="1"/>
    <xf numFmtId="167" fontId="2" fillId="0" borderId="0" xfId="2" applyNumberFormat="1" applyFont="1" applyFill="1"/>
    <xf numFmtId="167" fontId="4" fillId="0" borderId="0" xfId="2" applyNumberFormat="1" applyFont="1" applyFill="1"/>
    <xf numFmtId="43" fontId="4" fillId="0" borderId="0" xfId="0" applyNumberFormat="1" applyFont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4" fillId="0" borderId="1" xfId="2" applyNumberFormat="1" applyFont="1" applyBorder="1"/>
    <xf numFmtId="0" fontId="15" fillId="0" borderId="0" xfId="0" applyFont="1" applyAlignment="1">
      <alignment horizontal="left"/>
    </xf>
    <xf numFmtId="0" fontId="13" fillId="0" borderId="0" xfId="0" applyFont="1"/>
    <xf numFmtId="0" fontId="20" fillId="0" borderId="0" xfId="1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4" fillId="0" borderId="0" xfId="0" applyFont="1" applyAlignment="1">
      <alignment horizontal="center"/>
    </xf>
    <xf numFmtId="10" fontId="4" fillId="0" borderId="0" xfId="0" applyNumberFormat="1" applyFont="1"/>
    <xf numFmtId="164" fontId="7" fillId="0" borderId="0" xfId="1" applyNumberFormat="1" applyFont="1" applyFill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6" fontId="4" fillId="0" borderId="0" xfId="0" applyNumberFormat="1" applyFont="1"/>
    <xf numFmtId="0" fontId="4" fillId="2" borderId="0" xfId="0" applyFont="1" applyFill="1"/>
    <xf numFmtId="164" fontId="2" fillId="2" borderId="0" xfId="0" applyNumberFormat="1" applyFont="1" applyFill="1"/>
    <xf numFmtId="170" fontId="2" fillId="0" borderId="0" xfId="0" applyNumberFormat="1" applyFont="1"/>
    <xf numFmtId="0" fontId="25" fillId="0" borderId="0" xfId="0" applyFont="1"/>
    <xf numFmtId="164" fontId="25" fillId="0" borderId="0" xfId="1" applyNumberFormat="1" applyFont="1" applyFill="1"/>
    <xf numFmtId="0" fontId="25" fillId="0" borderId="0" xfId="0" applyFont="1" applyAlignment="1">
      <alignment horizontal="center"/>
    </xf>
    <xf numFmtId="164" fontId="25" fillId="0" borderId="0" xfId="1" applyNumberFormat="1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164" fontId="25" fillId="0" borderId="0" xfId="0" applyNumberFormat="1" applyFont="1"/>
    <xf numFmtId="43" fontId="25" fillId="0" borderId="0" xfId="1" applyFont="1" applyFill="1"/>
    <xf numFmtId="43" fontId="25" fillId="0" borderId="0" xfId="0" applyNumberFormat="1" applyFont="1"/>
    <xf numFmtId="0" fontId="2" fillId="0" borderId="2" xfId="0" applyFont="1" applyBorder="1" applyAlignment="1">
      <alignment horizontal="center"/>
    </xf>
    <xf numFmtId="166" fontId="21" fillId="0" borderId="0" xfId="0" applyNumberFormat="1" applyFont="1"/>
    <xf numFmtId="166" fontId="2" fillId="0" borderId="0" xfId="2" applyNumberFormat="1" applyFont="1" applyFill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1" fillId="0" borderId="0" xfId="1" applyNumberFormat="1" applyFont="1"/>
    <xf numFmtId="164" fontId="21" fillId="0" borderId="2" xfId="1" applyNumberFormat="1" applyFont="1" applyFill="1" applyBorder="1"/>
    <xf numFmtId="43" fontId="21" fillId="0" borderId="0" xfId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topLeftCell="A134" zoomScale="70" zoomScaleNormal="70" workbookViewId="0">
      <selection activeCell="H194" sqref="H194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32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2" customWidth="1"/>
    <col min="11" max="11" width="1.7109375" style="75" customWidth="1"/>
    <col min="12" max="12" width="13.28515625" style="32" customWidth="1"/>
    <col min="13" max="13" width="1.7109375" style="32" customWidth="1"/>
    <col min="14" max="14" width="19.85546875" style="32" customWidth="1"/>
    <col min="15" max="15" width="1.7109375" style="75" customWidth="1"/>
    <col min="16" max="16" width="15.42578125" style="32" customWidth="1"/>
    <col min="17" max="17" width="1.7109375" style="32" customWidth="1"/>
    <col min="18" max="18" width="15.42578125" style="32" customWidth="1"/>
    <col min="19" max="19" width="1.7109375" style="32" customWidth="1"/>
    <col min="20" max="20" width="15.42578125" style="32" customWidth="1"/>
    <col min="21" max="21" width="1.7109375" style="32" customWidth="1"/>
    <col min="22" max="22" width="15.42578125" style="32" customWidth="1"/>
    <col min="23" max="23" width="1.7109375" style="32" customWidth="1"/>
    <col min="24" max="24" width="15.42578125" style="32" hidden="1" customWidth="1"/>
    <col min="25" max="25" width="9.140625" style="1" customWidth="1"/>
    <col min="26" max="26" width="0" style="1" hidden="1" customWidth="1"/>
    <col min="27" max="28" width="9.140625" style="1"/>
    <col min="29" max="29" width="9.85546875" style="32" customWidth="1"/>
    <col min="30" max="30" width="9.140625" style="1"/>
    <col min="31" max="31" width="1.7109375" style="1" customWidth="1"/>
    <col min="32" max="32" width="11.42578125" style="1" customWidth="1"/>
    <col min="33" max="33" width="2.140625" style="1" customWidth="1"/>
    <col min="34" max="34" width="11.42578125" style="1" customWidth="1"/>
    <col min="35" max="35" width="2" style="1" customWidth="1"/>
    <col min="36" max="36" width="11.42578125" style="1" customWidth="1"/>
    <col min="37" max="37" width="1.85546875" style="1" customWidth="1"/>
    <col min="38" max="38" width="11.42578125" style="1" customWidth="1"/>
    <col min="39" max="39" width="1.85546875" style="1" customWidth="1"/>
    <col min="40" max="40" width="11.42578125" style="1" customWidth="1"/>
    <col min="41" max="42" width="10.5703125" style="1" bestFit="1" customWidth="1"/>
    <col min="43" max="46" width="11.5703125" style="1" bestFit="1" customWidth="1"/>
    <col min="47" max="16384" width="9.140625" style="1"/>
  </cols>
  <sheetData>
    <row r="5" spans="2:29" ht="15" customHeight="1" x14ac:dyDescent="0.2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2:29" ht="15" customHeight="1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</row>
    <row r="7" spans="2:29" ht="15" customHeight="1" x14ac:dyDescent="0.2">
      <c r="B7" s="146" t="s">
        <v>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</row>
    <row r="10" spans="2:29" x14ac:dyDescent="0.2">
      <c r="H10" s="2" t="s">
        <v>2</v>
      </c>
      <c r="J10" s="2" t="s">
        <v>3</v>
      </c>
      <c r="L10" s="2" t="s">
        <v>4</v>
      </c>
      <c r="N10" s="2" t="s">
        <v>5</v>
      </c>
      <c r="R10" s="2"/>
      <c r="S10" s="2"/>
      <c r="T10" s="2"/>
      <c r="U10" s="2"/>
    </row>
    <row r="11" spans="2:29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10</v>
      </c>
      <c r="P11" s="2"/>
      <c r="Q11" s="2"/>
      <c r="R11" s="2"/>
      <c r="S11" s="2"/>
      <c r="T11" s="2"/>
      <c r="U11" s="2"/>
    </row>
    <row r="12" spans="2:29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K12" s="74" t="s">
        <v>15</v>
      </c>
      <c r="L12" s="34" t="s">
        <v>16</v>
      </c>
      <c r="N12" s="34" t="s">
        <v>14</v>
      </c>
      <c r="O12" s="74" t="s">
        <v>15</v>
      </c>
      <c r="P12" s="34" t="s">
        <v>17</v>
      </c>
      <c r="Q12" s="2"/>
      <c r="R12" s="34" t="s">
        <v>18</v>
      </c>
      <c r="S12" s="2"/>
      <c r="T12" s="34" t="s">
        <v>19</v>
      </c>
      <c r="U12" s="2"/>
      <c r="V12" s="34" t="s">
        <v>20</v>
      </c>
      <c r="X12" s="34" t="s">
        <v>2</v>
      </c>
      <c r="Z12" s="103" t="s">
        <v>21</v>
      </c>
      <c r="AB12" s="19"/>
    </row>
    <row r="13" spans="2:29" x14ac:dyDescent="0.2">
      <c r="F13" s="2" t="s">
        <v>22</v>
      </c>
      <c r="H13" s="2" t="s">
        <v>23</v>
      </c>
      <c r="J13" s="2" t="s">
        <v>24</v>
      </c>
      <c r="K13" s="74"/>
      <c r="L13" s="2" t="s">
        <v>25</v>
      </c>
      <c r="N13" s="2" t="s">
        <v>26</v>
      </c>
      <c r="O13" s="74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  <c r="X13" s="2" t="s">
        <v>31</v>
      </c>
    </row>
    <row r="14" spans="2:29" s="75" customFormat="1" x14ac:dyDescent="0.2">
      <c r="B14" s="74"/>
      <c r="E14" s="32"/>
      <c r="F14" s="32"/>
      <c r="G14" s="32"/>
      <c r="H14" s="32"/>
      <c r="I14" s="32"/>
      <c r="J14" s="2"/>
      <c r="L14" s="32"/>
      <c r="M14" s="32"/>
      <c r="N14" s="32"/>
      <c r="P14" s="75">
        <v>4</v>
      </c>
      <c r="R14" s="75">
        <v>6</v>
      </c>
      <c r="T14" s="75">
        <v>8</v>
      </c>
      <c r="V14" s="75">
        <v>10</v>
      </c>
      <c r="Z14" s="125" t="str">
        <f t="shared" ref="Z14:Z61" si="0">IF(ROUND(F14,4)=ROUND(X14,4), "", "check")</f>
        <v/>
      </c>
      <c r="AC14" s="32"/>
    </row>
    <row r="15" spans="2:29" x14ac:dyDescent="0.2">
      <c r="D15" s="6"/>
      <c r="E15" s="77"/>
      <c r="F15" s="77"/>
      <c r="Z15" s="52" t="str">
        <f t="shared" si="0"/>
        <v/>
      </c>
    </row>
    <row r="16" spans="2:29" x14ac:dyDescent="0.2">
      <c r="D16" s="6" t="s">
        <v>32</v>
      </c>
      <c r="E16" s="78"/>
      <c r="F16" s="78"/>
      <c r="Z16" s="52" t="str">
        <f t="shared" si="0"/>
        <v/>
      </c>
    </row>
    <row r="17" spans="2:37" x14ac:dyDescent="0.2">
      <c r="Z17" s="52" t="str">
        <f t="shared" si="0"/>
        <v/>
      </c>
    </row>
    <row r="18" spans="2:37" x14ac:dyDescent="0.2">
      <c r="B18" s="18">
        <v>1</v>
      </c>
      <c r="D18" s="1" t="s">
        <v>33</v>
      </c>
      <c r="F18" s="51">
        <v>203561.2984920314</v>
      </c>
      <c r="H18" s="51"/>
      <c r="K18" s="74">
        <v>0</v>
      </c>
      <c r="L18" s="51">
        <f>F18-H18</f>
        <v>203561.2984920314</v>
      </c>
      <c r="N18" s="2" t="s">
        <v>34</v>
      </c>
      <c r="O18" s="74">
        <v>57</v>
      </c>
      <c r="P18" s="79">
        <f ca="1">OFFSET('Function Factors'!$B$9,$O18-1,P$14)*$L18+OFFSET('Function Factors'!$B$9,$K18-1,P$14)*$H18</f>
        <v>0</v>
      </c>
      <c r="R18" s="79">
        <f ca="1">OFFSET('Function Factors'!$B$9,$O18-1,R$14)*$L18+OFFSET('Function Factors'!$B$9,$K18-1,R$14)*$H18</f>
        <v>13017.78562077151</v>
      </c>
      <c r="S18" s="79"/>
      <c r="T18" s="79">
        <f ca="1">OFFSET('Function Factors'!$B$9,$O18-1,T$14)*$L18+OFFSET('Function Factors'!$B$9,$K18-1,T$14)*$H18</f>
        <v>79166.942309318154</v>
      </c>
      <c r="U18" s="79"/>
      <c r="V18" s="79">
        <f ca="1">OFFSET('Function Factors'!$B$9,$O18-1,V$14)*$L18+OFFSET('Function Factors'!$B$9,$K18-1,V$14)*$H18</f>
        <v>111376.57056194174</v>
      </c>
      <c r="X18" s="79">
        <f ca="1">P18+R18+T18+V18</f>
        <v>203561.2984920314</v>
      </c>
      <c r="Z18" s="52" t="str">
        <f ca="1">IF(ROUND(F18,4)=ROUND(X18,4), "", "check")</f>
        <v/>
      </c>
    </row>
    <row r="19" spans="2:37" x14ac:dyDescent="0.2">
      <c r="B19" s="18">
        <f>B18+1</f>
        <v>2</v>
      </c>
      <c r="D19" s="1" t="s">
        <v>35</v>
      </c>
      <c r="F19" s="51">
        <v>232661.74701999093</v>
      </c>
      <c r="H19" s="51"/>
      <c r="K19" s="74">
        <v>0</v>
      </c>
      <c r="L19" s="51">
        <f>F19-H19</f>
        <v>232661.74701999093</v>
      </c>
      <c r="N19" s="2" t="s">
        <v>36</v>
      </c>
      <c r="O19" s="74">
        <v>60</v>
      </c>
      <c r="P19" s="79">
        <f ca="1">OFFSET('Function Factors'!$B$9,$O19-1,P$14)*$L19+OFFSET('Function Factors'!$B$9,$K19-1,P$14)*$H19</f>
        <v>0</v>
      </c>
      <c r="R19" s="79">
        <f ca="1">OFFSET('Function Factors'!$B$9,$O19-1,R$14)*$L19+OFFSET('Function Factors'!$B$9,$K19-1,R$14)*$H19</f>
        <v>74787.01496</v>
      </c>
      <c r="S19" s="79"/>
      <c r="T19" s="79">
        <f ca="1">OFFSET('Function Factors'!$B$9,$O19-1,T$14)*$L19+OFFSET('Function Factors'!$B$9,$K19-1,T$14)*$H19</f>
        <v>66946.67524576078</v>
      </c>
      <c r="U19" s="79"/>
      <c r="V19" s="79">
        <f ca="1">OFFSET('Function Factors'!$B$9,$O19-1,V$14)*$L19+OFFSET('Function Factors'!$B$9,$K19-1,V$14)*$H19</f>
        <v>90928.056814230149</v>
      </c>
      <c r="X19" s="79">
        <f ca="1">P19+R19+T19+V19</f>
        <v>232661.74701999093</v>
      </c>
      <c r="Z19" s="52" t="str">
        <f t="shared" ref="Z19:Z39" ca="1" si="1">IF(ROUND(F19,4)=ROUND(X19,4), "", "check")</f>
        <v/>
      </c>
    </row>
    <row r="20" spans="2:37" x14ac:dyDescent="0.2">
      <c r="B20" s="18">
        <f t="shared" ref="B20:B31" si="2">B19+1</f>
        <v>3</v>
      </c>
      <c r="D20" s="1" t="s">
        <v>37</v>
      </c>
      <c r="F20" s="51">
        <v>626100.87781287322</v>
      </c>
      <c r="H20" s="51"/>
      <c r="K20" s="74">
        <v>0</v>
      </c>
      <c r="L20" s="51">
        <f t="shared" ref="L20:L30" si="3">F20-H20</f>
        <v>626100.87781287322</v>
      </c>
      <c r="N20" s="2" t="s">
        <v>38</v>
      </c>
      <c r="O20" s="74">
        <v>102</v>
      </c>
      <c r="P20" s="79">
        <f ca="1">OFFSET('Function Factors'!$B$9,$O20-1,P$14)*$L20+OFFSET('Function Factors'!$B$9,$K20-1,P$14)*$H20</f>
        <v>0</v>
      </c>
      <c r="R20" s="79">
        <f ca="1">OFFSET('Function Factors'!$B$9,$O20-1,R$14)*$L20+OFFSET('Function Factors'!$B$9,$K20-1,R$14)*$H20</f>
        <v>79798.549934962299</v>
      </c>
      <c r="S20" s="79"/>
      <c r="T20" s="79">
        <f ca="1">OFFSET('Function Factors'!$B$9,$O20-1,T$14)*$L20+OFFSET('Function Factors'!$B$9,$K20-1,T$14)*$H20</f>
        <v>211517.76996137522</v>
      </c>
      <c r="U20" s="79"/>
      <c r="V20" s="79">
        <f ca="1">OFFSET('Function Factors'!$B$9,$O20-1,V$14)*$L20+OFFSET('Function Factors'!$B$9,$K20-1,V$14)*$H20</f>
        <v>334784.5579165357</v>
      </c>
      <c r="X20" s="79">
        <f t="shared" ref="X20:X30" ca="1" si="4">P20+R20+T20+V20</f>
        <v>626100.87781287322</v>
      </c>
      <c r="Z20" s="52" t="str">
        <f t="shared" ca="1" si="1"/>
        <v/>
      </c>
    </row>
    <row r="21" spans="2:37" x14ac:dyDescent="0.2">
      <c r="B21" s="18">
        <f t="shared" si="2"/>
        <v>4</v>
      </c>
      <c r="D21" s="1" t="s">
        <v>39</v>
      </c>
      <c r="F21" s="51">
        <v>1330757.548565086</v>
      </c>
      <c r="H21" s="51"/>
      <c r="K21" s="74">
        <v>0</v>
      </c>
      <c r="L21" s="51">
        <f t="shared" si="3"/>
        <v>1330757.548565086</v>
      </c>
      <c r="N21" s="2" t="s">
        <v>40</v>
      </c>
      <c r="O21" s="74">
        <v>75</v>
      </c>
      <c r="P21" s="79">
        <f ca="1">OFFSET('Function Factors'!$B$9,$O21-1,P$14)*$L21+OFFSET('Function Factors'!$B$9,$K21-1,P$14)*$H21</f>
        <v>0</v>
      </c>
      <c r="R21" s="79">
        <f ca="1">OFFSET('Function Factors'!$B$9,$O21-1,R$14)*$L21+OFFSET('Function Factors'!$B$9,$K21-1,R$14)*$H21</f>
        <v>40301.815387977447</v>
      </c>
      <c r="S21" s="79"/>
      <c r="T21" s="79">
        <f ca="1">OFFSET('Function Factors'!$B$9,$O21-1,T$14)*$L21+OFFSET('Function Factors'!$B$9,$K21-1,T$14)*$H21</f>
        <v>251233.18487320884</v>
      </c>
      <c r="U21" s="79"/>
      <c r="V21" s="79">
        <f ca="1">OFFSET('Function Factors'!$B$9,$O21-1,V$14)*$L21+OFFSET('Function Factors'!$B$9,$K21-1,V$14)*$H21</f>
        <v>1039222.5483038996</v>
      </c>
      <c r="X21" s="79">
        <f t="shared" ca="1" si="4"/>
        <v>1330757.548565086</v>
      </c>
      <c r="Z21" s="52" t="str">
        <f t="shared" ca="1" si="1"/>
        <v/>
      </c>
    </row>
    <row r="22" spans="2:37" x14ac:dyDescent="0.2">
      <c r="B22" s="18">
        <f t="shared" si="2"/>
        <v>5</v>
      </c>
      <c r="D22" s="1" t="s">
        <v>41</v>
      </c>
      <c r="F22" s="51">
        <v>10785857.555032887</v>
      </c>
      <c r="H22" s="51"/>
      <c r="K22" s="74">
        <v>0</v>
      </c>
      <c r="L22" s="51">
        <f t="shared" si="3"/>
        <v>10785857.555032887</v>
      </c>
      <c r="N22" s="2" t="s">
        <v>42</v>
      </c>
      <c r="O22" s="74">
        <v>69</v>
      </c>
      <c r="P22" s="79">
        <f ca="1">OFFSET('Function Factors'!$B$9,$O22-1,P$14)*$L22+OFFSET('Function Factors'!$B$9,$K22-1,P$14)*$H22</f>
        <v>0</v>
      </c>
      <c r="R22" s="79">
        <f ca="1">OFFSET('Function Factors'!$B$9,$O22-1,R$14)*$L22+OFFSET('Function Factors'!$B$9,$K22-1,R$14)*$H22</f>
        <v>0</v>
      </c>
      <c r="S22" s="79"/>
      <c r="T22" s="79">
        <f ca="1">OFFSET('Function Factors'!$B$9,$O22-1,T$14)*$L22+OFFSET('Function Factors'!$B$9,$K22-1,T$14)*$H22</f>
        <v>1996976.7673333895</v>
      </c>
      <c r="U22" s="79"/>
      <c r="V22" s="79">
        <f ca="1">OFFSET('Function Factors'!$B$9,$O22-1,V$14)*$L22+OFFSET('Function Factors'!$B$9,$K22-1,V$14)*$H22</f>
        <v>8788880.7876994964</v>
      </c>
      <c r="X22" s="79">
        <f t="shared" ca="1" si="4"/>
        <v>10785857.555032887</v>
      </c>
      <c r="Z22" s="52" t="str">
        <f t="shared" ca="1" si="1"/>
        <v/>
      </c>
    </row>
    <row r="23" spans="2:37" x14ac:dyDescent="0.2">
      <c r="B23" s="18">
        <f t="shared" si="2"/>
        <v>6</v>
      </c>
      <c r="D23" s="1" t="s">
        <v>43</v>
      </c>
      <c r="F23" s="51">
        <v>1791346.1557923511</v>
      </c>
      <c r="H23" s="51"/>
      <c r="K23" s="74">
        <v>0</v>
      </c>
      <c r="L23" s="51">
        <f t="shared" si="3"/>
        <v>1791346.1557923511</v>
      </c>
      <c r="N23" s="2" t="s">
        <v>44</v>
      </c>
      <c r="O23" s="74">
        <v>24</v>
      </c>
      <c r="P23" s="79">
        <f ca="1">OFFSET('Function Factors'!$B$9,$O23-1,P$14)*$L23+OFFSET('Function Factors'!$B$9,$K23-1,P$14)*$H23</f>
        <v>0</v>
      </c>
      <c r="R23" s="79">
        <f ca="1">OFFSET('Function Factors'!$B$9,$O23-1,R$14)*$L23+OFFSET('Function Factors'!$B$9,$K23-1,R$14)*$H23</f>
        <v>376124.00347801473</v>
      </c>
      <c r="S23" s="79"/>
      <c r="T23" s="79">
        <f ca="1">OFFSET('Function Factors'!$B$9,$O23-1,T$14)*$L23+OFFSET('Function Factors'!$B$9,$K23-1,T$14)*$H23</f>
        <v>1377669.911911838</v>
      </c>
      <c r="U23" s="79"/>
      <c r="V23" s="79">
        <f ca="1">OFFSET('Function Factors'!$B$9,$O23-1,V$14)*$L23+OFFSET('Function Factors'!$B$9,$K23-1,V$14)*$H23</f>
        <v>37552.240402498595</v>
      </c>
      <c r="X23" s="79">
        <f t="shared" ca="1" si="4"/>
        <v>1791346.1557923511</v>
      </c>
      <c r="Z23" s="52" t="str">
        <f t="shared" ca="1" si="1"/>
        <v/>
      </c>
      <c r="AK23" s="62"/>
    </row>
    <row r="24" spans="2:37" x14ac:dyDescent="0.2">
      <c r="B24" s="18">
        <f t="shared" si="2"/>
        <v>7</v>
      </c>
      <c r="D24" s="1" t="s">
        <v>45</v>
      </c>
      <c r="F24" s="51">
        <v>30022.717863727081</v>
      </c>
      <c r="H24" s="51"/>
      <c r="K24" s="74">
        <v>0</v>
      </c>
      <c r="L24" s="51">
        <f t="shared" si="3"/>
        <v>30022.717863727081</v>
      </c>
      <c r="N24" s="2" t="s">
        <v>46</v>
      </c>
      <c r="O24" s="74">
        <v>99</v>
      </c>
      <c r="P24" s="79">
        <f ca="1">OFFSET('Function Factors'!$B$9,$O24-1,P$14)*$L24+OFFSET('Function Factors'!$B$9,$K24-1,P$14)*$H24</f>
        <v>0</v>
      </c>
      <c r="R24" s="79">
        <f ca="1">OFFSET('Function Factors'!$B$9,$O24-1,R$14)*$L24+OFFSET('Function Factors'!$B$9,$K24-1,R$14)*$H24</f>
        <v>30022.717863727081</v>
      </c>
      <c r="S24" s="79"/>
      <c r="T24" s="79">
        <f ca="1">OFFSET('Function Factors'!$B$9,$O24-1,T$14)*$L24+OFFSET('Function Factors'!$B$9,$K24-1,T$14)*$H24</f>
        <v>0</v>
      </c>
      <c r="U24" s="79"/>
      <c r="V24" s="79">
        <f ca="1">OFFSET('Function Factors'!$B$9,$O24-1,V$14)*$L24+OFFSET('Function Factors'!$B$9,$K24-1,V$14)*$H24</f>
        <v>0</v>
      </c>
      <c r="X24" s="79">
        <f t="shared" ca="1" si="4"/>
        <v>30022.717863727081</v>
      </c>
      <c r="Z24" s="52" t="str">
        <f t="shared" ca="1" si="1"/>
        <v/>
      </c>
      <c r="AK24" s="62"/>
    </row>
    <row r="25" spans="2:37" x14ac:dyDescent="0.2">
      <c r="B25" s="18">
        <f t="shared" si="2"/>
        <v>8</v>
      </c>
      <c r="D25" s="1" t="s">
        <v>47</v>
      </c>
      <c r="F25" s="51">
        <v>385344.82101507834</v>
      </c>
      <c r="H25" s="51"/>
      <c r="K25" s="74">
        <v>0</v>
      </c>
      <c r="L25" s="51">
        <f t="shared" si="3"/>
        <v>385344.82101507834</v>
      </c>
      <c r="N25" s="2" t="s">
        <v>46</v>
      </c>
      <c r="O25" s="74">
        <v>99</v>
      </c>
      <c r="P25" s="79">
        <f ca="1">OFFSET('Function Factors'!$B$9,$O25-1,P$14)*$L25+OFFSET('Function Factors'!$B$9,$K25-1,P$14)*$H25</f>
        <v>0</v>
      </c>
      <c r="R25" s="79">
        <f ca="1">OFFSET('Function Factors'!$B$9,$O25-1,R$14)*$L25+OFFSET('Function Factors'!$B$9,$K25-1,R$14)*$H25</f>
        <v>385344.82101507834</v>
      </c>
      <c r="S25" s="79"/>
      <c r="T25" s="79">
        <f ca="1">OFFSET('Function Factors'!$B$9,$O25-1,T$14)*$L25+OFFSET('Function Factors'!$B$9,$K25-1,T$14)*$H25</f>
        <v>0</v>
      </c>
      <c r="U25" s="79"/>
      <c r="V25" s="79">
        <f ca="1">OFFSET('Function Factors'!$B$9,$O25-1,V$14)*$L25+OFFSET('Function Factors'!$B$9,$K25-1,V$14)*$H25</f>
        <v>0</v>
      </c>
      <c r="X25" s="79">
        <f t="shared" ca="1" si="4"/>
        <v>385344.82101507834</v>
      </c>
      <c r="Z25" s="52" t="str">
        <f t="shared" ca="1" si="1"/>
        <v/>
      </c>
    </row>
    <row r="26" spans="2:37" x14ac:dyDescent="0.2">
      <c r="B26" s="18">
        <f t="shared" si="2"/>
        <v>9</v>
      </c>
      <c r="D26" s="1" t="s">
        <v>48</v>
      </c>
      <c r="F26" s="51">
        <v>68466.485990000001</v>
      </c>
      <c r="H26" s="51"/>
      <c r="K26" s="74">
        <v>0</v>
      </c>
      <c r="L26" s="51">
        <f t="shared" si="3"/>
        <v>68466.485990000001</v>
      </c>
      <c r="N26" s="2" t="s">
        <v>46</v>
      </c>
      <c r="O26" s="74">
        <v>99</v>
      </c>
      <c r="P26" s="79">
        <f ca="1">OFFSET('Function Factors'!$B$9,$O26-1,P$14)*$L26+OFFSET('Function Factors'!$B$9,$K26-1,P$14)*$H26</f>
        <v>0</v>
      </c>
      <c r="R26" s="79">
        <f ca="1">OFFSET('Function Factors'!$B$9,$O26-1,R$14)*$L26+OFFSET('Function Factors'!$B$9,$K26-1,R$14)*$H26</f>
        <v>68466.485990000001</v>
      </c>
      <c r="S26" s="79"/>
      <c r="T26" s="79">
        <f ca="1">OFFSET('Function Factors'!$B$9,$O26-1,T$14)*$L26+OFFSET('Function Factors'!$B$9,$K26-1,T$14)*$H26</f>
        <v>0</v>
      </c>
      <c r="U26" s="79"/>
      <c r="V26" s="79">
        <f ca="1">OFFSET('Function Factors'!$B$9,$O26-1,V$14)*$L26+OFFSET('Function Factors'!$B$9,$K26-1,V$14)*$H26</f>
        <v>0</v>
      </c>
      <c r="X26" s="79">
        <f t="shared" ca="1" si="4"/>
        <v>68466.485990000001</v>
      </c>
      <c r="Z26" s="52" t="str">
        <f t="shared" ca="1" si="1"/>
        <v/>
      </c>
    </row>
    <row r="27" spans="2:37" x14ac:dyDescent="0.2">
      <c r="B27" s="18">
        <f t="shared" si="2"/>
        <v>10</v>
      </c>
      <c r="D27" s="1" t="s">
        <v>49</v>
      </c>
      <c r="F27" s="51">
        <v>5648597.565263316</v>
      </c>
      <c r="H27" s="51"/>
      <c r="K27" s="74">
        <v>0</v>
      </c>
      <c r="L27" s="51">
        <f t="shared" si="3"/>
        <v>5648597.565263316</v>
      </c>
      <c r="N27" s="2" t="s">
        <v>50</v>
      </c>
      <c r="O27" s="74">
        <v>36</v>
      </c>
      <c r="P27" s="79">
        <f ca="1">OFFSET('Function Factors'!$B$9,$O27-1,P$14)*$L27+OFFSET('Function Factors'!$B$9,$K27-1,P$14)*$H27</f>
        <v>0</v>
      </c>
      <c r="R27" s="79">
        <f ca="1">OFFSET('Function Factors'!$B$9,$O27-1,R$14)*$L27+OFFSET('Function Factors'!$B$9,$K27-1,R$14)*$H27</f>
        <v>0</v>
      </c>
      <c r="S27" s="79"/>
      <c r="T27" s="79">
        <f ca="1">OFFSET('Function Factors'!$B$9,$O27-1,T$14)*$L27+OFFSET('Function Factors'!$B$9,$K27-1,T$14)*$H27</f>
        <v>0</v>
      </c>
      <c r="U27" s="79"/>
      <c r="V27" s="79">
        <f ca="1">OFFSET('Function Factors'!$B$9,$O27-1,V$14)*$L27+OFFSET('Function Factors'!$B$9,$K27-1,V$14)*$H27</f>
        <v>5648597.565263316</v>
      </c>
      <c r="X27" s="79">
        <f t="shared" ca="1" si="4"/>
        <v>5648597.565263316</v>
      </c>
      <c r="Z27" s="52" t="str">
        <f t="shared" ca="1" si="1"/>
        <v/>
      </c>
    </row>
    <row r="28" spans="2:37" x14ac:dyDescent="0.2">
      <c r="B28" s="18">
        <f t="shared" si="2"/>
        <v>11</v>
      </c>
      <c r="D28" s="1" t="s">
        <v>51</v>
      </c>
      <c r="F28" s="51">
        <v>1686509.739595745</v>
      </c>
      <c r="H28" s="51"/>
      <c r="K28" s="74">
        <v>0</v>
      </c>
      <c r="L28" s="51">
        <f t="shared" si="3"/>
        <v>1686509.739595745</v>
      </c>
      <c r="N28" s="2" t="s">
        <v>50</v>
      </c>
      <c r="O28" s="74">
        <v>36</v>
      </c>
      <c r="P28" s="79">
        <f ca="1">OFFSET('Function Factors'!$B$9,$O28-1,P$14)*$L28+OFFSET('Function Factors'!$B$9,$K28-1,P$14)*$H28</f>
        <v>0</v>
      </c>
      <c r="R28" s="79">
        <f ca="1">OFFSET('Function Factors'!$B$9,$O28-1,R$14)*$L28+OFFSET('Function Factors'!$B$9,$K28-1,R$14)*$H28</f>
        <v>0</v>
      </c>
      <c r="S28" s="79"/>
      <c r="T28" s="79">
        <f ca="1">OFFSET('Function Factors'!$B$9,$O28-1,T$14)*$L28+OFFSET('Function Factors'!$B$9,$K28-1,T$14)*$H28</f>
        <v>0</v>
      </c>
      <c r="U28" s="79"/>
      <c r="V28" s="79">
        <f ca="1">OFFSET('Function Factors'!$B$9,$O28-1,V$14)*$L28+OFFSET('Function Factors'!$B$9,$K28-1,V$14)*$H28</f>
        <v>1686509.739595745</v>
      </c>
      <c r="X28" s="79">
        <f t="shared" ca="1" si="4"/>
        <v>1686509.739595745</v>
      </c>
      <c r="Z28" s="52" t="str">
        <f t="shared" ca="1" si="1"/>
        <v/>
      </c>
    </row>
    <row r="29" spans="2:37" x14ac:dyDescent="0.2">
      <c r="B29" s="18">
        <f>B28+1</f>
        <v>12</v>
      </c>
      <c r="D29" s="1" t="s">
        <v>52</v>
      </c>
      <c r="F29" s="51">
        <v>421046.57844368438</v>
      </c>
      <c r="H29" s="51"/>
      <c r="K29" s="74">
        <v>0</v>
      </c>
      <c r="L29" s="51">
        <f t="shared" si="3"/>
        <v>421046.57844368438</v>
      </c>
      <c r="N29" s="2" t="s">
        <v>50</v>
      </c>
      <c r="O29" s="74">
        <v>36</v>
      </c>
      <c r="P29" s="79">
        <f ca="1">OFFSET('Function Factors'!$B$9,$O29-1,P$14)*$L29+OFFSET('Function Factors'!$B$9,$K29-1,P$14)*$H29</f>
        <v>0</v>
      </c>
      <c r="R29" s="79">
        <f ca="1">OFFSET('Function Factors'!$B$9,$O29-1,R$14)*$L29+OFFSET('Function Factors'!$B$9,$K29-1,R$14)*$H29</f>
        <v>0</v>
      </c>
      <c r="S29" s="79"/>
      <c r="T29" s="79">
        <f ca="1">OFFSET('Function Factors'!$B$9,$O29-1,T$14)*$L29+OFFSET('Function Factors'!$B$9,$K29-1,T$14)*$H29</f>
        <v>0</v>
      </c>
      <c r="U29" s="79"/>
      <c r="V29" s="79">
        <f ca="1">OFFSET('Function Factors'!$B$9,$O29-1,V$14)*$L29+OFFSET('Function Factors'!$B$9,$K29-1,V$14)*$H29</f>
        <v>421046.57844368438</v>
      </c>
      <c r="X29" s="79">
        <f t="shared" ca="1" si="4"/>
        <v>421046.57844368438</v>
      </c>
      <c r="Z29" s="52" t="str">
        <f t="shared" ca="1" si="1"/>
        <v/>
      </c>
    </row>
    <row r="30" spans="2:37" x14ac:dyDescent="0.2">
      <c r="B30" s="18">
        <f>B29+1</f>
        <v>13</v>
      </c>
      <c r="D30" s="1" t="s">
        <v>53</v>
      </c>
      <c r="F30" s="51">
        <v>7182.6654800000015</v>
      </c>
      <c r="H30" s="51"/>
      <c r="K30" s="74">
        <v>0</v>
      </c>
      <c r="L30" s="51">
        <f t="shared" si="3"/>
        <v>7182.6654800000015</v>
      </c>
      <c r="N30" s="2" t="s">
        <v>54</v>
      </c>
      <c r="O30" s="74">
        <v>66</v>
      </c>
      <c r="P30" s="79">
        <f ca="1">OFFSET('Function Factors'!$B$9,$O30-1,P$14)*$L30+OFFSET('Function Factors'!$B$9,$K30-1,P$14)*$H30</f>
        <v>0</v>
      </c>
      <c r="R30" s="79">
        <f ca="1">OFFSET('Function Factors'!$B$9,$O30-1,R$14)*$L30+OFFSET('Function Factors'!$B$9,$K30-1,R$14)*$H30</f>
        <v>477.03131475162303</v>
      </c>
      <c r="S30" s="79"/>
      <c r="T30" s="79">
        <f ca="1">OFFSET('Function Factors'!$B$9,$O30-1,T$14)*$L30+OFFSET('Function Factors'!$B$9,$K30-1,T$14)*$H30</f>
        <v>4318.2255996879157</v>
      </c>
      <c r="U30" s="79"/>
      <c r="V30" s="79">
        <f ca="1">OFFSET('Function Factors'!$B$9,$O30-1,V$14)*$L30+OFFSET('Function Factors'!$B$9,$K30-1,V$14)*$H30</f>
        <v>2387.408565560464</v>
      </c>
      <c r="X30" s="79">
        <f t="shared" ca="1" si="4"/>
        <v>7182.6654800000024</v>
      </c>
      <c r="Z30" s="52" t="str">
        <f t="shared" ca="1" si="1"/>
        <v/>
      </c>
    </row>
    <row r="31" spans="2:37" x14ac:dyDescent="0.2">
      <c r="B31" s="18">
        <f t="shared" si="2"/>
        <v>14</v>
      </c>
      <c r="D31" s="1" t="s">
        <v>55</v>
      </c>
      <c r="F31" s="42">
        <f>SUM(F18:F30)</f>
        <v>23217455.756366771</v>
      </c>
      <c r="H31" s="42">
        <f>SUM(H18:H30)</f>
        <v>0</v>
      </c>
      <c r="L31" s="42">
        <f>SUM(L18:L30)</f>
        <v>23217455.756366771</v>
      </c>
      <c r="P31" s="81">
        <f ca="1">SUM(P18:P30)</f>
        <v>0</v>
      </c>
      <c r="Q31" s="68"/>
      <c r="R31" s="81">
        <f ca="1">SUM(R18:R30)</f>
        <v>1068340.2255652831</v>
      </c>
      <c r="S31" s="38"/>
      <c r="T31" s="81">
        <f ca="1">SUM(T18:T30)</f>
        <v>3987829.4772345782</v>
      </c>
      <c r="U31" s="38"/>
      <c r="V31" s="81">
        <f ca="1">SUM(V18:V30)</f>
        <v>18161286.05356691</v>
      </c>
      <c r="X31" s="81">
        <f ca="1">SUM(X18:X30)</f>
        <v>23217455.756366771</v>
      </c>
      <c r="Z31" s="52" t="str">
        <f t="shared" ca="1" si="1"/>
        <v/>
      </c>
    </row>
    <row r="32" spans="2:37" x14ac:dyDescent="0.2">
      <c r="X32" s="51"/>
      <c r="Z32" s="52" t="str">
        <f t="shared" si="1"/>
        <v/>
      </c>
    </row>
    <row r="33" spans="2:37" x14ac:dyDescent="0.2">
      <c r="B33" s="18">
        <f>B31+1</f>
        <v>15</v>
      </c>
      <c r="D33" s="1" t="s">
        <v>56</v>
      </c>
      <c r="F33" s="51">
        <v>824120.01861700765</v>
      </c>
      <c r="H33" s="51"/>
      <c r="K33" s="74">
        <v>0</v>
      </c>
      <c r="L33" s="51">
        <f t="shared" ref="L33" si="5">F33-H33</f>
        <v>824120.01861700765</v>
      </c>
      <c r="N33" s="2" t="s">
        <v>57</v>
      </c>
      <c r="O33" s="74">
        <v>45</v>
      </c>
      <c r="P33" s="79">
        <f ca="1">OFFSET('Function Factors'!$B$9,$O33-1,P$14)*$L33+OFFSET('Function Factors'!$B$9,$K33-1,P$14)*$H33</f>
        <v>0</v>
      </c>
      <c r="R33" s="79">
        <f ca="1">OFFSET('Function Factors'!$B$9,$O33-1,R$14)*$L33+OFFSET('Function Factors'!$B$9,$K33-1,R$14)*$H33</f>
        <v>43180.32742920662</v>
      </c>
      <c r="S33" s="79"/>
      <c r="T33" s="79">
        <f ca="1">OFFSET('Function Factors'!$B$9,$O33-1,T$14)*$L33+OFFSET('Function Factors'!$B$9,$K33-1,T$14)*$H33</f>
        <v>101710.50916156216</v>
      </c>
      <c r="U33" s="79"/>
      <c r="V33" s="79">
        <f ca="1">OFFSET('Function Factors'!$B$9,$O33-1,V$14)*$L33+OFFSET('Function Factors'!$B$9,$K33-1,V$14)*$H33</f>
        <v>679229.182026239</v>
      </c>
      <c r="W33" s="79"/>
      <c r="X33" s="79">
        <f ca="1">P33+R33+T33+V33</f>
        <v>824120.01861700776</v>
      </c>
      <c r="Z33" s="52" t="str">
        <f t="shared" ca="1" si="1"/>
        <v/>
      </c>
    </row>
    <row r="34" spans="2:37" x14ac:dyDescent="0.2">
      <c r="X34" s="51"/>
      <c r="Z34" s="52" t="str">
        <f t="shared" si="1"/>
        <v/>
      </c>
    </row>
    <row r="35" spans="2:37" x14ac:dyDescent="0.2">
      <c r="B35" s="18">
        <f>B33+1</f>
        <v>16</v>
      </c>
      <c r="D35" s="1" t="s">
        <v>58</v>
      </c>
      <c r="F35" s="42">
        <f>F31+F33</f>
        <v>24041575.774983779</v>
      </c>
      <c r="H35" s="42">
        <f>H31+H33</f>
        <v>0</v>
      </c>
      <c r="L35" s="42">
        <f>L31+L33</f>
        <v>24041575.774983779</v>
      </c>
      <c r="P35" s="42">
        <f ca="1">P31+P33</f>
        <v>0</v>
      </c>
      <c r="Q35" s="110"/>
      <c r="R35" s="42">
        <f ca="1">R31+R33</f>
        <v>1111520.5529944897</v>
      </c>
      <c r="S35" s="51"/>
      <c r="T35" s="42">
        <f ca="1">T31+T33</f>
        <v>4089539.9863961404</v>
      </c>
      <c r="U35" s="51"/>
      <c r="V35" s="42">
        <f ca="1">V31+V33</f>
        <v>18840515.235593148</v>
      </c>
      <c r="X35" s="42">
        <f ca="1">X31+X33</f>
        <v>24041575.774983779</v>
      </c>
      <c r="Z35" s="52" t="str">
        <f t="shared" ca="1" si="1"/>
        <v/>
      </c>
    </row>
    <row r="36" spans="2:37" x14ac:dyDescent="0.2">
      <c r="D36" s="6"/>
      <c r="E36" s="77"/>
      <c r="F36" s="77"/>
      <c r="H36" s="77"/>
      <c r="L36" s="77"/>
      <c r="Z36" s="52" t="str">
        <f t="shared" si="1"/>
        <v/>
      </c>
    </row>
    <row r="37" spans="2:37" x14ac:dyDescent="0.2">
      <c r="F37" s="51"/>
      <c r="Z37" s="52" t="str">
        <f t="shared" si="1"/>
        <v/>
      </c>
    </row>
    <row r="38" spans="2:37" x14ac:dyDescent="0.2">
      <c r="D38" s="6" t="s">
        <v>59</v>
      </c>
      <c r="E38" s="78"/>
      <c r="F38" s="78"/>
      <c r="Z38" s="52" t="str">
        <f t="shared" si="1"/>
        <v/>
      </c>
    </row>
    <row r="39" spans="2:37" x14ac:dyDescent="0.2">
      <c r="Z39" s="52" t="str">
        <f t="shared" si="1"/>
        <v/>
      </c>
    </row>
    <row r="40" spans="2:37" x14ac:dyDescent="0.2">
      <c r="B40" s="18">
        <f>B35+1</f>
        <v>17</v>
      </c>
      <c r="D40" s="1" t="s">
        <v>33</v>
      </c>
      <c r="F40" s="51">
        <v>0</v>
      </c>
      <c r="H40" s="51"/>
      <c r="K40" s="74">
        <v>0</v>
      </c>
      <c r="L40" s="51">
        <f>F40-H40</f>
        <v>0</v>
      </c>
      <c r="N40" s="2" t="s">
        <v>34</v>
      </c>
      <c r="O40" s="74">
        <v>57</v>
      </c>
      <c r="P40" s="79">
        <f ca="1">OFFSET('Function Factors'!$B$9,$O40-1,P$14)*$L40+OFFSET('Function Factors'!$B$9,$K40-1,P$14)*$H40</f>
        <v>0</v>
      </c>
      <c r="R40" s="79">
        <f ca="1">OFFSET('Function Factors'!$B$9,$O40-1,R$14)*$L40+OFFSET('Function Factors'!$B$9,$K40-1,R$14)*$H40</f>
        <v>0</v>
      </c>
      <c r="S40" s="79"/>
      <c r="T40" s="79">
        <f ca="1">OFFSET('Function Factors'!$B$9,$O40-1,T$14)*$L40+OFFSET('Function Factors'!$B$9,$K40-1,T$14)*$H40</f>
        <v>0</v>
      </c>
      <c r="U40" s="79"/>
      <c r="V40" s="79">
        <f ca="1">OFFSET('Function Factors'!$B$9,$O40-1,V$14)*$L40+OFFSET('Function Factors'!$B$9,$K40-1,V$14)*$H40</f>
        <v>0</v>
      </c>
      <c r="X40" s="79">
        <f ca="1">P40+R40+T40+V40</f>
        <v>0</v>
      </c>
      <c r="Z40" s="52" t="str">
        <f ca="1">IF(ROUND(F40,4)=ROUND(X40,4), "", "check")</f>
        <v/>
      </c>
    </row>
    <row r="41" spans="2:37" x14ac:dyDescent="0.2">
      <c r="B41" s="18">
        <f>B40+1</f>
        <v>18</v>
      </c>
      <c r="D41" s="1" t="s">
        <v>35</v>
      </c>
      <c r="F41" s="51">
        <v>-87329.187361001794</v>
      </c>
      <c r="H41" s="51"/>
      <c r="K41" s="74">
        <v>0</v>
      </c>
      <c r="L41" s="51">
        <f>F41-H41</f>
        <v>-87329.187361001794</v>
      </c>
      <c r="N41" s="2" t="s">
        <v>60</v>
      </c>
      <c r="O41" s="74">
        <v>63</v>
      </c>
      <c r="P41" s="79">
        <f ca="1">OFFSET('Function Factors'!$B$9,$O41-1,P$14)*$L41+OFFSET('Function Factors'!$B$9,$K41-1,P$14)*$H41</f>
        <v>0</v>
      </c>
      <c r="R41" s="79">
        <f ca="1">OFFSET('Function Factors'!$B$9,$O41-1,R$14)*$L41+OFFSET('Function Factors'!$B$9,$K41-1,R$14)*$H41</f>
        <v>-48713.415889674274</v>
      </c>
      <c r="S41" s="79"/>
      <c r="T41" s="79">
        <f ca="1">OFFSET('Function Factors'!$B$9,$O41-1,T$14)*$L41+OFFSET('Function Factors'!$B$9,$K41-1,T$14)*$H41</f>
        <v>-17684.967853226444</v>
      </c>
      <c r="U41" s="79"/>
      <c r="V41" s="79">
        <f ca="1">OFFSET('Function Factors'!$B$9,$O41-1,V$14)*$L41+OFFSET('Function Factors'!$B$9,$K41-1,V$14)*$H41</f>
        <v>-20930.803618101087</v>
      </c>
      <c r="X41" s="79">
        <f ca="1">P41+R41+T41+V41</f>
        <v>-87329.187361001794</v>
      </c>
      <c r="Z41" s="52" t="str">
        <f t="shared" ref="Z41:Z59" ca="1" si="6">IF(ROUND(F41,4)=ROUND(X41,4), "", "check")</f>
        <v/>
      </c>
    </row>
    <row r="42" spans="2:37" x14ac:dyDescent="0.2">
      <c r="B42" s="18">
        <f t="shared" ref="B42:B53" si="7">B41+1</f>
        <v>19</v>
      </c>
      <c r="D42" s="1" t="s">
        <v>37</v>
      </c>
      <c r="F42" s="51">
        <v>-215727.48722479556</v>
      </c>
      <c r="H42" s="51"/>
      <c r="K42" s="74">
        <v>0</v>
      </c>
      <c r="L42" s="51">
        <f t="shared" ref="L42:L52" si="8">F42-H42</f>
        <v>-215727.48722479556</v>
      </c>
      <c r="N42" s="2" t="s">
        <v>61</v>
      </c>
      <c r="O42" s="74">
        <v>105</v>
      </c>
      <c r="P42" s="79">
        <f ca="1">OFFSET('Function Factors'!$B$9,$O42-1,P$14)*$L42+OFFSET('Function Factors'!$B$9,$K42-1,P$14)*$H42</f>
        <v>0</v>
      </c>
      <c r="R42" s="79">
        <f ca="1">OFFSET('Function Factors'!$B$9,$O42-1,R$14)*$L42+OFFSET('Function Factors'!$B$9,$K42-1,R$14)*$H42</f>
        <v>-30467.610982604227</v>
      </c>
      <c r="S42" s="79"/>
      <c r="T42" s="79">
        <f ca="1">OFFSET('Function Factors'!$B$9,$O42-1,T$14)*$L42+OFFSET('Function Factors'!$B$9,$K42-1,T$14)*$H42</f>
        <v>-77738.765516644649</v>
      </c>
      <c r="U42" s="79"/>
      <c r="V42" s="79">
        <f ca="1">OFFSET('Function Factors'!$B$9,$O42-1,V$14)*$L42+OFFSET('Function Factors'!$B$9,$K42-1,V$14)*$H42</f>
        <v>-107521.11072554668</v>
      </c>
      <c r="X42" s="79">
        <f t="shared" ref="X42:X52" ca="1" si="9">P42+R42+T42+V42</f>
        <v>-215727.48722479556</v>
      </c>
      <c r="Z42" s="52" t="str">
        <f t="shared" ca="1" si="6"/>
        <v/>
      </c>
    </row>
    <row r="43" spans="2:37" x14ac:dyDescent="0.2">
      <c r="B43" s="18">
        <f t="shared" si="7"/>
        <v>20</v>
      </c>
      <c r="D43" s="1" t="s">
        <v>39</v>
      </c>
      <c r="F43" s="51">
        <v>-493428.31677845947</v>
      </c>
      <c r="H43" s="51"/>
      <c r="K43" s="74">
        <v>0</v>
      </c>
      <c r="L43" s="51">
        <f t="shared" si="8"/>
        <v>-493428.31677845947</v>
      </c>
      <c r="N43" s="2" t="s">
        <v>62</v>
      </c>
      <c r="O43" s="74">
        <v>78</v>
      </c>
      <c r="P43" s="79">
        <f ca="1">OFFSET('Function Factors'!$B$9,$O43-1,P$14)*$L43+OFFSET('Function Factors'!$B$9,$K43-1,P$14)*$H43</f>
        <v>0</v>
      </c>
      <c r="R43" s="79">
        <f ca="1">OFFSET('Function Factors'!$B$9,$O43-1,R$14)*$L43+OFFSET('Function Factors'!$B$9,$K43-1,R$14)*$H43</f>
        <v>-30169.664755768776</v>
      </c>
      <c r="S43" s="79"/>
      <c r="T43" s="79">
        <f ca="1">OFFSET('Function Factors'!$B$9,$O43-1,T$14)*$L43+OFFSET('Function Factors'!$B$9,$K43-1,T$14)*$H43</f>
        <v>-91934.117047230378</v>
      </c>
      <c r="U43" s="79"/>
      <c r="V43" s="79">
        <f ca="1">OFFSET('Function Factors'!$B$9,$O43-1,V$14)*$L43+OFFSET('Function Factors'!$B$9,$K43-1,V$14)*$H43</f>
        <v>-371324.53497546032</v>
      </c>
      <c r="X43" s="79">
        <f t="shared" ca="1" si="9"/>
        <v>-493428.31677845947</v>
      </c>
      <c r="Z43" s="52" t="str">
        <f t="shared" ca="1" si="6"/>
        <v/>
      </c>
    </row>
    <row r="44" spans="2:37" x14ac:dyDescent="0.2">
      <c r="B44" s="18">
        <f t="shared" si="7"/>
        <v>21</v>
      </c>
      <c r="D44" s="1" t="s">
        <v>41</v>
      </c>
      <c r="F44" s="51">
        <v>-3864910.4766098866</v>
      </c>
      <c r="H44" s="51"/>
      <c r="K44" s="74">
        <v>0</v>
      </c>
      <c r="L44" s="51">
        <f t="shared" si="8"/>
        <v>-3864910.4766098866</v>
      </c>
      <c r="N44" s="2" t="s">
        <v>63</v>
      </c>
      <c r="O44" s="74">
        <v>72</v>
      </c>
      <c r="P44" s="79">
        <f ca="1">OFFSET('Function Factors'!$B$9,$O44-1,P$14)*$L44+OFFSET('Function Factors'!$B$9,$K44-1,P$14)*$H44</f>
        <v>0</v>
      </c>
      <c r="R44" s="79">
        <f ca="1">OFFSET('Function Factors'!$B$9,$O44-1,R$14)*$L44+OFFSET('Function Factors'!$B$9,$K44-1,R$14)*$H44</f>
        <v>0</v>
      </c>
      <c r="S44" s="79"/>
      <c r="T44" s="79">
        <f ca="1">OFFSET('Function Factors'!$B$9,$O44-1,T$14)*$L44+OFFSET('Function Factors'!$B$9,$K44-1,T$14)*$H44</f>
        <v>-700300.98840433965</v>
      </c>
      <c r="U44" s="79"/>
      <c r="V44" s="79">
        <f ca="1">OFFSET('Function Factors'!$B$9,$O44-1,V$14)*$L44+OFFSET('Function Factors'!$B$9,$K44-1,V$14)*$H44</f>
        <v>-3164609.488205547</v>
      </c>
      <c r="X44" s="79">
        <f t="shared" ca="1" si="9"/>
        <v>-3864910.4766098866</v>
      </c>
      <c r="Z44" s="52" t="str">
        <f t="shared" ca="1" si="6"/>
        <v/>
      </c>
    </row>
    <row r="45" spans="2:37" x14ac:dyDescent="0.2">
      <c r="B45" s="18">
        <f t="shared" si="7"/>
        <v>22</v>
      </c>
      <c r="D45" s="1" t="s">
        <v>43</v>
      </c>
      <c r="F45" s="51">
        <v>-690225.13613837527</v>
      </c>
      <c r="H45" s="51"/>
      <c r="K45" s="74">
        <v>0</v>
      </c>
      <c r="L45" s="51">
        <f t="shared" si="8"/>
        <v>-690225.13613837527</v>
      </c>
      <c r="N45" s="2" t="s">
        <v>64</v>
      </c>
      <c r="O45" s="74">
        <v>27</v>
      </c>
      <c r="P45" s="79">
        <f ca="1">OFFSET('Function Factors'!$B$9,$O45-1,P$14)*$L45+OFFSET('Function Factors'!$B$9,$K45-1,P$14)*$H45</f>
        <v>0</v>
      </c>
      <c r="R45" s="79">
        <f ca="1">OFFSET('Function Factors'!$B$9,$O45-1,R$14)*$L45+OFFSET('Function Factors'!$B$9,$K45-1,R$14)*$H45</f>
        <v>-153844.17287634031</v>
      </c>
      <c r="S45" s="79"/>
      <c r="T45" s="79">
        <f ca="1">OFFSET('Function Factors'!$B$9,$O45-1,T$14)*$L45+OFFSET('Function Factors'!$B$9,$K45-1,T$14)*$H45</f>
        <v>-529309.68232222286</v>
      </c>
      <c r="U45" s="79"/>
      <c r="V45" s="79">
        <f ca="1">OFFSET('Function Factors'!$B$9,$O45-1,V$14)*$L45+OFFSET('Function Factors'!$B$9,$K45-1,V$14)*$H45</f>
        <v>-7071.2809398120935</v>
      </c>
      <c r="X45" s="79">
        <f t="shared" ca="1" si="9"/>
        <v>-690225.13613837527</v>
      </c>
      <c r="Z45" s="52" t="str">
        <f t="shared" ca="1" si="6"/>
        <v/>
      </c>
      <c r="AK45" s="62"/>
    </row>
    <row r="46" spans="2:37" x14ac:dyDescent="0.2">
      <c r="B46" s="18">
        <f t="shared" si="7"/>
        <v>23</v>
      </c>
      <c r="D46" s="1" t="s">
        <v>45</v>
      </c>
      <c r="F46" s="51">
        <v>-17354.751934163171</v>
      </c>
      <c r="H46" s="51"/>
      <c r="K46" s="74">
        <v>0</v>
      </c>
      <c r="L46" s="51">
        <f t="shared" si="8"/>
        <v>-17354.751934163171</v>
      </c>
      <c r="N46" s="2" t="s">
        <v>46</v>
      </c>
      <c r="O46" s="74">
        <v>99</v>
      </c>
      <c r="P46" s="79">
        <f ca="1">OFFSET('Function Factors'!$B$9,$O46-1,P$14)*$L46+OFFSET('Function Factors'!$B$9,$K46-1,P$14)*$H46</f>
        <v>0</v>
      </c>
      <c r="R46" s="79">
        <f ca="1">OFFSET('Function Factors'!$B$9,$O46-1,R$14)*$L46+OFFSET('Function Factors'!$B$9,$K46-1,R$14)*$H46</f>
        <v>-17354.751934163171</v>
      </c>
      <c r="S46" s="79"/>
      <c r="T46" s="79">
        <f ca="1">OFFSET('Function Factors'!$B$9,$O46-1,T$14)*$L46+OFFSET('Function Factors'!$B$9,$K46-1,T$14)*$H46</f>
        <v>0</v>
      </c>
      <c r="U46" s="79"/>
      <c r="V46" s="79">
        <f ca="1">OFFSET('Function Factors'!$B$9,$O46-1,V$14)*$L46+OFFSET('Function Factors'!$B$9,$K46-1,V$14)*$H46</f>
        <v>0</v>
      </c>
      <c r="X46" s="79">
        <f t="shared" ca="1" si="9"/>
        <v>-17354.751934163171</v>
      </c>
      <c r="Z46" s="52" t="str">
        <f t="shared" ca="1" si="6"/>
        <v/>
      </c>
      <c r="AK46" s="62"/>
    </row>
    <row r="47" spans="2:37" x14ac:dyDescent="0.2">
      <c r="B47" s="18">
        <f t="shared" si="7"/>
        <v>24</v>
      </c>
      <c r="D47" s="1" t="s">
        <v>47</v>
      </c>
      <c r="F47" s="51">
        <v>-127950.16722804983</v>
      </c>
      <c r="H47" s="51"/>
      <c r="K47" s="74">
        <v>0</v>
      </c>
      <c r="L47" s="51">
        <f t="shared" si="8"/>
        <v>-127950.16722804983</v>
      </c>
      <c r="N47" s="2" t="s">
        <v>46</v>
      </c>
      <c r="O47" s="74">
        <v>99</v>
      </c>
      <c r="P47" s="79">
        <f ca="1">OFFSET('Function Factors'!$B$9,$O47-1,P$14)*$L47+OFFSET('Function Factors'!$B$9,$K47-1,P$14)*$H47</f>
        <v>0</v>
      </c>
      <c r="R47" s="79">
        <f ca="1">OFFSET('Function Factors'!$B$9,$O47-1,R$14)*$L47+OFFSET('Function Factors'!$B$9,$K47-1,R$14)*$H47</f>
        <v>-127950.16722804983</v>
      </c>
      <c r="S47" s="79"/>
      <c r="T47" s="79">
        <f ca="1">OFFSET('Function Factors'!$B$9,$O47-1,T$14)*$L47+OFFSET('Function Factors'!$B$9,$K47-1,T$14)*$H47</f>
        <v>0</v>
      </c>
      <c r="U47" s="79"/>
      <c r="V47" s="79">
        <f ca="1">OFFSET('Function Factors'!$B$9,$O47-1,V$14)*$L47+OFFSET('Function Factors'!$B$9,$K47-1,V$14)*$H47</f>
        <v>0</v>
      </c>
      <c r="X47" s="79">
        <f t="shared" ca="1" si="9"/>
        <v>-127950.16722804983</v>
      </c>
      <c r="Z47" s="52" t="str">
        <f t="shared" ca="1" si="6"/>
        <v/>
      </c>
    </row>
    <row r="48" spans="2:37" x14ac:dyDescent="0.2">
      <c r="B48" s="18">
        <f t="shared" si="7"/>
        <v>25</v>
      </c>
      <c r="D48" s="1" t="s">
        <v>48</v>
      </c>
      <c r="F48" s="51">
        <v>0</v>
      </c>
      <c r="H48" s="51"/>
      <c r="K48" s="74">
        <v>0</v>
      </c>
      <c r="L48" s="51">
        <f t="shared" si="8"/>
        <v>0</v>
      </c>
      <c r="N48" s="2"/>
      <c r="O48" s="74">
        <v>0</v>
      </c>
      <c r="P48" s="79">
        <f ca="1">OFFSET('Function Factors'!$B$9,$O48-1,P$14)*$L48+OFFSET('Function Factors'!$B$9,$K48-1,P$14)*$H48</f>
        <v>0</v>
      </c>
      <c r="R48" s="79">
        <f ca="1">OFFSET('Function Factors'!$B$9,$O48-1,R$14)*$L48+OFFSET('Function Factors'!$B$9,$K48-1,R$14)*$H48</f>
        <v>0</v>
      </c>
      <c r="S48" s="79"/>
      <c r="T48" s="79">
        <f ca="1">OFFSET('Function Factors'!$B$9,$O48-1,T$14)*$L48+OFFSET('Function Factors'!$B$9,$K48-1,T$14)*$H48</f>
        <v>0</v>
      </c>
      <c r="U48" s="79"/>
      <c r="V48" s="79">
        <f ca="1">OFFSET('Function Factors'!$B$9,$O48-1,V$14)*$L48+OFFSET('Function Factors'!$B$9,$K48-1,V$14)*$H48</f>
        <v>0</v>
      </c>
      <c r="X48" s="79">
        <f t="shared" ca="1" si="9"/>
        <v>0</v>
      </c>
      <c r="Z48" s="52" t="str">
        <f t="shared" ca="1" si="6"/>
        <v/>
      </c>
    </row>
    <row r="49" spans="2:26" x14ac:dyDescent="0.2">
      <c r="B49" s="18">
        <f t="shared" si="7"/>
        <v>26</v>
      </c>
      <c r="D49" s="1" t="s">
        <v>49</v>
      </c>
      <c r="F49" s="51">
        <v>-2151619.3783299127</v>
      </c>
      <c r="H49" s="51"/>
      <c r="K49" s="74">
        <v>0</v>
      </c>
      <c r="L49" s="51">
        <f t="shared" si="8"/>
        <v>-2151619.3783299127</v>
      </c>
      <c r="N49" s="2" t="s">
        <v>50</v>
      </c>
      <c r="O49" s="74">
        <v>36</v>
      </c>
      <c r="P49" s="79">
        <f ca="1">OFFSET('Function Factors'!$B$9,$O49-1,P$14)*$L49+OFFSET('Function Factors'!$B$9,$K49-1,P$14)*$H49</f>
        <v>0</v>
      </c>
      <c r="R49" s="79">
        <f ca="1">OFFSET('Function Factors'!$B$9,$O49-1,R$14)*$L49+OFFSET('Function Factors'!$B$9,$K49-1,R$14)*$H49</f>
        <v>0</v>
      </c>
      <c r="S49" s="79"/>
      <c r="T49" s="79">
        <f ca="1">OFFSET('Function Factors'!$B$9,$O49-1,T$14)*$L49+OFFSET('Function Factors'!$B$9,$K49-1,T$14)*$H49</f>
        <v>0</v>
      </c>
      <c r="U49" s="79"/>
      <c r="V49" s="79">
        <f ca="1">OFFSET('Function Factors'!$B$9,$O49-1,V$14)*$L49+OFFSET('Function Factors'!$B$9,$K49-1,V$14)*$H49</f>
        <v>-2151619.3783299127</v>
      </c>
      <c r="X49" s="79">
        <f t="shared" ca="1" si="9"/>
        <v>-2151619.3783299127</v>
      </c>
      <c r="Z49" s="52" t="str">
        <f t="shared" ca="1" si="6"/>
        <v/>
      </c>
    </row>
    <row r="50" spans="2:26" x14ac:dyDescent="0.2">
      <c r="B50" s="18">
        <f t="shared" si="7"/>
        <v>27</v>
      </c>
      <c r="D50" s="1" t="s">
        <v>51</v>
      </c>
      <c r="F50" s="51">
        <v>-656728.98608636635</v>
      </c>
      <c r="H50" s="51"/>
      <c r="K50" s="74">
        <v>0</v>
      </c>
      <c r="L50" s="51">
        <f t="shared" si="8"/>
        <v>-656728.98608636635</v>
      </c>
      <c r="N50" s="2" t="s">
        <v>50</v>
      </c>
      <c r="O50" s="74">
        <v>36</v>
      </c>
      <c r="P50" s="79">
        <f ca="1">OFFSET('Function Factors'!$B$9,$O50-1,P$14)*$L50+OFFSET('Function Factors'!$B$9,$K50-1,P$14)*$H50</f>
        <v>0</v>
      </c>
      <c r="R50" s="79">
        <f ca="1">OFFSET('Function Factors'!$B$9,$O50-1,R$14)*$L50+OFFSET('Function Factors'!$B$9,$K50-1,R$14)*$H50</f>
        <v>0</v>
      </c>
      <c r="S50" s="79"/>
      <c r="T50" s="79">
        <f ca="1">OFFSET('Function Factors'!$B$9,$O50-1,T$14)*$L50+OFFSET('Function Factors'!$B$9,$K50-1,T$14)*$H50</f>
        <v>0</v>
      </c>
      <c r="U50" s="79"/>
      <c r="V50" s="79">
        <f ca="1">OFFSET('Function Factors'!$B$9,$O50-1,V$14)*$L50+OFFSET('Function Factors'!$B$9,$K50-1,V$14)*$H50</f>
        <v>-656728.98608636635</v>
      </c>
      <c r="X50" s="79">
        <f t="shared" ca="1" si="9"/>
        <v>-656728.98608636635</v>
      </c>
      <c r="Z50" s="52" t="str">
        <f t="shared" ca="1" si="6"/>
        <v/>
      </c>
    </row>
    <row r="51" spans="2:26" x14ac:dyDescent="0.2">
      <c r="B51" s="18">
        <f>B50+1</f>
        <v>28</v>
      </c>
      <c r="D51" s="1" t="s">
        <v>52</v>
      </c>
      <c r="F51" s="51">
        <v>-167236.19894237144</v>
      </c>
      <c r="H51" s="51"/>
      <c r="K51" s="74">
        <v>0</v>
      </c>
      <c r="L51" s="51">
        <f t="shared" si="8"/>
        <v>-167236.19894237144</v>
      </c>
      <c r="N51" s="2" t="s">
        <v>50</v>
      </c>
      <c r="O51" s="74">
        <v>36</v>
      </c>
      <c r="P51" s="79">
        <f ca="1">OFFSET('Function Factors'!$B$9,$O51-1,P$14)*$L51+OFFSET('Function Factors'!$B$9,$K51-1,P$14)*$H51</f>
        <v>0</v>
      </c>
      <c r="R51" s="79">
        <f ca="1">OFFSET('Function Factors'!$B$9,$O51-1,R$14)*$L51+OFFSET('Function Factors'!$B$9,$K51-1,R$14)*$H51</f>
        <v>0</v>
      </c>
      <c r="S51" s="79"/>
      <c r="T51" s="79">
        <f ca="1">OFFSET('Function Factors'!$B$9,$O51-1,T$14)*$L51+OFFSET('Function Factors'!$B$9,$K51-1,T$14)*$H51</f>
        <v>0</v>
      </c>
      <c r="U51" s="79"/>
      <c r="V51" s="79">
        <f ca="1">OFFSET('Function Factors'!$B$9,$O51-1,V$14)*$L51+OFFSET('Function Factors'!$B$9,$K51-1,V$14)*$H51</f>
        <v>-167236.19894237144</v>
      </c>
      <c r="X51" s="79">
        <f t="shared" ca="1" si="9"/>
        <v>-167236.19894237144</v>
      </c>
      <c r="Z51" s="52" t="str">
        <f t="shared" ca="1" si="6"/>
        <v/>
      </c>
    </row>
    <row r="52" spans="2:26" x14ac:dyDescent="0.2">
      <c r="B52" s="18">
        <f>B51+1</f>
        <v>29</v>
      </c>
      <c r="D52" s="1" t="s">
        <v>53</v>
      </c>
      <c r="F52" s="51">
        <v>0</v>
      </c>
      <c r="H52" s="51"/>
      <c r="K52" s="74">
        <v>0</v>
      </c>
      <c r="L52" s="51">
        <f t="shared" si="8"/>
        <v>0</v>
      </c>
      <c r="N52" s="2"/>
      <c r="O52" s="74">
        <v>0</v>
      </c>
      <c r="P52" s="79">
        <f ca="1">OFFSET('Function Factors'!$B$9,$O52-1,P$14)*$L52+OFFSET('Function Factors'!$B$9,$K52-1,P$14)*$H52</f>
        <v>0</v>
      </c>
      <c r="R52" s="79">
        <f ca="1">OFFSET('Function Factors'!$B$9,$O52-1,R$14)*$L52+OFFSET('Function Factors'!$B$9,$K52-1,R$14)*$H52</f>
        <v>0</v>
      </c>
      <c r="S52" s="79"/>
      <c r="T52" s="79">
        <f ca="1">OFFSET('Function Factors'!$B$9,$O52-1,T$14)*$L52+OFFSET('Function Factors'!$B$9,$K52-1,T$14)*$H52</f>
        <v>0</v>
      </c>
      <c r="U52" s="79"/>
      <c r="V52" s="79">
        <f ca="1">OFFSET('Function Factors'!$B$9,$O52-1,V$14)*$L52+OFFSET('Function Factors'!$B$9,$K52-1,V$14)*$H52</f>
        <v>0</v>
      </c>
      <c r="X52" s="79">
        <f t="shared" ca="1" si="9"/>
        <v>0</v>
      </c>
      <c r="Z52" s="52" t="str">
        <f t="shared" ca="1" si="6"/>
        <v/>
      </c>
    </row>
    <row r="53" spans="2:26" x14ac:dyDescent="0.2">
      <c r="B53" s="18">
        <f t="shared" si="7"/>
        <v>30</v>
      </c>
      <c r="D53" s="1" t="s">
        <v>65</v>
      </c>
      <c r="F53" s="42">
        <f>SUM(F40:F52)</f>
        <v>-8472510.0866333805</v>
      </c>
      <c r="H53" s="42">
        <f>SUM(H40:H52)</f>
        <v>0</v>
      </c>
      <c r="L53" s="42">
        <f>SUM(L40:L52)</f>
        <v>-8472510.0866333805</v>
      </c>
      <c r="P53" s="81">
        <f ca="1">SUM(P40:P52)</f>
        <v>0</v>
      </c>
      <c r="Q53" s="68"/>
      <c r="R53" s="81">
        <f ca="1">SUM(R40:R52)</f>
        <v>-408499.78366660059</v>
      </c>
      <c r="S53" s="38"/>
      <c r="T53" s="81">
        <f ca="1">SUM(T40:T52)</f>
        <v>-1416968.5211436641</v>
      </c>
      <c r="U53" s="38"/>
      <c r="V53" s="81">
        <f ca="1">SUM(V40:V52)</f>
        <v>-6647041.7818231182</v>
      </c>
      <c r="X53" s="81">
        <f ca="1">SUM(X40:X52)</f>
        <v>-8472510.0866333805</v>
      </c>
      <c r="Z53" s="52" t="str">
        <f t="shared" ca="1" si="6"/>
        <v/>
      </c>
    </row>
    <row r="54" spans="2:26" x14ac:dyDescent="0.2">
      <c r="X54" s="51"/>
      <c r="Z54" s="52" t="str">
        <f t="shared" si="6"/>
        <v/>
      </c>
    </row>
    <row r="55" spans="2:26" x14ac:dyDescent="0.2">
      <c r="B55" s="18">
        <f>B53+1</f>
        <v>31</v>
      </c>
      <c r="D55" s="1" t="s">
        <v>56</v>
      </c>
      <c r="F55" s="51">
        <v>-412039.15295051294</v>
      </c>
      <c r="H55" s="51"/>
      <c r="K55" s="74">
        <v>0</v>
      </c>
      <c r="L55" s="51">
        <f t="shared" ref="L55" si="10">F55-H55</f>
        <v>-412039.15295051294</v>
      </c>
      <c r="N55" s="2" t="s">
        <v>57</v>
      </c>
      <c r="O55" s="74">
        <v>45</v>
      </c>
      <c r="P55" s="79">
        <f ca="1">OFFSET('Function Factors'!$B$9,$O55-1,P$14)*$L55+OFFSET('Function Factors'!$B$9,$K55-1,P$14)*$H55</f>
        <v>0</v>
      </c>
      <c r="R55" s="79">
        <f ca="1">OFFSET('Function Factors'!$B$9,$O55-1,R$14)*$L55+OFFSET('Function Factors'!$B$9,$K55-1,R$14)*$H55</f>
        <v>-21589.070931578164</v>
      </c>
      <c r="S55" s="79"/>
      <c r="T55" s="79">
        <f ca="1">OFFSET('Function Factors'!$B$9,$O55-1,T$14)*$L55+OFFSET('Function Factors'!$B$9,$K55-1,T$14)*$H55</f>
        <v>-50852.680549399018</v>
      </c>
      <c r="U55" s="79"/>
      <c r="V55" s="79">
        <f ca="1">OFFSET('Function Factors'!$B$9,$O55-1,V$14)*$L55+OFFSET('Function Factors'!$B$9,$K55-1,V$14)*$H55</f>
        <v>-339597.40146953578</v>
      </c>
      <c r="W55" s="79"/>
      <c r="X55" s="79">
        <f ca="1">P55+R55+T55+V55</f>
        <v>-412039.15295051294</v>
      </c>
      <c r="Z55" s="52" t="str">
        <f t="shared" ca="1" si="6"/>
        <v/>
      </c>
    </row>
    <row r="56" spans="2:26" x14ac:dyDescent="0.2">
      <c r="X56" s="51"/>
      <c r="Z56" s="52" t="str">
        <f t="shared" si="6"/>
        <v/>
      </c>
    </row>
    <row r="57" spans="2:26" x14ac:dyDescent="0.2">
      <c r="B57" s="18">
        <f>B55+1</f>
        <v>32</v>
      </c>
      <c r="D57" s="1" t="s">
        <v>66</v>
      </c>
      <c r="F57" s="42">
        <f>F53+F55</f>
        <v>-8884549.2395838927</v>
      </c>
      <c r="H57" s="42">
        <f>H53+H55</f>
        <v>0</v>
      </c>
      <c r="L57" s="42">
        <f>L53+L55</f>
        <v>-8884549.2395838927</v>
      </c>
      <c r="P57" s="42">
        <f ca="1">P53+P55</f>
        <v>0</v>
      </c>
      <c r="Q57" s="110"/>
      <c r="R57" s="42">
        <f ca="1">R53+R55</f>
        <v>-430088.85459817876</v>
      </c>
      <c r="S57" s="51"/>
      <c r="T57" s="42">
        <f ca="1">T53+T55</f>
        <v>-1467821.2016930631</v>
      </c>
      <c r="U57" s="51"/>
      <c r="V57" s="42">
        <f ca="1">V53+V55</f>
        <v>-6986639.1832926543</v>
      </c>
      <c r="X57" s="42">
        <f ca="1">X53+X55</f>
        <v>-8884549.2395838927</v>
      </c>
      <c r="Z57" s="52" t="str">
        <f t="shared" ca="1" si="6"/>
        <v/>
      </c>
    </row>
    <row r="58" spans="2:26" x14ac:dyDescent="0.2">
      <c r="D58" s="6"/>
      <c r="E58" s="77"/>
      <c r="F58" s="77"/>
      <c r="H58" s="77"/>
      <c r="L58" s="77"/>
      <c r="Z58" s="52" t="str">
        <f t="shared" si="6"/>
        <v/>
      </c>
    </row>
    <row r="59" spans="2:26" x14ac:dyDescent="0.2">
      <c r="F59" s="51"/>
      <c r="Z59" s="52" t="str">
        <f t="shared" si="6"/>
        <v/>
      </c>
    </row>
    <row r="60" spans="2:26" x14ac:dyDescent="0.2">
      <c r="D60" s="6" t="s">
        <v>67</v>
      </c>
      <c r="E60" s="78"/>
      <c r="F60" s="78"/>
      <c r="Z60" s="52" t="str">
        <f t="shared" si="0"/>
        <v/>
      </c>
    </row>
    <row r="61" spans="2:26" x14ac:dyDescent="0.2">
      <c r="Z61" s="52" t="str">
        <f t="shared" si="0"/>
        <v/>
      </c>
    </row>
    <row r="62" spans="2:26" x14ac:dyDescent="0.2">
      <c r="B62" s="18">
        <f>B57+1</f>
        <v>33</v>
      </c>
      <c r="D62" s="1" t="s">
        <v>33</v>
      </c>
      <c r="F62" s="51">
        <f>F18+F40</f>
        <v>203561.2984920314</v>
      </c>
      <c r="H62" s="51"/>
      <c r="K62" s="74">
        <v>0</v>
      </c>
      <c r="L62" s="51">
        <f>F62-H62</f>
        <v>203561.2984920314</v>
      </c>
      <c r="N62" s="2"/>
      <c r="O62" s="74">
        <v>0</v>
      </c>
      <c r="P62" s="79">
        <f ca="1">P18+P40</f>
        <v>0</v>
      </c>
      <c r="R62" s="79">
        <f ca="1">R18+R40</f>
        <v>13017.78562077151</v>
      </c>
      <c r="S62" s="79"/>
      <c r="T62" s="79">
        <f ca="1">T18+T40</f>
        <v>79166.942309318154</v>
      </c>
      <c r="U62" s="79"/>
      <c r="V62" s="79">
        <f ca="1">V18+V40</f>
        <v>111376.57056194174</v>
      </c>
      <c r="X62" s="79">
        <f ca="1">P62+R62+T62+V62</f>
        <v>203561.2984920314</v>
      </c>
      <c r="Z62" s="52" t="str">
        <f ca="1">IF(ROUND(F62,4)=ROUND(X62,4), "", "check")</f>
        <v/>
      </c>
    </row>
    <row r="63" spans="2:26" x14ac:dyDescent="0.2">
      <c r="B63" s="18">
        <f>B62+1</f>
        <v>34</v>
      </c>
      <c r="D63" s="1" t="s">
        <v>35</v>
      </c>
      <c r="F63" s="51">
        <f t="shared" ref="F63:F74" si="11">F19+F41</f>
        <v>145332.55965898914</v>
      </c>
      <c r="H63" s="51"/>
      <c r="K63" s="74">
        <v>0</v>
      </c>
      <c r="L63" s="51">
        <f>F63-H63</f>
        <v>145332.55965898914</v>
      </c>
      <c r="N63" s="2"/>
      <c r="O63" s="74">
        <v>0</v>
      </c>
      <c r="P63" s="79">
        <f t="shared" ref="P63:R74" ca="1" si="12">P19+P41</f>
        <v>0</v>
      </c>
      <c r="R63" s="79">
        <f t="shared" ca="1" si="12"/>
        <v>26073.599070325727</v>
      </c>
      <c r="S63" s="79"/>
      <c r="T63" s="79">
        <f t="shared" ref="T63:T74" ca="1" si="13">T19+T41</f>
        <v>49261.707392534336</v>
      </c>
      <c r="U63" s="79"/>
      <c r="V63" s="79">
        <f t="shared" ref="V63:V74" ca="1" si="14">V19+V41</f>
        <v>69997.253196129066</v>
      </c>
      <c r="X63" s="79">
        <f ca="1">P63+R63+T63+V63</f>
        <v>145332.55965898914</v>
      </c>
      <c r="Z63" s="52" t="str">
        <f t="shared" ref="Z63:Z126" ca="1" si="15">IF(ROUND(F63,4)=ROUND(X63,4), "", "check")</f>
        <v/>
      </c>
    </row>
    <row r="64" spans="2:26" x14ac:dyDescent="0.2">
      <c r="B64" s="18">
        <f t="shared" ref="B64:B75" si="16">B63+1</f>
        <v>35</v>
      </c>
      <c r="D64" s="1" t="s">
        <v>37</v>
      </c>
      <c r="F64" s="51">
        <f t="shared" si="11"/>
        <v>410373.39058807766</v>
      </c>
      <c r="H64" s="51"/>
      <c r="K64" s="74">
        <v>0</v>
      </c>
      <c r="L64" s="51">
        <f t="shared" ref="L64:L74" si="17">F64-H64</f>
        <v>410373.39058807766</v>
      </c>
      <c r="N64" s="2"/>
      <c r="O64" s="74">
        <v>0</v>
      </c>
      <c r="P64" s="79">
        <f t="shared" ca="1" si="12"/>
        <v>0</v>
      </c>
      <c r="R64" s="79">
        <f t="shared" ca="1" si="12"/>
        <v>49330.938952358076</v>
      </c>
      <c r="S64" s="79"/>
      <c r="T64" s="79">
        <f t="shared" ca="1" si="13"/>
        <v>133779.00444473058</v>
      </c>
      <c r="U64" s="79"/>
      <c r="V64" s="79">
        <f t="shared" ca="1" si="14"/>
        <v>227263.44719098904</v>
      </c>
      <c r="X64" s="79">
        <f t="shared" ref="X64:X74" ca="1" si="18">P64+R64+T64+V64</f>
        <v>410373.39058807772</v>
      </c>
      <c r="Z64" s="52" t="str">
        <f t="shared" ca="1" si="15"/>
        <v/>
      </c>
    </row>
    <row r="65" spans="2:37" x14ac:dyDescent="0.2">
      <c r="B65" s="18">
        <f t="shared" si="16"/>
        <v>36</v>
      </c>
      <c r="D65" s="1" t="s">
        <v>39</v>
      </c>
      <c r="F65" s="51">
        <f t="shared" si="11"/>
        <v>837329.23178662651</v>
      </c>
      <c r="H65" s="51"/>
      <c r="K65" s="74">
        <v>0</v>
      </c>
      <c r="L65" s="51">
        <f t="shared" si="17"/>
        <v>837329.23178662651</v>
      </c>
      <c r="N65" s="2"/>
      <c r="O65" s="74">
        <v>0</v>
      </c>
      <c r="P65" s="79">
        <f t="shared" ca="1" si="12"/>
        <v>0</v>
      </c>
      <c r="R65" s="79">
        <f t="shared" ca="1" si="12"/>
        <v>10132.150632208672</v>
      </c>
      <c r="S65" s="79"/>
      <c r="T65" s="79">
        <f t="shared" ca="1" si="13"/>
        <v>159299.06782597845</v>
      </c>
      <c r="U65" s="79"/>
      <c r="V65" s="79">
        <f t="shared" ca="1" si="14"/>
        <v>667898.01332843932</v>
      </c>
      <c r="X65" s="79">
        <f t="shared" ca="1" si="18"/>
        <v>837329.23178662639</v>
      </c>
      <c r="Z65" s="52" t="str">
        <f t="shared" ca="1" si="15"/>
        <v/>
      </c>
    </row>
    <row r="66" spans="2:37" x14ac:dyDescent="0.2">
      <c r="B66" s="18">
        <f t="shared" si="16"/>
        <v>37</v>
      </c>
      <c r="D66" s="1" t="s">
        <v>41</v>
      </c>
      <c r="F66" s="51">
        <f t="shared" si="11"/>
        <v>6920947.0784229999</v>
      </c>
      <c r="H66" s="51"/>
      <c r="K66" s="74">
        <v>0</v>
      </c>
      <c r="L66" s="51">
        <f t="shared" si="17"/>
        <v>6920947.0784229999</v>
      </c>
      <c r="N66" s="2"/>
      <c r="O66" s="74">
        <v>0</v>
      </c>
      <c r="P66" s="79">
        <f t="shared" ca="1" si="12"/>
        <v>0</v>
      </c>
      <c r="R66" s="79">
        <f t="shared" ca="1" si="12"/>
        <v>0</v>
      </c>
      <c r="S66" s="79"/>
      <c r="T66" s="79">
        <f t="shared" ca="1" si="13"/>
        <v>1296675.7789290498</v>
      </c>
      <c r="U66" s="79"/>
      <c r="V66" s="79">
        <f t="shared" ca="1" si="14"/>
        <v>5624271.2994939499</v>
      </c>
      <c r="X66" s="79">
        <f t="shared" ca="1" si="18"/>
        <v>6920947.0784229999</v>
      </c>
      <c r="Z66" s="52" t="str">
        <f t="shared" ca="1" si="15"/>
        <v/>
      </c>
    </row>
    <row r="67" spans="2:37" x14ac:dyDescent="0.2">
      <c r="B67" s="18">
        <f t="shared" si="16"/>
        <v>38</v>
      </c>
      <c r="D67" s="1" t="s">
        <v>43</v>
      </c>
      <c r="F67" s="51">
        <f t="shared" si="11"/>
        <v>1101121.019653976</v>
      </c>
      <c r="H67" s="51"/>
      <c r="K67" s="74">
        <v>0</v>
      </c>
      <c r="L67" s="51">
        <f t="shared" si="17"/>
        <v>1101121.019653976</v>
      </c>
      <c r="N67" s="2"/>
      <c r="O67" s="74">
        <v>0</v>
      </c>
      <c r="P67" s="79">
        <f t="shared" ca="1" si="12"/>
        <v>0</v>
      </c>
      <c r="R67" s="79">
        <f t="shared" ca="1" si="12"/>
        <v>222279.83060167442</v>
      </c>
      <c r="S67" s="79"/>
      <c r="T67" s="79">
        <f t="shared" ca="1" si="13"/>
        <v>848360.22958961513</v>
      </c>
      <c r="U67" s="79"/>
      <c r="V67" s="79">
        <f t="shared" ca="1" si="14"/>
        <v>30480.9594626865</v>
      </c>
      <c r="X67" s="79">
        <f t="shared" ca="1" si="18"/>
        <v>1101121.019653976</v>
      </c>
      <c r="Z67" s="52" t="str">
        <f t="shared" ca="1" si="15"/>
        <v/>
      </c>
      <c r="AK67" s="62"/>
    </row>
    <row r="68" spans="2:37" x14ac:dyDescent="0.2">
      <c r="B68" s="18">
        <f t="shared" si="16"/>
        <v>39</v>
      </c>
      <c r="D68" s="1" t="s">
        <v>45</v>
      </c>
      <c r="F68" s="51">
        <f t="shared" si="11"/>
        <v>12667.96592956391</v>
      </c>
      <c r="H68" s="51"/>
      <c r="K68" s="74">
        <v>0</v>
      </c>
      <c r="L68" s="51">
        <f t="shared" si="17"/>
        <v>12667.96592956391</v>
      </c>
      <c r="N68" s="2"/>
      <c r="O68" s="74">
        <v>0</v>
      </c>
      <c r="P68" s="79">
        <f t="shared" ca="1" si="12"/>
        <v>0</v>
      </c>
      <c r="R68" s="79">
        <f t="shared" ca="1" si="12"/>
        <v>12667.96592956391</v>
      </c>
      <c r="S68" s="79"/>
      <c r="T68" s="79">
        <f t="shared" ca="1" si="13"/>
        <v>0</v>
      </c>
      <c r="U68" s="79"/>
      <c r="V68" s="79">
        <f t="shared" ca="1" si="14"/>
        <v>0</v>
      </c>
      <c r="X68" s="79">
        <f t="shared" ca="1" si="18"/>
        <v>12667.96592956391</v>
      </c>
      <c r="Z68" s="52" t="str">
        <f t="shared" ca="1" si="15"/>
        <v/>
      </c>
      <c r="AK68" s="62"/>
    </row>
    <row r="69" spans="2:37" x14ac:dyDescent="0.2">
      <c r="B69" s="18">
        <f t="shared" si="16"/>
        <v>40</v>
      </c>
      <c r="D69" s="1" t="s">
        <v>47</v>
      </c>
      <c r="F69" s="51">
        <f t="shared" si="11"/>
        <v>257394.65378702851</v>
      </c>
      <c r="H69" s="51"/>
      <c r="K69" s="74">
        <v>0</v>
      </c>
      <c r="L69" s="51">
        <f t="shared" si="17"/>
        <v>257394.65378702851</v>
      </c>
      <c r="N69" s="2"/>
      <c r="O69" s="74">
        <v>0</v>
      </c>
      <c r="P69" s="79">
        <f t="shared" ca="1" si="12"/>
        <v>0</v>
      </c>
      <c r="R69" s="79">
        <f t="shared" ca="1" si="12"/>
        <v>257394.65378702851</v>
      </c>
      <c r="S69" s="79"/>
      <c r="T69" s="79">
        <f t="shared" ca="1" si="13"/>
        <v>0</v>
      </c>
      <c r="U69" s="79"/>
      <c r="V69" s="79">
        <f t="shared" ca="1" si="14"/>
        <v>0</v>
      </c>
      <c r="X69" s="79">
        <f t="shared" ca="1" si="18"/>
        <v>257394.65378702851</v>
      </c>
      <c r="Z69" s="52" t="str">
        <f t="shared" ca="1" si="15"/>
        <v/>
      </c>
    </row>
    <row r="70" spans="2:37" x14ac:dyDescent="0.2">
      <c r="B70" s="18">
        <f t="shared" si="16"/>
        <v>41</v>
      </c>
      <c r="D70" s="1" t="s">
        <v>48</v>
      </c>
      <c r="F70" s="51">
        <f t="shared" si="11"/>
        <v>68466.485990000001</v>
      </c>
      <c r="H70" s="51"/>
      <c r="K70" s="74">
        <v>0</v>
      </c>
      <c r="L70" s="51">
        <f t="shared" si="17"/>
        <v>68466.485990000001</v>
      </c>
      <c r="N70" s="2"/>
      <c r="O70" s="74">
        <v>0</v>
      </c>
      <c r="P70" s="79">
        <f t="shared" ca="1" si="12"/>
        <v>0</v>
      </c>
      <c r="R70" s="79">
        <f t="shared" ca="1" si="12"/>
        <v>68466.485990000001</v>
      </c>
      <c r="S70" s="79"/>
      <c r="T70" s="79">
        <f t="shared" ca="1" si="13"/>
        <v>0</v>
      </c>
      <c r="U70" s="79"/>
      <c r="V70" s="79">
        <f t="shared" ca="1" si="14"/>
        <v>0</v>
      </c>
      <c r="X70" s="79">
        <f t="shared" ca="1" si="18"/>
        <v>68466.485990000001</v>
      </c>
      <c r="Z70" s="52" t="str">
        <f t="shared" ca="1" si="15"/>
        <v/>
      </c>
    </row>
    <row r="71" spans="2:37" x14ac:dyDescent="0.2">
      <c r="B71" s="18">
        <f t="shared" si="16"/>
        <v>42</v>
      </c>
      <c r="D71" s="1" t="s">
        <v>49</v>
      </c>
      <c r="F71" s="51">
        <f t="shared" si="11"/>
        <v>3496978.1869334034</v>
      </c>
      <c r="H71" s="51"/>
      <c r="K71" s="74">
        <v>0</v>
      </c>
      <c r="L71" s="51">
        <f t="shared" si="17"/>
        <v>3496978.1869334034</v>
      </c>
      <c r="N71" s="2"/>
      <c r="O71" s="74">
        <v>0</v>
      </c>
      <c r="P71" s="79">
        <f t="shared" ca="1" si="12"/>
        <v>0</v>
      </c>
      <c r="R71" s="79">
        <f t="shared" ca="1" si="12"/>
        <v>0</v>
      </c>
      <c r="S71" s="79"/>
      <c r="T71" s="79">
        <f t="shared" ca="1" si="13"/>
        <v>0</v>
      </c>
      <c r="U71" s="79"/>
      <c r="V71" s="79">
        <f t="shared" ca="1" si="14"/>
        <v>3496978.1869334034</v>
      </c>
      <c r="X71" s="79">
        <f t="shared" ca="1" si="18"/>
        <v>3496978.1869334034</v>
      </c>
      <c r="Z71" s="52" t="str">
        <f t="shared" ca="1" si="15"/>
        <v/>
      </c>
    </row>
    <row r="72" spans="2:37" x14ac:dyDescent="0.2">
      <c r="B72" s="18">
        <f t="shared" si="16"/>
        <v>43</v>
      </c>
      <c r="D72" s="1" t="s">
        <v>51</v>
      </c>
      <c r="F72" s="51">
        <f t="shared" si="11"/>
        <v>1029780.7535093786</v>
      </c>
      <c r="H72" s="51"/>
      <c r="K72" s="74">
        <v>0</v>
      </c>
      <c r="L72" s="51">
        <f t="shared" si="17"/>
        <v>1029780.7535093786</v>
      </c>
      <c r="N72" s="2"/>
      <c r="O72" s="74">
        <v>0</v>
      </c>
      <c r="P72" s="79">
        <f t="shared" ca="1" si="12"/>
        <v>0</v>
      </c>
      <c r="R72" s="79">
        <f t="shared" ca="1" si="12"/>
        <v>0</v>
      </c>
      <c r="S72" s="79"/>
      <c r="T72" s="79">
        <f t="shared" ca="1" si="13"/>
        <v>0</v>
      </c>
      <c r="U72" s="79"/>
      <c r="V72" s="79">
        <f t="shared" ca="1" si="14"/>
        <v>1029780.7535093786</v>
      </c>
      <c r="X72" s="79">
        <f t="shared" ca="1" si="18"/>
        <v>1029780.7535093786</v>
      </c>
      <c r="Z72" s="52" t="str">
        <f t="shared" ca="1" si="15"/>
        <v/>
      </c>
    </row>
    <row r="73" spans="2:37" x14ac:dyDescent="0.2">
      <c r="B73" s="18">
        <f>B72+1</f>
        <v>44</v>
      </c>
      <c r="D73" s="1" t="s">
        <v>52</v>
      </c>
      <c r="F73" s="51">
        <f t="shared" si="11"/>
        <v>253810.37950131294</v>
      </c>
      <c r="H73" s="51"/>
      <c r="K73" s="74">
        <v>0</v>
      </c>
      <c r="L73" s="51">
        <f t="shared" si="17"/>
        <v>253810.37950131294</v>
      </c>
      <c r="N73" s="2"/>
      <c r="O73" s="74">
        <v>0</v>
      </c>
      <c r="P73" s="79">
        <f t="shared" ca="1" si="12"/>
        <v>0</v>
      </c>
      <c r="R73" s="79">
        <f t="shared" ca="1" si="12"/>
        <v>0</v>
      </c>
      <c r="S73" s="79"/>
      <c r="T73" s="79">
        <f t="shared" ca="1" si="13"/>
        <v>0</v>
      </c>
      <c r="U73" s="79"/>
      <c r="V73" s="79">
        <f t="shared" ca="1" si="14"/>
        <v>253810.37950131294</v>
      </c>
      <c r="X73" s="79">
        <f t="shared" ca="1" si="18"/>
        <v>253810.37950131294</v>
      </c>
      <c r="Z73" s="52" t="str">
        <f t="shared" ca="1" si="15"/>
        <v/>
      </c>
    </row>
    <row r="74" spans="2:37" x14ac:dyDescent="0.2">
      <c r="B74" s="18">
        <f>B73+1</f>
        <v>45</v>
      </c>
      <c r="D74" s="1" t="s">
        <v>53</v>
      </c>
      <c r="F74" s="51">
        <f t="shared" si="11"/>
        <v>7182.6654800000015</v>
      </c>
      <c r="H74" s="51"/>
      <c r="K74" s="74">
        <v>0</v>
      </c>
      <c r="L74" s="51">
        <f t="shared" si="17"/>
        <v>7182.6654800000015</v>
      </c>
      <c r="N74" s="2"/>
      <c r="O74" s="74">
        <v>0</v>
      </c>
      <c r="P74" s="79">
        <f t="shared" ca="1" si="12"/>
        <v>0</v>
      </c>
      <c r="R74" s="79">
        <f t="shared" ca="1" si="12"/>
        <v>477.03131475162303</v>
      </c>
      <c r="S74" s="79"/>
      <c r="T74" s="79">
        <f t="shared" ca="1" si="13"/>
        <v>4318.2255996879157</v>
      </c>
      <c r="U74" s="79"/>
      <c r="V74" s="79">
        <f t="shared" ca="1" si="14"/>
        <v>2387.408565560464</v>
      </c>
      <c r="X74" s="79">
        <f t="shared" ca="1" si="18"/>
        <v>7182.6654800000024</v>
      </c>
      <c r="Z74" s="52" t="str">
        <f t="shared" ca="1" si="15"/>
        <v/>
      </c>
    </row>
    <row r="75" spans="2:37" x14ac:dyDescent="0.2">
      <c r="B75" s="18">
        <f t="shared" si="16"/>
        <v>46</v>
      </c>
      <c r="D75" s="1" t="s">
        <v>68</v>
      </c>
      <c r="F75" s="42">
        <f>SUM(F62:F74)</f>
        <v>14744945.66973339</v>
      </c>
      <c r="H75" s="42">
        <f>SUM(H62:H74)</f>
        <v>0</v>
      </c>
      <c r="L75" s="42">
        <f>SUM(L62:L74)</f>
        <v>14744945.66973339</v>
      </c>
      <c r="P75" s="81">
        <f ca="1">SUM(P62:P74)</f>
        <v>0</v>
      </c>
      <c r="Q75" s="68"/>
      <c r="R75" s="81">
        <f ca="1">SUM(R62:R74)</f>
        <v>659840.44189868239</v>
      </c>
      <c r="S75" s="38"/>
      <c r="T75" s="81">
        <f ca="1">SUM(T62:T74)</f>
        <v>2570860.9560909146</v>
      </c>
      <c r="U75" s="38"/>
      <c r="V75" s="81">
        <f ca="1">SUM(V62:V74)</f>
        <v>11514244.271743789</v>
      </c>
      <c r="X75" s="81">
        <f ca="1">SUM(X62:X74)</f>
        <v>14744945.66973339</v>
      </c>
      <c r="Z75" s="52" t="str">
        <f t="shared" ca="1" si="15"/>
        <v/>
      </c>
    </row>
    <row r="76" spans="2:37" x14ac:dyDescent="0.2">
      <c r="X76" s="51"/>
      <c r="Z76" s="52" t="str">
        <f t="shared" si="15"/>
        <v/>
      </c>
    </row>
    <row r="77" spans="2:37" x14ac:dyDescent="0.2">
      <c r="B77" s="18">
        <f>B75+1</f>
        <v>47</v>
      </c>
      <c r="D77" s="1" t="s">
        <v>56</v>
      </c>
      <c r="F77" s="51">
        <f>F33+F55</f>
        <v>412080.8656664947</v>
      </c>
      <c r="H77" s="51"/>
      <c r="K77" s="74">
        <v>0</v>
      </c>
      <c r="L77" s="51">
        <f t="shared" ref="L77" si="19">F77-H77</f>
        <v>412080.8656664947</v>
      </c>
      <c r="N77" s="2"/>
      <c r="O77" s="74">
        <v>0</v>
      </c>
      <c r="P77" s="79">
        <f ca="1">P33+P55</f>
        <v>0</v>
      </c>
      <c r="R77" s="79">
        <f ca="1">R33+R55</f>
        <v>21591.256497628456</v>
      </c>
      <c r="S77" s="79"/>
      <c r="T77" s="79">
        <f ca="1">T33+T55</f>
        <v>50857.828612163146</v>
      </c>
      <c r="U77" s="79"/>
      <c r="V77" s="79">
        <f ca="1">V33+V55</f>
        <v>339631.78055670322</v>
      </c>
      <c r="W77" s="79"/>
      <c r="X77" s="79">
        <f ca="1">P77+R77+T77+V77</f>
        <v>412080.86566649482</v>
      </c>
      <c r="Z77" s="52" t="str">
        <f t="shared" ca="1" si="15"/>
        <v/>
      </c>
    </row>
    <row r="78" spans="2:37" x14ac:dyDescent="0.2">
      <c r="X78" s="51"/>
      <c r="Z78" s="52" t="str">
        <f t="shared" si="15"/>
        <v/>
      </c>
    </row>
    <row r="79" spans="2:37" x14ac:dyDescent="0.2">
      <c r="B79" s="18">
        <f>B77+1</f>
        <v>48</v>
      </c>
      <c r="D79" s="1" t="s">
        <v>69</v>
      </c>
      <c r="F79" s="42">
        <f>F75+F77</f>
        <v>15157026.535399884</v>
      </c>
      <c r="H79" s="42">
        <f>H75+H77</f>
        <v>0</v>
      </c>
      <c r="L79" s="42">
        <f>L75+L77</f>
        <v>15157026.535399884</v>
      </c>
      <c r="P79" s="42">
        <f ca="1">P75+P77</f>
        <v>0</v>
      </c>
      <c r="Q79" s="110"/>
      <c r="R79" s="42">
        <f ca="1">R75+R77</f>
        <v>681431.69839631079</v>
      </c>
      <c r="S79" s="51"/>
      <c r="T79" s="42">
        <f ca="1">T75+T77</f>
        <v>2621718.7847030777</v>
      </c>
      <c r="U79" s="51"/>
      <c r="V79" s="42">
        <f ca="1">V75+V77</f>
        <v>11853876.052300492</v>
      </c>
      <c r="X79" s="42">
        <f ca="1">X75+X77</f>
        <v>15157026.535399886</v>
      </c>
      <c r="Z79" s="52" t="str">
        <f t="shared" ca="1" si="15"/>
        <v/>
      </c>
    </row>
    <row r="80" spans="2:37" x14ac:dyDescent="0.2">
      <c r="D80" s="6"/>
      <c r="E80" s="77"/>
      <c r="F80" s="77"/>
      <c r="H80" s="77"/>
      <c r="L80" s="77"/>
      <c r="Z80" s="52" t="str">
        <f t="shared" si="15"/>
        <v/>
      </c>
    </row>
    <row r="81" spans="2:26" x14ac:dyDescent="0.2">
      <c r="F81" s="51"/>
      <c r="Z81" s="52" t="str">
        <f t="shared" si="15"/>
        <v/>
      </c>
    </row>
    <row r="82" spans="2:26" x14ac:dyDescent="0.2">
      <c r="D82" s="6" t="s">
        <v>70</v>
      </c>
      <c r="E82" s="78"/>
      <c r="F82" s="78"/>
      <c r="H82" s="78"/>
      <c r="L82" s="78"/>
      <c r="Z82" s="52" t="str">
        <f t="shared" si="15"/>
        <v/>
      </c>
    </row>
    <row r="83" spans="2:26" x14ac:dyDescent="0.2">
      <c r="Z83" s="52" t="str">
        <f t="shared" si="15"/>
        <v/>
      </c>
    </row>
    <row r="84" spans="2:26" x14ac:dyDescent="0.2">
      <c r="B84" s="18">
        <f>B79+1</f>
        <v>49</v>
      </c>
      <c r="D84" s="1" t="s">
        <v>71</v>
      </c>
      <c r="F84" s="51">
        <v>106990.37774285467</v>
      </c>
      <c r="H84" s="51"/>
      <c r="K84" s="74">
        <v>0</v>
      </c>
      <c r="L84" s="51">
        <f t="shared" ref="L84:L88" si="20">F84-H84</f>
        <v>106990.37774285467</v>
      </c>
      <c r="N84" s="2" t="s">
        <v>72</v>
      </c>
      <c r="O84" s="74">
        <v>81</v>
      </c>
      <c r="P84" s="79">
        <f ca="1">OFFSET('Function Factors'!$B$9,$O84-1,P$14)*$L84+OFFSET('Function Factors'!$B$9,$K84-1,P$14)*$H84</f>
        <v>0</v>
      </c>
      <c r="R84" s="79">
        <f ca="1">OFFSET('Function Factors'!$B$9,$O84-1,R$14)*$L84+OFFSET('Function Factors'!$B$9,$K84-1,R$14)*$H84</f>
        <v>4345.1165095733522</v>
      </c>
      <c r="S84" s="79"/>
      <c r="T84" s="79">
        <f ca="1">OFFSET('Function Factors'!$B$9,$O84-1,T$14)*$L84+OFFSET('Function Factors'!$B$9,$K84-1,T$14)*$H84</f>
        <v>18568.37524808753</v>
      </c>
      <c r="U84" s="79"/>
      <c r="V84" s="79">
        <f ca="1">OFFSET('Function Factors'!$B$9,$O84-1,V$14)*$L84+OFFSET('Function Factors'!$B$9,$K84-1,V$14)*$H84</f>
        <v>84076.885985193789</v>
      </c>
      <c r="X84" s="79">
        <f t="shared" ref="X84:X88" ca="1" si="21">P84+R84+T84+V84</f>
        <v>106990.37774285467</v>
      </c>
      <c r="Z84" s="52" t="str">
        <f t="shared" ca="1" si="15"/>
        <v/>
      </c>
    </row>
    <row r="85" spans="2:26" x14ac:dyDescent="0.2">
      <c r="B85" s="18">
        <f>B84+1</f>
        <v>50</v>
      </c>
      <c r="D85" s="1" t="s">
        <v>73</v>
      </c>
      <c r="F85" s="51">
        <v>-5076.4162604167295</v>
      </c>
      <c r="H85" s="51"/>
      <c r="K85" s="74">
        <v>0</v>
      </c>
      <c r="L85" s="51">
        <f t="shared" si="20"/>
        <v>-5076.4162604167295</v>
      </c>
      <c r="N85" s="2" t="s">
        <v>72</v>
      </c>
      <c r="O85" s="74">
        <v>81</v>
      </c>
      <c r="P85" s="79">
        <f ca="1">OFFSET('Function Factors'!$B$9,$O85-1,P$14)*$L85+OFFSET('Function Factors'!$B$9,$K85-1,P$14)*$H85</f>
        <v>0</v>
      </c>
      <c r="R85" s="79">
        <f ca="1">OFFSET('Function Factors'!$B$9,$O85-1,R$14)*$L85+OFFSET('Function Factors'!$B$9,$K85-1,R$14)*$H85</f>
        <v>-206.16452215560537</v>
      </c>
      <c r="S85" s="79"/>
      <c r="T85" s="79">
        <f ca="1">OFFSET('Function Factors'!$B$9,$O85-1,T$14)*$L85+OFFSET('Function Factors'!$B$9,$K85-1,T$14)*$H85</f>
        <v>-881.02130329384931</v>
      </c>
      <c r="U85" s="79"/>
      <c r="V85" s="79">
        <f ca="1">OFFSET('Function Factors'!$B$9,$O85-1,V$14)*$L85+OFFSET('Function Factors'!$B$9,$K85-1,V$14)*$H85</f>
        <v>-3989.230434967275</v>
      </c>
      <c r="X85" s="79">
        <f t="shared" ca="1" si="21"/>
        <v>-5076.4162604167295</v>
      </c>
      <c r="Z85" s="52" t="str">
        <f t="shared" ca="1" si="15"/>
        <v/>
      </c>
    </row>
    <row r="86" spans="2:26" x14ac:dyDescent="0.2">
      <c r="B86" s="18">
        <f t="shared" ref="B86:B89" si="22">B85+1</f>
        <v>51</v>
      </c>
      <c r="D86" s="1" t="s">
        <v>74</v>
      </c>
      <c r="F86" s="51">
        <v>-60186.114249104641</v>
      </c>
      <c r="H86" s="51"/>
      <c r="K86" s="74">
        <v>0</v>
      </c>
      <c r="L86" s="51">
        <f t="shared" si="20"/>
        <v>-60186.114249104641</v>
      </c>
      <c r="N86" s="2" t="s">
        <v>72</v>
      </c>
      <c r="O86" s="74">
        <v>81</v>
      </c>
      <c r="P86" s="79">
        <f ca="1">OFFSET('Function Factors'!$B$9,$O86-1,P$14)*$L86+OFFSET('Function Factors'!$B$9,$K86-1,P$14)*$H86</f>
        <v>0</v>
      </c>
      <c r="R86" s="79">
        <f ca="1">OFFSET('Function Factors'!$B$9,$O86-1,R$14)*$L86+OFFSET('Function Factors'!$B$9,$K86-1,R$14)*$H86</f>
        <v>-2444.2915726439505</v>
      </c>
      <c r="S86" s="79"/>
      <c r="T86" s="79">
        <f ca="1">OFFSET('Function Factors'!$B$9,$O86-1,T$14)*$L86+OFFSET('Function Factors'!$B$9,$K86-1,T$14)*$H86</f>
        <v>-10445.409930111951</v>
      </c>
      <c r="U86" s="79"/>
      <c r="V86" s="79">
        <f ca="1">OFFSET('Function Factors'!$B$9,$O86-1,V$14)*$L86+OFFSET('Function Factors'!$B$9,$K86-1,V$14)*$H86</f>
        <v>-47296.412746348738</v>
      </c>
      <c r="X86" s="79">
        <f t="shared" ca="1" si="21"/>
        <v>-60186.114249104641</v>
      </c>
      <c r="Z86" s="52" t="str">
        <f t="shared" ca="1" si="15"/>
        <v/>
      </c>
    </row>
    <row r="87" spans="2:26" x14ac:dyDescent="0.2">
      <c r="B87" s="18">
        <f t="shared" si="22"/>
        <v>52</v>
      </c>
      <c r="D87" s="1" t="s">
        <v>75</v>
      </c>
      <c r="F87" s="51">
        <v>450894.64997650369</v>
      </c>
      <c r="H87" s="51"/>
      <c r="K87" s="74">
        <v>0</v>
      </c>
      <c r="L87" s="51">
        <f t="shared" si="20"/>
        <v>450894.64997650369</v>
      </c>
      <c r="N87" s="2" t="s">
        <v>46</v>
      </c>
      <c r="O87" s="74">
        <v>99</v>
      </c>
      <c r="P87" s="79">
        <f ca="1">OFFSET('Function Factors'!$B$9,$O87-1,P$14)*$L87+OFFSET('Function Factors'!$B$9,$K87-1,P$14)*$H87</f>
        <v>0</v>
      </c>
      <c r="R87" s="79">
        <f ca="1">OFFSET('Function Factors'!$B$9,$O87-1,R$14)*$L87+OFFSET('Function Factors'!$B$9,$K87-1,R$14)*$H87</f>
        <v>450894.64997650369</v>
      </c>
      <c r="S87" s="79"/>
      <c r="T87" s="79">
        <f ca="1">OFFSET('Function Factors'!$B$9,$O87-1,T$14)*$L87+OFFSET('Function Factors'!$B$9,$K87-1,T$14)*$H87</f>
        <v>0</v>
      </c>
      <c r="U87" s="79"/>
      <c r="V87" s="79">
        <f ca="1">OFFSET('Function Factors'!$B$9,$O87-1,V$14)*$L87+OFFSET('Function Factors'!$B$9,$K87-1,V$14)*$H87</f>
        <v>0</v>
      </c>
      <c r="X87" s="79">
        <f t="shared" ca="1" si="21"/>
        <v>450894.64997650369</v>
      </c>
      <c r="Z87" s="52" t="str">
        <f t="shared" ca="1" si="15"/>
        <v/>
      </c>
    </row>
    <row r="88" spans="2:26" x14ac:dyDescent="0.2">
      <c r="B88" s="18">
        <f t="shared" si="22"/>
        <v>53</v>
      </c>
      <c r="D88" s="1" t="s">
        <v>76</v>
      </c>
      <c r="F88" s="51">
        <v>-130400</v>
      </c>
      <c r="H88" s="51"/>
      <c r="K88" s="74">
        <v>0</v>
      </c>
      <c r="L88" s="51">
        <f t="shared" si="20"/>
        <v>-130400</v>
      </c>
      <c r="N88" s="2" t="s">
        <v>72</v>
      </c>
      <c r="O88" s="74">
        <v>81</v>
      </c>
      <c r="P88" s="79">
        <f ca="1">OFFSET('Function Factors'!$B$9,$O88-1,P$14)*$L88+OFFSET('Function Factors'!$B$9,$K88-1,P$14)*$H88</f>
        <v>0</v>
      </c>
      <c r="R88" s="79">
        <f ca="1">OFFSET('Function Factors'!$B$9,$O88-1,R$14)*$L88+OFFSET('Function Factors'!$B$9,$K88-1,R$14)*$H88</f>
        <v>-5295.833184271617</v>
      </c>
      <c r="S88" s="79"/>
      <c r="T88" s="79">
        <f ca="1">OFFSET('Function Factors'!$B$9,$O88-1,T$14)*$L88+OFFSET('Function Factors'!$B$9,$K88-1,T$14)*$H88</f>
        <v>-22631.15789879825</v>
      </c>
      <c r="U88" s="79"/>
      <c r="V88" s="79">
        <f ca="1">OFFSET('Function Factors'!$B$9,$O88-1,V$14)*$L88+OFFSET('Function Factors'!$B$9,$K88-1,V$14)*$H88</f>
        <v>-102473.00891693014</v>
      </c>
      <c r="X88" s="79">
        <f t="shared" ca="1" si="21"/>
        <v>-130400</v>
      </c>
      <c r="Z88" s="52" t="str">
        <f t="shared" ca="1" si="15"/>
        <v/>
      </c>
    </row>
    <row r="89" spans="2:26" x14ac:dyDescent="0.2">
      <c r="B89" s="18">
        <f t="shared" si="22"/>
        <v>54</v>
      </c>
      <c r="D89" s="1" t="s">
        <v>77</v>
      </c>
      <c r="F89" s="42">
        <f>SUM(F84:F88)</f>
        <v>362222.49720983696</v>
      </c>
      <c r="H89" s="42">
        <f>SUM(H84:H88)</f>
        <v>0</v>
      </c>
      <c r="L89" s="42">
        <f>SUM(L84:L88)</f>
        <v>362222.49720983696</v>
      </c>
      <c r="P89" s="81">
        <f ca="1">SUM(P84:P88)</f>
        <v>0</v>
      </c>
      <c r="Q89" s="38"/>
      <c r="R89" s="81">
        <f ca="1">SUM(R84:R88)</f>
        <v>447293.47720700584</v>
      </c>
      <c r="S89" s="38"/>
      <c r="T89" s="81">
        <f ca="1">SUM(T84:T88)</f>
        <v>-15389.21388411652</v>
      </c>
      <c r="U89" s="38"/>
      <c r="V89" s="81">
        <f ca="1">SUM(V84:V88)</f>
        <v>-69681.766113052363</v>
      </c>
      <c r="W89" s="51"/>
      <c r="X89" s="81">
        <f ca="1">SUM(X84:X88)</f>
        <v>362222.49720983696</v>
      </c>
      <c r="Z89" s="52" t="str">
        <f t="shared" ca="1" si="15"/>
        <v/>
      </c>
    </row>
    <row r="90" spans="2:26" x14ac:dyDescent="0.2">
      <c r="Z90" s="52" t="str">
        <f t="shared" si="15"/>
        <v/>
      </c>
    </row>
    <row r="91" spans="2:26" x14ac:dyDescent="0.2">
      <c r="Z91" s="52" t="str">
        <f t="shared" si="15"/>
        <v/>
      </c>
    </row>
    <row r="92" spans="2:26" x14ac:dyDescent="0.2">
      <c r="B92" s="18">
        <f>B89+1</f>
        <v>55</v>
      </c>
      <c r="D92" s="1" t="s">
        <v>78</v>
      </c>
      <c r="F92" s="42">
        <f>F79+F89</f>
        <v>15519249.032609722</v>
      </c>
      <c r="H92" s="42">
        <f>H79+H89</f>
        <v>0</v>
      </c>
      <c r="L92" s="42">
        <f>L79+L89</f>
        <v>15519249.032609722</v>
      </c>
      <c r="P92" s="42">
        <f ca="1">P79+P89</f>
        <v>0</v>
      </c>
      <c r="Q92" s="110"/>
      <c r="R92" s="42">
        <f ca="1">R79+R89</f>
        <v>1128725.1756033166</v>
      </c>
      <c r="S92" s="51"/>
      <c r="T92" s="42">
        <f ca="1">T79+T89</f>
        <v>2606329.5708189611</v>
      </c>
      <c r="U92" s="51"/>
      <c r="V92" s="42">
        <f ca="1">V79+V89</f>
        <v>11784194.28618744</v>
      </c>
      <c r="W92" s="51"/>
      <c r="X92" s="42">
        <f ca="1">X79+X89</f>
        <v>15519249.032609724</v>
      </c>
      <c r="Z92" s="52" t="str">
        <f t="shared" ca="1" si="15"/>
        <v/>
      </c>
    </row>
    <row r="93" spans="2:26" x14ac:dyDescent="0.2">
      <c r="F93" s="111"/>
      <c r="Z93" s="52" t="str">
        <f t="shared" si="15"/>
        <v/>
      </c>
    </row>
    <row r="94" spans="2:26" x14ac:dyDescent="0.2">
      <c r="Z94" s="52" t="str">
        <f t="shared" si="15"/>
        <v/>
      </c>
    </row>
    <row r="95" spans="2:26" x14ac:dyDescent="0.2">
      <c r="B95" s="18">
        <f>B92+1</f>
        <v>56</v>
      </c>
      <c r="D95" s="1" t="s">
        <v>79</v>
      </c>
      <c r="F95" s="87">
        <v>6.0821321807016528E-2</v>
      </c>
      <c r="H95" s="90"/>
      <c r="L95" s="87">
        <f>F95</f>
        <v>6.0821321807016528E-2</v>
      </c>
      <c r="P95" s="87">
        <f>$F$95</f>
        <v>6.0821321807016528E-2</v>
      </c>
      <c r="Q95" s="126"/>
      <c r="R95" s="87">
        <f>$F$95</f>
        <v>6.0821321807016528E-2</v>
      </c>
      <c r="S95" s="126"/>
      <c r="T95" s="87">
        <f>$F$95</f>
        <v>6.0821321807016528E-2</v>
      </c>
      <c r="U95" s="126"/>
      <c r="V95" s="87">
        <f>$F$95</f>
        <v>6.0821321807016528E-2</v>
      </c>
      <c r="X95" s="87">
        <f>$F$95</f>
        <v>6.0821321807016528E-2</v>
      </c>
      <c r="Z95" s="52" t="str">
        <f>IF(ROUND(F95,4)=ROUND(X95,4), "", "check")</f>
        <v/>
      </c>
    </row>
    <row r="96" spans="2:26" x14ac:dyDescent="0.2">
      <c r="Z96" s="52" t="str">
        <f t="shared" si="15"/>
        <v/>
      </c>
    </row>
    <row r="97" spans="2:26" x14ac:dyDescent="0.2">
      <c r="B97" s="18">
        <f>B95+1</f>
        <v>57</v>
      </c>
      <c r="D97" s="1" t="s">
        <v>80</v>
      </c>
      <c r="F97" s="42">
        <f>F92*F95</f>
        <v>943901.23961558577</v>
      </c>
      <c r="H97" s="42"/>
      <c r="L97" s="42">
        <f>L92*L95</f>
        <v>943901.23961558577</v>
      </c>
      <c r="P97" s="42">
        <f ca="1">P92*P95</f>
        <v>0</v>
      </c>
      <c r="R97" s="42">
        <f ca="1">R92*R95</f>
        <v>68650.557137050564</v>
      </c>
      <c r="T97" s="42">
        <f ca="1">T92*T95</f>
        <v>158520.4095619233</v>
      </c>
      <c r="V97" s="42">
        <f ca="1">V92*V95</f>
        <v>716730.27291661175</v>
      </c>
      <c r="X97" s="81">
        <f t="shared" ref="X97" ca="1" si="23">P97+R97+T97+V97</f>
        <v>943901.23961558565</v>
      </c>
      <c r="Z97" s="52" t="str">
        <f t="shared" ca="1" si="15"/>
        <v/>
      </c>
    </row>
    <row r="98" spans="2:26" x14ac:dyDescent="0.2">
      <c r="F98" s="51"/>
      <c r="H98" s="51"/>
      <c r="L98" s="51"/>
      <c r="P98" s="51"/>
      <c r="R98" s="51"/>
      <c r="T98" s="51"/>
      <c r="V98" s="51"/>
      <c r="X98" s="91"/>
      <c r="Z98" s="52" t="str">
        <f t="shared" si="15"/>
        <v/>
      </c>
    </row>
    <row r="99" spans="2:26" x14ac:dyDescent="0.2">
      <c r="F99" s="51"/>
      <c r="H99" s="51"/>
      <c r="L99" s="51"/>
      <c r="P99" s="51"/>
      <c r="R99" s="51"/>
      <c r="T99" s="51"/>
      <c r="V99" s="51"/>
      <c r="X99" s="91"/>
      <c r="Z99" s="52" t="str">
        <f t="shared" si="15"/>
        <v/>
      </c>
    </row>
    <row r="100" spans="2:26" x14ac:dyDescent="0.2">
      <c r="D100" s="6" t="s">
        <v>81</v>
      </c>
      <c r="Z100" s="52" t="str">
        <f t="shared" si="15"/>
        <v/>
      </c>
    </row>
    <row r="101" spans="2:26" x14ac:dyDescent="0.2">
      <c r="Z101" s="52" t="str">
        <f t="shared" si="15"/>
        <v/>
      </c>
    </row>
    <row r="102" spans="2:26" x14ac:dyDescent="0.2">
      <c r="B102" s="18">
        <f>B97+1</f>
        <v>58</v>
      </c>
      <c r="D102" s="1" t="s">
        <v>82</v>
      </c>
      <c r="F102" s="51">
        <v>672899.26923475764</v>
      </c>
      <c r="H102" s="51"/>
      <c r="K102" s="74">
        <v>0</v>
      </c>
      <c r="L102" s="51">
        <f>F102-H102</f>
        <v>672899.26923475764</v>
      </c>
      <c r="N102" s="2" t="s">
        <v>83</v>
      </c>
      <c r="O102" s="74">
        <v>33</v>
      </c>
      <c r="P102" s="79">
        <f ca="1">OFFSET('Function Factors'!$B$9,$O102-1,P$14)*$L102+OFFSET('Function Factors'!$B$9,$K102-1,P$14)*$H102</f>
        <v>0</v>
      </c>
      <c r="R102" s="79">
        <f ca="1">OFFSET('Function Factors'!$B$9,$O102-1,R$14)*$L102+OFFSET('Function Factors'!$B$9,$K102-1,R$14)*$H102</f>
        <v>24853.346732706683</v>
      </c>
      <c r="S102" s="79"/>
      <c r="T102" s="79">
        <f ca="1">OFFSET('Function Factors'!$B$9,$O102-1,T$14)*$L102+OFFSET('Function Factors'!$B$9,$K102-1,T$14)*$H102</f>
        <v>82421.141572556502</v>
      </c>
      <c r="U102" s="79"/>
      <c r="V102" s="79">
        <f ca="1">OFFSET('Function Factors'!$B$9,$O102-1,V$14)*$L102+OFFSET('Function Factors'!$B$9,$K102-1,V$14)*$H102</f>
        <v>565624.78092949442</v>
      </c>
      <c r="X102" s="79">
        <f t="shared" ref="X102:X103" ca="1" si="24">P102+R102+T102+V102</f>
        <v>672899.26923475764</v>
      </c>
      <c r="Z102" s="52" t="str">
        <f t="shared" ca="1" si="15"/>
        <v/>
      </c>
    </row>
    <row r="103" spans="2:26" x14ac:dyDescent="0.2">
      <c r="B103" s="18">
        <f>B102+1</f>
        <v>59</v>
      </c>
      <c r="D103" s="1" t="s">
        <v>56</v>
      </c>
      <c r="F103" s="51">
        <v>57300.730764952459</v>
      </c>
      <c r="H103" s="51"/>
      <c r="K103" s="74">
        <v>0</v>
      </c>
      <c r="L103" s="51">
        <f>F103-H103</f>
        <v>57300.730764952459</v>
      </c>
      <c r="N103" s="2" t="s">
        <v>57</v>
      </c>
      <c r="O103" s="74">
        <v>45</v>
      </c>
      <c r="P103" s="79">
        <f ca="1">OFFSET('Function Factors'!$B$9,$O103-1,P$14)*$L103+OFFSET('Function Factors'!$B$9,$K103-1,P$14)*$H103</f>
        <v>0</v>
      </c>
      <c r="R103" s="79">
        <f ca="1">OFFSET('Function Factors'!$B$9,$O103-1,R$14)*$L103+OFFSET('Function Factors'!$B$9,$K103-1,R$14)*$H103</f>
        <v>3002.3106592115464</v>
      </c>
      <c r="S103" s="79"/>
      <c r="T103" s="79">
        <f ca="1">OFFSET('Function Factors'!$B$9,$O103-1,T$14)*$L103+OFFSET('Function Factors'!$B$9,$K103-1,T$14)*$H103</f>
        <v>7071.8904647083737</v>
      </c>
      <c r="U103" s="79"/>
      <c r="V103" s="79">
        <f ca="1">OFFSET('Function Factors'!$B$9,$O103-1,V$14)*$L103+OFFSET('Function Factors'!$B$9,$K103-1,V$14)*$H103</f>
        <v>47226.529641032546</v>
      </c>
      <c r="X103" s="79">
        <f t="shared" ca="1" si="24"/>
        <v>57300.730764952466</v>
      </c>
      <c r="Z103" s="52" t="str">
        <f t="shared" ca="1" si="15"/>
        <v/>
      </c>
    </row>
    <row r="104" spans="2:26" x14ac:dyDescent="0.2">
      <c r="B104" s="18">
        <f>B103+1</f>
        <v>60</v>
      </c>
      <c r="D104" s="1" t="s">
        <v>84</v>
      </c>
      <c r="F104" s="42">
        <f>SUM(F102:F103)</f>
        <v>730199.99999971013</v>
      </c>
      <c r="H104" s="42">
        <f>SUM(H102:H103)</f>
        <v>0</v>
      </c>
      <c r="L104" s="42">
        <f>SUM(L102:L103)</f>
        <v>730199.99999971013</v>
      </c>
      <c r="P104" s="81">
        <f ca="1">SUM(P102:P103)</f>
        <v>0</v>
      </c>
      <c r="R104" s="81">
        <f ca="1">SUM(R102:R103)</f>
        <v>27855.65739191823</v>
      </c>
      <c r="T104" s="81">
        <f ca="1">SUM(T102:T103)</f>
        <v>89493.032037264871</v>
      </c>
      <c r="V104" s="81">
        <f ca="1">SUM(V102:V103)</f>
        <v>612851.31057052698</v>
      </c>
      <c r="X104" s="81">
        <f ca="1">SUM(X102:X103)</f>
        <v>730199.99999971013</v>
      </c>
      <c r="Z104" s="52" t="str">
        <f t="shared" ca="1" si="15"/>
        <v/>
      </c>
    </row>
    <row r="105" spans="2:26" x14ac:dyDescent="0.2">
      <c r="Z105" s="52" t="str">
        <f t="shared" si="15"/>
        <v/>
      </c>
    </row>
    <row r="106" spans="2:26" x14ac:dyDescent="0.2">
      <c r="D106" s="6" t="s">
        <v>85</v>
      </c>
      <c r="F106" s="51"/>
      <c r="H106" s="51"/>
      <c r="L106" s="51"/>
      <c r="P106" s="51"/>
      <c r="R106" s="51"/>
      <c r="T106" s="51"/>
      <c r="V106" s="51"/>
      <c r="X106" s="91"/>
      <c r="Z106" s="52" t="str">
        <f t="shared" si="15"/>
        <v/>
      </c>
    </row>
    <row r="107" spans="2:26" x14ac:dyDescent="0.2">
      <c r="F107" s="51"/>
      <c r="H107" s="51"/>
      <c r="L107" s="51"/>
      <c r="P107" s="51"/>
      <c r="R107" s="51"/>
      <c r="T107" s="51"/>
      <c r="V107" s="51"/>
      <c r="X107" s="91"/>
      <c r="Z107" s="52" t="str">
        <f t="shared" si="15"/>
        <v/>
      </c>
    </row>
    <row r="108" spans="2:26" x14ac:dyDescent="0.2">
      <c r="B108" s="18">
        <f>B104+1</f>
        <v>61</v>
      </c>
      <c r="D108" s="1" t="s">
        <v>86</v>
      </c>
      <c r="F108" s="51">
        <v>121807.67104598368</v>
      </c>
      <c r="H108" s="51"/>
      <c r="K108" s="74">
        <v>0</v>
      </c>
      <c r="L108" s="51">
        <f>F108-H108</f>
        <v>121807.67104598368</v>
      </c>
      <c r="N108" s="2" t="s">
        <v>87</v>
      </c>
      <c r="O108" s="74">
        <v>93</v>
      </c>
      <c r="P108" s="79">
        <f ca="1">OFFSET('Function Factors'!$B$9,$O108-1,P$14)*$L108+OFFSET('Function Factors'!$B$9,$K108-1,P$14)*$H108</f>
        <v>0</v>
      </c>
      <c r="R108" s="79">
        <f ca="1">OFFSET('Function Factors'!$B$9,$O108-1,R$14)*$L108+OFFSET('Function Factors'!$B$9,$K108-1,R$14)*$H108</f>
        <v>8859.1519217401892</v>
      </c>
      <c r="S108" s="79"/>
      <c r="T108" s="79">
        <f ca="1">OFFSET('Function Factors'!$B$9,$O108-1,T$14)*$L108+OFFSET('Function Factors'!$B$9,$K108-1,T$14)*$H108</f>
        <v>20456.591316541941</v>
      </c>
      <c r="U108" s="79"/>
      <c r="V108" s="79">
        <f ca="1">OFFSET('Function Factors'!$B$9,$O108-1,V$14)*$L108+OFFSET('Function Factors'!$B$9,$K108-1,V$14)*$H108</f>
        <v>92491.927807701548</v>
      </c>
      <c r="X108" s="79">
        <f ca="1">P108+R108+T108+V108</f>
        <v>121807.67104598368</v>
      </c>
      <c r="Z108" s="52" t="str">
        <f t="shared" ca="1" si="15"/>
        <v/>
      </c>
    </row>
    <row r="109" spans="2:26" x14ac:dyDescent="0.2">
      <c r="B109" s="18">
        <f>B108+1</f>
        <v>62</v>
      </c>
      <c r="D109" s="1" t="s">
        <v>88</v>
      </c>
      <c r="F109" s="51">
        <v>125582.50292039152</v>
      </c>
      <c r="H109" s="51"/>
      <c r="K109" s="74">
        <v>0</v>
      </c>
      <c r="L109" s="51">
        <f>F109-H109</f>
        <v>125582.50292039152</v>
      </c>
      <c r="N109" s="2" t="s">
        <v>89</v>
      </c>
      <c r="O109" s="74">
        <v>90</v>
      </c>
      <c r="P109" s="79">
        <f ca="1">OFFSET('Function Factors'!$B$9,$O109-1,P$14)*$L109+OFFSET('Function Factors'!$B$9,$K109-1,P$14)*$H109</f>
        <v>0</v>
      </c>
      <c r="R109" s="79">
        <f ca="1">OFFSET('Function Factors'!$B$9,$O109-1,R$14)*$L109+OFFSET('Function Factors'!$B$9,$K109-1,R$14)*$H109</f>
        <v>4332.8583914291694</v>
      </c>
      <c r="S109" s="79"/>
      <c r="T109" s="79">
        <f ca="1">OFFSET('Function Factors'!$B$9,$O109-1,T$14)*$L109+OFFSET('Function Factors'!$B$9,$K109-1,T$14)*$H109</f>
        <v>25970.862333656336</v>
      </c>
      <c r="U109" s="79"/>
      <c r="V109" s="79">
        <f ca="1">OFFSET('Function Factors'!$B$9,$O109-1,V$14)*$L109+OFFSET('Function Factors'!$B$9,$K109-1,V$14)*$H109</f>
        <v>95278.782195306019</v>
      </c>
      <c r="W109" s="31"/>
      <c r="X109" s="79">
        <f ca="1">P109+R109+T109+V109</f>
        <v>125582.50292039153</v>
      </c>
      <c r="Z109" s="52" t="str">
        <f t="shared" ca="1" si="15"/>
        <v/>
      </c>
    </row>
    <row r="110" spans="2:26" x14ac:dyDescent="0.2">
      <c r="B110" s="18">
        <f>B109+1</f>
        <v>63</v>
      </c>
      <c r="D110" s="1" t="s">
        <v>90</v>
      </c>
      <c r="F110" s="42">
        <f>SUM(F108:F109)</f>
        <v>247390.17396637518</v>
      </c>
      <c r="H110" s="42">
        <f>SUM(H108:H109)</f>
        <v>0</v>
      </c>
      <c r="L110" s="42">
        <f>SUM(L108:L109)</f>
        <v>247390.17396637518</v>
      </c>
      <c r="P110" s="81">
        <f ca="1">SUM(P108:P109)</f>
        <v>0</v>
      </c>
      <c r="R110" s="81">
        <f ca="1">SUM(R108:R109)</f>
        <v>13192.010313169358</v>
      </c>
      <c r="T110" s="81">
        <f ca="1">SUM(T108:T109)</f>
        <v>46427.45365019828</v>
      </c>
      <c r="V110" s="81">
        <f ca="1">SUM(V108:V109)</f>
        <v>187770.71000300755</v>
      </c>
      <c r="X110" s="81">
        <f ca="1">SUM(X108:X109)</f>
        <v>247390.17396637521</v>
      </c>
      <c r="Z110" s="52" t="str">
        <f t="shared" ca="1" si="15"/>
        <v/>
      </c>
    </row>
    <row r="111" spans="2:26" x14ac:dyDescent="0.2">
      <c r="Z111" s="52" t="str">
        <f t="shared" si="15"/>
        <v/>
      </c>
    </row>
    <row r="112" spans="2:26" x14ac:dyDescent="0.2">
      <c r="Z112" s="52" t="str">
        <f t="shared" si="15"/>
        <v/>
      </c>
    </row>
    <row r="113" spans="2:40" x14ac:dyDescent="0.2">
      <c r="D113" s="6" t="s">
        <v>91</v>
      </c>
      <c r="Z113" s="52" t="str">
        <f t="shared" si="15"/>
        <v/>
      </c>
      <c r="AC113" s="2" t="s">
        <v>92</v>
      </c>
      <c r="AD113" s="18" t="s">
        <v>93</v>
      </c>
    </row>
    <row r="114" spans="2:40" x14ac:dyDescent="0.2">
      <c r="F114" s="51"/>
      <c r="Z114" s="52" t="str">
        <f t="shared" si="15"/>
        <v/>
      </c>
      <c r="AC114" s="34" t="s">
        <v>94</v>
      </c>
      <c r="AD114" s="4" t="s">
        <v>95</v>
      </c>
      <c r="AF114" s="4" t="s">
        <v>96</v>
      </c>
      <c r="AG114" s="18"/>
      <c r="AH114" s="4" t="s">
        <v>18</v>
      </c>
      <c r="AI114" s="18"/>
      <c r="AJ114" s="4" t="s">
        <v>19</v>
      </c>
      <c r="AK114" s="18"/>
      <c r="AL114" s="4" t="s">
        <v>20</v>
      </c>
      <c r="AN114" s="4" t="s">
        <v>2</v>
      </c>
    </row>
    <row r="115" spans="2:40" x14ac:dyDescent="0.2">
      <c r="D115" s="1" t="s">
        <v>17</v>
      </c>
      <c r="Z115" s="52" t="str">
        <f t="shared" si="15"/>
        <v/>
      </c>
    </row>
    <row r="116" spans="2:40" x14ac:dyDescent="0.2">
      <c r="B116" s="18">
        <f>B110+1</f>
        <v>64</v>
      </c>
      <c r="D116" s="36" t="s">
        <v>97</v>
      </c>
      <c r="F116" s="79">
        <v>2247538.0139059885</v>
      </c>
      <c r="H116" s="79"/>
      <c r="K116" s="74">
        <v>0</v>
      </c>
      <c r="L116" s="51">
        <f t="shared" ref="L116:L159" si="25">F116-H116</f>
        <v>2247538.0139059885</v>
      </c>
      <c r="N116" s="2" t="s">
        <v>98</v>
      </c>
      <c r="O116" s="74">
        <v>39</v>
      </c>
      <c r="P116" s="79">
        <f ca="1">OFFSET('Function Factors'!$B$9,$O116-1,P$14)*$L116+OFFSET('Function Factors'!$B$9,$K116-1,P$14)*$H116</f>
        <v>2247538.0139059885</v>
      </c>
      <c r="R116" s="79">
        <f ca="1">OFFSET('Function Factors'!$B$9,$O116-1,R$14)*$L116+OFFSET('Function Factors'!$B$9,$K116-1,R$14)*$H116</f>
        <v>0</v>
      </c>
      <c r="S116" s="79"/>
      <c r="T116" s="79">
        <f ca="1">OFFSET('Function Factors'!$B$9,$O116-1,T$14)*$L116+OFFSET('Function Factors'!$B$9,$K116-1,T$14)*$H116</f>
        <v>0</v>
      </c>
      <c r="U116" s="79"/>
      <c r="V116" s="79">
        <f ca="1">OFFSET('Function Factors'!$B$9,$O116-1,V$14)*$L116+OFFSET('Function Factors'!$B$9,$K116-1,V$14)*$H116</f>
        <v>0</v>
      </c>
      <c r="X116" s="79">
        <f t="shared" ref="X116:X131" ca="1" si="26">P116+R116+T116+V116</f>
        <v>2247538.0139059885</v>
      </c>
      <c r="Z116" s="52" t="str">
        <f t="shared" ca="1" si="15"/>
        <v/>
      </c>
      <c r="AC116" s="127"/>
      <c r="AD116" s="37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x14ac:dyDescent="0.2">
      <c r="B117" s="18">
        <f t="shared" ref="B117:B122" si="27">B116+1</f>
        <v>65</v>
      </c>
      <c r="D117" s="36" t="s">
        <v>99</v>
      </c>
      <c r="F117" s="79">
        <v>24266.29553468162</v>
      </c>
      <c r="H117" s="79"/>
      <c r="K117" s="74">
        <v>0</v>
      </c>
      <c r="L117" s="51">
        <f t="shared" si="25"/>
        <v>24266.29553468162</v>
      </c>
      <c r="N117" s="2" t="s">
        <v>100</v>
      </c>
      <c r="O117" s="74">
        <v>21</v>
      </c>
      <c r="P117" s="79">
        <f ca="1">OFFSET('Function Factors'!$B$9,$O117-1,P$14)*$L117+OFFSET('Function Factors'!$B$9,$K117-1,P$14)*$H117</f>
        <v>0</v>
      </c>
      <c r="R117" s="79">
        <f ca="1">OFFSET('Function Factors'!$B$9,$O117-1,R$14)*$L117+OFFSET('Function Factors'!$B$9,$K117-1,R$14)*$H117</f>
        <v>5732.3451488280325</v>
      </c>
      <c r="S117" s="79"/>
      <c r="T117" s="79">
        <f ca="1">OFFSET('Function Factors'!$B$9,$O117-1,T$14)*$L117+OFFSET('Function Factors'!$B$9,$K117-1,T$14)*$H117</f>
        <v>18533.95038585359</v>
      </c>
      <c r="U117" s="79"/>
      <c r="V117" s="79">
        <f ca="1">OFFSET('Function Factors'!$B$9,$O117-1,V$14)*$L117+OFFSET('Function Factors'!$B$9,$K117-1,V$14)*$H117</f>
        <v>0</v>
      </c>
      <c r="X117" s="79">
        <f t="shared" ca="1" si="26"/>
        <v>24266.295534681623</v>
      </c>
      <c r="Z117" s="52" t="str">
        <f t="shared" ca="1" si="15"/>
        <v/>
      </c>
      <c r="AC117" s="127"/>
      <c r="AD117" s="37">
        <f t="shared" ref="AD117:AD122" si="28">IFERROR(AC117/F117,0)</f>
        <v>0</v>
      </c>
      <c r="AF117" s="8">
        <f t="shared" ref="AF117:AF157" ca="1" si="29">$AD117*P117</f>
        <v>0</v>
      </c>
      <c r="AH117" s="8">
        <f t="shared" ref="AH117:AH157" ca="1" si="30">$AD117*R117</f>
        <v>0</v>
      </c>
      <c r="AJ117" s="8">
        <f t="shared" ref="AJ117:AJ157" ca="1" si="31">$AD117*T117</f>
        <v>0</v>
      </c>
      <c r="AL117" s="8">
        <f t="shared" ref="AL117:AL157" ca="1" si="32">$AD117*V117</f>
        <v>0</v>
      </c>
      <c r="AN117" s="8">
        <f t="shared" ref="AN117:AN160" ca="1" si="33">SUM(AF117:AL117)</f>
        <v>0</v>
      </c>
    </row>
    <row r="118" spans="2:40" x14ac:dyDescent="0.2">
      <c r="B118" s="18">
        <f t="shared" si="27"/>
        <v>66</v>
      </c>
      <c r="D118" s="36" t="s">
        <v>101</v>
      </c>
      <c r="F118" s="79">
        <v>34752.348132451392</v>
      </c>
      <c r="H118" s="79"/>
      <c r="K118" s="74">
        <v>0</v>
      </c>
      <c r="L118" s="51">
        <f t="shared" si="25"/>
        <v>34752.348132451392</v>
      </c>
      <c r="N118" s="2" t="s">
        <v>102</v>
      </c>
      <c r="O118" s="74">
        <v>111</v>
      </c>
      <c r="P118" s="79">
        <f ca="1">OFFSET('Function Factors'!$B$9,$O118-1,P$14)*$L118+OFFSET('Function Factors'!$B$9,$K118-1,P$14)*$H118</f>
        <v>0</v>
      </c>
      <c r="R118" s="79">
        <f ca="1">OFFSET('Function Factors'!$B$9,$O118-1,R$14)*$L118+OFFSET('Function Factors'!$B$9,$K118-1,R$14)*$H118</f>
        <v>7509.5133219631934</v>
      </c>
      <c r="S118" s="79"/>
      <c r="T118" s="79">
        <f ca="1">OFFSET('Function Factors'!$B$9,$O118-1,T$14)*$L118+OFFSET('Function Factors'!$B$9,$K118-1,T$14)*$H118</f>
        <v>10628.242000188779</v>
      </c>
      <c r="U118" s="79"/>
      <c r="V118" s="79">
        <f ca="1">OFFSET('Function Factors'!$B$9,$O118-1,V$14)*$L118+OFFSET('Function Factors'!$B$9,$K118-1,V$14)*$H118</f>
        <v>16614.592810299422</v>
      </c>
      <c r="X118" s="79">
        <f t="shared" ca="1" si="26"/>
        <v>34752.348132451392</v>
      </c>
      <c r="Z118" s="52" t="str">
        <f t="shared" ca="1" si="15"/>
        <v/>
      </c>
      <c r="AC118" s="127"/>
      <c r="AD118" s="37">
        <f t="shared" si="28"/>
        <v>0</v>
      </c>
      <c r="AF118" s="8">
        <f t="shared" ca="1" si="29"/>
        <v>0</v>
      </c>
      <c r="AH118" s="8">
        <f t="shared" ca="1" si="30"/>
        <v>0</v>
      </c>
      <c r="AJ118" s="8">
        <f t="shared" ca="1" si="31"/>
        <v>0</v>
      </c>
      <c r="AL118" s="8">
        <f t="shared" ca="1" si="32"/>
        <v>0</v>
      </c>
      <c r="AN118" s="8">
        <f t="shared" ca="1" si="33"/>
        <v>0</v>
      </c>
    </row>
    <row r="119" spans="2:40" x14ac:dyDescent="0.2">
      <c r="B119" s="18">
        <f t="shared" si="27"/>
        <v>67</v>
      </c>
      <c r="D119" s="36" t="s">
        <v>103</v>
      </c>
      <c r="F119" s="79">
        <v>2669.6763905361131</v>
      </c>
      <c r="H119" s="79"/>
      <c r="K119" s="74">
        <v>0</v>
      </c>
      <c r="L119" s="51">
        <f t="shared" si="25"/>
        <v>2669.6763905361131</v>
      </c>
      <c r="N119" s="2" t="s">
        <v>104</v>
      </c>
      <c r="O119" s="74">
        <v>87</v>
      </c>
      <c r="P119" s="79">
        <f ca="1">OFFSET('Function Factors'!$B$9,$O119-1,P$14)*$L119+OFFSET('Function Factors'!$B$9,$K119-1,P$14)*$H119</f>
        <v>0</v>
      </c>
      <c r="R119" s="79">
        <f ca="1">OFFSET('Function Factors'!$B$9,$O119-1,R$14)*$L119+OFFSET('Function Factors'!$B$9,$K119-1,R$14)*$H119</f>
        <v>192.8819400195122</v>
      </c>
      <c r="S119" s="79"/>
      <c r="T119" s="79">
        <f ca="1">OFFSET('Function Factors'!$B$9,$O119-1,T$14)*$L119+OFFSET('Function Factors'!$B$9,$K119-1,T$14)*$H119</f>
        <v>751.50387464030882</v>
      </c>
      <c r="U119" s="79"/>
      <c r="V119" s="79">
        <f ca="1">OFFSET('Function Factors'!$B$9,$O119-1,V$14)*$L119+OFFSET('Function Factors'!$B$9,$K119-1,V$14)*$H119</f>
        <v>1725.290575876292</v>
      </c>
      <c r="X119" s="79">
        <f t="shared" ca="1" si="26"/>
        <v>2669.6763905361131</v>
      </c>
      <c r="Z119" s="52"/>
      <c r="AC119" s="127"/>
      <c r="AD119" s="37">
        <f t="shared" si="28"/>
        <v>0</v>
      </c>
      <c r="AF119" s="8">
        <f t="shared" ca="1" si="29"/>
        <v>0</v>
      </c>
      <c r="AH119" s="8">
        <f t="shared" ca="1" si="30"/>
        <v>0</v>
      </c>
      <c r="AJ119" s="8">
        <f t="shared" ca="1" si="31"/>
        <v>0</v>
      </c>
      <c r="AL119" s="8">
        <f t="shared" ca="1" si="32"/>
        <v>0</v>
      </c>
      <c r="AN119" s="8">
        <f t="shared" ca="1" si="33"/>
        <v>0</v>
      </c>
    </row>
    <row r="120" spans="2:40" x14ac:dyDescent="0.2">
      <c r="B120" s="18">
        <f t="shared" si="27"/>
        <v>68</v>
      </c>
      <c r="D120" s="36" t="s">
        <v>105</v>
      </c>
      <c r="F120" s="79">
        <v>13946.739835347375</v>
      </c>
      <c r="H120" s="79"/>
      <c r="K120" s="74">
        <v>0</v>
      </c>
      <c r="L120" s="51">
        <f t="shared" si="25"/>
        <v>13946.739835347375</v>
      </c>
      <c r="N120" s="2" t="s">
        <v>46</v>
      </c>
      <c r="O120" s="74">
        <v>99</v>
      </c>
      <c r="P120" s="79">
        <f ca="1">OFFSET('Function Factors'!$B$9,$O120-1,P$14)*$L120+OFFSET('Function Factors'!$B$9,$K120-1,P$14)*$H120</f>
        <v>0</v>
      </c>
      <c r="R120" s="79">
        <f ca="1">OFFSET('Function Factors'!$B$9,$O120-1,R$14)*$L120+OFFSET('Function Factors'!$B$9,$K120-1,R$14)*$H120</f>
        <v>13946.739835347375</v>
      </c>
      <c r="S120" s="79"/>
      <c r="T120" s="79">
        <f ca="1">OFFSET('Function Factors'!$B$9,$O120-1,T$14)*$L120+OFFSET('Function Factors'!$B$9,$K120-1,T$14)*$H120</f>
        <v>0</v>
      </c>
      <c r="U120" s="79"/>
      <c r="V120" s="79">
        <f ca="1">OFFSET('Function Factors'!$B$9,$O120-1,V$14)*$L120+OFFSET('Function Factors'!$B$9,$K120-1,V$14)*$H120</f>
        <v>0</v>
      </c>
      <c r="X120" s="79">
        <f t="shared" ca="1" si="26"/>
        <v>13946.739835347375</v>
      </c>
      <c r="Z120" s="52" t="str">
        <f t="shared" ca="1" si="15"/>
        <v/>
      </c>
      <c r="AC120" s="127"/>
      <c r="AD120" s="37">
        <f t="shared" si="28"/>
        <v>0</v>
      </c>
      <c r="AF120" s="8">
        <f t="shared" ca="1" si="29"/>
        <v>0</v>
      </c>
      <c r="AH120" s="8">
        <f t="shared" ca="1" si="30"/>
        <v>0</v>
      </c>
      <c r="AJ120" s="8">
        <f t="shared" ca="1" si="31"/>
        <v>0</v>
      </c>
      <c r="AL120" s="8">
        <f t="shared" ca="1" si="32"/>
        <v>0</v>
      </c>
      <c r="AN120" s="8">
        <f t="shared" ca="1" si="33"/>
        <v>0</v>
      </c>
    </row>
    <row r="121" spans="2:40" x14ac:dyDescent="0.2">
      <c r="B121" s="18">
        <f t="shared" si="27"/>
        <v>69</v>
      </c>
      <c r="D121" s="36" t="s">
        <v>106</v>
      </c>
      <c r="F121" s="79">
        <v>15221.404780000001</v>
      </c>
      <c r="H121" s="79"/>
      <c r="K121" s="74">
        <v>0</v>
      </c>
      <c r="L121" s="51">
        <f>F121-H121</f>
        <v>15221.404780000001</v>
      </c>
      <c r="N121" s="2" t="s">
        <v>107</v>
      </c>
      <c r="O121" s="74">
        <v>108</v>
      </c>
      <c r="P121" s="79">
        <f ca="1">OFFSET('Function Factors'!$B$9,$O121-1,P$14)*$L121+OFFSET('Function Factors'!$B$9,$K121-1,P$14)*$H121</f>
        <v>0</v>
      </c>
      <c r="R121" s="79">
        <f ca="1">OFFSET('Function Factors'!$B$9,$O121-1,R$14)*$L121+OFFSET('Function Factors'!$B$9,$K121-1,R$14)*$H121</f>
        <v>0</v>
      </c>
      <c r="S121" s="79"/>
      <c r="T121" s="79">
        <f ca="1">OFFSET('Function Factors'!$B$9,$O121-1,T$14)*$L121+OFFSET('Function Factors'!$B$9,$K121-1,T$14)*$H121</f>
        <v>15221.404780000001</v>
      </c>
      <c r="U121" s="79"/>
      <c r="V121" s="79">
        <f ca="1">OFFSET('Function Factors'!$B$9,$O121-1,V$14)*$L121+OFFSET('Function Factors'!$B$9,$K121-1,V$14)*$H121</f>
        <v>0</v>
      </c>
      <c r="X121" s="79">
        <f t="shared" ca="1" si="26"/>
        <v>15221.404780000001</v>
      </c>
      <c r="Z121" s="52" t="str">
        <f t="shared" ca="1" si="15"/>
        <v/>
      </c>
      <c r="AC121" s="127"/>
      <c r="AD121" s="37">
        <f t="shared" si="28"/>
        <v>0</v>
      </c>
      <c r="AF121" s="8">
        <f t="shared" ca="1" si="29"/>
        <v>0</v>
      </c>
      <c r="AH121" s="8">
        <f t="shared" ca="1" si="30"/>
        <v>0</v>
      </c>
      <c r="AJ121" s="8">
        <f t="shared" ca="1" si="31"/>
        <v>0</v>
      </c>
      <c r="AL121" s="8">
        <f t="shared" ca="1" si="32"/>
        <v>0</v>
      </c>
      <c r="AN121" s="8">
        <f t="shared" ca="1" si="33"/>
        <v>0</v>
      </c>
    </row>
    <row r="122" spans="2:40" x14ac:dyDescent="0.2">
      <c r="B122" s="18">
        <f t="shared" si="27"/>
        <v>70</v>
      </c>
      <c r="D122" s="36" t="s">
        <v>108</v>
      </c>
      <c r="F122" s="79">
        <v>12004.512029052725</v>
      </c>
      <c r="H122" s="79"/>
      <c r="K122" s="74">
        <v>0</v>
      </c>
      <c r="L122" s="51">
        <f t="shared" si="25"/>
        <v>12004.512029052725</v>
      </c>
      <c r="N122" s="2" t="s">
        <v>109</v>
      </c>
      <c r="O122" s="74">
        <v>51</v>
      </c>
      <c r="P122" s="79">
        <f ca="1">OFFSET('Function Factors'!$B$9,$O122-1,P$14)*$L122+OFFSET('Function Factors'!$B$9,$K122-1,P$14)*$H122</f>
        <v>0</v>
      </c>
      <c r="R122" s="79">
        <f ca="1">OFFSET('Function Factors'!$B$9,$O122-1,R$14)*$L122+OFFSET('Function Factors'!$B$9,$K122-1,R$14)*$H122</f>
        <v>0</v>
      </c>
      <c r="S122" s="79"/>
      <c r="T122" s="79">
        <f ca="1">OFFSET('Function Factors'!$B$9,$O122-1,T$14)*$L122+OFFSET('Function Factors'!$B$9,$K122-1,T$14)*$H122</f>
        <v>1294.5219427863499</v>
      </c>
      <c r="U122" s="79"/>
      <c r="V122" s="79">
        <f ca="1">OFFSET('Function Factors'!$B$9,$O122-1,V$14)*$L122+OFFSET('Function Factors'!$B$9,$K122-1,V$14)*$H122</f>
        <v>10709.990086266376</v>
      </c>
      <c r="X122" s="79">
        <f t="shared" ca="1" si="26"/>
        <v>12004.512029052727</v>
      </c>
      <c r="Z122" s="52" t="str">
        <f t="shared" ca="1" si="15"/>
        <v/>
      </c>
      <c r="AC122" s="127"/>
      <c r="AD122" s="37">
        <f t="shared" si="28"/>
        <v>0</v>
      </c>
      <c r="AF122" s="8">
        <f t="shared" ca="1" si="29"/>
        <v>0</v>
      </c>
      <c r="AH122" s="8">
        <f t="shared" ca="1" si="30"/>
        <v>0</v>
      </c>
      <c r="AJ122" s="8">
        <f t="shared" ca="1" si="31"/>
        <v>0</v>
      </c>
      <c r="AL122" s="8">
        <f t="shared" ca="1" si="32"/>
        <v>0</v>
      </c>
      <c r="AN122" s="8">
        <f t="shared" ca="1" si="33"/>
        <v>0</v>
      </c>
    </row>
    <row r="123" spans="2:40" x14ac:dyDescent="0.2">
      <c r="D123" s="1" t="s">
        <v>18</v>
      </c>
      <c r="Z123" s="52" t="str">
        <f t="shared" si="15"/>
        <v/>
      </c>
      <c r="AF123" s="8"/>
      <c r="AH123" s="8"/>
      <c r="AJ123" s="8"/>
      <c r="AL123" s="8"/>
      <c r="AN123" s="8"/>
    </row>
    <row r="124" spans="2:40" x14ac:dyDescent="0.2">
      <c r="B124" s="18">
        <f>B122+1</f>
        <v>71</v>
      </c>
      <c r="D124" s="36" t="s">
        <v>110</v>
      </c>
      <c r="F124" s="79">
        <v>1640.1810497976596</v>
      </c>
      <c r="H124" s="79"/>
      <c r="K124" s="74">
        <v>0</v>
      </c>
      <c r="L124" s="51">
        <f t="shared" si="25"/>
        <v>1640.1810497976596</v>
      </c>
      <c r="N124" s="2" t="s">
        <v>46</v>
      </c>
      <c r="O124" s="74">
        <v>99</v>
      </c>
      <c r="P124" s="79">
        <f ca="1">OFFSET('Function Factors'!$B$9,$O124-1,P$14)*$L124+OFFSET('Function Factors'!$B$9,$K124-1,P$14)*$H124</f>
        <v>0</v>
      </c>
      <c r="R124" s="79">
        <f ca="1">OFFSET('Function Factors'!$B$9,$O124-1,R$14)*$L124+OFFSET('Function Factors'!$B$9,$K124-1,R$14)*$H124</f>
        <v>1640.1810497976596</v>
      </c>
      <c r="S124" s="79"/>
      <c r="T124" s="79">
        <f ca="1">OFFSET('Function Factors'!$B$9,$O124-1,T$14)*$L124+OFFSET('Function Factors'!$B$9,$K124-1,T$14)*$H124</f>
        <v>0</v>
      </c>
      <c r="U124" s="79"/>
      <c r="V124" s="79">
        <f ca="1">OFFSET('Function Factors'!$B$9,$O124-1,V$14)*$L124+OFFSET('Function Factors'!$B$9,$K124-1,V$14)*$H124</f>
        <v>0</v>
      </c>
      <c r="X124" s="79">
        <f t="shared" ca="1" si="26"/>
        <v>1640.1810497976596</v>
      </c>
      <c r="Z124" s="52" t="str">
        <f t="shared" ca="1" si="15"/>
        <v/>
      </c>
      <c r="AC124" s="93">
        <v>579.59980981929994</v>
      </c>
      <c r="AD124" s="37">
        <f>IFERROR(AC124/F124,0)</f>
        <v>0.35337550686297836</v>
      </c>
      <c r="AF124" s="8">
        <f t="shared" ca="1" si="29"/>
        <v>0</v>
      </c>
      <c r="AH124" s="8">
        <f t="shared" ca="1" si="30"/>
        <v>579.59980981929994</v>
      </c>
      <c r="AJ124" s="8">
        <f t="shared" ca="1" si="31"/>
        <v>0</v>
      </c>
      <c r="AL124" s="8">
        <f t="shared" ca="1" si="32"/>
        <v>0</v>
      </c>
      <c r="AN124" s="8">
        <f t="shared" ca="1" si="33"/>
        <v>579.59980981929994</v>
      </c>
    </row>
    <row r="125" spans="2:40" x14ac:dyDescent="0.2">
      <c r="B125" s="18">
        <f t="shared" ref="B125:B131" si="34">B124+1</f>
        <v>72</v>
      </c>
      <c r="D125" s="36" t="s">
        <v>111</v>
      </c>
      <c r="F125" s="79">
        <v>17097.195056345034</v>
      </c>
      <c r="H125" s="79"/>
      <c r="K125" s="74">
        <v>0</v>
      </c>
      <c r="L125" s="51">
        <f t="shared" si="25"/>
        <v>17097.195056345034</v>
      </c>
      <c r="N125" s="2" t="s">
        <v>112</v>
      </c>
      <c r="O125" s="74">
        <v>96</v>
      </c>
      <c r="P125" s="79">
        <f ca="1">OFFSET('Function Factors'!$B$9,$O125-1,P$14)*$L125+OFFSET('Function Factors'!$B$9,$K125-1,P$14)*$H125</f>
        <v>0</v>
      </c>
      <c r="R125" s="79">
        <f ca="1">OFFSET('Function Factors'!$B$9,$O125-1,R$14)*$L125+OFFSET('Function Factors'!$B$9,$K125-1,R$14)*$H125</f>
        <v>14117.785878445757</v>
      </c>
      <c r="S125" s="79"/>
      <c r="T125" s="79">
        <f ca="1">OFFSET('Function Factors'!$B$9,$O125-1,T$14)*$L125+OFFSET('Function Factors'!$B$9,$K125-1,T$14)*$H125</f>
        <v>2979.4091778992783</v>
      </c>
      <c r="U125" s="79"/>
      <c r="V125" s="79">
        <f ca="1">OFFSET('Function Factors'!$B$9,$O125-1,V$14)*$L125+OFFSET('Function Factors'!$B$9,$K125-1,V$14)*$H125</f>
        <v>0</v>
      </c>
      <c r="X125" s="79">
        <f t="shared" ca="1" si="26"/>
        <v>17097.195056345034</v>
      </c>
      <c r="Z125" s="52" t="str">
        <f t="shared" ca="1" si="15"/>
        <v/>
      </c>
      <c r="AC125" s="93">
        <v>7301.1076114910002</v>
      </c>
      <c r="AD125" s="37">
        <f>IFERROR(AC125/F125,0)</f>
        <v>0.42703540478012186</v>
      </c>
      <c r="AF125" s="8">
        <f t="shared" ca="1" si="29"/>
        <v>0</v>
      </c>
      <c r="AH125" s="8">
        <f ca="1">$AD125*R125</f>
        <v>6028.7944072011724</v>
      </c>
      <c r="AJ125" s="8">
        <f ca="1">$AD125*T125</f>
        <v>1272.3132042898285</v>
      </c>
      <c r="AL125" s="8">
        <f t="shared" ca="1" si="32"/>
        <v>0</v>
      </c>
      <c r="AN125" s="8">
        <f t="shared" ca="1" si="33"/>
        <v>7301.1076114910011</v>
      </c>
    </row>
    <row r="126" spans="2:40" x14ac:dyDescent="0.2">
      <c r="B126" s="18">
        <f t="shared" si="34"/>
        <v>73</v>
      </c>
      <c r="D126" s="36" t="s">
        <v>113</v>
      </c>
      <c r="F126" s="79">
        <v>1307.4095306239601</v>
      </c>
      <c r="H126" s="79"/>
      <c r="K126" s="74">
        <v>0</v>
      </c>
      <c r="L126" s="51">
        <f t="shared" si="25"/>
        <v>1307.4095306239601</v>
      </c>
      <c r="N126" s="2" t="s">
        <v>46</v>
      </c>
      <c r="O126" s="74">
        <v>99</v>
      </c>
      <c r="P126" s="79">
        <f ca="1">OFFSET('Function Factors'!$B$9,$O126-1,P$14)*$L126+OFFSET('Function Factors'!$B$9,$K126-1,P$14)*$H126</f>
        <v>0</v>
      </c>
      <c r="R126" s="79">
        <f ca="1">OFFSET('Function Factors'!$B$9,$O126-1,R$14)*$L126+OFFSET('Function Factors'!$B$9,$K126-1,R$14)*$H126</f>
        <v>1307.4095306239601</v>
      </c>
      <c r="S126" s="79"/>
      <c r="T126" s="79">
        <f ca="1">OFFSET('Function Factors'!$B$9,$O126-1,T$14)*$L126+OFFSET('Function Factors'!$B$9,$K126-1,T$14)*$H126</f>
        <v>0</v>
      </c>
      <c r="U126" s="79"/>
      <c r="V126" s="79">
        <f ca="1">OFFSET('Function Factors'!$B$9,$O126-1,V$14)*$L126+OFFSET('Function Factors'!$B$9,$K126-1,V$14)*$H126</f>
        <v>0</v>
      </c>
      <c r="X126" s="79">
        <f t="shared" ca="1" si="26"/>
        <v>1307.4095306239601</v>
      </c>
      <c r="Z126" s="52" t="str">
        <f t="shared" ca="1" si="15"/>
        <v/>
      </c>
      <c r="AC126" s="93">
        <v>0</v>
      </c>
      <c r="AD126" s="37">
        <f t="shared" ref="AD126:AD131" si="35">IFERROR(AC126/F126,0)</f>
        <v>0</v>
      </c>
      <c r="AF126" s="8">
        <f t="shared" ca="1" si="29"/>
        <v>0</v>
      </c>
      <c r="AH126" s="8">
        <f t="shared" ca="1" si="30"/>
        <v>0</v>
      </c>
      <c r="AJ126" s="8">
        <f t="shared" ca="1" si="31"/>
        <v>0</v>
      </c>
      <c r="AL126" s="8">
        <f t="shared" ca="1" si="32"/>
        <v>0</v>
      </c>
      <c r="AN126" s="8">
        <f t="shared" ca="1" si="33"/>
        <v>0</v>
      </c>
    </row>
    <row r="127" spans="2:40" x14ac:dyDescent="0.2">
      <c r="B127" s="18">
        <f t="shared" si="34"/>
        <v>74</v>
      </c>
      <c r="D127" s="36" t="s">
        <v>114</v>
      </c>
      <c r="F127" s="79">
        <v>3787.5783081452309</v>
      </c>
      <c r="H127" s="79"/>
      <c r="K127" s="74">
        <v>0</v>
      </c>
      <c r="L127" s="51">
        <f t="shared" si="25"/>
        <v>3787.5783081452309</v>
      </c>
      <c r="N127" s="2" t="s">
        <v>115</v>
      </c>
      <c r="O127" s="74">
        <v>30</v>
      </c>
      <c r="P127" s="79">
        <f ca="1">OFFSET('Function Factors'!$B$9,$O127-1,P$14)*$L127+OFFSET('Function Factors'!$B$9,$K127-1,P$14)*$H127</f>
        <v>0</v>
      </c>
      <c r="R127" s="79">
        <f ca="1">OFFSET('Function Factors'!$B$9,$O127-1,R$14)*$L127+OFFSET('Function Factors'!$B$9,$K127-1,R$14)*$H127</f>
        <v>1489.5035949216872</v>
      </c>
      <c r="S127" s="79"/>
      <c r="T127" s="79">
        <f ca="1">OFFSET('Function Factors'!$B$9,$O127-1,T$14)*$L127+OFFSET('Function Factors'!$B$9,$K127-1,T$14)*$H127</f>
        <v>2298.0747132235433</v>
      </c>
      <c r="U127" s="79"/>
      <c r="V127" s="79">
        <f ca="1">OFFSET('Function Factors'!$B$9,$O127-1,V$14)*$L127+OFFSET('Function Factors'!$B$9,$K127-1,V$14)*$H127</f>
        <v>0</v>
      </c>
      <c r="X127" s="79">
        <f t="shared" ca="1" si="26"/>
        <v>3787.5783081452305</v>
      </c>
      <c r="Z127" s="52" t="str">
        <f t="shared" ref="Z127:Z180" ca="1" si="36">IF(ROUND(F127,4)=ROUND(X127,4), "", "check")</f>
        <v/>
      </c>
      <c r="AC127" s="93">
        <v>563.30980968387996</v>
      </c>
      <c r="AD127" s="37">
        <f t="shared" si="35"/>
        <v>0.14872558765913188</v>
      </c>
      <c r="AF127" s="8">
        <f t="shared" ca="1" si="29"/>
        <v>0</v>
      </c>
      <c r="AH127" s="8">
        <f t="shared" ca="1" si="30"/>
        <v>221.52729747511745</v>
      </c>
      <c r="AJ127" s="8">
        <f t="shared" ca="1" si="31"/>
        <v>341.78251220876245</v>
      </c>
      <c r="AL127" s="8">
        <f t="shared" ca="1" si="32"/>
        <v>0</v>
      </c>
      <c r="AN127" s="8">
        <f t="shared" ca="1" si="33"/>
        <v>563.30980968387985</v>
      </c>
    </row>
    <row r="128" spans="2:40" x14ac:dyDescent="0.2">
      <c r="B128" s="18">
        <f t="shared" si="34"/>
        <v>75</v>
      </c>
      <c r="D128" s="36" t="s">
        <v>39</v>
      </c>
      <c r="F128" s="79">
        <v>417.64292401249998</v>
      </c>
      <c r="H128" s="79"/>
      <c r="K128" s="74">
        <v>0</v>
      </c>
      <c r="L128" s="51">
        <f t="shared" si="25"/>
        <v>417.64292401249998</v>
      </c>
      <c r="N128" s="2" t="s">
        <v>46</v>
      </c>
      <c r="O128" s="74">
        <v>99</v>
      </c>
      <c r="P128" s="79">
        <f ca="1">OFFSET('Function Factors'!$B$9,$O128-1,P$14)*$L128+OFFSET('Function Factors'!$B$9,$K128-1,P$14)*$H128</f>
        <v>0</v>
      </c>
      <c r="R128" s="79">
        <f ca="1">OFFSET('Function Factors'!$B$9,$O128-1,R$14)*$L128+OFFSET('Function Factors'!$B$9,$K128-1,R$14)*$H128</f>
        <v>417.64292401249998</v>
      </c>
      <c r="S128" s="79"/>
      <c r="T128" s="79">
        <f ca="1">OFFSET('Function Factors'!$B$9,$O128-1,T$14)*$L128+OFFSET('Function Factors'!$B$9,$K128-1,T$14)*$H128</f>
        <v>0</v>
      </c>
      <c r="U128" s="79"/>
      <c r="V128" s="79">
        <f ca="1">OFFSET('Function Factors'!$B$9,$O128-1,V$14)*$L128+OFFSET('Function Factors'!$B$9,$K128-1,V$14)*$H128</f>
        <v>0</v>
      </c>
      <c r="X128" s="79">
        <f t="shared" ca="1" si="26"/>
        <v>417.64292401249998</v>
      </c>
      <c r="Z128" s="52" t="str">
        <f t="shared" ca="1" si="36"/>
        <v/>
      </c>
      <c r="AC128" s="93">
        <v>0</v>
      </c>
      <c r="AD128" s="37">
        <f t="shared" si="35"/>
        <v>0</v>
      </c>
      <c r="AF128" s="8">
        <f t="shared" ca="1" si="29"/>
        <v>0</v>
      </c>
      <c r="AH128" s="8">
        <f t="shared" ca="1" si="30"/>
        <v>0</v>
      </c>
      <c r="AJ128" s="8">
        <f t="shared" ca="1" si="31"/>
        <v>0</v>
      </c>
      <c r="AL128" s="8">
        <f t="shared" ca="1" si="32"/>
        <v>0</v>
      </c>
      <c r="AN128" s="8">
        <f t="shared" ca="1" si="33"/>
        <v>0</v>
      </c>
    </row>
    <row r="129" spans="2:46" x14ac:dyDescent="0.2">
      <c r="B129" s="18">
        <f t="shared" si="34"/>
        <v>76</v>
      </c>
      <c r="D129" s="36" t="s">
        <v>116</v>
      </c>
      <c r="F129" s="79">
        <v>191.86462860127</v>
      </c>
      <c r="H129" s="79"/>
      <c r="K129" s="74">
        <v>0</v>
      </c>
      <c r="L129" s="51">
        <f t="shared" si="25"/>
        <v>191.86462860127</v>
      </c>
      <c r="N129" s="2" t="s">
        <v>46</v>
      </c>
      <c r="O129" s="74">
        <v>99</v>
      </c>
      <c r="P129" s="79">
        <f ca="1">OFFSET('Function Factors'!$B$9,$O129-1,P$14)*$L129+OFFSET('Function Factors'!$B$9,$K129-1,P$14)*$H129</f>
        <v>0</v>
      </c>
      <c r="R129" s="79">
        <f ca="1">OFFSET('Function Factors'!$B$9,$O129-1,R$14)*$L129+OFFSET('Function Factors'!$B$9,$K129-1,R$14)*$H129</f>
        <v>191.86462860127</v>
      </c>
      <c r="S129" s="79"/>
      <c r="T129" s="79">
        <f ca="1">OFFSET('Function Factors'!$B$9,$O129-1,T$14)*$L129+OFFSET('Function Factors'!$B$9,$K129-1,T$14)*$H129</f>
        <v>0</v>
      </c>
      <c r="U129" s="79"/>
      <c r="V129" s="79">
        <f ca="1">OFFSET('Function Factors'!$B$9,$O129-1,V$14)*$L129+OFFSET('Function Factors'!$B$9,$K129-1,V$14)*$H129</f>
        <v>0</v>
      </c>
      <c r="X129" s="79">
        <f t="shared" ca="1" si="26"/>
        <v>191.86462860127</v>
      </c>
      <c r="Z129" s="52" t="str">
        <f t="shared" ca="1" si="36"/>
        <v/>
      </c>
      <c r="AC129" s="93">
        <v>0</v>
      </c>
      <c r="AD129" s="37">
        <f t="shared" si="35"/>
        <v>0</v>
      </c>
      <c r="AF129" s="8">
        <f t="shared" ca="1" si="29"/>
        <v>0</v>
      </c>
      <c r="AH129" s="8">
        <f t="shared" ca="1" si="30"/>
        <v>0</v>
      </c>
      <c r="AJ129" s="8">
        <f t="shared" ca="1" si="31"/>
        <v>0</v>
      </c>
      <c r="AL129" s="8">
        <f t="shared" ca="1" si="32"/>
        <v>0</v>
      </c>
      <c r="AN129" s="8">
        <f t="shared" ca="1" si="33"/>
        <v>0</v>
      </c>
    </row>
    <row r="130" spans="2:46" x14ac:dyDescent="0.2">
      <c r="B130" s="18">
        <f t="shared" si="34"/>
        <v>77</v>
      </c>
      <c r="D130" s="36" t="s">
        <v>117</v>
      </c>
      <c r="F130" s="79">
        <v>4026.3844920256997</v>
      </c>
      <c r="H130" s="79"/>
      <c r="K130" s="74">
        <v>0</v>
      </c>
      <c r="L130" s="51">
        <f t="shared" si="25"/>
        <v>4026.3844920256997</v>
      </c>
      <c r="N130" s="2" t="s">
        <v>46</v>
      </c>
      <c r="O130" s="74">
        <v>99</v>
      </c>
      <c r="P130" s="79">
        <f ca="1">OFFSET('Function Factors'!$B$9,$O130-1,P$14)*$L130+OFFSET('Function Factors'!$B$9,$K130-1,P$14)*$H130</f>
        <v>0</v>
      </c>
      <c r="R130" s="79">
        <f ca="1">OFFSET('Function Factors'!$B$9,$O130-1,R$14)*$L130+OFFSET('Function Factors'!$B$9,$K130-1,R$14)*$H130</f>
        <v>4026.3844920256997</v>
      </c>
      <c r="S130" s="79"/>
      <c r="T130" s="79">
        <f ca="1">OFFSET('Function Factors'!$B$9,$O130-1,T$14)*$L130+OFFSET('Function Factors'!$B$9,$K130-1,T$14)*$H130</f>
        <v>0</v>
      </c>
      <c r="U130" s="79"/>
      <c r="V130" s="79">
        <f ca="1">OFFSET('Function Factors'!$B$9,$O130-1,V$14)*$L130+OFFSET('Function Factors'!$B$9,$K130-1,V$14)*$H130</f>
        <v>0</v>
      </c>
      <c r="X130" s="79">
        <f t="shared" ca="1" si="26"/>
        <v>4026.3844920256997</v>
      </c>
      <c r="Z130" s="52" t="str">
        <f t="shared" ca="1" si="36"/>
        <v/>
      </c>
      <c r="AC130" s="93">
        <v>0</v>
      </c>
      <c r="AD130" s="37">
        <f t="shared" si="35"/>
        <v>0</v>
      </c>
      <c r="AF130" s="8">
        <f t="shared" ca="1" si="29"/>
        <v>0</v>
      </c>
      <c r="AH130" s="8">
        <f t="shared" ca="1" si="30"/>
        <v>0</v>
      </c>
      <c r="AJ130" s="8">
        <f t="shared" ca="1" si="31"/>
        <v>0</v>
      </c>
      <c r="AL130" s="8">
        <f t="shared" ca="1" si="32"/>
        <v>0</v>
      </c>
      <c r="AN130" s="8">
        <f t="shared" ca="1" si="33"/>
        <v>0</v>
      </c>
    </row>
    <row r="131" spans="2:46" x14ac:dyDescent="0.2">
      <c r="B131" s="18">
        <f t="shared" si="34"/>
        <v>78</v>
      </c>
      <c r="D131" s="36" t="s">
        <v>118</v>
      </c>
      <c r="F131" s="79">
        <v>1816.3293445332881</v>
      </c>
      <c r="H131" s="79"/>
      <c r="K131" s="74">
        <v>0</v>
      </c>
      <c r="L131" s="51">
        <f t="shared" si="25"/>
        <v>1816.3293445332881</v>
      </c>
      <c r="N131" s="2" t="s">
        <v>46</v>
      </c>
      <c r="O131" s="74">
        <v>99</v>
      </c>
      <c r="P131" s="79">
        <f ca="1">OFFSET('Function Factors'!$B$9,$O131-1,P$14)*$L131+OFFSET('Function Factors'!$B$9,$K131-1,P$14)*$H131</f>
        <v>0</v>
      </c>
      <c r="R131" s="79">
        <f ca="1">OFFSET('Function Factors'!$B$9,$O131-1,R$14)*$L131+OFFSET('Function Factors'!$B$9,$K131-1,R$14)*$H131</f>
        <v>1816.3293445332881</v>
      </c>
      <c r="S131" s="79"/>
      <c r="T131" s="79">
        <f ca="1">OFFSET('Function Factors'!$B$9,$O131-1,T$14)*$L131+OFFSET('Function Factors'!$B$9,$K131-1,T$14)*$H131</f>
        <v>0</v>
      </c>
      <c r="U131" s="79"/>
      <c r="V131" s="79">
        <f ca="1">OFFSET('Function Factors'!$B$9,$O131-1,V$14)*$L131+OFFSET('Function Factors'!$B$9,$K131-1,V$14)*$H131</f>
        <v>0</v>
      </c>
      <c r="X131" s="79">
        <f t="shared" ca="1" si="26"/>
        <v>1816.3293445332881</v>
      </c>
      <c r="Z131" s="52" t="str">
        <f t="shared" ca="1" si="36"/>
        <v/>
      </c>
      <c r="AC131" s="93">
        <v>366.20012159340001</v>
      </c>
      <c r="AD131" s="37">
        <f t="shared" si="35"/>
        <v>0.20161548493150419</v>
      </c>
      <c r="AF131" s="8">
        <f t="shared" ca="1" si="29"/>
        <v>0</v>
      </c>
      <c r="AH131" s="8">
        <f t="shared" ca="1" si="30"/>
        <v>366.20012159340001</v>
      </c>
      <c r="AJ131" s="8">
        <f t="shared" ca="1" si="31"/>
        <v>0</v>
      </c>
      <c r="AL131" s="8">
        <f t="shared" ca="1" si="32"/>
        <v>0</v>
      </c>
      <c r="AN131" s="8">
        <f t="shared" ca="1" si="33"/>
        <v>366.20012159340001</v>
      </c>
    </row>
    <row r="132" spans="2:46" x14ac:dyDescent="0.2">
      <c r="D132" s="1" t="s">
        <v>19</v>
      </c>
      <c r="Z132" s="52" t="str">
        <f t="shared" si="36"/>
        <v/>
      </c>
      <c r="AF132" s="8"/>
      <c r="AH132" s="8"/>
      <c r="AJ132" s="8"/>
      <c r="AL132" s="8"/>
      <c r="AN132" s="8"/>
    </row>
    <row r="133" spans="2:46" x14ac:dyDescent="0.2">
      <c r="B133" s="18">
        <f>B131+1</f>
        <v>79</v>
      </c>
      <c r="D133" s="1" t="s">
        <v>119</v>
      </c>
      <c r="F133" s="79">
        <v>3740.6240013717302</v>
      </c>
      <c r="K133" s="74">
        <v>0</v>
      </c>
      <c r="L133" s="51">
        <f>F133-H133</f>
        <v>3740.6240013717302</v>
      </c>
      <c r="N133" s="2" t="s">
        <v>107</v>
      </c>
      <c r="O133" s="74">
        <v>108</v>
      </c>
      <c r="P133" s="79">
        <f ca="1">OFFSET('Function Factors'!$B$9,$O133-1,P$14)*$L133+OFFSET('Function Factors'!$B$9,$K133-1,P$14)*$H133</f>
        <v>0</v>
      </c>
      <c r="R133" s="79">
        <f ca="1">OFFSET('Function Factors'!$B$9,$O133-1,R$14)*$L133+OFFSET('Function Factors'!$B$9,$K133-1,R$14)*$H133</f>
        <v>0</v>
      </c>
      <c r="S133" s="79"/>
      <c r="T133" s="79">
        <f ca="1">OFFSET('Function Factors'!$B$9,$O133-1,T$14)*$L133+OFFSET('Function Factors'!$B$9,$K133-1,T$14)*$H133</f>
        <v>3740.6240013717302</v>
      </c>
      <c r="U133" s="79"/>
      <c r="V133" s="79">
        <f ca="1">OFFSET('Function Factors'!$B$9,$O133-1,V$14)*$L133+OFFSET('Function Factors'!$B$9,$K133-1,V$14)*$H133</f>
        <v>0</v>
      </c>
      <c r="X133" s="79">
        <f t="shared" ref="X133:X136" ca="1" si="37">P133+R133+T133+V133</f>
        <v>3740.6240013717302</v>
      </c>
      <c r="Z133" s="52" t="str">
        <f t="shared" ca="1" si="36"/>
        <v/>
      </c>
      <c r="AC133" s="93">
        <v>1805.5576216432</v>
      </c>
      <c r="AD133" s="37">
        <f t="shared" ref="AD133:AD136" si="38">IFERROR(AC133/F133,0)</f>
        <v>0.48268888318662373</v>
      </c>
      <c r="AF133" s="8">
        <f t="shared" ca="1" si="29"/>
        <v>0</v>
      </c>
      <c r="AH133" s="8">
        <f t="shared" ca="1" si="30"/>
        <v>0</v>
      </c>
      <c r="AJ133" s="8">
        <f t="shared" ca="1" si="31"/>
        <v>1805.5576216432</v>
      </c>
      <c r="AL133" s="8">
        <f t="shared" ca="1" si="32"/>
        <v>0</v>
      </c>
      <c r="AN133" s="8">
        <f t="shared" ca="1" si="33"/>
        <v>1805.5576216432</v>
      </c>
    </row>
    <row r="134" spans="2:46" x14ac:dyDescent="0.2">
      <c r="B134" s="18">
        <f>B133+1</f>
        <v>80</v>
      </c>
      <c r="D134" s="36" t="s">
        <v>120</v>
      </c>
      <c r="F134" s="79">
        <v>184.23818852302003</v>
      </c>
      <c r="H134" s="79"/>
      <c r="K134" s="74">
        <v>0</v>
      </c>
      <c r="L134" s="51">
        <f t="shared" ref="L134:L136" si="39">F134-H134</f>
        <v>184.23818852302003</v>
      </c>
      <c r="N134" s="2" t="s">
        <v>107</v>
      </c>
      <c r="O134" s="74">
        <v>108</v>
      </c>
      <c r="P134" s="79">
        <f ca="1">OFFSET('Function Factors'!$B$9,$O134-1,P$14)*$L134+OFFSET('Function Factors'!$B$9,$K134-1,P$14)*$H134</f>
        <v>0</v>
      </c>
      <c r="R134" s="79">
        <f ca="1">OFFSET('Function Factors'!$B$9,$O134-1,R$14)*$L134+OFFSET('Function Factors'!$B$9,$K134-1,R$14)*$H134</f>
        <v>0</v>
      </c>
      <c r="S134" s="79"/>
      <c r="T134" s="79">
        <f ca="1">OFFSET('Function Factors'!$B$9,$O134-1,T$14)*$L134+OFFSET('Function Factors'!$B$9,$K134-1,T$14)*$H134</f>
        <v>184.23818852302003</v>
      </c>
      <c r="U134" s="79"/>
      <c r="V134" s="79">
        <f ca="1">OFFSET('Function Factors'!$B$9,$O134-1,V$14)*$L134+OFFSET('Function Factors'!$B$9,$K134-1,V$14)*$H134</f>
        <v>0</v>
      </c>
      <c r="X134" s="79">
        <f t="shared" ca="1" si="37"/>
        <v>184.23818852302003</v>
      </c>
      <c r="Z134" s="52" t="str">
        <f t="shared" ca="1" si="36"/>
        <v/>
      </c>
      <c r="AC134" s="93">
        <v>131.92818852177001</v>
      </c>
      <c r="AD134" s="37">
        <f t="shared" si="38"/>
        <v>0.71607406466269052</v>
      </c>
      <c r="AF134" s="8">
        <f t="shared" ca="1" si="29"/>
        <v>0</v>
      </c>
      <c r="AH134" s="8">
        <f t="shared" ca="1" si="30"/>
        <v>0</v>
      </c>
      <c r="AJ134" s="8">
        <f t="shared" ca="1" si="31"/>
        <v>131.92818852177001</v>
      </c>
      <c r="AL134" s="8">
        <f t="shared" ca="1" si="32"/>
        <v>0</v>
      </c>
      <c r="AN134" s="8">
        <f t="shared" ca="1" si="33"/>
        <v>131.92818852177001</v>
      </c>
    </row>
    <row r="135" spans="2:46" x14ac:dyDescent="0.2">
      <c r="B135" s="18">
        <f t="shared" ref="B135:B136" si="40">B134+1</f>
        <v>81</v>
      </c>
      <c r="D135" s="36" t="s">
        <v>114</v>
      </c>
      <c r="F135" s="79">
        <v>5613.0094337191604</v>
      </c>
      <c r="H135" s="79"/>
      <c r="K135" s="74">
        <v>0</v>
      </c>
      <c r="L135" s="51">
        <f t="shared" si="39"/>
        <v>5613.0094337191604</v>
      </c>
      <c r="N135" s="2" t="s">
        <v>107</v>
      </c>
      <c r="O135" s="74">
        <v>108</v>
      </c>
      <c r="P135" s="79">
        <f ca="1">OFFSET('Function Factors'!$B$9,$O135-1,P$14)*$L135+OFFSET('Function Factors'!$B$9,$K135-1,P$14)*$H135</f>
        <v>0</v>
      </c>
      <c r="R135" s="79">
        <f ca="1">OFFSET('Function Factors'!$B$9,$O135-1,R$14)*$L135+OFFSET('Function Factors'!$B$9,$K135-1,R$14)*$H135</f>
        <v>0</v>
      </c>
      <c r="S135" s="79"/>
      <c r="T135" s="79">
        <f ca="1">OFFSET('Function Factors'!$B$9,$O135-1,T$14)*$L135+OFFSET('Function Factors'!$B$9,$K135-1,T$14)*$H135</f>
        <v>5613.0094337191604</v>
      </c>
      <c r="U135" s="79"/>
      <c r="V135" s="79">
        <f ca="1">OFFSET('Function Factors'!$B$9,$O135-1,V$14)*$L135+OFFSET('Function Factors'!$B$9,$K135-1,V$14)*$H135</f>
        <v>0</v>
      </c>
      <c r="X135" s="79">
        <f t="shared" ca="1" si="37"/>
        <v>5613.0094337191604</v>
      </c>
      <c r="Z135" s="52" t="str">
        <f t="shared" ca="1" si="36"/>
        <v/>
      </c>
      <c r="AC135" s="93">
        <v>740.08452798859992</v>
      </c>
      <c r="AD135" s="37">
        <f t="shared" si="38"/>
        <v>0.13185164513401193</v>
      </c>
      <c r="AF135" s="8">
        <f t="shared" ca="1" si="29"/>
        <v>0</v>
      </c>
      <c r="AH135" s="8">
        <f t="shared" ca="1" si="30"/>
        <v>0</v>
      </c>
      <c r="AJ135" s="8">
        <f t="shared" ca="1" si="31"/>
        <v>740.08452798860003</v>
      </c>
      <c r="AL135" s="8">
        <f t="shared" ca="1" si="32"/>
        <v>0</v>
      </c>
      <c r="AN135" s="8">
        <f t="shared" ca="1" si="33"/>
        <v>740.08452798860003</v>
      </c>
    </row>
    <row r="136" spans="2:46" x14ac:dyDescent="0.2">
      <c r="B136" s="18">
        <f t="shared" si="40"/>
        <v>82</v>
      </c>
      <c r="D136" s="36" t="s">
        <v>39</v>
      </c>
      <c r="F136" s="79">
        <v>2500.134475710754</v>
      </c>
      <c r="H136" s="79"/>
      <c r="K136" s="74">
        <v>0</v>
      </c>
      <c r="L136" s="51">
        <f t="shared" si="39"/>
        <v>2500.134475710754</v>
      </c>
      <c r="N136" s="2" t="s">
        <v>107</v>
      </c>
      <c r="O136" s="74">
        <v>108</v>
      </c>
      <c r="P136" s="79">
        <f ca="1">OFFSET('Function Factors'!$B$9,$O136-1,P$14)*$L136+OFFSET('Function Factors'!$B$9,$K136-1,P$14)*$H136</f>
        <v>0</v>
      </c>
      <c r="R136" s="79">
        <f ca="1">OFFSET('Function Factors'!$B$9,$O136-1,R$14)*$L136+OFFSET('Function Factors'!$B$9,$K136-1,R$14)*$H136</f>
        <v>0</v>
      </c>
      <c r="S136" s="79"/>
      <c r="T136" s="79">
        <f ca="1">OFFSET('Function Factors'!$B$9,$O136-1,T$14)*$L136+OFFSET('Function Factors'!$B$9,$K136-1,T$14)*$H136</f>
        <v>2500.134475710754</v>
      </c>
      <c r="U136" s="79"/>
      <c r="V136" s="79">
        <f ca="1">OFFSET('Function Factors'!$B$9,$O136-1,V$14)*$L136+OFFSET('Function Factors'!$B$9,$K136-1,V$14)*$H136</f>
        <v>0</v>
      </c>
      <c r="X136" s="79">
        <f t="shared" ca="1" si="37"/>
        <v>2500.134475710754</v>
      </c>
      <c r="Z136" s="52" t="str">
        <f t="shared" ca="1" si="36"/>
        <v/>
      </c>
      <c r="AC136" s="93">
        <v>1026.9737405468377</v>
      </c>
      <c r="AD136" s="37">
        <f t="shared" si="38"/>
        <v>0.41076740092345759</v>
      </c>
      <c r="AF136" s="8">
        <f t="shared" ca="1" si="29"/>
        <v>0</v>
      </c>
      <c r="AH136" s="8">
        <f t="shared" ca="1" si="30"/>
        <v>0</v>
      </c>
      <c r="AJ136" s="8">
        <f t="shared" ca="1" si="31"/>
        <v>1026.9737405468377</v>
      </c>
      <c r="AL136" s="8">
        <f t="shared" ca="1" si="32"/>
        <v>0</v>
      </c>
      <c r="AN136" s="8">
        <f t="shared" ca="1" si="33"/>
        <v>1026.9737405468377</v>
      </c>
    </row>
    <row r="137" spans="2:46" x14ac:dyDescent="0.2">
      <c r="D137" s="1" t="s">
        <v>20</v>
      </c>
      <c r="Z137" s="52" t="str">
        <f t="shared" si="36"/>
        <v/>
      </c>
      <c r="AD137" s="37"/>
      <c r="AF137" s="8"/>
      <c r="AH137" s="8"/>
      <c r="AJ137" s="8"/>
      <c r="AL137" s="8"/>
      <c r="AN137" s="8"/>
    </row>
    <row r="138" spans="2:46" x14ac:dyDescent="0.2">
      <c r="B138" s="18">
        <f>B136+1</f>
        <v>83</v>
      </c>
      <c r="D138" s="1" t="s">
        <v>121</v>
      </c>
      <c r="F138" s="79">
        <v>10616.772187581613</v>
      </c>
      <c r="K138" s="74">
        <v>0</v>
      </c>
      <c r="L138" s="51">
        <f t="shared" si="25"/>
        <v>10616.772187581613</v>
      </c>
      <c r="N138" s="2" t="s">
        <v>50</v>
      </c>
      <c r="O138" s="74">
        <v>36</v>
      </c>
      <c r="P138" s="79">
        <f ca="1">OFFSET('Function Factors'!$B$9,$O138-1,P$14)*$L138+OFFSET('Function Factors'!$B$9,$K138-1,P$14)*$H138</f>
        <v>0</v>
      </c>
      <c r="R138" s="79">
        <f ca="1">OFFSET('Function Factors'!$B$9,$O138-1,R$14)*$L138+OFFSET('Function Factors'!$B$9,$K138-1,R$14)*$H138</f>
        <v>0</v>
      </c>
      <c r="S138" s="79"/>
      <c r="T138" s="79">
        <f ca="1">OFFSET('Function Factors'!$B$9,$O138-1,T$14)*$L138+OFFSET('Function Factors'!$B$9,$K138-1,T$14)*$H138</f>
        <v>0</v>
      </c>
      <c r="U138" s="79"/>
      <c r="V138" s="79">
        <f ca="1">OFFSET('Function Factors'!$B$9,$O138-1,V$14)*$L138+OFFSET('Function Factors'!$B$9,$K138-1,V$14)*$H138</f>
        <v>10616.772187581613</v>
      </c>
      <c r="X138" s="79">
        <f t="shared" ref="X138:X143" ca="1" si="41">P138+R138+T138+V138</f>
        <v>10616.772187581613</v>
      </c>
      <c r="Z138" s="52" t="str">
        <f t="shared" ca="1" si="36"/>
        <v/>
      </c>
      <c r="AC138" s="93">
        <v>7329.8580613904187</v>
      </c>
      <c r="AD138" s="37">
        <f>IFERROR(AC138/F138,0)</f>
        <v>0.69040363039569763</v>
      </c>
      <c r="AF138" s="8">
        <f t="shared" ca="1" si="29"/>
        <v>0</v>
      </c>
      <c r="AH138" s="8">
        <f t="shared" ca="1" si="30"/>
        <v>0</v>
      </c>
      <c r="AJ138" s="8">
        <f t="shared" ca="1" si="31"/>
        <v>0</v>
      </c>
      <c r="AL138" s="8">
        <f t="shared" ca="1" si="32"/>
        <v>7329.8580613904187</v>
      </c>
      <c r="AN138" s="8">
        <f t="shared" ca="1" si="33"/>
        <v>7329.8580613904187</v>
      </c>
      <c r="AO138" s="62"/>
      <c r="AP138" s="15"/>
      <c r="AQ138" s="15"/>
      <c r="AR138" s="15"/>
      <c r="AS138" s="15"/>
      <c r="AT138" s="15"/>
    </row>
    <row r="139" spans="2:46" x14ac:dyDescent="0.2">
      <c r="B139" s="18">
        <f>B138+1</f>
        <v>84</v>
      </c>
      <c r="D139" s="36" t="s">
        <v>122</v>
      </c>
      <c r="F139" s="79">
        <v>22130.98895566666</v>
      </c>
      <c r="H139" s="79"/>
      <c r="K139" s="74">
        <v>0</v>
      </c>
      <c r="L139" s="51">
        <f t="shared" si="25"/>
        <v>22130.98895566666</v>
      </c>
      <c r="N139" s="2" t="s">
        <v>50</v>
      </c>
      <c r="O139" s="74">
        <v>36</v>
      </c>
      <c r="P139" s="79">
        <f ca="1">OFFSET('Function Factors'!$B$9,$O139-1,P$14)*$L139+OFFSET('Function Factors'!$B$9,$K139-1,P$14)*$H139</f>
        <v>0</v>
      </c>
      <c r="R139" s="79">
        <f ca="1">OFFSET('Function Factors'!$B$9,$O139-1,R$14)*$L139+OFFSET('Function Factors'!$B$9,$K139-1,R$14)*$H139</f>
        <v>0</v>
      </c>
      <c r="S139" s="79"/>
      <c r="T139" s="79">
        <f ca="1">OFFSET('Function Factors'!$B$9,$O139-1,T$14)*$L139+OFFSET('Function Factors'!$B$9,$K139-1,T$14)*$H139</f>
        <v>0</v>
      </c>
      <c r="U139" s="79"/>
      <c r="V139" s="79">
        <f ca="1">OFFSET('Function Factors'!$B$9,$O139-1,V$14)*$L139+OFFSET('Function Factors'!$B$9,$K139-1,V$14)*$H139</f>
        <v>22130.98895566666</v>
      </c>
      <c r="X139" s="79">
        <f t="shared" ca="1" si="41"/>
        <v>22130.98895566666</v>
      </c>
      <c r="Z139" s="52" t="str">
        <f t="shared" ca="1" si="36"/>
        <v/>
      </c>
      <c r="AC139" s="93">
        <v>5485.71519527688</v>
      </c>
      <c r="AD139" s="37">
        <f>IFERROR(AC139/F139,0)</f>
        <v>0.24787483317017595</v>
      </c>
      <c r="AF139" s="8">
        <f t="shared" ca="1" si="29"/>
        <v>0</v>
      </c>
      <c r="AH139" s="8">
        <f t="shared" ca="1" si="30"/>
        <v>0</v>
      </c>
      <c r="AJ139" s="8">
        <f t="shared" ca="1" si="31"/>
        <v>0</v>
      </c>
      <c r="AL139" s="8">
        <f t="shared" ca="1" si="32"/>
        <v>5485.71519527688</v>
      </c>
      <c r="AN139" s="8">
        <f t="shared" ca="1" si="33"/>
        <v>5485.71519527688</v>
      </c>
    </row>
    <row r="140" spans="2:46" x14ac:dyDescent="0.2">
      <c r="B140" s="18">
        <f t="shared" ref="B140:B143" si="42">B139+1</f>
        <v>85</v>
      </c>
      <c r="D140" s="36" t="s">
        <v>123</v>
      </c>
      <c r="F140" s="79">
        <v>0</v>
      </c>
      <c r="H140" s="79"/>
      <c r="K140" s="74">
        <v>0</v>
      </c>
      <c r="L140" s="51">
        <f t="shared" si="25"/>
        <v>0</v>
      </c>
      <c r="N140" s="2" t="s">
        <v>50</v>
      </c>
      <c r="O140" s="74">
        <v>36</v>
      </c>
      <c r="P140" s="79">
        <f ca="1">OFFSET('Function Factors'!$B$9,$O140-1,P$14)*$L140+OFFSET('Function Factors'!$B$9,$K140-1,P$14)*$H140</f>
        <v>0</v>
      </c>
      <c r="R140" s="79">
        <f ca="1">OFFSET('Function Factors'!$B$9,$O140-1,R$14)*$L140+OFFSET('Function Factors'!$B$9,$K140-1,R$14)*$H140</f>
        <v>0</v>
      </c>
      <c r="S140" s="79"/>
      <c r="T140" s="79">
        <f ca="1">OFFSET('Function Factors'!$B$9,$O140-1,T$14)*$L140+OFFSET('Function Factors'!$B$9,$K140-1,T$14)*$H140</f>
        <v>0</v>
      </c>
      <c r="U140" s="79"/>
      <c r="V140" s="79">
        <f ca="1">OFFSET('Function Factors'!$B$9,$O140-1,V$14)*$L140+OFFSET('Function Factors'!$B$9,$K140-1,V$14)*$H140</f>
        <v>0</v>
      </c>
      <c r="X140" s="79">
        <f t="shared" ca="1" si="41"/>
        <v>0</v>
      </c>
      <c r="Z140" s="52" t="str">
        <f t="shared" ca="1" si="36"/>
        <v/>
      </c>
      <c r="AC140" s="93">
        <v>0</v>
      </c>
      <c r="AD140" s="37">
        <f t="shared" ref="AD140:AD143" si="43">IFERROR(AC140/F140,0)</f>
        <v>0</v>
      </c>
      <c r="AF140" s="8">
        <f t="shared" ca="1" si="29"/>
        <v>0</v>
      </c>
      <c r="AH140" s="8">
        <f t="shared" ca="1" si="30"/>
        <v>0</v>
      </c>
      <c r="AJ140" s="8">
        <f t="shared" ca="1" si="31"/>
        <v>0</v>
      </c>
      <c r="AL140" s="8">
        <f t="shared" ca="1" si="32"/>
        <v>0</v>
      </c>
      <c r="AN140" s="8">
        <f t="shared" ca="1" si="33"/>
        <v>0</v>
      </c>
    </row>
    <row r="141" spans="2:46" x14ac:dyDescent="0.2">
      <c r="B141" s="18">
        <f t="shared" si="42"/>
        <v>86</v>
      </c>
      <c r="D141" s="36" t="s">
        <v>124</v>
      </c>
      <c r="F141" s="79">
        <v>59329.65715247715</v>
      </c>
      <c r="H141" s="79"/>
      <c r="K141" s="74">
        <v>0</v>
      </c>
      <c r="L141" s="51">
        <f t="shared" si="25"/>
        <v>59329.65715247715</v>
      </c>
      <c r="N141" s="2" t="s">
        <v>50</v>
      </c>
      <c r="O141" s="74">
        <v>36</v>
      </c>
      <c r="P141" s="79">
        <f ca="1">OFFSET('Function Factors'!$B$9,$O141-1,P$14)*$L141+OFFSET('Function Factors'!$B$9,$K141-1,P$14)*$H141</f>
        <v>0</v>
      </c>
      <c r="R141" s="79">
        <f ca="1">OFFSET('Function Factors'!$B$9,$O141-1,R$14)*$L141+OFFSET('Function Factors'!$B$9,$K141-1,R$14)*$H141</f>
        <v>0</v>
      </c>
      <c r="S141" s="79"/>
      <c r="T141" s="79">
        <f ca="1">OFFSET('Function Factors'!$B$9,$O141-1,T$14)*$L141+OFFSET('Function Factors'!$B$9,$K141-1,T$14)*$H141</f>
        <v>0</v>
      </c>
      <c r="U141" s="79"/>
      <c r="V141" s="79">
        <f ca="1">OFFSET('Function Factors'!$B$9,$O141-1,V$14)*$L141+OFFSET('Function Factors'!$B$9,$K141-1,V$14)*$H141</f>
        <v>59329.65715247715</v>
      </c>
      <c r="X141" s="79">
        <f t="shared" ca="1" si="41"/>
        <v>59329.65715247715</v>
      </c>
      <c r="Z141" s="52" t="str">
        <f t="shared" ca="1" si="36"/>
        <v/>
      </c>
      <c r="AC141" s="93">
        <v>20405.421374016114</v>
      </c>
      <c r="AD141" s="37">
        <f t="shared" si="43"/>
        <v>0.34393290562212764</v>
      </c>
      <c r="AF141" s="8">
        <f t="shared" ca="1" si="29"/>
        <v>0</v>
      </c>
      <c r="AH141" s="8">
        <f t="shared" ca="1" si="30"/>
        <v>0</v>
      </c>
      <c r="AJ141" s="8">
        <f t="shared" ca="1" si="31"/>
        <v>0</v>
      </c>
      <c r="AL141" s="8">
        <f t="shared" ca="1" si="32"/>
        <v>20405.421374016114</v>
      </c>
      <c r="AN141" s="8">
        <f t="shared" ca="1" si="33"/>
        <v>20405.421374016114</v>
      </c>
    </row>
    <row r="142" spans="2:46" x14ac:dyDescent="0.2">
      <c r="B142" s="18">
        <f t="shared" si="42"/>
        <v>87</v>
      </c>
      <c r="D142" s="36" t="s">
        <v>39</v>
      </c>
      <c r="F142" s="79">
        <v>8901.2312001131213</v>
      </c>
      <c r="H142" s="79"/>
      <c r="K142" s="74">
        <v>0</v>
      </c>
      <c r="L142" s="51">
        <f t="shared" si="25"/>
        <v>8901.2312001131213</v>
      </c>
      <c r="N142" s="2" t="s">
        <v>50</v>
      </c>
      <c r="O142" s="74">
        <v>36</v>
      </c>
      <c r="P142" s="79">
        <f ca="1">OFFSET('Function Factors'!$B$9,$O142-1,P$14)*$L142+OFFSET('Function Factors'!$B$9,$K142-1,P$14)*$H142</f>
        <v>0</v>
      </c>
      <c r="R142" s="79">
        <f ca="1">OFFSET('Function Factors'!$B$9,$O142-1,R$14)*$L142+OFFSET('Function Factors'!$B$9,$K142-1,R$14)*$H142</f>
        <v>0</v>
      </c>
      <c r="S142" s="79"/>
      <c r="T142" s="79">
        <f ca="1">OFFSET('Function Factors'!$B$9,$O142-1,T$14)*$L142+OFFSET('Function Factors'!$B$9,$K142-1,T$14)*$H142</f>
        <v>0</v>
      </c>
      <c r="U142" s="79"/>
      <c r="V142" s="79">
        <f ca="1">OFFSET('Function Factors'!$B$9,$O142-1,V$14)*$L142+OFFSET('Function Factors'!$B$9,$K142-1,V$14)*$H142</f>
        <v>8901.2312001131213</v>
      </c>
      <c r="X142" s="79">
        <f t="shared" ca="1" si="41"/>
        <v>8901.2312001131213</v>
      </c>
      <c r="Z142" s="52" t="str">
        <f t="shared" ca="1" si="36"/>
        <v/>
      </c>
      <c r="AC142" s="93">
        <v>4222.653922803057</v>
      </c>
      <c r="AD142" s="37">
        <f t="shared" si="43"/>
        <v>0.47438987122920628</v>
      </c>
      <c r="AF142" s="8">
        <f t="shared" ca="1" si="29"/>
        <v>0</v>
      </c>
      <c r="AH142" s="8">
        <f t="shared" ca="1" si="30"/>
        <v>0</v>
      </c>
      <c r="AJ142" s="8">
        <f t="shared" ca="1" si="31"/>
        <v>0</v>
      </c>
      <c r="AL142" s="8">
        <f t="shared" ca="1" si="32"/>
        <v>4222.653922803057</v>
      </c>
      <c r="AN142" s="8">
        <f t="shared" ca="1" si="33"/>
        <v>4222.653922803057</v>
      </c>
    </row>
    <row r="143" spans="2:46" x14ac:dyDescent="0.2">
      <c r="B143" s="18">
        <f t="shared" si="42"/>
        <v>88</v>
      </c>
      <c r="D143" s="36" t="s">
        <v>125</v>
      </c>
      <c r="F143" s="79">
        <v>352.78073788360939</v>
      </c>
      <c r="H143" s="79"/>
      <c r="K143" s="74">
        <v>0</v>
      </c>
      <c r="L143" s="51">
        <f t="shared" si="25"/>
        <v>352.78073788360939</v>
      </c>
      <c r="N143" s="2" t="s">
        <v>50</v>
      </c>
      <c r="O143" s="74">
        <v>36</v>
      </c>
      <c r="P143" s="79">
        <f ca="1">OFFSET('Function Factors'!$B$9,$O143-1,P$14)*$L143+OFFSET('Function Factors'!$B$9,$K143-1,P$14)*$H143</f>
        <v>0</v>
      </c>
      <c r="R143" s="79">
        <f ca="1">OFFSET('Function Factors'!$B$9,$O143-1,R$14)*$L143+OFFSET('Function Factors'!$B$9,$K143-1,R$14)*$H143</f>
        <v>0</v>
      </c>
      <c r="S143" s="79"/>
      <c r="T143" s="79">
        <f ca="1">OFFSET('Function Factors'!$B$9,$O143-1,T$14)*$L143+OFFSET('Function Factors'!$B$9,$K143-1,T$14)*$H143</f>
        <v>0</v>
      </c>
      <c r="U143" s="79"/>
      <c r="V143" s="79">
        <f ca="1">OFFSET('Function Factors'!$B$9,$O143-1,V$14)*$L143+OFFSET('Function Factors'!$B$9,$K143-1,V$14)*$H143</f>
        <v>352.78073788360939</v>
      </c>
      <c r="X143" s="79">
        <f t="shared" ca="1" si="41"/>
        <v>352.78073788360939</v>
      </c>
      <c r="Z143" s="52" t="str">
        <f t="shared" ca="1" si="36"/>
        <v/>
      </c>
      <c r="AC143" s="93">
        <v>165.61362128320948</v>
      </c>
      <c r="AD143" s="37">
        <f t="shared" si="43"/>
        <v>0.46945199524427916</v>
      </c>
      <c r="AF143" s="8">
        <f t="shared" ca="1" si="29"/>
        <v>0</v>
      </c>
      <c r="AH143" s="8">
        <f t="shared" ca="1" si="30"/>
        <v>0</v>
      </c>
      <c r="AJ143" s="8">
        <f t="shared" ca="1" si="31"/>
        <v>0</v>
      </c>
      <c r="AL143" s="8">
        <f t="shared" ca="1" si="32"/>
        <v>165.61362128320948</v>
      </c>
      <c r="AN143" s="8">
        <f t="shared" ca="1" si="33"/>
        <v>165.61362128320948</v>
      </c>
    </row>
    <row r="144" spans="2:46" x14ac:dyDescent="0.2">
      <c r="D144" s="1" t="s">
        <v>126</v>
      </c>
      <c r="J144" s="32"/>
      <c r="Z144" s="52" t="str">
        <f t="shared" si="36"/>
        <v/>
      </c>
      <c r="AF144" s="8"/>
      <c r="AH144" s="8"/>
      <c r="AJ144" s="8"/>
      <c r="AL144" s="8"/>
      <c r="AN144" s="8"/>
    </row>
    <row r="145" spans="2:40" x14ac:dyDescent="0.2">
      <c r="B145" s="18">
        <f>B143+1</f>
        <v>89</v>
      </c>
      <c r="D145" s="36" t="s">
        <v>127</v>
      </c>
      <c r="F145" s="79">
        <v>197654.2230046961</v>
      </c>
      <c r="H145" s="51">
        <f ca="1">IF(K145&lt;&gt;0,OFFSET('Function Factors'!$A$8,$K145-1,3),0)</f>
        <v>2940.7050695282501</v>
      </c>
      <c r="J145" s="2" t="s">
        <v>128</v>
      </c>
      <c r="K145" s="74">
        <v>15</v>
      </c>
      <c r="L145" s="51">
        <f t="shared" ca="1" si="25"/>
        <v>194713.51793516785</v>
      </c>
      <c r="N145" s="2" t="s">
        <v>129</v>
      </c>
      <c r="O145" s="74">
        <v>42</v>
      </c>
      <c r="P145" s="79">
        <f ca="1">OFFSET('Function Factors'!$B$9,$O145-1,P$14)*$L145+OFFSET('Function Factors'!$B$9,$K145-1,P$14)*$H145</f>
        <v>2546.4739944630078</v>
      </c>
      <c r="R145" s="79">
        <f ca="1">OFFSET('Function Factors'!$B$9,$O145-1,R$14)*$L145+OFFSET('Function Factors'!$B$9,$K145-1,R$14)*$H145</f>
        <v>7271.6222767735126</v>
      </c>
      <c r="S145" s="79"/>
      <c r="T145" s="79">
        <f ca="1">OFFSET('Function Factors'!$B$9,$O145-1,T$14)*$L145+OFFSET('Function Factors'!$B$9,$K145-1,T$14)*$H145</f>
        <v>17848.649151574664</v>
      </c>
      <c r="U145" s="79"/>
      <c r="V145" s="79">
        <f ca="1">OFFSET('Function Factors'!$B$9,$O145-1,V$14)*$L145+OFFSET('Function Factors'!$B$9,$K145-1,V$14)*$H145</f>
        <v>169987.47758188492</v>
      </c>
      <c r="X145" s="79">
        <f t="shared" ref="X145" ca="1" si="44">P145+R145+T145+V145</f>
        <v>197654.2230046961</v>
      </c>
      <c r="Z145" s="52" t="str">
        <f t="shared" ca="1" si="36"/>
        <v/>
      </c>
      <c r="AC145" s="93">
        <v>81707.999598993221</v>
      </c>
      <c r="AD145" s="37">
        <f ca="1">IFERROR(AC145/L145,0)</f>
        <v>0.41963188003309998</v>
      </c>
      <c r="AF145" s="8">
        <v>0</v>
      </c>
      <c r="AH145" s="8">
        <v>3051.4045268930399</v>
      </c>
      <c r="AJ145" s="8">
        <v>7489.8621995264712</v>
      </c>
      <c r="AL145" s="8">
        <v>71166.732872573702</v>
      </c>
      <c r="AN145" s="8">
        <f t="shared" si="33"/>
        <v>81707.999598993221</v>
      </c>
    </row>
    <row r="146" spans="2:40" x14ac:dyDescent="0.2">
      <c r="D146" s="1" t="s">
        <v>130</v>
      </c>
      <c r="Z146" s="52" t="str">
        <f t="shared" si="36"/>
        <v/>
      </c>
      <c r="AF146" s="8"/>
      <c r="AH146" s="8"/>
      <c r="AJ146" s="8"/>
      <c r="AL146" s="8"/>
      <c r="AN146" s="8"/>
    </row>
    <row r="147" spans="2:40" x14ac:dyDescent="0.2">
      <c r="B147" s="18">
        <f>B145+1</f>
        <v>90</v>
      </c>
      <c r="D147" s="36" t="s">
        <v>131</v>
      </c>
      <c r="F147" s="79">
        <v>10182.521136802581</v>
      </c>
      <c r="H147" s="79"/>
      <c r="K147" s="74">
        <v>0</v>
      </c>
      <c r="L147" s="51">
        <f t="shared" si="25"/>
        <v>10182.521136802581</v>
      </c>
      <c r="N147" s="2" t="s">
        <v>50</v>
      </c>
      <c r="O147" s="74">
        <v>36</v>
      </c>
      <c r="P147" s="79">
        <f ca="1">OFFSET('Function Factors'!$B$9,$O147-1,P$14)*$L147+OFFSET('Function Factors'!$B$9,$K147-1,P$14)*$H147</f>
        <v>0</v>
      </c>
      <c r="R147" s="79">
        <f ca="1">OFFSET('Function Factors'!$B$9,$O147-1,R$14)*$L147+OFFSET('Function Factors'!$B$9,$K147-1,R$14)*$H147</f>
        <v>0</v>
      </c>
      <c r="S147" s="79"/>
      <c r="T147" s="79">
        <f ca="1">OFFSET('Function Factors'!$B$9,$O147-1,T$14)*$L147+OFFSET('Function Factors'!$B$9,$K147-1,T$14)*$H147</f>
        <v>0</v>
      </c>
      <c r="U147" s="79"/>
      <c r="V147" s="79">
        <f ca="1">OFFSET('Function Factors'!$B$9,$O147-1,V$14)*$L147+OFFSET('Function Factors'!$B$9,$K147-1,V$14)*$H147</f>
        <v>10182.521136802581</v>
      </c>
      <c r="X147" s="79">
        <f t="shared" ref="X147:X149" ca="1" si="45">P147+R147+T147+V147</f>
        <v>10182.521136802581</v>
      </c>
      <c r="Z147" s="52" t="str">
        <f t="shared" ca="1" si="36"/>
        <v/>
      </c>
      <c r="AC147" s="93">
        <v>6545.1150972226396</v>
      </c>
      <c r="AD147" s="37">
        <f t="shared" ref="AD147:AD149" si="46">IFERROR(AC147/F147,0)</f>
        <v>0.64277942655740705</v>
      </c>
      <c r="AF147" s="8">
        <f t="shared" ca="1" si="29"/>
        <v>0</v>
      </c>
      <c r="AH147" s="8">
        <f t="shared" ca="1" si="30"/>
        <v>0</v>
      </c>
      <c r="AJ147" s="8">
        <f t="shared" ca="1" si="31"/>
        <v>0</v>
      </c>
      <c r="AL147" s="8">
        <f t="shared" ca="1" si="32"/>
        <v>6545.1150972226396</v>
      </c>
      <c r="AN147" s="8">
        <f t="shared" ca="1" si="33"/>
        <v>6545.1150972226396</v>
      </c>
    </row>
    <row r="148" spans="2:40" x14ac:dyDescent="0.2">
      <c r="B148" s="18">
        <f>B147+1</f>
        <v>91</v>
      </c>
      <c r="D148" s="36" t="s">
        <v>132</v>
      </c>
      <c r="F148" s="79">
        <v>150927.52203758305</v>
      </c>
      <c r="H148" s="79"/>
      <c r="K148" s="74">
        <v>0</v>
      </c>
      <c r="L148" s="51">
        <f t="shared" si="25"/>
        <v>150927.52203758305</v>
      </c>
      <c r="N148" s="2" t="s">
        <v>50</v>
      </c>
      <c r="O148" s="74">
        <v>36</v>
      </c>
      <c r="P148" s="79">
        <f ca="1">OFFSET('Function Factors'!$B$9,$O148-1,P$14)*$L148+OFFSET('Function Factors'!$B$9,$K148-1,P$14)*$H148</f>
        <v>0</v>
      </c>
      <c r="R148" s="79">
        <f ca="1">OFFSET('Function Factors'!$B$9,$O148-1,R$14)*$L148+OFFSET('Function Factors'!$B$9,$K148-1,R$14)*$H148</f>
        <v>0</v>
      </c>
      <c r="S148" s="79"/>
      <c r="T148" s="79">
        <f ca="1">OFFSET('Function Factors'!$B$9,$O148-1,T$14)*$L148+OFFSET('Function Factors'!$B$9,$K148-1,T$14)*$H148</f>
        <v>0</v>
      </c>
      <c r="U148" s="79"/>
      <c r="V148" s="79">
        <f ca="1">OFFSET('Function Factors'!$B$9,$O148-1,V$14)*$L148+OFFSET('Function Factors'!$B$9,$K148-1,V$14)*$H148</f>
        <v>150927.52203758305</v>
      </c>
      <c r="X148" s="79">
        <f t="shared" ca="1" si="45"/>
        <v>150927.52203758305</v>
      </c>
      <c r="Z148" s="52" t="str">
        <f t="shared" ca="1" si="36"/>
        <v/>
      </c>
      <c r="AC148" s="93">
        <v>0</v>
      </c>
      <c r="AD148" s="37">
        <f t="shared" si="46"/>
        <v>0</v>
      </c>
      <c r="AF148" s="8">
        <f t="shared" ca="1" si="29"/>
        <v>0</v>
      </c>
      <c r="AH148" s="8">
        <f t="shared" ca="1" si="30"/>
        <v>0</v>
      </c>
      <c r="AJ148" s="8">
        <f t="shared" ca="1" si="31"/>
        <v>0</v>
      </c>
      <c r="AL148" s="8">
        <f t="shared" ca="1" si="32"/>
        <v>0</v>
      </c>
      <c r="AN148" s="8">
        <f t="shared" ca="1" si="33"/>
        <v>0</v>
      </c>
    </row>
    <row r="149" spans="2:40" x14ac:dyDescent="0.2">
      <c r="B149" s="18">
        <f t="shared" ref="B149" si="47">B148+1</f>
        <v>92</v>
      </c>
      <c r="D149" s="36" t="s">
        <v>133</v>
      </c>
      <c r="F149" s="79">
        <v>32154.405162180323</v>
      </c>
      <c r="H149" s="79"/>
      <c r="K149" s="74">
        <v>0</v>
      </c>
      <c r="L149" s="51">
        <f t="shared" si="25"/>
        <v>32154.405162180323</v>
      </c>
      <c r="N149" s="2" t="s">
        <v>50</v>
      </c>
      <c r="O149" s="74">
        <v>36</v>
      </c>
      <c r="P149" s="79">
        <f ca="1">OFFSET('Function Factors'!$B$9,$O149-1,P$14)*$L149+OFFSET('Function Factors'!$B$9,$K149-1,P$14)*$H149</f>
        <v>0</v>
      </c>
      <c r="R149" s="79">
        <f ca="1">OFFSET('Function Factors'!$B$9,$O149-1,R$14)*$L149+OFFSET('Function Factors'!$B$9,$K149-1,R$14)*$H149</f>
        <v>0</v>
      </c>
      <c r="S149" s="79"/>
      <c r="T149" s="79">
        <f ca="1">OFFSET('Function Factors'!$B$9,$O149-1,T$14)*$L149+OFFSET('Function Factors'!$B$9,$K149-1,T$14)*$H149</f>
        <v>0</v>
      </c>
      <c r="U149" s="79"/>
      <c r="V149" s="79">
        <f ca="1">OFFSET('Function Factors'!$B$9,$O149-1,V$14)*$L149+OFFSET('Function Factors'!$B$9,$K149-1,V$14)*$H149</f>
        <v>32154.405162180323</v>
      </c>
      <c r="X149" s="79">
        <f t="shared" ca="1" si="45"/>
        <v>32154.405162180323</v>
      </c>
      <c r="Z149" s="52" t="str">
        <f t="shared" ca="1" si="36"/>
        <v/>
      </c>
      <c r="AC149" s="93">
        <v>18121.6757442331</v>
      </c>
      <c r="AD149" s="37">
        <f t="shared" si="46"/>
        <v>0.56358298817319208</v>
      </c>
      <c r="AF149" s="8">
        <f t="shared" ca="1" si="29"/>
        <v>0</v>
      </c>
      <c r="AH149" s="8">
        <f t="shared" ca="1" si="30"/>
        <v>0</v>
      </c>
      <c r="AJ149" s="8">
        <f t="shared" ca="1" si="31"/>
        <v>0</v>
      </c>
      <c r="AL149" s="8">
        <f t="shared" ca="1" si="32"/>
        <v>18121.6757442331</v>
      </c>
      <c r="AN149" s="8">
        <f t="shared" ca="1" si="33"/>
        <v>18121.6757442331</v>
      </c>
    </row>
    <row r="150" spans="2:40" x14ac:dyDescent="0.2">
      <c r="D150" s="1" t="s">
        <v>134</v>
      </c>
      <c r="Z150" s="52" t="str">
        <f t="shared" si="36"/>
        <v/>
      </c>
      <c r="AF150" s="8"/>
      <c r="AH150" s="8"/>
      <c r="AJ150" s="8"/>
      <c r="AL150" s="8"/>
      <c r="AN150" s="8"/>
    </row>
    <row r="151" spans="2:40" x14ac:dyDescent="0.2">
      <c r="B151" s="18">
        <f>B149+1</f>
        <v>93</v>
      </c>
      <c r="D151" s="36" t="s">
        <v>111</v>
      </c>
      <c r="F151" s="79">
        <v>4294.5103658632952</v>
      </c>
      <c r="H151" s="51">
        <f ca="1">IF(K151&lt;&gt;0,OFFSET('Function Factors'!$A$8,$K151-1,3),0)</f>
        <v>1708.3898809221498</v>
      </c>
      <c r="J151" s="2" t="s">
        <v>135</v>
      </c>
      <c r="K151" s="74">
        <v>9</v>
      </c>
      <c r="L151" s="51">
        <f ca="1">F151-H151</f>
        <v>2586.1204849411452</v>
      </c>
      <c r="N151" s="2" t="s">
        <v>50</v>
      </c>
      <c r="O151" s="74">
        <v>36</v>
      </c>
      <c r="P151" s="79">
        <f ca="1">OFFSET('Function Factors'!$B$9,$O151-1,P$14)*$L151+OFFSET('Function Factors'!$B$9,$K151-1,P$14)*$H151</f>
        <v>1295.4715209674002</v>
      </c>
      <c r="R151" s="79">
        <f ca="1">OFFSET('Function Factors'!$B$9,$O151-1,R$14)*$L151+OFFSET('Function Factors'!$B$9,$K151-1,R$14)*$H151</f>
        <v>0</v>
      </c>
      <c r="S151" s="79"/>
      <c r="T151" s="79">
        <f ca="1">OFFSET('Function Factors'!$B$9,$O151-1,T$14)*$L151+OFFSET('Function Factors'!$B$9,$K151-1,T$14)*$H151</f>
        <v>0</v>
      </c>
      <c r="U151" s="79"/>
      <c r="V151" s="79">
        <f ca="1">OFFSET('Function Factors'!$B$9,$O151-1,V$14)*$L151+OFFSET('Function Factors'!$B$9,$K151-1,V$14)*$H151</f>
        <v>2999.0388448958947</v>
      </c>
      <c r="X151" s="79">
        <f t="shared" ref="X151:X157" ca="1" si="48">P151+R151+T151+V151</f>
        <v>4294.5103658632952</v>
      </c>
      <c r="Z151" s="52" t="str">
        <f t="shared" ca="1" si="36"/>
        <v/>
      </c>
      <c r="AC151" s="93">
        <v>4273.2481020128562</v>
      </c>
      <c r="AD151" s="37">
        <f ca="1">IFERROR(AC151/L151,0)</f>
        <v>1.6523778095010553</v>
      </c>
      <c r="AF151" s="8">
        <v>0</v>
      </c>
      <c r="AH151" s="8">
        <v>0</v>
      </c>
      <c r="AJ151" s="8">
        <v>0</v>
      </c>
      <c r="AL151" s="8">
        <v>4273.2481020128562</v>
      </c>
      <c r="AN151" s="8">
        <f t="shared" si="33"/>
        <v>4273.2481020128562</v>
      </c>
    </row>
    <row r="152" spans="2:40" x14ac:dyDescent="0.2">
      <c r="B152" s="18">
        <f>B151+1</f>
        <v>94</v>
      </c>
      <c r="D152" s="36" t="s">
        <v>136</v>
      </c>
      <c r="F152" s="79">
        <v>19535.319138357758</v>
      </c>
      <c r="H152" s="79"/>
      <c r="K152" s="74">
        <v>0</v>
      </c>
      <c r="L152" s="51">
        <f t="shared" ref="L152:L156" si="49">F152-H152</f>
        <v>19535.319138357758</v>
      </c>
      <c r="N152" s="2" t="s">
        <v>50</v>
      </c>
      <c r="O152" s="74">
        <v>36</v>
      </c>
      <c r="P152" s="79">
        <f ca="1">OFFSET('Function Factors'!$B$9,$O152-1,P$14)*$L152+OFFSET('Function Factors'!$B$9,$K152-1,P$14)*$H152</f>
        <v>0</v>
      </c>
      <c r="R152" s="79">
        <f ca="1">OFFSET('Function Factors'!$B$9,$O152-1,R$14)*$L152+OFFSET('Function Factors'!$B$9,$K152-1,R$14)*$H152</f>
        <v>0</v>
      </c>
      <c r="S152" s="79"/>
      <c r="T152" s="79">
        <f ca="1">OFFSET('Function Factors'!$B$9,$O152-1,T$14)*$L152+OFFSET('Function Factors'!$B$9,$K152-1,T$14)*$H152</f>
        <v>0</v>
      </c>
      <c r="U152" s="79"/>
      <c r="V152" s="79">
        <f ca="1">OFFSET('Function Factors'!$B$9,$O152-1,V$14)*$L152+OFFSET('Function Factors'!$B$9,$K152-1,V$14)*$H152</f>
        <v>19535.319138357758</v>
      </c>
      <c r="X152" s="79">
        <f t="shared" ca="1" si="48"/>
        <v>19535.319138357758</v>
      </c>
      <c r="Z152" s="52" t="str">
        <f t="shared" ca="1" si="36"/>
        <v/>
      </c>
      <c r="AC152" s="93">
        <v>8208.9423951896006</v>
      </c>
      <c r="AD152" s="37">
        <f t="shared" ref="AD152:AD157" si="50">IFERROR(AC152/F152,0)</f>
        <v>0.42021030406773724</v>
      </c>
      <c r="AF152" s="8">
        <f t="shared" ca="1" si="29"/>
        <v>0</v>
      </c>
      <c r="AH152" s="8">
        <f t="shared" ca="1" si="30"/>
        <v>0</v>
      </c>
      <c r="AJ152" s="8">
        <f t="shared" ca="1" si="31"/>
        <v>0</v>
      </c>
      <c r="AL152" s="8">
        <f t="shared" ca="1" si="32"/>
        <v>8208.9423951896006</v>
      </c>
      <c r="AN152" s="8">
        <f t="shared" ca="1" si="33"/>
        <v>8208.9423951896006</v>
      </c>
    </row>
    <row r="153" spans="2:40" x14ac:dyDescent="0.2">
      <c r="B153" s="18">
        <f>B152+1</f>
        <v>95</v>
      </c>
      <c r="D153" s="36" t="s">
        <v>137</v>
      </c>
      <c r="F153" s="79">
        <v>23437.232127810334</v>
      </c>
      <c r="H153" s="79"/>
      <c r="K153" s="74">
        <v>0</v>
      </c>
      <c r="L153" s="51">
        <f t="shared" si="49"/>
        <v>23437.232127810334</v>
      </c>
      <c r="N153" s="2" t="s">
        <v>50</v>
      </c>
      <c r="O153" s="74">
        <v>36</v>
      </c>
      <c r="P153" s="79">
        <f ca="1">OFFSET('Function Factors'!$B$9,$O153-1,P$14)*$L153+OFFSET('Function Factors'!$B$9,$K153-1,P$14)*$H153</f>
        <v>0</v>
      </c>
      <c r="R153" s="79">
        <f ca="1">OFFSET('Function Factors'!$B$9,$O153-1,R$14)*$L153+OFFSET('Function Factors'!$B$9,$K153-1,R$14)*$H153</f>
        <v>0</v>
      </c>
      <c r="S153" s="79"/>
      <c r="T153" s="79">
        <f ca="1">OFFSET('Function Factors'!$B$9,$O153-1,T$14)*$L153+OFFSET('Function Factors'!$B$9,$K153-1,T$14)*$H153</f>
        <v>0</v>
      </c>
      <c r="U153" s="79"/>
      <c r="V153" s="79">
        <f ca="1">OFFSET('Function Factors'!$B$9,$O153-1,V$14)*$L153+OFFSET('Function Factors'!$B$9,$K153-1,V$14)*$H153</f>
        <v>23437.232127810334</v>
      </c>
      <c r="X153" s="79">
        <f t="shared" ca="1" si="48"/>
        <v>23437.232127810334</v>
      </c>
      <c r="Z153" s="52" t="str">
        <f t="shared" ca="1" si="36"/>
        <v/>
      </c>
      <c r="AC153" s="93">
        <v>430.97034567832998</v>
      </c>
      <c r="AD153" s="37">
        <f t="shared" si="50"/>
        <v>1.8388278245832015E-2</v>
      </c>
      <c r="AF153" s="8">
        <f t="shared" ca="1" si="29"/>
        <v>0</v>
      </c>
      <c r="AH153" s="8">
        <f t="shared" ca="1" si="30"/>
        <v>0</v>
      </c>
      <c r="AJ153" s="8">
        <f t="shared" ca="1" si="31"/>
        <v>0</v>
      </c>
      <c r="AL153" s="8">
        <f t="shared" ca="1" si="32"/>
        <v>430.97034567832998</v>
      </c>
      <c r="AN153" s="8">
        <f t="shared" ca="1" si="33"/>
        <v>430.97034567832998</v>
      </c>
    </row>
    <row r="154" spans="2:40" x14ac:dyDescent="0.2">
      <c r="B154" s="18">
        <f t="shared" ref="B154:B157" si="51">B153+1</f>
        <v>96</v>
      </c>
      <c r="D154" s="36" t="s">
        <v>138</v>
      </c>
      <c r="F154" s="79">
        <v>47499.389818864729</v>
      </c>
      <c r="H154" s="79"/>
      <c r="K154" s="74">
        <v>0</v>
      </c>
      <c r="L154" s="51">
        <f t="shared" si="49"/>
        <v>47499.389818864729</v>
      </c>
      <c r="N154" s="2" t="s">
        <v>50</v>
      </c>
      <c r="O154" s="74">
        <v>36</v>
      </c>
      <c r="P154" s="79">
        <f ca="1">OFFSET('Function Factors'!$B$9,$O154-1,P$14)*$L154+OFFSET('Function Factors'!$B$9,$K154-1,P$14)*$H154</f>
        <v>0</v>
      </c>
      <c r="R154" s="79">
        <f ca="1">OFFSET('Function Factors'!$B$9,$O154-1,R$14)*$L154+OFFSET('Function Factors'!$B$9,$K154-1,R$14)*$H154</f>
        <v>0</v>
      </c>
      <c r="S154" s="79"/>
      <c r="T154" s="79">
        <f ca="1">OFFSET('Function Factors'!$B$9,$O154-1,T$14)*$L154+OFFSET('Function Factors'!$B$9,$K154-1,T$14)*$H154</f>
        <v>0</v>
      </c>
      <c r="U154" s="79"/>
      <c r="V154" s="79">
        <f ca="1">OFFSET('Function Factors'!$B$9,$O154-1,V$14)*$L154+OFFSET('Function Factors'!$B$9,$K154-1,V$14)*$H154</f>
        <v>47499.389818864729</v>
      </c>
      <c r="X154" s="79">
        <f t="shared" ca="1" si="48"/>
        <v>47499.389818864729</v>
      </c>
      <c r="Z154" s="52" t="str">
        <f t="shared" ca="1" si="36"/>
        <v/>
      </c>
      <c r="AC154" s="93">
        <v>4988.9291576484293</v>
      </c>
      <c r="AD154" s="37">
        <f t="shared" si="50"/>
        <v>0.10503143675473152</v>
      </c>
      <c r="AF154" s="8">
        <f t="shared" ca="1" si="29"/>
        <v>0</v>
      </c>
      <c r="AH154" s="8">
        <f t="shared" ca="1" si="30"/>
        <v>0</v>
      </c>
      <c r="AJ154" s="8">
        <f t="shared" ca="1" si="31"/>
        <v>0</v>
      </c>
      <c r="AL154" s="8">
        <f t="shared" ca="1" si="32"/>
        <v>4988.9291576484293</v>
      </c>
      <c r="AN154" s="8">
        <f t="shared" ca="1" si="33"/>
        <v>4988.9291576484293</v>
      </c>
    </row>
    <row r="155" spans="2:40" x14ac:dyDescent="0.2">
      <c r="B155" s="18">
        <f t="shared" si="51"/>
        <v>97</v>
      </c>
      <c r="D155" s="36" t="s">
        <v>139</v>
      </c>
      <c r="F155" s="79">
        <v>6052.9452734375218</v>
      </c>
      <c r="H155" s="79"/>
      <c r="K155" s="74">
        <v>0</v>
      </c>
      <c r="L155" s="51">
        <f t="shared" si="49"/>
        <v>6052.9452734375218</v>
      </c>
      <c r="N155" s="2" t="s">
        <v>50</v>
      </c>
      <c r="O155" s="74">
        <v>36</v>
      </c>
      <c r="P155" s="79">
        <f ca="1">OFFSET('Function Factors'!$B$9,$O155-1,P$14)*$L155+OFFSET('Function Factors'!$B$9,$K155-1,P$14)*$H155</f>
        <v>0</v>
      </c>
      <c r="R155" s="79">
        <f ca="1">OFFSET('Function Factors'!$B$9,$O155-1,R$14)*$L155+OFFSET('Function Factors'!$B$9,$K155-1,R$14)*$H155</f>
        <v>0</v>
      </c>
      <c r="S155" s="79"/>
      <c r="T155" s="79">
        <f ca="1">OFFSET('Function Factors'!$B$9,$O155-1,T$14)*$L155+OFFSET('Function Factors'!$B$9,$K155-1,T$14)*$H155</f>
        <v>0</v>
      </c>
      <c r="U155" s="79"/>
      <c r="V155" s="79">
        <f ca="1">OFFSET('Function Factors'!$B$9,$O155-1,V$14)*$L155+OFFSET('Function Factors'!$B$9,$K155-1,V$14)*$H155</f>
        <v>6052.9452734375218</v>
      </c>
      <c r="X155" s="79">
        <f t="shared" ca="1" si="48"/>
        <v>6052.9452734375218</v>
      </c>
      <c r="Z155" s="52" t="str">
        <f t="shared" ca="1" si="36"/>
        <v/>
      </c>
      <c r="AC155" s="93">
        <v>5323.0427163833365</v>
      </c>
      <c r="AD155" s="37">
        <f t="shared" si="50"/>
        <v>0.87941365334042298</v>
      </c>
      <c r="AF155" s="8">
        <f t="shared" ca="1" si="29"/>
        <v>0</v>
      </c>
      <c r="AH155" s="8">
        <f t="shared" ca="1" si="30"/>
        <v>0</v>
      </c>
      <c r="AJ155" s="8">
        <f t="shared" ca="1" si="31"/>
        <v>0</v>
      </c>
      <c r="AL155" s="8">
        <f t="shared" ca="1" si="32"/>
        <v>5323.0427163833365</v>
      </c>
      <c r="AN155" s="8">
        <f t="shared" ca="1" si="33"/>
        <v>5323.0427163833365</v>
      </c>
    </row>
    <row r="156" spans="2:40" x14ac:dyDescent="0.2">
      <c r="B156" s="18">
        <f t="shared" si="51"/>
        <v>98</v>
      </c>
      <c r="D156" s="36" t="s">
        <v>140</v>
      </c>
      <c r="F156" s="79">
        <v>6258.7532042938401</v>
      </c>
      <c r="H156" s="79"/>
      <c r="K156" s="74">
        <v>0</v>
      </c>
      <c r="L156" s="51">
        <f t="shared" si="49"/>
        <v>6258.7532042938401</v>
      </c>
      <c r="N156" s="2" t="s">
        <v>50</v>
      </c>
      <c r="O156" s="74">
        <v>36</v>
      </c>
      <c r="P156" s="79">
        <f ca="1">OFFSET('Function Factors'!$B$9,$O156-1,P$14)*$L156+OFFSET('Function Factors'!$B$9,$K156-1,P$14)*$H156</f>
        <v>0</v>
      </c>
      <c r="R156" s="79">
        <f ca="1">OFFSET('Function Factors'!$B$9,$O156-1,R$14)*$L156+OFFSET('Function Factors'!$B$9,$K156-1,R$14)*$H156</f>
        <v>0</v>
      </c>
      <c r="S156" s="79"/>
      <c r="T156" s="79">
        <f ca="1">OFFSET('Function Factors'!$B$9,$O156-1,T$14)*$L156+OFFSET('Function Factors'!$B$9,$K156-1,T$14)*$H156</f>
        <v>0</v>
      </c>
      <c r="U156" s="79"/>
      <c r="V156" s="79">
        <f ca="1">OFFSET('Function Factors'!$B$9,$O156-1,V$14)*$L156+OFFSET('Function Factors'!$B$9,$K156-1,V$14)*$H156</f>
        <v>6258.7532042938401</v>
      </c>
      <c r="X156" s="79">
        <f t="shared" ca="1" si="48"/>
        <v>6258.7532042938401</v>
      </c>
      <c r="Z156" s="52" t="str">
        <f t="shared" ca="1" si="36"/>
        <v/>
      </c>
      <c r="AC156" s="93">
        <v>1248.1922043138802</v>
      </c>
      <c r="AD156" s="37">
        <f t="shared" si="50"/>
        <v>0.19943144641932095</v>
      </c>
      <c r="AF156" s="8">
        <f t="shared" ca="1" si="29"/>
        <v>0</v>
      </c>
      <c r="AH156" s="8">
        <f t="shared" ca="1" si="30"/>
        <v>0</v>
      </c>
      <c r="AJ156" s="8">
        <f t="shared" ca="1" si="31"/>
        <v>0</v>
      </c>
      <c r="AL156" s="8">
        <f t="shared" ca="1" si="32"/>
        <v>1248.1922043138802</v>
      </c>
      <c r="AN156" s="8">
        <f t="shared" ca="1" si="33"/>
        <v>1248.1922043138802</v>
      </c>
    </row>
    <row r="157" spans="2:40" x14ac:dyDescent="0.2">
      <c r="B157" s="18">
        <f t="shared" si="51"/>
        <v>99</v>
      </c>
      <c r="D157" s="36" t="s">
        <v>141</v>
      </c>
      <c r="F157" s="79">
        <v>21966.003061248291</v>
      </c>
      <c r="H157" s="51">
        <f ca="1">IF(K157&lt;&gt;0,OFFSET('Function Factors'!$A$8,$K157-1,3),0)</f>
        <v>10151.221525209376</v>
      </c>
      <c r="J157" s="2" t="s">
        <v>142</v>
      </c>
      <c r="K157" s="74">
        <v>18</v>
      </c>
      <c r="L157" s="51">
        <f ca="1">F157-H157</f>
        <v>11814.781536038916</v>
      </c>
      <c r="N157" s="2" t="s">
        <v>50</v>
      </c>
      <c r="O157" s="74">
        <v>36</v>
      </c>
      <c r="P157" s="79">
        <f ca="1">OFFSET('Function Factors'!$B$9,$O157-1,P$14)*$L157+OFFSET('Function Factors'!$B$9,$K157-1,P$14)*$H157</f>
        <v>10151.221525209376</v>
      </c>
      <c r="R157" s="79">
        <f ca="1">OFFSET('Function Factors'!$B$9,$O157-1,R$14)*$L157+OFFSET('Function Factors'!$B$9,$K157-1,R$14)*$H157</f>
        <v>0</v>
      </c>
      <c r="S157" s="79"/>
      <c r="T157" s="79">
        <f ca="1">OFFSET('Function Factors'!$B$9,$O157-1,T$14)*$L157+OFFSET('Function Factors'!$B$9,$K157-1,T$14)*$H157</f>
        <v>0</v>
      </c>
      <c r="U157" s="79"/>
      <c r="V157" s="79">
        <f ca="1">OFFSET('Function Factors'!$B$9,$O157-1,V$14)*$L157+OFFSET('Function Factors'!$B$9,$K157-1,V$14)*$H157</f>
        <v>11814.781536038916</v>
      </c>
      <c r="X157" s="79">
        <f t="shared" ca="1" si="48"/>
        <v>21966.003061248291</v>
      </c>
      <c r="Z157" s="52" t="str">
        <f t="shared" ca="1" si="36"/>
        <v/>
      </c>
      <c r="AC157" s="93">
        <v>0</v>
      </c>
      <c r="AD157" s="37">
        <f t="shared" si="50"/>
        <v>0</v>
      </c>
      <c r="AF157" s="8">
        <f t="shared" ca="1" si="29"/>
        <v>0</v>
      </c>
      <c r="AH157" s="8">
        <f t="shared" ca="1" si="30"/>
        <v>0</v>
      </c>
      <c r="AJ157" s="8">
        <f t="shared" ca="1" si="31"/>
        <v>0</v>
      </c>
      <c r="AL157" s="8">
        <f t="shared" ca="1" si="32"/>
        <v>0</v>
      </c>
      <c r="AN157" s="8">
        <f t="shared" ca="1" si="33"/>
        <v>0</v>
      </c>
    </row>
    <row r="158" spans="2:40" x14ac:dyDescent="0.2">
      <c r="D158" s="1" t="s">
        <v>143</v>
      </c>
      <c r="Z158" s="52" t="str">
        <f t="shared" si="36"/>
        <v/>
      </c>
      <c r="AF158" s="8"/>
      <c r="AH158" s="8"/>
      <c r="AJ158" s="8"/>
      <c r="AL158" s="8"/>
      <c r="AN158" s="8"/>
    </row>
    <row r="159" spans="2:40" x14ac:dyDescent="0.2">
      <c r="B159" s="18">
        <f>B157+1</f>
        <v>100</v>
      </c>
      <c r="D159" s="36" t="s">
        <v>144</v>
      </c>
      <c r="F159" s="79">
        <v>176362.21253862113</v>
      </c>
      <c r="H159" s="51">
        <f ca="1">IF(K159&lt;&gt;0,OFFSET('Function Factors'!$A$8,$K159-1,3),0)</f>
        <v>2531.2823068200137</v>
      </c>
      <c r="J159" s="2" t="s">
        <v>145</v>
      </c>
      <c r="K159" s="74">
        <v>12</v>
      </c>
      <c r="L159" s="51">
        <f t="shared" ca="1" si="25"/>
        <v>173830.93023180112</v>
      </c>
      <c r="N159" s="2" t="s">
        <v>146</v>
      </c>
      <c r="O159" s="74">
        <v>54</v>
      </c>
      <c r="P159" s="79">
        <f ca="1">OFFSET('Function Factors'!$B$9,$O159-1,P$14)*$L159+OFFSET('Function Factors'!$B$9,$K159-1,P$14)*$H159</f>
        <v>2104.1517941099964</v>
      </c>
      <c r="R159" s="79">
        <f ca="1">OFFSET('Function Factors'!$B$9,$O159-1,R$14)*$L159+OFFSET('Function Factors'!$B$9,$K159-1,R$14)*$H159</f>
        <v>10406.168494020048</v>
      </c>
      <c r="S159" s="79"/>
      <c r="T159" s="79">
        <f ca="1">OFFSET('Function Factors'!$B$9,$O159-1,T$14)*$L159+OFFSET('Function Factors'!$B$9,$K159-1,T$14)*$H159</f>
        <v>12393.267122205592</v>
      </c>
      <c r="U159" s="79"/>
      <c r="V159" s="79">
        <f ca="1">OFFSET('Function Factors'!$B$9,$O159-1,V$14)*$L159+OFFSET('Function Factors'!$B$9,$K159-1,V$14)*$H159</f>
        <v>151458.62512828546</v>
      </c>
      <c r="X159" s="79">
        <f t="shared" ref="X159:X160" ca="1" si="52">P159+R159+T159+V159</f>
        <v>176362.2125386211</v>
      </c>
      <c r="Z159" s="52" t="str">
        <f t="shared" ca="1" si="36"/>
        <v/>
      </c>
      <c r="AC159" s="93">
        <v>0</v>
      </c>
      <c r="AD159" s="37">
        <f t="shared" ref="AD159" si="53">IFERROR(AC159/F159,0)</f>
        <v>0</v>
      </c>
      <c r="AF159" s="8"/>
      <c r="AH159" s="8"/>
      <c r="AJ159" s="8"/>
      <c r="AL159" s="8"/>
      <c r="AN159" s="8"/>
    </row>
    <row r="160" spans="2:40" x14ac:dyDescent="0.2">
      <c r="B160" s="18">
        <f>B159+1</f>
        <v>101</v>
      </c>
      <c r="D160" s="36" t="s">
        <v>147</v>
      </c>
      <c r="F160" s="38">
        <v>218020.94145853553</v>
      </c>
      <c r="H160" s="51">
        <f ca="1">IF(K160&lt;&gt;0,OFFSET('Function Factors'!$A$8,$K160-1,3),0)</f>
        <v>5865.9645385754357</v>
      </c>
      <c r="J160" s="2" t="s">
        <v>148</v>
      </c>
      <c r="K160" s="74">
        <v>6</v>
      </c>
      <c r="L160" s="51">
        <f ca="1">F160-H160</f>
        <v>212154.97691996009</v>
      </c>
      <c r="N160" s="2" t="s">
        <v>149</v>
      </c>
      <c r="O160" s="74">
        <v>84</v>
      </c>
      <c r="P160" s="79">
        <f ca="1">OFFSET('Function Factors'!$B$9,$O160-1,P$14)*$L160+OFFSET('Function Factors'!$B$9,$K160-1,P$14)*$H160</f>
        <v>4758.6044086021757</v>
      </c>
      <c r="R160" s="79">
        <f ca="1">OFFSET('Function Factors'!$B$9,$O160-1,R$14)*$L160+OFFSET('Function Factors'!$B$9,$K160-1,R$14)*$H160</f>
        <v>13722.89977979701</v>
      </c>
      <c r="S160" s="79"/>
      <c r="T160" s="79">
        <f ca="1">OFFSET('Function Factors'!$B$9,$O160-1,T$14)*$L160+OFFSET('Function Factors'!$B$9,$K160-1,T$14)*$H160</f>
        <v>15289.379593203623</v>
      </c>
      <c r="U160" s="79"/>
      <c r="V160" s="79">
        <f ca="1">OFFSET('Function Factors'!$B$9,$O160-1,V$14)*$L160+OFFSET('Function Factors'!$B$9,$K160-1,V$14)*$H160</f>
        <v>184250.05767693275</v>
      </c>
      <c r="X160" s="38">
        <f t="shared" ca="1" si="52"/>
        <v>218020.94145853556</v>
      </c>
      <c r="Z160" s="52" t="str">
        <f t="shared" ca="1" si="36"/>
        <v/>
      </c>
      <c r="AC160" s="93">
        <v>121615.23698714731</v>
      </c>
      <c r="AD160" s="37">
        <f ca="1">IFERROR(AC160/L160,0)</f>
        <v>0.57323772815864327</v>
      </c>
      <c r="AF160" s="8">
        <v>0</v>
      </c>
      <c r="AH160" s="8">
        <v>7866.4838935195839</v>
      </c>
      <c r="AJ160" s="8">
        <v>8764.4492229631669</v>
      </c>
      <c r="AL160" s="8">
        <v>104984.30387066457</v>
      </c>
      <c r="AN160" s="8">
        <f t="shared" si="33"/>
        <v>121615.23698714733</v>
      </c>
    </row>
    <row r="161" spans="2:40" x14ac:dyDescent="0.2">
      <c r="X161" s="51"/>
      <c r="Z161" s="52" t="str">
        <f t="shared" si="36"/>
        <v/>
      </c>
    </row>
    <row r="162" spans="2:40" x14ac:dyDescent="0.2">
      <c r="B162" s="18">
        <f>B160+1</f>
        <v>102</v>
      </c>
      <c r="D162" s="1" t="s">
        <v>150</v>
      </c>
      <c r="F162" s="81">
        <f>SUM(F116:F160)</f>
        <v>3408398.9906034837</v>
      </c>
      <c r="H162" s="81">
        <f ca="1">SUM(H116:H160)</f>
        <v>23197.563321055226</v>
      </c>
      <c r="L162" s="81">
        <f ca="1">SUM(L116:L160)</f>
        <v>3385201.4272824293</v>
      </c>
      <c r="P162" s="81">
        <f ca="1">SUM(P116:P160)</f>
        <v>2268393.9371493408</v>
      </c>
      <c r="Q162" s="51"/>
      <c r="R162" s="81">
        <f ca="1">SUM(R116:R160)</f>
        <v>83789.27223971051</v>
      </c>
      <c r="S162" s="51"/>
      <c r="T162" s="81">
        <f ca="1">SUM(T116:T160)</f>
        <v>109276.4088409004</v>
      </c>
      <c r="U162" s="51"/>
      <c r="V162" s="81">
        <f ca="1">SUM(V116:V160)</f>
        <v>946939.3723735325</v>
      </c>
      <c r="X162" s="81">
        <f ca="1">SUM(X116:X160)</f>
        <v>3408398.9906034837</v>
      </c>
      <c r="Z162" s="52" t="str">
        <f t="shared" ca="1" si="36"/>
        <v/>
      </c>
      <c r="AC162" s="81">
        <f>SUM(AC116:AC161)</f>
        <v>302587.37595488038</v>
      </c>
      <c r="AF162" s="81">
        <f ca="1">SUM(AF116:AF161)</f>
        <v>0</v>
      </c>
      <c r="AH162" s="81">
        <f ca="1">SUM(AH116:AH161)</f>
        <v>18114.010056501611</v>
      </c>
      <c r="AJ162" s="81">
        <f ca="1">SUM(AJ116:AJ161)</f>
        <v>21572.951217688635</v>
      </c>
      <c r="AL162" s="81">
        <f ca="1">SUM(AL116:AL161)</f>
        <v>262900.4146806901</v>
      </c>
      <c r="AN162" s="81">
        <f ca="1">SUM(AN116:AN161)</f>
        <v>302587.37595488038</v>
      </c>
    </row>
    <row r="163" spans="2:40" x14ac:dyDescent="0.2">
      <c r="Z163" s="52" t="str">
        <f t="shared" si="36"/>
        <v/>
      </c>
    </row>
    <row r="164" spans="2:40" ht="13.5" thickBot="1" x14ac:dyDescent="0.25">
      <c r="B164" s="18">
        <f>B162+1</f>
        <v>103</v>
      </c>
      <c r="D164" s="1" t="s">
        <v>151</v>
      </c>
      <c r="F164" s="83">
        <f>F162+F104+F110+F97</f>
        <v>5329890.4041851545</v>
      </c>
      <c r="H164" s="83">
        <f ca="1">H162+H104+H110+H97</f>
        <v>23197.563321055226</v>
      </c>
      <c r="L164" s="83">
        <f ca="1">L162+L104+L110+L97</f>
        <v>5306692.8408641005</v>
      </c>
      <c r="P164" s="83">
        <f ca="1">P162+P104+P110+P97</f>
        <v>2268393.9371493408</v>
      </c>
      <c r="R164" s="83">
        <f ca="1">R162+R104+R110+R97</f>
        <v>193487.49708184868</v>
      </c>
      <c r="T164" s="83">
        <f ca="1">T162+T104+T110+T97</f>
        <v>403717.30409028684</v>
      </c>
      <c r="V164" s="83">
        <f ca="1">V162+V104+V110+V97</f>
        <v>2464291.6658636788</v>
      </c>
      <c r="X164" s="83">
        <f ca="1">X162+X104+X110+X97</f>
        <v>5329890.4041851545</v>
      </c>
      <c r="Z164" s="52" t="str">
        <f t="shared" ca="1" si="36"/>
        <v/>
      </c>
      <c r="AF164" s="25"/>
      <c r="AH164" s="25"/>
      <c r="AJ164" s="25"/>
      <c r="AL164" s="25"/>
      <c r="AN164" s="25"/>
    </row>
    <row r="165" spans="2:40" ht="13.5" thickTop="1" x14ac:dyDescent="0.2">
      <c r="F165" s="51"/>
      <c r="H165" s="51"/>
      <c r="L165" s="51"/>
      <c r="P165" s="51"/>
      <c r="R165" s="51"/>
      <c r="T165" s="51"/>
      <c r="V165" s="51"/>
      <c r="X165" s="51"/>
      <c r="Z165" s="52" t="str">
        <f t="shared" si="36"/>
        <v/>
      </c>
    </row>
    <row r="166" spans="2:40" x14ac:dyDescent="0.2">
      <c r="F166" s="51"/>
      <c r="H166" s="51"/>
      <c r="L166" s="51"/>
      <c r="P166" s="51"/>
      <c r="R166" s="51"/>
      <c r="T166" s="51"/>
      <c r="V166" s="51"/>
      <c r="X166" s="51"/>
      <c r="Z166" s="52" t="str">
        <f t="shared" si="36"/>
        <v/>
      </c>
      <c r="AH166" s="25"/>
      <c r="AJ166" s="25"/>
      <c r="AL166" s="25"/>
      <c r="AN166" s="25"/>
    </row>
    <row r="167" spans="2:40" x14ac:dyDescent="0.2">
      <c r="F167" s="51"/>
      <c r="H167" s="51"/>
      <c r="L167" s="51"/>
      <c r="P167" s="51"/>
      <c r="R167" s="51"/>
      <c r="T167" s="51"/>
      <c r="V167" s="51"/>
      <c r="X167" s="51"/>
      <c r="Z167" s="52" t="str">
        <f t="shared" si="36"/>
        <v/>
      </c>
    </row>
    <row r="168" spans="2:40" x14ac:dyDescent="0.2">
      <c r="D168" s="6" t="s">
        <v>152</v>
      </c>
      <c r="X168" s="51"/>
      <c r="Z168" s="52" t="str">
        <f t="shared" si="36"/>
        <v/>
      </c>
    </row>
    <row r="169" spans="2:40" x14ac:dyDescent="0.2">
      <c r="D169" s="6"/>
      <c r="F169" s="79"/>
      <c r="H169" s="79"/>
      <c r="L169" s="51"/>
      <c r="N169" s="2"/>
      <c r="P169" s="79"/>
      <c r="R169" s="79"/>
      <c r="S169" s="79"/>
      <c r="T169" s="79"/>
      <c r="U169" s="79"/>
      <c r="V169" s="79"/>
      <c r="X169" s="79"/>
      <c r="Z169" s="52" t="str">
        <f t="shared" si="36"/>
        <v/>
      </c>
    </row>
    <row r="170" spans="2:40" x14ac:dyDescent="0.2">
      <c r="B170" s="18">
        <f>B164+1</f>
        <v>104</v>
      </c>
      <c r="D170" s="1" t="s">
        <v>153</v>
      </c>
      <c r="F170" s="79">
        <v>2942.6114096800702</v>
      </c>
      <c r="H170" s="79"/>
      <c r="K170" s="74">
        <v>0</v>
      </c>
      <c r="L170" s="51">
        <f t="shared" ref="L170" si="54">F170-H170</f>
        <v>2942.6114096800702</v>
      </c>
      <c r="N170" s="2" t="s">
        <v>98</v>
      </c>
      <c r="O170" s="74">
        <v>39</v>
      </c>
      <c r="P170" s="79">
        <f ca="1">OFFSET('Function Factors'!$B$9,$O170-1,P$14)*$L170+OFFSET('Function Factors'!$B$9,$K170-1,P$14)*$H170</f>
        <v>2942.6114096800702</v>
      </c>
      <c r="R170" s="79">
        <f ca="1">OFFSET('Function Factors'!$B$9,$O170-1,R$14)*$L170+OFFSET('Function Factors'!$B$9,$K170-1,R$14)*$H170</f>
        <v>0</v>
      </c>
      <c r="S170" s="79"/>
      <c r="T170" s="79">
        <f ca="1">OFFSET('Function Factors'!$B$9,$O170-1,T$14)*$L170+OFFSET('Function Factors'!$B$9,$K170-1,T$14)*$H170</f>
        <v>0</v>
      </c>
      <c r="U170" s="79"/>
      <c r="V170" s="79">
        <f ca="1">OFFSET('Function Factors'!$B$9,$O170-1,V$14)*$L170+OFFSET('Function Factors'!$B$9,$K170-1,V$14)*$H170</f>
        <v>0</v>
      </c>
      <c r="X170" s="79">
        <f t="shared" ref="X170:X176" ca="1" si="55">P170+R170+T170+V170</f>
        <v>2942.6114096800702</v>
      </c>
      <c r="Z170" s="52" t="str">
        <f t="shared" ca="1" si="36"/>
        <v/>
      </c>
    </row>
    <row r="171" spans="2:40" x14ac:dyDescent="0.2">
      <c r="B171" s="18">
        <f t="shared" ref="B171:B176" si="56">B170+1</f>
        <v>105</v>
      </c>
      <c r="D171" s="1" t="s">
        <v>154</v>
      </c>
      <c r="F171" s="79">
        <v>2421.6385455058507</v>
      </c>
      <c r="H171" s="79"/>
      <c r="K171" s="74">
        <v>0</v>
      </c>
      <c r="L171" s="51">
        <f>F171-H171</f>
        <v>2421.6385455058507</v>
      </c>
      <c r="N171" s="2" t="s">
        <v>98</v>
      </c>
      <c r="O171" s="74">
        <v>39</v>
      </c>
      <c r="P171" s="79">
        <f ca="1">OFFSET('Function Factors'!$B$9,$O171-1,P$14)*$L171+OFFSET('Function Factors'!$B$9,$K171-1,P$14)*$H171</f>
        <v>2421.6385455058507</v>
      </c>
      <c r="R171" s="79">
        <f ca="1">OFFSET('Function Factors'!$B$9,$O171-1,R$14)*$L171+OFFSET('Function Factors'!$B$9,$K171-1,R$14)*$H171</f>
        <v>0</v>
      </c>
      <c r="S171" s="79"/>
      <c r="T171" s="79">
        <f ca="1">OFFSET('Function Factors'!$B$9,$O171-1,T$14)*$L171+OFFSET('Function Factors'!$B$9,$K171-1,T$14)*$H171</f>
        <v>0</v>
      </c>
      <c r="U171" s="79"/>
      <c r="V171" s="79">
        <f ca="1">OFFSET('Function Factors'!$B$9,$O171-1,V$14)*$L171+OFFSET('Function Factors'!$B$9,$K171-1,V$14)*$H171</f>
        <v>0</v>
      </c>
      <c r="X171" s="79">
        <f t="shared" ca="1" si="55"/>
        <v>2421.6385455058507</v>
      </c>
      <c r="Z171" s="52" t="str">
        <f t="shared" ca="1" si="36"/>
        <v/>
      </c>
    </row>
    <row r="172" spans="2:40" x14ac:dyDescent="0.2">
      <c r="B172" s="18">
        <f t="shared" si="56"/>
        <v>106</v>
      </c>
      <c r="D172" s="1" t="s">
        <v>155</v>
      </c>
      <c r="F172" s="79">
        <v>15336.5926054518</v>
      </c>
      <c r="H172" s="79"/>
      <c r="K172" s="74">
        <v>0</v>
      </c>
      <c r="L172" s="51">
        <f>F172-H172</f>
        <v>15336.5926054518</v>
      </c>
      <c r="N172" s="2" t="s">
        <v>98</v>
      </c>
      <c r="O172" s="74">
        <v>39</v>
      </c>
      <c r="P172" s="79">
        <f ca="1">OFFSET('Function Factors'!$B$9,$O172-1,P$14)*$L172+OFFSET('Function Factors'!$B$9,$K172-1,P$14)*$H172</f>
        <v>15336.5926054518</v>
      </c>
      <c r="R172" s="79">
        <f ca="1">OFFSET('Function Factors'!$B$9,$O172-1,R$14)*$L172+OFFSET('Function Factors'!$B$9,$K172-1,R$14)*$H172</f>
        <v>0</v>
      </c>
      <c r="S172" s="79"/>
      <c r="T172" s="79">
        <f ca="1">OFFSET('Function Factors'!$B$9,$O172-1,T$14)*$L172+OFFSET('Function Factors'!$B$9,$K172-1,T$14)*$H172</f>
        <v>0</v>
      </c>
      <c r="U172" s="79"/>
      <c r="V172" s="79">
        <f ca="1">OFFSET('Function Factors'!$B$9,$O172-1,V$14)*$L172+OFFSET('Function Factors'!$B$9,$K172-1,V$14)*$H172</f>
        <v>0</v>
      </c>
      <c r="X172" s="79">
        <f t="shared" ca="1" si="55"/>
        <v>15336.5926054518</v>
      </c>
      <c r="Z172" s="52" t="str">
        <f ca="1">IF(ROUND(F172,4)=ROUND(X172,4), "", "check")</f>
        <v/>
      </c>
    </row>
    <row r="173" spans="2:40" x14ac:dyDescent="0.2">
      <c r="B173" s="18">
        <f t="shared" si="56"/>
        <v>107</v>
      </c>
      <c r="D173" s="1" t="s">
        <v>156</v>
      </c>
      <c r="F173" s="79">
        <v>26870.623617239937</v>
      </c>
      <c r="H173" s="79"/>
      <c r="K173" s="74">
        <v>0</v>
      </c>
      <c r="L173" s="51">
        <f>F173-H173</f>
        <v>26870.623617239937</v>
      </c>
      <c r="N173" s="2" t="s">
        <v>50</v>
      </c>
      <c r="O173" s="74">
        <v>36</v>
      </c>
      <c r="P173" s="79">
        <f ca="1">OFFSET('Function Factors'!$B$9,$O173-1,P$14)*$L173+OFFSET('Function Factors'!$B$9,$K173-1,P$14)*$H173</f>
        <v>0</v>
      </c>
      <c r="R173" s="79">
        <f ca="1">OFFSET('Function Factors'!$B$9,$O173-1,R$14)*$L173+OFFSET('Function Factors'!$B$9,$K173-1,R$14)*$H173</f>
        <v>0</v>
      </c>
      <c r="S173" s="79"/>
      <c r="T173" s="79">
        <f ca="1">OFFSET('Function Factors'!$B$9,$O173-1,T$14)*$L173+OFFSET('Function Factors'!$B$9,$K173-1,T$14)*$H173</f>
        <v>0</v>
      </c>
      <c r="U173" s="79"/>
      <c r="V173" s="79">
        <f ca="1">OFFSET('Function Factors'!$B$9,$O173-1,V$14)*$L173+OFFSET('Function Factors'!$B$9,$K173-1,V$14)*$H173</f>
        <v>26870.623617239937</v>
      </c>
      <c r="X173" s="79">
        <f t="shared" ca="1" si="55"/>
        <v>26870.623617239937</v>
      </c>
      <c r="Z173" s="52" t="str">
        <f t="shared" ca="1" si="36"/>
        <v/>
      </c>
    </row>
    <row r="174" spans="2:40" x14ac:dyDescent="0.2">
      <c r="B174" s="18">
        <f>B173+1</f>
        <v>108</v>
      </c>
      <c r="D174" s="1" t="s">
        <v>157</v>
      </c>
      <c r="F174" s="79">
        <v>14283.139384300001</v>
      </c>
      <c r="H174" s="79"/>
      <c r="K174" s="74">
        <v>0</v>
      </c>
      <c r="L174" s="51">
        <f t="shared" ref="L174:L176" si="57">F174-H174</f>
        <v>14283.139384300001</v>
      </c>
      <c r="N174" s="2" t="s">
        <v>50</v>
      </c>
      <c r="O174" s="74">
        <v>36</v>
      </c>
      <c r="P174" s="79">
        <f ca="1">OFFSET('Function Factors'!$B$9,$O174-1,P$14)*$L174+OFFSET('Function Factors'!$B$9,$K174-1,P$14)*$H174</f>
        <v>0</v>
      </c>
      <c r="R174" s="79">
        <f ca="1">OFFSET('Function Factors'!$B$9,$O174-1,R$14)*$L174+OFFSET('Function Factors'!$B$9,$K174-1,R$14)*$H174</f>
        <v>0</v>
      </c>
      <c r="S174" s="79"/>
      <c r="T174" s="79">
        <f ca="1">OFFSET('Function Factors'!$B$9,$O174-1,T$14)*$L174+OFFSET('Function Factors'!$B$9,$K174-1,T$14)*$H174</f>
        <v>0</v>
      </c>
      <c r="U174" s="79"/>
      <c r="V174" s="79">
        <f ca="1">OFFSET('Function Factors'!$B$9,$O174-1,V$14)*$L174+OFFSET('Function Factors'!$B$9,$K174-1,V$14)*$H174</f>
        <v>14283.139384300001</v>
      </c>
      <c r="X174" s="79">
        <f t="shared" ca="1" si="55"/>
        <v>14283.139384300001</v>
      </c>
      <c r="Z174" s="52" t="e">
        <f ca="1">IF(ROUND(#REF!,4)=ROUND(X174,4), "", "check")</f>
        <v>#REF!</v>
      </c>
    </row>
    <row r="175" spans="2:40" x14ac:dyDescent="0.2">
      <c r="B175" s="18">
        <f t="shared" si="56"/>
        <v>109</v>
      </c>
      <c r="D175" s="1" t="s">
        <v>158</v>
      </c>
      <c r="F175" s="79">
        <v>17761.652743977927</v>
      </c>
      <c r="H175" s="79"/>
      <c r="K175" s="74">
        <v>0</v>
      </c>
      <c r="L175" s="51">
        <f t="shared" si="57"/>
        <v>17761.652743977927</v>
      </c>
      <c r="N175" s="2" t="s">
        <v>50</v>
      </c>
      <c r="O175" s="74">
        <v>36</v>
      </c>
      <c r="P175" s="79">
        <f ca="1">OFFSET('Function Factors'!$B$9,$O175-1,P$14)*$L175+OFFSET('Function Factors'!$B$9,$K175-1,P$14)*$H175</f>
        <v>0</v>
      </c>
      <c r="R175" s="79">
        <f ca="1">OFFSET('Function Factors'!$B$9,$O175-1,R$14)*$L175+OFFSET('Function Factors'!$B$9,$K175-1,R$14)*$H175</f>
        <v>0</v>
      </c>
      <c r="S175" s="79"/>
      <c r="T175" s="79">
        <f ca="1">OFFSET('Function Factors'!$B$9,$O175-1,T$14)*$L175+OFFSET('Function Factors'!$B$9,$K175-1,T$14)*$H175</f>
        <v>0</v>
      </c>
      <c r="U175" s="79"/>
      <c r="V175" s="79">
        <f ca="1">OFFSET('Function Factors'!$B$9,$O175-1,V$14)*$L175+OFFSET('Function Factors'!$B$9,$K175-1,V$14)*$H175</f>
        <v>17761.652743977927</v>
      </c>
      <c r="X175" s="79">
        <f t="shared" ca="1" si="55"/>
        <v>17761.652743977927</v>
      </c>
      <c r="Z175" s="52" t="str">
        <f ca="1">IF(ROUND(F174,4)=ROUND(X175,4), "", "check")</f>
        <v>check</v>
      </c>
    </row>
    <row r="176" spans="2:40" x14ac:dyDescent="0.2">
      <c r="B176" s="18">
        <f t="shared" si="56"/>
        <v>110</v>
      </c>
      <c r="D176" s="1" t="s">
        <v>159</v>
      </c>
      <c r="F176" s="79">
        <v>6017.1693334783249</v>
      </c>
      <c r="H176" s="79"/>
      <c r="K176" s="74">
        <v>0</v>
      </c>
      <c r="L176" s="51">
        <f t="shared" si="57"/>
        <v>6017.1693334783249</v>
      </c>
      <c r="N176" s="2" t="s">
        <v>50</v>
      </c>
      <c r="O176" s="74">
        <v>36</v>
      </c>
      <c r="P176" s="79">
        <f ca="1">OFFSET('Function Factors'!$B$9,$O176-1,P$14)*$L176+OFFSET('Function Factors'!$B$9,$K176-1,P$14)*$H176</f>
        <v>0</v>
      </c>
      <c r="R176" s="79">
        <f ca="1">OFFSET('Function Factors'!$B$9,$O176-1,R$14)*$L176+OFFSET('Function Factors'!$B$9,$K176-1,R$14)*$H176</f>
        <v>0</v>
      </c>
      <c r="S176" s="79"/>
      <c r="T176" s="79">
        <f ca="1">OFFSET('Function Factors'!$B$9,$O176-1,T$14)*$L176+OFFSET('Function Factors'!$B$9,$K176-1,T$14)*$H176</f>
        <v>0</v>
      </c>
      <c r="U176" s="79"/>
      <c r="V176" s="79">
        <f ca="1">OFFSET('Function Factors'!$B$9,$O176-1,V$14)*$L176+OFFSET('Function Factors'!$B$9,$K176-1,V$14)*$H176</f>
        <v>6017.1693334783249</v>
      </c>
      <c r="X176" s="79">
        <f t="shared" ca="1" si="55"/>
        <v>6017.1693334783249</v>
      </c>
      <c r="Z176" s="52" t="str">
        <f ca="1">IF(ROUND(F175,4)=ROUND(X176,4), "", "check")</f>
        <v>check</v>
      </c>
    </row>
    <row r="177" spans="2:26" x14ac:dyDescent="0.2">
      <c r="F177" s="79"/>
      <c r="X177" s="79"/>
      <c r="Z177" s="52" t="str">
        <f t="shared" si="36"/>
        <v/>
      </c>
    </row>
    <row r="178" spans="2:26" x14ac:dyDescent="0.2">
      <c r="B178" s="18">
        <f>B176+1</f>
        <v>111</v>
      </c>
      <c r="D178" s="1" t="s">
        <v>160</v>
      </c>
      <c r="F178" s="42">
        <f>SUM(F170:F176)</f>
        <v>85633.427639633912</v>
      </c>
      <c r="H178" s="42">
        <f>SUM(H170:H176)</f>
        <v>0</v>
      </c>
      <c r="L178" s="42">
        <f>SUM(L170:L176)</f>
        <v>85633.427639633912</v>
      </c>
      <c r="P178" s="42">
        <f ca="1">SUM(P170:P176)</f>
        <v>20700.84256063772</v>
      </c>
      <c r="Q178" s="51"/>
      <c r="R178" s="42">
        <f ca="1">SUM(R170:R176)</f>
        <v>0</v>
      </c>
      <c r="S178" s="51"/>
      <c r="T178" s="42">
        <f ca="1">SUM(T170:T176)</f>
        <v>0</v>
      </c>
      <c r="U178" s="51"/>
      <c r="V178" s="42">
        <f ca="1">SUM(V170:V176)</f>
        <v>64932.585078996191</v>
      </c>
      <c r="X178" s="42">
        <f ca="1">SUM(X170:X176)</f>
        <v>85633.427639633912</v>
      </c>
      <c r="Z178" s="52" t="str">
        <f t="shared" ca="1" si="36"/>
        <v/>
      </c>
    </row>
    <row r="179" spans="2:26" x14ac:dyDescent="0.2">
      <c r="Z179" s="52" t="str">
        <f t="shared" si="36"/>
        <v/>
      </c>
    </row>
    <row r="180" spans="2:26" ht="13.5" thickBot="1" x14ac:dyDescent="0.25">
      <c r="B180" s="18">
        <f>B178+1</f>
        <v>112</v>
      </c>
      <c r="D180" s="1" t="s">
        <v>161</v>
      </c>
      <c r="F180" s="83">
        <f>F164-F178</f>
        <v>5244256.9765455201</v>
      </c>
      <c r="H180" s="83">
        <f ca="1">H164-H178</f>
        <v>23197.563321055226</v>
      </c>
      <c r="L180" s="83">
        <f ca="1">L164-L178</f>
        <v>5221059.4132244661</v>
      </c>
      <c r="P180" s="83">
        <f ca="1">P164-P178</f>
        <v>2247693.094588703</v>
      </c>
      <c r="R180" s="83">
        <f ca="1">R164-R178</f>
        <v>193487.49708184868</v>
      </c>
      <c r="T180" s="83">
        <f ca="1">T164-T178</f>
        <v>403717.30409028684</v>
      </c>
      <c r="V180" s="83">
        <f ca="1">V164-V178</f>
        <v>2399359.0807846827</v>
      </c>
      <c r="X180" s="83">
        <f ca="1">X164-X178</f>
        <v>5244256.9765455201</v>
      </c>
      <c r="Z180" s="52" t="str">
        <f t="shared" ca="1" si="36"/>
        <v/>
      </c>
    </row>
    <row r="181" spans="2:26" ht="13.5" thickTop="1" x14ac:dyDescent="0.2">
      <c r="D181" s="1" t="s">
        <v>162</v>
      </c>
    </row>
    <row r="184" spans="2:26" x14ac:dyDescent="0.2">
      <c r="P184" s="51"/>
      <c r="R184" s="51"/>
      <c r="T184" s="51"/>
      <c r="V184" s="51"/>
      <c r="X184" s="51"/>
    </row>
    <row r="185" spans="2:26" x14ac:dyDescent="0.2">
      <c r="P185" s="51"/>
      <c r="R185" s="51"/>
      <c r="T185" s="51"/>
      <c r="V185" s="51"/>
      <c r="X185" s="51"/>
    </row>
    <row r="186" spans="2:26" x14ac:dyDescent="0.2">
      <c r="P186" s="51"/>
    </row>
    <row r="187" spans="2:26" x14ac:dyDescent="0.2">
      <c r="X187" s="51"/>
    </row>
    <row r="188" spans="2:26" x14ac:dyDescent="0.2">
      <c r="P188" s="51"/>
      <c r="R188" s="51"/>
      <c r="T188" s="51"/>
      <c r="V188" s="51"/>
      <c r="X188" s="51"/>
    </row>
    <row r="189" spans="2:26" x14ac:dyDescent="0.2">
      <c r="P189" s="51"/>
      <c r="R189" s="51"/>
      <c r="T189" s="51"/>
      <c r="V189" s="51"/>
      <c r="X189" s="51"/>
    </row>
  </sheetData>
  <mergeCells count="3">
    <mergeCell ref="B5:X5"/>
    <mergeCell ref="B6:X6"/>
    <mergeCell ref="B7:X7"/>
  </mergeCells>
  <pageMargins left="0.7" right="0.7" top="0.75" bottom="0.75" header="0.3" footer="0.3"/>
  <pageSetup scale="56" fitToHeight="4" orientation="landscape" r:id="rId1"/>
  <rowBreaks count="1" manualBreakCount="1">
    <brk id="111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sheetPr>
    <pageSetUpPr fitToPage="1"/>
  </sheetPr>
  <dimension ref="A6:BW145"/>
  <sheetViews>
    <sheetView zoomScale="85" zoomScaleNormal="85" workbookViewId="0">
      <selection activeCell="B7" sqref="B7:X7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1.7109375" style="1" customWidth="1"/>
    <col min="20" max="20" width="15.7109375" style="1" customWidth="1"/>
    <col min="21" max="21" width="1.7109375" style="1" customWidth="1"/>
    <col min="22" max="22" width="15.7109375" style="1" customWidth="1"/>
    <col min="23" max="23" width="1.7109375" style="1" customWidth="1"/>
    <col min="24" max="24" width="15.7109375" style="1" customWidth="1"/>
    <col min="25" max="25" width="9.140625" style="1"/>
    <col min="26" max="27" width="9.140625" style="1" customWidth="1"/>
    <col min="28" max="28" width="25.85546875" style="1" bestFit="1" customWidth="1"/>
    <col min="29" max="29" width="1.7109375" style="1" customWidth="1"/>
    <col min="30" max="30" width="11.7109375" style="1" customWidth="1"/>
    <col min="31" max="31" width="1.7109375" style="1" customWidth="1"/>
    <col min="32" max="32" width="11.7109375" style="1" customWidth="1"/>
    <col min="33" max="33" width="1.7109375" style="1" customWidth="1"/>
    <col min="34" max="34" width="11.7109375" style="1" customWidth="1"/>
    <col min="35" max="35" width="1.7109375" style="1" customWidth="1"/>
    <col min="36" max="36" width="11.7109375" style="1" customWidth="1"/>
    <col min="37" max="37" width="1.7109375" style="1" customWidth="1"/>
    <col min="38" max="38" width="11.7109375" style="1" customWidth="1"/>
    <col min="39" max="39" width="1.7109375" style="1" customWidth="1"/>
    <col min="40" max="40" width="11.7109375" style="1" customWidth="1"/>
    <col min="41" max="41" width="1.7109375" style="1" customWidth="1"/>
    <col min="42" max="42" width="11.7109375" style="1" customWidth="1"/>
    <col min="43" max="43" width="1.7109375" style="1" customWidth="1"/>
    <col min="44" max="44" width="11.7109375" style="1" customWidth="1"/>
    <col min="45" max="45" width="1.7109375" style="1" customWidth="1"/>
    <col min="46" max="46" width="11.7109375" style="1" customWidth="1"/>
    <col min="47" max="47" width="1.7109375" style="1" customWidth="1"/>
    <col min="48" max="48" width="11.7109375" style="1" customWidth="1"/>
    <col min="49" max="71" width="9.140625" style="1" customWidth="1"/>
    <col min="72" max="77" width="9" style="1" customWidth="1"/>
    <col min="78" max="16384" width="9.140625" style="1"/>
  </cols>
  <sheetData>
    <row r="6" spans="1:75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</row>
    <row r="7" spans="1:75" x14ac:dyDescent="0.2">
      <c r="B7" s="146" t="s">
        <v>311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</row>
    <row r="9" spans="1:75" ht="15" x14ac:dyDescent="0.25">
      <c r="F9" s="147" t="s">
        <v>272</v>
      </c>
      <c r="G9" s="148"/>
      <c r="H9" s="148"/>
      <c r="I9" s="148"/>
      <c r="J9" s="148"/>
      <c r="K9" s="148"/>
      <c r="L9" s="148"/>
      <c r="N9" s="147" t="s">
        <v>273</v>
      </c>
      <c r="O9" s="147"/>
      <c r="P9" s="147"/>
      <c r="Q9" s="147"/>
      <c r="R9" s="147"/>
      <c r="S9" s="147"/>
      <c r="T9" s="147"/>
      <c r="U9" s="147"/>
      <c r="V9" s="147"/>
      <c r="W9"/>
      <c r="X9"/>
    </row>
    <row r="10" spans="1:75" x14ac:dyDescent="0.2">
      <c r="F10" s="18"/>
      <c r="H10" s="18"/>
      <c r="J10" s="18"/>
      <c r="L10" s="18" t="s">
        <v>175</v>
      </c>
      <c r="V10" s="18" t="s">
        <v>274</v>
      </c>
      <c r="X10" s="2"/>
      <c r="AX10" s="18"/>
    </row>
    <row r="11" spans="1:75" x14ac:dyDescent="0.2">
      <c r="A11" s="18" t="s">
        <v>6</v>
      </c>
      <c r="B11" s="18" t="s">
        <v>20</v>
      </c>
      <c r="F11" s="18" t="s">
        <v>275</v>
      </c>
      <c r="G11" s="18"/>
      <c r="H11" s="18" t="s">
        <v>275</v>
      </c>
      <c r="I11" s="3"/>
      <c r="J11" s="2" t="s">
        <v>276</v>
      </c>
      <c r="K11" s="3"/>
      <c r="L11" s="2" t="s">
        <v>277</v>
      </c>
      <c r="M11" s="3"/>
      <c r="N11" s="2" t="s">
        <v>20</v>
      </c>
      <c r="O11" s="2"/>
      <c r="P11" s="2" t="s">
        <v>20</v>
      </c>
      <c r="Q11" s="2"/>
      <c r="R11" s="2" t="s">
        <v>20</v>
      </c>
      <c r="S11" s="2"/>
      <c r="T11" s="2" t="s">
        <v>312</v>
      </c>
      <c r="U11" s="2"/>
      <c r="V11" s="2" t="s">
        <v>277</v>
      </c>
      <c r="W11" s="2"/>
      <c r="X11" s="2" t="s">
        <v>20</v>
      </c>
      <c r="AX11" s="18"/>
    </row>
    <row r="12" spans="1:75" x14ac:dyDescent="0.2">
      <c r="A12" s="4" t="s">
        <v>11</v>
      </c>
      <c r="B12" s="4" t="s">
        <v>189</v>
      </c>
      <c r="D12" s="4" t="s">
        <v>2</v>
      </c>
      <c r="F12" s="4" t="s">
        <v>313</v>
      </c>
      <c r="G12" s="18"/>
      <c r="H12" s="4" t="s">
        <v>279</v>
      </c>
      <c r="I12" s="18"/>
      <c r="J12" s="4" t="s">
        <v>280</v>
      </c>
      <c r="K12" s="18"/>
      <c r="L12" s="4" t="s">
        <v>10</v>
      </c>
      <c r="M12" s="18"/>
      <c r="N12" s="34" t="s">
        <v>41</v>
      </c>
      <c r="O12" s="2"/>
      <c r="P12" s="34" t="s">
        <v>49</v>
      </c>
      <c r="Q12" s="2"/>
      <c r="R12" s="34" t="s">
        <v>281</v>
      </c>
      <c r="S12" s="2"/>
      <c r="T12" s="34" t="s">
        <v>282</v>
      </c>
      <c r="U12" s="2"/>
      <c r="V12" s="34" t="s">
        <v>10</v>
      </c>
      <c r="W12" s="2"/>
      <c r="X12" s="34" t="s">
        <v>173</v>
      </c>
      <c r="AX12" s="18"/>
      <c r="BE12" s="18"/>
      <c r="BG12" s="18"/>
      <c r="BI12" s="18"/>
      <c r="BK12" s="18"/>
      <c r="BU12" s="18"/>
      <c r="BW12" s="2"/>
    </row>
    <row r="13" spans="1:75" x14ac:dyDescent="0.2">
      <c r="A13" s="18"/>
      <c r="B13" s="18"/>
      <c r="D13" s="18" t="s">
        <v>22</v>
      </c>
      <c r="F13" s="18" t="s">
        <v>23</v>
      </c>
      <c r="G13" s="18"/>
      <c r="H13" s="18" t="s">
        <v>24</v>
      </c>
      <c r="I13" s="18"/>
      <c r="J13" s="18" t="s">
        <v>165</v>
      </c>
      <c r="K13" s="18"/>
      <c r="L13" s="18" t="s">
        <v>26</v>
      </c>
      <c r="M13" s="18"/>
      <c r="N13" s="2" t="s">
        <v>27</v>
      </c>
      <c r="O13" s="2"/>
      <c r="P13" s="2" t="s">
        <v>28</v>
      </c>
      <c r="Q13" s="2"/>
      <c r="R13" s="2" t="s">
        <v>29</v>
      </c>
      <c r="S13" s="2"/>
      <c r="T13" s="2" t="s">
        <v>30</v>
      </c>
      <c r="U13" s="2"/>
      <c r="V13" s="2" t="s">
        <v>178</v>
      </c>
      <c r="W13" s="2"/>
      <c r="X13" s="2" t="s">
        <v>179</v>
      </c>
      <c r="AX13" s="18"/>
      <c r="AZ13" s="18"/>
      <c r="BE13" s="18"/>
      <c r="BF13" s="18"/>
      <c r="BG13" s="18"/>
      <c r="BH13" s="3"/>
      <c r="BI13" s="2"/>
      <c r="BJ13" s="3"/>
      <c r="BK13" s="2"/>
      <c r="BL13" s="3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2">
      <c r="D14" s="18"/>
      <c r="E14" s="18"/>
      <c r="F14" s="58"/>
      <c r="G14" s="18"/>
      <c r="H14" s="58"/>
      <c r="I14" s="18"/>
      <c r="J14" s="58"/>
      <c r="K14" s="18"/>
      <c r="L14" s="58"/>
      <c r="N14" s="58"/>
      <c r="O14" s="18"/>
      <c r="P14" s="58"/>
      <c r="R14" s="58"/>
      <c r="T14" s="58"/>
      <c r="U14" s="18"/>
      <c r="V14" s="58"/>
      <c r="W14" s="18"/>
      <c r="X14" s="58"/>
      <c r="AX14" s="18"/>
      <c r="AZ14" s="18"/>
      <c r="BC14" s="18"/>
      <c r="BE14" s="18"/>
      <c r="BF14" s="18"/>
      <c r="BG14" s="18"/>
      <c r="BH14" s="18"/>
      <c r="BI14" s="18"/>
      <c r="BJ14" s="18"/>
      <c r="BK14" s="18"/>
      <c r="BL14" s="18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2">
      <c r="A15" s="18">
        <v>1</v>
      </c>
      <c r="C15" s="2" t="s">
        <v>167</v>
      </c>
      <c r="D15" s="20">
        <f>SUM(F15:X15)</f>
        <v>1639663.1917908953</v>
      </c>
      <c r="E15" s="20"/>
      <c r="F15" s="20">
        <v>0</v>
      </c>
      <c r="G15" s="20"/>
      <c r="H15" s="20">
        <v>0</v>
      </c>
      <c r="I15" s="20"/>
      <c r="J15" s="20">
        <v>306243.27582367021</v>
      </c>
      <c r="K15" s="20"/>
      <c r="L15" s="20">
        <v>0</v>
      </c>
      <c r="M15" s="20"/>
      <c r="N15" s="20">
        <v>407980.07155946712</v>
      </c>
      <c r="O15" s="20"/>
      <c r="P15" s="20">
        <v>583743.7291515196</v>
      </c>
      <c r="Q15" s="20"/>
      <c r="R15" s="20">
        <v>293237.9955716416</v>
      </c>
      <c r="S15" s="20"/>
      <c r="T15" s="20">
        <v>48458.119684596852</v>
      </c>
      <c r="U15" s="20"/>
      <c r="V15" s="20">
        <v>0</v>
      </c>
      <c r="W15" s="20"/>
      <c r="X15" s="20">
        <v>0</v>
      </c>
      <c r="AX15" s="18"/>
      <c r="BC15" s="18"/>
      <c r="BD15" s="18"/>
      <c r="BE15" s="58"/>
      <c r="BF15" s="18"/>
      <c r="BG15" s="58"/>
      <c r="BH15" s="18"/>
      <c r="BI15" s="58"/>
      <c r="BJ15" s="18"/>
      <c r="BK15" s="58"/>
      <c r="BM15" s="58"/>
      <c r="BN15" s="18"/>
      <c r="BO15" s="58"/>
      <c r="BQ15" s="58"/>
      <c r="BS15" s="58"/>
      <c r="BT15" s="18"/>
      <c r="BU15" s="58"/>
      <c r="BV15" s="18"/>
      <c r="BW15" s="58"/>
    </row>
    <row r="16" spans="1:75" x14ac:dyDescent="0.2">
      <c r="A16" s="18">
        <v>2</v>
      </c>
      <c r="B16" s="2" t="s">
        <v>310</v>
      </c>
      <c r="C16" s="2"/>
      <c r="D16" s="37">
        <f>SUM(F16:X16)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0.18677206230944357</v>
      </c>
      <c r="K16" s="37"/>
      <c r="L16" s="37">
        <f>IFERROR(L15/$D15,0)</f>
        <v>0</v>
      </c>
      <c r="M16" s="37"/>
      <c r="N16" s="37">
        <f>IFERROR(N15/$D15,0)</f>
        <v>0.2488194365782265</v>
      </c>
      <c r="O16" s="37"/>
      <c r="P16" s="37">
        <f>IFERROR(P15/$D15,0)</f>
        <v>0.35601441324906186</v>
      </c>
      <c r="Q16" s="37"/>
      <c r="R16" s="37">
        <f>IFERROR(R15/$D15,0)</f>
        <v>0.1788403844397807</v>
      </c>
      <c r="S16" s="37"/>
      <c r="T16" s="37">
        <f>IFERROR(T15/$D15,0)</f>
        <v>2.9553703423487395E-2</v>
      </c>
      <c r="U16" s="37"/>
      <c r="V16" s="37">
        <f>IFERROR(V15/$D15,0)</f>
        <v>0</v>
      </c>
      <c r="W16" s="37"/>
      <c r="X16" s="37">
        <f>IFERROR(X15/$D15,0)</f>
        <v>0</v>
      </c>
      <c r="AX16" s="18"/>
    </row>
    <row r="17" spans="1:75" x14ac:dyDescent="0.2">
      <c r="A17" s="18"/>
      <c r="B17" s="2"/>
      <c r="C17" s="2"/>
      <c r="D17" s="25"/>
      <c r="F17" s="25"/>
      <c r="H17" s="25"/>
      <c r="J17" s="25"/>
      <c r="L17" s="25"/>
      <c r="N17" s="25"/>
      <c r="P17" s="25"/>
      <c r="R17" s="25"/>
      <c r="T17" s="25"/>
      <c r="V17" s="25"/>
      <c r="X17" s="25"/>
      <c r="AX17" s="18"/>
      <c r="AZ17" s="2"/>
      <c r="BA17" s="32"/>
      <c r="BC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x14ac:dyDescent="0.2">
      <c r="A18" s="18">
        <v>3</v>
      </c>
      <c r="B18" s="2"/>
      <c r="C18" s="2" t="s">
        <v>167</v>
      </c>
      <c r="D18" s="20">
        <f>SUM(F18:X18)</f>
        <v>1</v>
      </c>
      <c r="E18" s="62"/>
      <c r="F18" s="62">
        <v>0</v>
      </c>
      <c r="G18" s="62"/>
      <c r="H18" s="62">
        <v>0</v>
      </c>
      <c r="I18" s="62"/>
      <c r="J18" s="62">
        <v>0</v>
      </c>
      <c r="K18" s="62"/>
      <c r="L18" s="62">
        <v>0</v>
      </c>
      <c r="M18" s="62"/>
      <c r="N18" s="62">
        <v>0</v>
      </c>
      <c r="O18" s="62"/>
      <c r="P18" s="62">
        <v>0</v>
      </c>
      <c r="Q18" s="62"/>
      <c r="R18" s="20">
        <v>1</v>
      </c>
      <c r="S18" s="62"/>
      <c r="T18" s="62">
        <v>0</v>
      </c>
      <c r="U18" s="62"/>
      <c r="V18" s="62">
        <v>0</v>
      </c>
      <c r="W18" s="62"/>
      <c r="X18" s="62">
        <v>0</v>
      </c>
      <c r="AX18" s="18"/>
      <c r="AZ18" s="2"/>
      <c r="BA18" s="32"/>
      <c r="BC18" s="64"/>
      <c r="BE18" s="64"/>
      <c r="BG18" s="64"/>
      <c r="BI18" s="64"/>
      <c r="BK18" s="64"/>
      <c r="BM18" s="64"/>
      <c r="BO18" s="64"/>
      <c r="BQ18" s="64"/>
      <c r="BS18" s="64"/>
      <c r="BU18" s="64"/>
      <c r="BW18" s="64"/>
    </row>
    <row r="19" spans="1:75" x14ac:dyDescent="0.2">
      <c r="A19" s="18">
        <v>4</v>
      </c>
      <c r="B19" s="2" t="s">
        <v>295</v>
      </c>
      <c r="C19" s="2"/>
      <c r="D19" s="37">
        <f>SUM(F19:X19)</f>
        <v>1</v>
      </c>
      <c r="E19" s="37"/>
      <c r="F19" s="37">
        <f>IFERROR(F18/$D18,0)</f>
        <v>0</v>
      </c>
      <c r="G19" s="37"/>
      <c r="H19" s="37">
        <f>IFERROR(H18/$D18,0)</f>
        <v>0</v>
      </c>
      <c r="I19" s="37"/>
      <c r="J19" s="37">
        <f>IFERROR(J18/$D18,0)</f>
        <v>0</v>
      </c>
      <c r="K19" s="37"/>
      <c r="L19" s="37">
        <f>IFERROR(L18/$D18,0)</f>
        <v>0</v>
      </c>
      <c r="M19" s="37"/>
      <c r="N19" s="37">
        <f>IFERROR(N18/$D18,0)</f>
        <v>0</v>
      </c>
      <c r="O19" s="37"/>
      <c r="P19" s="37">
        <f>IFERROR(P18/$D18,0)</f>
        <v>0</v>
      </c>
      <c r="Q19" s="37"/>
      <c r="R19" s="37">
        <f>IFERROR(R18/$D18,0)</f>
        <v>1</v>
      </c>
      <c r="S19" s="37"/>
      <c r="T19" s="37">
        <f>IFERROR(T18/$D18,0)</f>
        <v>0</v>
      </c>
      <c r="U19" s="37"/>
      <c r="V19" s="37">
        <f>IFERROR(V18/$D18,0)</f>
        <v>0</v>
      </c>
      <c r="W19" s="37"/>
      <c r="X19" s="37">
        <f>IFERROR(X18/$D18,0)</f>
        <v>0</v>
      </c>
      <c r="AX19" s="18"/>
      <c r="AZ19" s="2"/>
      <c r="BA19" s="32"/>
      <c r="BC19" s="17"/>
      <c r="BE19" s="64"/>
      <c r="BG19" s="64"/>
      <c r="BI19" s="64"/>
      <c r="BK19" s="64"/>
    </row>
    <row r="20" spans="1:75" x14ac:dyDescent="0.2">
      <c r="A20" s="18"/>
      <c r="B20" s="2"/>
      <c r="C20" s="2"/>
      <c r="D20" s="25"/>
      <c r="F20" s="25"/>
      <c r="H20" s="25"/>
      <c r="J20" s="25"/>
      <c r="L20" s="25"/>
      <c r="N20" s="25"/>
      <c r="P20" s="25"/>
      <c r="R20" s="25"/>
      <c r="T20" s="25"/>
      <c r="V20" s="25"/>
      <c r="X20" s="25"/>
      <c r="AX20" s="18"/>
      <c r="AZ20" s="2"/>
      <c r="BA20" s="32"/>
      <c r="BC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x14ac:dyDescent="0.2">
      <c r="A21" s="18">
        <v>5</v>
      </c>
      <c r="B21" s="32"/>
      <c r="C21" s="2" t="s">
        <v>167</v>
      </c>
      <c r="D21" s="20">
        <f>SUM(F21:X21)</f>
        <v>1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>
        <v>1</v>
      </c>
      <c r="Q21" s="20"/>
      <c r="R21" s="20">
        <v>0</v>
      </c>
      <c r="S21" s="20"/>
      <c r="T21" s="20">
        <v>0</v>
      </c>
      <c r="U21" s="20"/>
      <c r="V21" s="20">
        <v>0</v>
      </c>
      <c r="W21" s="20"/>
      <c r="X21" s="20">
        <v>0</v>
      </c>
      <c r="AX21" s="18"/>
      <c r="AZ21" s="2"/>
      <c r="BA21" s="32"/>
      <c r="BC21" s="64"/>
      <c r="BE21" s="64"/>
      <c r="BG21" s="64"/>
      <c r="BI21" s="64"/>
      <c r="BK21" s="64"/>
      <c r="BM21" s="64"/>
      <c r="BO21" s="64"/>
      <c r="BQ21" s="64"/>
      <c r="BS21" s="64"/>
      <c r="BU21" s="64"/>
      <c r="BW21" s="64"/>
    </row>
    <row r="22" spans="1:75" x14ac:dyDescent="0.2">
      <c r="A22" s="18">
        <v>6</v>
      </c>
      <c r="B22" s="2" t="s">
        <v>294</v>
      </c>
      <c r="C22" s="2"/>
      <c r="D22" s="37">
        <f>SUM(F22:X22)</f>
        <v>1</v>
      </c>
      <c r="E22" s="37"/>
      <c r="F22" s="37">
        <f>IFERROR(F21/$D21,0)</f>
        <v>0</v>
      </c>
      <c r="G22" s="37"/>
      <c r="H22" s="37">
        <f>IFERROR(H21/$D21,0)</f>
        <v>0</v>
      </c>
      <c r="I22" s="37"/>
      <c r="J22" s="37">
        <f>IFERROR(J21/$D21,0)</f>
        <v>0</v>
      </c>
      <c r="K22" s="37"/>
      <c r="L22" s="37">
        <f>IFERROR(L21/$D21,0)</f>
        <v>0</v>
      </c>
      <c r="M22" s="37"/>
      <c r="N22" s="37">
        <f>IFERROR(N21/$D21,0)</f>
        <v>0</v>
      </c>
      <c r="O22" s="37"/>
      <c r="P22" s="37">
        <f>IFERROR(P21/$D21,0)</f>
        <v>1</v>
      </c>
      <c r="Q22" s="37"/>
      <c r="R22" s="37">
        <f>IFERROR(R21/$D21,0)</f>
        <v>0</v>
      </c>
      <c r="S22" s="37"/>
      <c r="T22" s="37">
        <f>IFERROR(T21/$D21,0)</f>
        <v>0</v>
      </c>
      <c r="U22" s="37"/>
      <c r="V22" s="37">
        <f>IFERROR(V21/$D21,0)</f>
        <v>0</v>
      </c>
      <c r="W22" s="37"/>
      <c r="X22" s="37">
        <f>IFERROR(X21/$D21,0)</f>
        <v>0</v>
      </c>
      <c r="AX22" s="18"/>
      <c r="AZ22" s="32"/>
      <c r="BA22" s="32"/>
    </row>
    <row r="23" spans="1:75" x14ac:dyDescent="0.2">
      <c r="A23" s="18"/>
      <c r="B23" s="2"/>
      <c r="C23" s="2"/>
      <c r="D23" s="25"/>
      <c r="F23" s="25"/>
      <c r="H23" s="25"/>
      <c r="J23" s="25"/>
      <c r="L23" s="25"/>
      <c r="N23" s="25"/>
      <c r="P23" s="25"/>
      <c r="R23" s="25"/>
      <c r="T23" s="25"/>
      <c r="V23" s="25"/>
      <c r="X23" s="25"/>
      <c r="AX23" s="18"/>
      <c r="AZ23" s="2"/>
      <c r="BA23" s="32"/>
      <c r="BC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x14ac:dyDescent="0.2">
      <c r="A24" s="18">
        <v>7</v>
      </c>
      <c r="B24" s="32"/>
      <c r="C24" s="2" t="s">
        <v>167</v>
      </c>
      <c r="D24" s="20">
        <f>SUM(F24:X24)</f>
        <v>1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>
        <v>0</v>
      </c>
      <c r="Q24" s="20"/>
      <c r="R24" s="20">
        <v>0</v>
      </c>
      <c r="S24" s="20"/>
      <c r="T24" s="20">
        <v>0</v>
      </c>
      <c r="U24" s="20"/>
      <c r="V24" s="20">
        <v>1</v>
      </c>
      <c r="W24" s="20"/>
      <c r="X24" s="20">
        <v>0</v>
      </c>
      <c r="AX24" s="18"/>
      <c r="AZ24" s="2"/>
      <c r="BA24" s="32"/>
      <c r="BC24" s="64"/>
      <c r="BE24" s="64"/>
      <c r="BG24" s="64"/>
      <c r="BI24" s="64"/>
      <c r="BK24" s="64"/>
      <c r="BM24" s="64"/>
      <c r="BO24" s="64"/>
      <c r="BQ24" s="64"/>
      <c r="BS24" s="64"/>
      <c r="BU24" s="64"/>
      <c r="BW24" s="64"/>
    </row>
    <row r="25" spans="1:75" x14ac:dyDescent="0.2">
      <c r="A25" s="18">
        <v>8</v>
      </c>
      <c r="B25" s="2" t="s">
        <v>306</v>
      </c>
      <c r="C25" s="2"/>
      <c r="D25" s="37">
        <f>SUM(F25:X25)</f>
        <v>1</v>
      </c>
      <c r="E25" s="37"/>
      <c r="F25" s="37">
        <f>IFERROR(F24/$D24,0)</f>
        <v>0</v>
      </c>
      <c r="G25" s="37"/>
      <c r="H25" s="37">
        <f>IFERROR(H24/$D24,0)</f>
        <v>0</v>
      </c>
      <c r="I25" s="37"/>
      <c r="J25" s="37">
        <f>IFERROR(J24/$D24,0)</f>
        <v>0</v>
      </c>
      <c r="K25" s="37"/>
      <c r="L25" s="37">
        <f>IFERROR(L24/$D24,0)</f>
        <v>0</v>
      </c>
      <c r="M25" s="37"/>
      <c r="N25" s="37">
        <f>IFERROR(N24/$D24,0)</f>
        <v>0</v>
      </c>
      <c r="O25" s="37"/>
      <c r="P25" s="37">
        <f>IFERROR(P24/$D24,0)</f>
        <v>0</v>
      </c>
      <c r="Q25" s="37"/>
      <c r="R25" s="37">
        <f>IFERROR(R24/$D24,0)</f>
        <v>0</v>
      </c>
      <c r="S25" s="37"/>
      <c r="T25" s="37">
        <f>IFERROR(T24/$D24,0)</f>
        <v>0</v>
      </c>
      <c r="U25" s="37"/>
      <c r="V25" s="37">
        <f>IFERROR(V24/$D24,0)</f>
        <v>1</v>
      </c>
      <c r="W25" s="37"/>
      <c r="X25" s="37">
        <f>IFERROR(X24/$D24,0)</f>
        <v>0</v>
      </c>
      <c r="AX25" s="18"/>
      <c r="AZ25" s="32"/>
      <c r="BA25" s="32"/>
    </row>
    <row r="26" spans="1:75" x14ac:dyDescent="0.2">
      <c r="A26" s="18"/>
      <c r="B26" s="2"/>
      <c r="C26" s="2"/>
      <c r="D26" s="25"/>
      <c r="F26" s="25"/>
      <c r="H26" s="25"/>
      <c r="J26" s="25"/>
      <c r="L26" s="25"/>
      <c r="N26" s="25"/>
      <c r="P26" s="25"/>
      <c r="R26" s="25"/>
      <c r="T26" s="25"/>
      <c r="V26" s="25"/>
      <c r="X26" s="25"/>
      <c r="AX26" s="18"/>
      <c r="AZ26" s="2"/>
      <c r="BA26" s="32"/>
      <c r="BC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x14ac:dyDescent="0.2">
      <c r="A27" s="18">
        <v>9</v>
      </c>
      <c r="B27" s="2"/>
      <c r="C27" s="2" t="s">
        <v>167</v>
      </c>
      <c r="D27" s="20">
        <f>SUM(F27:X27)</f>
        <v>1</v>
      </c>
      <c r="E27" s="20"/>
      <c r="F27" s="20">
        <v>0</v>
      </c>
      <c r="G27" s="20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1</v>
      </c>
      <c r="U27" s="20"/>
      <c r="V27" s="20">
        <v>0</v>
      </c>
      <c r="W27" s="20"/>
      <c r="X27" s="20">
        <v>0</v>
      </c>
      <c r="AX27" s="18"/>
      <c r="AZ27" s="2"/>
      <c r="BA27" s="32"/>
      <c r="BC27" s="64"/>
      <c r="BE27" s="64"/>
      <c r="BG27" s="64"/>
      <c r="BI27" s="64"/>
      <c r="BK27" s="64"/>
      <c r="BM27" s="64"/>
      <c r="BO27" s="64"/>
      <c r="BQ27" s="64"/>
      <c r="BS27" s="64"/>
      <c r="BU27" s="64"/>
      <c r="BW27" s="64"/>
    </row>
    <row r="28" spans="1:75" x14ac:dyDescent="0.2">
      <c r="A28" s="18">
        <v>10</v>
      </c>
      <c r="B28" s="2" t="s">
        <v>293</v>
      </c>
      <c r="C28" s="2"/>
      <c r="D28" s="37">
        <f>SUM(F28:X28)</f>
        <v>1</v>
      </c>
      <c r="E28" s="37"/>
      <c r="F28" s="37">
        <f>IFERROR(F27/$D27,0)</f>
        <v>0</v>
      </c>
      <c r="G28" s="37"/>
      <c r="H28" s="37">
        <f>IFERROR(H27/$D27,0)</f>
        <v>0</v>
      </c>
      <c r="I28" s="37"/>
      <c r="J28" s="37">
        <f>IFERROR(J27/$D27,0)</f>
        <v>0</v>
      </c>
      <c r="K28" s="37"/>
      <c r="L28" s="37">
        <f>IFERROR(L27/$D27,0)</f>
        <v>0</v>
      </c>
      <c r="M28" s="37"/>
      <c r="N28" s="37">
        <f>IFERROR(N27/$D27,0)</f>
        <v>0</v>
      </c>
      <c r="O28" s="37"/>
      <c r="P28" s="37">
        <f>IFERROR(P27/$D27,0)</f>
        <v>0</v>
      </c>
      <c r="Q28" s="37"/>
      <c r="R28" s="37">
        <f>IFERROR(R27/$D27,0)</f>
        <v>0</v>
      </c>
      <c r="S28" s="37"/>
      <c r="T28" s="37">
        <f>IFERROR(T27/$D27,0)</f>
        <v>1</v>
      </c>
      <c r="U28" s="37"/>
      <c r="V28" s="37">
        <f>IFERROR(V27/$D27,0)</f>
        <v>0</v>
      </c>
      <c r="W28" s="37"/>
      <c r="X28" s="37">
        <f>IFERROR(X27/$D27,0)</f>
        <v>0</v>
      </c>
      <c r="AX28" s="18"/>
      <c r="AZ28" s="2"/>
      <c r="BA28" s="32"/>
      <c r="BE28" s="64"/>
      <c r="BG28" s="64"/>
      <c r="BI28" s="64"/>
      <c r="BK28" s="64"/>
      <c r="BM28" s="64"/>
      <c r="BO28" s="64"/>
      <c r="BQ28" s="64"/>
      <c r="BW28" s="64"/>
    </row>
    <row r="29" spans="1:75" x14ac:dyDescent="0.2">
      <c r="A29" s="18"/>
      <c r="B29" s="2"/>
      <c r="C29" s="2"/>
      <c r="D29" s="25"/>
      <c r="F29" s="25"/>
      <c r="H29" s="25"/>
      <c r="J29" s="25"/>
      <c r="L29" s="25"/>
      <c r="N29" s="25"/>
      <c r="P29" s="25"/>
      <c r="R29" s="25"/>
      <c r="T29" s="25"/>
      <c r="V29" s="25"/>
      <c r="X29" s="25"/>
      <c r="AC29" s="77"/>
      <c r="AD29" s="40"/>
      <c r="AX29" s="18"/>
      <c r="AZ29" s="2"/>
      <c r="BA29" s="32"/>
      <c r="BC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x14ac:dyDescent="0.2">
      <c r="A30" s="18">
        <v>11</v>
      </c>
      <c r="B30" s="32"/>
      <c r="C30" s="2" t="s">
        <v>167</v>
      </c>
      <c r="D30" s="20">
        <f>SUM(F30:X30)</f>
        <v>1</v>
      </c>
      <c r="E30" s="20"/>
      <c r="F30" s="20">
        <v>0</v>
      </c>
      <c r="G30" s="20"/>
      <c r="H30" s="20">
        <v>0</v>
      </c>
      <c r="I30" s="20"/>
      <c r="J30" s="20">
        <v>0</v>
      </c>
      <c r="K30" s="20"/>
      <c r="L30" s="20">
        <v>1</v>
      </c>
      <c r="M30" s="20"/>
      <c r="N30" s="20">
        <v>0</v>
      </c>
      <c r="O30" s="20"/>
      <c r="P30" s="20">
        <v>0</v>
      </c>
      <c r="Q30" s="20"/>
      <c r="R30" s="20">
        <v>0</v>
      </c>
      <c r="S30" s="20"/>
      <c r="T30" s="20">
        <v>0</v>
      </c>
      <c r="U30" s="20"/>
      <c r="V30" s="20">
        <v>0</v>
      </c>
      <c r="W30" s="20"/>
      <c r="X30" s="20">
        <v>0</v>
      </c>
      <c r="AE30" s="18"/>
      <c r="AG30" s="18"/>
      <c r="AI30" s="18"/>
      <c r="AK30" s="18"/>
      <c r="AU30" s="18"/>
      <c r="AX30" s="18"/>
      <c r="AZ30" s="2"/>
      <c r="BA30" s="32"/>
      <c r="BC30" s="64"/>
      <c r="BE30" s="64"/>
      <c r="BG30" s="64"/>
      <c r="BI30" s="64"/>
      <c r="BK30" s="64"/>
      <c r="BM30" s="64"/>
      <c r="BO30" s="64"/>
      <c r="BQ30" s="64"/>
      <c r="BS30" s="64"/>
      <c r="BU30" s="64"/>
      <c r="BW30" s="64"/>
    </row>
    <row r="31" spans="1:75" x14ac:dyDescent="0.2">
      <c r="A31" s="18">
        <v>12</v>
      </c>
      <c r="B31" s="2" t="s">
        <v>307</v>
      </c>
      <c r="C31" s="2"/>
      <c r="D31" s="37">
        <f>SUM(F31:X31)</f>
        <v>1</v>
      </c>
      <c r="E31" s="37"/>
      <c r="F31" s="37">
        <f>IFERROR(F30/$D30,0)</f>
        <v>0</v>
      </c>
      <c r="G31" s="37"/>
      <c r="H31" s="37">
        <f>IFERROR(H30/$D30,0)</f>
        <v>0</v>
      </c>
      <c r="I31" s="37"/>
      <c r="J31" s="37">
        <f>IFERROR(J30/$D30,0)</f>
        <v>0</v>
      </c>
      <c r="K31" s="37"/>
      <c r="L31" s="37">
        <f>IFERROR(L30/$D30,0)</f>
        <v>1</v>
      </c>
      <c r="M31" s="37"/>
      <c r="N31" s="37">
        <f>IFERROR(N30/$D30,0)</f>
        <v>0</v>
      </c>
      <c r="O31" s="37"/>
      <c r="P31" s="37">
        <f>IFERROR(P30/$D30,0)</f>
        <v>0</v>
      </c>
      <c r="Q31" s="37"/>
      <c r="R31" s="37">
        <f>IFERROR(R30/$D30,0)</f>
        <v>0</v>
      </c>
      <c r="S31" s="37"/>
      <c r="T31" s="37">
        <f>IFERROR(T30/$D30,0)</f>
        <v>0</v>
      </c>
      <c r="U31" s="37"/>
      <c r="V31" s="37">
        <f>IFERROR(V30/$D30,0)</f>
        <v>0</v>
      </c>
      <c r="W31" s="37"/>
      <c r="X31" s="37">
        <f>IFERROR(X30/$D30,0)</f>
        <v>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Z31" s="32"/>
      <c r="BA31" s="32"/>
    </row>
    <row r="32" spans="1:75" x14ac:dyDescent="0.2">
      <c r="A32" s="18"/>
      <c r="B32" s="2"/>
      <c r="C32" s="2"/>
      <c r="D32" s="25"/>
      <c r="F32" s="25"/>
      <c r="H32" s="25"/>
      <c r="J32" s="25"/>
      <c r="L32" s="25"/>
      <c r="N32" s="25"/>
      <c r="P32" s="25"/>
      <c r="R32" s="25"/>
      <c r="T32" s="25"/>
      <c r="V32" s="25"/>
      <c r="X32" s="25"/>
      <c r="AX32" s="18"/>
      <c r="AZ32" s="2"/>
      <c r="BA32" s="32"/>
      <c r="BC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x14ac:dyDescent="0.2">
      <c r="A33" s="18">
        <v>13</v>
      </c>
      <c r="B33" s="2"/>
      <c r="C33" s="2" t="s">
        <v>167</v>
      </c>
      <c r="D33" s="20">
        <f>SUM(F33:X33)</f>
        <v>1</v>
      </c>
      <c r="E33" s="20"/>
      <c r="F33" s="20">
        <v>0</v>
      </c>
      <c r="G33" s="20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0</v>
      </c>
      <c r="W33" s="20"/>
      <c r="X33" s="20">
        <v>1</v>
      </c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S33" s="23"/>
      <c r="AU33" s="23"/>
      <c r="AW33" s="23"/>
      <c r="AX33" s="18"/>
      <c r="AZ33" s="2"/>
      <c r="BA33" s="32"/>
      <c r="BC33" s="64"/>
      <c r="BE33" s="64"/>
      <c r="BG33" s="64"/>
      <c r="BI33" s="64"/>
      <c r="BK33" s="64"/>
      <c r="BM33" s="64"/>
      <c r="BO33" s="64"/>
      <c r="BQ33" s="64"/>
      <c r="BS33" s="64"/>
      <c r="BU33" s="64"/>
      <c r="BW33" s="64"/>
    </row>
    <row r="34" spans="1:75" x14ac:dyDescent="0.2">
      <c r="A34" s="18">
        <v>14</v>
      </c>
      <c r="B34" s="2" t="s">
        <v>302</v>
      </c>
      <c r="C34" s="2"/>
      <c r="D34" s="37">
        <f>SUM(F34:X34)</f>
        <v>1</v>
      </c>
      <c r="E34" s="37"/>
      <c r="F34" s="37">
        <f>IFERROR(F33/$D33,0)</f>
        <v>0</v>
      </c>
      <c r="G34" s="37"/>
      <c r="H34" s="37">
        <f>IFERROR(H33/$D33,0)</f>
        <v>0</v>
      </c>
      <c r="I34" s="37"/>
      <c r="J34" s="37">
        <f>IFERROR(J33/$D33,0)</f>
        <v>0</v>
      </c>
      <c r="K34" s="37"/>
      <c r="L34" s="37">
        <f>IFERROR(L33/$D33,0)</f>
        <v>0</v>
      </c>
      <c r="M34" s="37"/>
      <c r="N34" s="37">
        <f>IFERROR(N33/$D33,0)</f>
        <v>0</v>
      </c>
      <c r="O34" s="37"/>
      <c r="P34" s="37">
        <f>IFERROR(P33/$D33,0)</f>
        <v>0</v>
      </c>
      <c r="Q34" s="37"/>
      <c r="R34" s="37">
        <f>IFERROR(R33/$D33,0)</f>
        <v>0</v>
      </c>
      <c r="S34" s="37"/>
      <c r="T34" s="37">
        <f>IFERROR(T33/$D33,0)</f>
        <v>0</v>
      </c>
      <c r="U34" s="37"/>
      <c r="V34" s="37">
        <f>IFERROR(V33/$D33,0)</f>
        <v>0</v>
      </c>
      <c r="W34" s="37"/>
      <c r="X34" s="37">
        <f>IFERROR(X33/$D33,0)</f>
        <v>1</v>
      </c>
      <c r="AE34" s="64"/>
      <c r="AF34" s="64"/>
      <c r="AG34" s="64"/>
      <c r="AH34" s="64"/>
      <c r="AI34" s="64"/>
      <c r="AJ34" s="64"/>
      <c r="AK34" s="64"/>
      <c r="AL34" s="17"/>
      <c r="AM34" s="64"/>
      <c r="AN34" s="17"/>
      <c r="AO34" s="64"/>
      <c r="AP34" s="17"/>
      <c r="AQ34" s="64"/>
      <c r="AR34" s="17"/>
      <c r="AS34" s="64"/>
      <c r="AT34" s="17"/>
      <c r="AU34" s="64"/>
      <c r="AV34" s="17"/>
      <c r="AW34" s="64"/>
      <c r="AX34" s="18"/>
      <c r="AZ34" s="2"/>
      <c r="BA34" s="32"/>
      <c r="BE34" s="64"/>
      <c r="BG34" s="64"/>
      <c r="BI34" s="64"/>
      <c r="BK34" s="64"/>
      <c r="BM34" s="64"/>
      <c r="BO34" s="64"/>
      <c r="BQ34" s="64"/>
      <c r="BW34" s="64"/>
    </row>
    <row r="35" spans="1:75" ht="15" x14ac:dyDescent="0.25">
      <c r="A35" s="18"/>
      <c r="B35" s="2"/>
      <c r="C35" s="2"/>
      <c r="D35" s="25"/>
      <c r="F35" s="25"/>
      <c r="H35" s="25"/>
      <c r="J35" s="25"/>
      <c r="L35" s="25"/>
      <c r="N35" s="25"/>
      <c r="P35" s="25"/>
      <c r="R35" s="25"/>
      <c r="T35" s="25"/>
      <c r="V35" s="25"/>
      <c r="X35" s="25"/>
      <c r="AC35"/>
      <c r="AD35"/>
      <c r="AE35"/>
      <c r="AF35"/>
      <c r="AG35"/>
      <c r="AH35"/>
      <c r="AI35"/>
      <c r="AJ35"/>
      <c r="AK35"/>
      <c r="AX35" s="18"/>
      <c r="AZ35" s="2"/>
      <c r="BA35" s="32"/>
      <c r="BC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x14ac:dyDescent="0.2">
      <c r="A36" s="18">
        <v>15</v>
      </c>
      <c r="B36" s="32"/>
      <c r="C36" s="2" t="s">
        <v>167</v>
      </c>
      <c r="D36" s="20">
        <f ca="1">SUM(F36:X36)</f>
        <v>565624.7809294943</v>
      </c>
      <c r="E36" s="20"/>
      <c r="F36" s="20">
        <f ca="1">'Distribution Class'!AR31</f>
        <v>65950.71131455584</v>
      </c>
      <c r="G36" s="20">
        <f>'Distribution Class'!AS31</f>
        <v>0</v>
      </c>
      <c r="H36" s="20">
        <f ca="1">'Distribution Class'!AT31</f>
        <v>12614.033806575582</v>
      </c>
      <c r="I36" s="20">
        <f>'Distribution Class'!AU31</f>
        <v>0</v>
      </c>
      <c r="J36" s="20">
        <f ca="1">'Distribution Class'!AV31</f>
        <v>66903.380851059512</v>
      </c>
      <c r="K36" s="20">
        <f>'Distribution Class'!AW31</f>
        <v>0</v>
      </c>
      <c r="L36" s="20">
        <f ca="1">'Distribution Class'!AX31</f>
        <v>0</v>
      </c>
      <c r="M36" s="20">
        <f>'Distribution Class'!AY31</f>
        <v>0</v>
      </c>
      <c r="N36" s="20">
        <f ca="1">'Distribution Class'!AZ31</f>
        <v>87870.752514497522</v>
      </c>
      <c r="O36" s="20">
        <f>'Distribution Class'!BA31</f>
        <v>0</v>
      </c>
      <c r="P36" s="20">
        <f ca="1">'Distribution Class'!BB31</f>
        <v>167835.01764249537</v>
      </c>
      <c r="Q36" s="20">
        <f>'Distribution Class'!BC31</f>
        <v>0</v>
      </c>
      <c r="R36" s="20">
        <f ca="1">'Distribution Class'!BD31</f>
        <v>150968.24809454841</v>
      </c>
      <c r="S36" s="20">
        <f>'Distribution Class'!BE31</f>
        <v>0</v>
      </c>
      <c r="T36" s="20">
        <f ca="1">'Distribution Class'!BF31</f>
        <v>13482.636705762121</v>
      </c>
      <c r="U36" s="20">
        <f>'Distribution Class'!BG31</f>
        <v>0</v>
      </c>
      <c r="V36" s="20">
        <f ca="1">'Distribution Class'!BH31</f>
        <v>0</v>
      </c>
      <c r="W36" s="20">
        <f>'Distribution Class'!BI31</f>
        <v>0</v>
      </c>
      <c r="X36" s="20">
        <f ca="1">'Distribution Class'!BJ31</f>
        <v>0</v>
      </c>
      <c r="Y36" s="118"/>
      <c r="AE36" s="8"/>
      <c r="AF36" s="8"/>
      <c r="AG36" s="8"/>
      <c r="AH36" s="8"/>
      <c r="AI36" s="8"/>
      <c r="AJ36" s="8"/>
      <c r="AK36" s="8"/>
      <c r="AM36" s="8"/>
      <c r="AO36" s="8"/>
      <c r="AQ36" s="8"/>
      <c r="AS36" s="8"/>
      <c r="AU36" s="8"/>
      <c r="AW36" s="8"/>
      <c r="AX36" s="18"/>
      <c r="AZ36" s="2"/>
      <c r="BA36" s="32"/>
      <c r="BC36" s="64"/>
      <c r="BE36" s="64"/>
      <c r="BG36" s="64"/>
      <c r="BI36" s="64"/>
      <c r="BK36" s="64"/>
      <c r="BM36" s="64"/>
      <c r="BO36" s="64"/>
      <c r="BQ36" s="64"/>
      <c r="BS36" s="64"/>
      <c r="BU36" s="64"/>
      <c r="BW36" s="64"/>
    </row>
    <row r="37" spans="1:75" x14ac:dyDescent="0.2">
      <c r="A37" s="18">
        <v>16</v>
      </c>
      <c r="B37" s="2" t="s">
        <v>299</v>
      </c>
      <c r="C37" s="2"/>
      <c r="D37" s="37">
        <f ca="1">SUM(F37:X37)</f>
        <v>1.0000000000000002</v>
      </c>
      <c r="E37" s="37"/>
      <c r="F37" s="37">
        <f ca="1">IFERROR(F36/$D36,0)</f>
        <v>0.11659798781478187</v>
      </c>
      <c r="G37" s="37"/>
      <c r="H37" s="37">
        <f ca="1">IFERROR(H36/$D36,0)</f>
        <v>2.2301062881026661E-2</v>
      </c>
      <c r="I37" s="37"/>
      <c r="J37" s="37">
        <f ca="1">IFERROR(J36/$D36,0)</f>
        <v>0.11828226610071224</v>
      </c>
      <c r="K37" s="37"/>
      <c r="L37" s="37">
        <f ca="1">IFERROR(L36/$D36,0)</f>
        <v>0</v>
      </c>
      <c r="M37" s="37"/>
      <c r="N37" s="37">
        <f ca="1">IFERROR(N36/$D36,0)</f>
        <v>0.15535166682424881</v>
      </c>
      <c r="O37" s="37"/>
      <c r="P37" s="37">
        <f ca="1">IFERROR(P36/$D36,0)</f>
        <v>0.29672500799326923</v>
      </c>
      <c r="Q37" s="37"/>
      <c r="R37" s="37">
        <f ca="1">IFERROR(R36/$D36,0)</f>
        <v>0.26690529337569241</v>
      </c>
      <c r="S37" s="37"/>
      <c r="T37" s="37">
        <f ca="1">IFERROR(T36/$D36,0)</f>
        <v>2.3836715010268874E-2</v>
      </c>
      <c r="U37" s="37"/>
      <c r="V37" s="37">
        <f ca="1">IFERROR(V36/$D36,0)</f>
        <v>0</v>
      </c>
      <c r="W37" s="37"/>
      <c r="X37" s="37">
        <f ca="1">IFERROR(X36/$D36,0)</f>
        <v>0</v>
      </c>
      <c r="AE37" s="70"/>
      <c r="AF37" s="71"/>
      <c r="AG37" s="70"/>
      <c r="AH37" s="71"/>
      <c r="AI37" s="70"/>
      <c r="AJ37" s="71"/>
      <c r="AK37" s="70"/>
      <c r="AM37" s="70"/>
      <c r="AO37" s="70"/>
      <c r="AQ37" s="70"/>
      <c r="AS37" s="70"/>
      <c r="AU37" s="70"/>
      <c r="AW37" s="70"/>
      <c r="AX37" s="18"/>
      <c r="AZ37" s="32"/>
      <c r="BA37" s="32"/>
    </row>
    <row r="38" spans="1:75" x14ac:dyDescent="0.2">
      <c r="A38" s="18"/>
      <c r="B38" s="2"/>
      <c r="C38" s="2"/>
      <c r="D38" s="25"/>
      <c r="F38" s="25"/>
      <c r="H38" s="25"/>
      <c r="J38" s="25"/>
      <c r="L38" s="25"/>
      <c r="N38" s="25"/>
      <c r="P38" s="25"/>
      <c r="R38" s="25"/>
      <c r="T38" s="25"/>
      <c r="V38" s="25"/>
      <c r="X38" s="25"/>
      <c r="AX38" s="18"/>
      <c r="AZ38" s="2"/>
      <c r="BA38" s="32"/>
      <c r="BC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x14ac:dyDescent="0.2">
      <c r="A39" s="18">
        <v>17</v>
      </c>
      <c r="B39" s="32"/>
      <c r="C39" s="2" t="s">
        <v>167</v>
      </c>
      <c r="D39" s="62">
        <f ca="1">SUM(F39:X39)</f>
        <v>99.999999999999986</v>
      </c>
      <c r="E39" s="62"/>
      <c r="F39" s="62">
        <f ca="1">+AD49*100</f>
        <v>13.280430724454096</v>
      </c>
      <c r="G39" s="62"/>
      <c r="H39" s="62">
        <f ca="1">+AF49*100</f>
        <v>2.5400757442198523</v>
      </c>
      <c r="I39" s="62"/>
      <c r="J39" s="62">
        <f ca="1">+AH49*100</f>
        <v>13.472268864341491</v>
      </c>
      <c r="K39" s="62"/>
      <c r="L39" s="62">
        <f ca="1">+AJ49*100</f>
        <v>4.1653951180326656</v>
      </c>
      <c r="M39" s="62"/>
      <c r="N39" s="62">
        <f ca="1">+AL49*100</f>
        <v>17.787374884051626</v>
      </c>
      <c r="O39" s="62"/>
      <c r="P39" s="62">
        <f ca="1">+AN49*100</f>
        <v>24.556492904189241</v>
      </c>
      <c r="Q39" s="62"/>
      <c r="R39" s="62">
        <f ca="1">+AP49*100</f>
        <v>8.8265212684261964</v>
      </c>
      <c r="S39" s="62"/>
      <c r="T39" s="62">
        <f ca="1">+AR49*100</f>
        <v>2.1646724879699715</v>
      </c>
      <c r="U39" s="62"/>
      <c r="V39" s="62">
        <f ca="1">+AT49*100</f>
        <v>13.206768004314858</v>
      </c>
      <c r="W39" s="62"/>
      <c r="X39" s="62">
        <f ca="1">+AV49*100</f>
        <v>0</v>
      </c>
      <c r="AB39" s="77" t="s">
        <v>297</v>
      </c>
      <c r="AC39" s="40"/>
      <c r="AD39" s="18"/>
      <c r="AF39" s="18"/>
      <c r="AH39" s="18"/>
      <c r="AJ39" s="18" t="s">
        <v>175</v>
      </c>
      <c r="AT39" s="18" t="s">
        <v>274</v>
      </c>
      <c r="AV39" s="2"/>
      <c r="AW39" s="44"/>
      <c r="AX39" s="18"/>
      <c r="AZ39" s="2"/>
      <c r="BA39" s="32"/>
      <c r="BC39" s="64"/>
      <c r="BE39" s="64"/>
      <c r="BG39" s="64"/>
      <c r="BI39" s="64"/>
      <c r="BK39" s="64"/>
      <c r="BM39" s="64"/>
      <c r="BO39" s="64"/>
      <c r="BQ39" s="64"/>
      <c r="BS39" s="64"/>
      <c r="BU39" s="64"/>
      <c r="BW39" s="64"/>
    </row>
    <row r="40" spans="1:75" x14ac:dyDescent="0.2">
      <c r="A40" s="18">
        <v>18</v>
      </c>
      <c r="B40" s="2" t="s">
        <v>297</v>
      </c>
      <c r="C40" s="2"/>
      <c r="D40" s="37">
        <f ca="1">SUM(F40:X40)</f>
        <v>1.0000000000000002</v>
      </c>
      <c r="E40" s="37"/>
      <c r="F40" s="37">
        <f ca="1">IFERROR(F39/$D39,0)</f>
        <v>0.13280430724454098</v>
      </c>
      <c r="G40" s="37"/>
      <c r="H40" s="37">
        <f ca="1">IFERROR(H39/$D39,0)</f>
        <v>2.5400757442198527E-2</v>
      </c>
      <c r="I40" s="37"/>
      <c r="J40" s="37">
        <f ca="1">IFERROR(J39/$D39,0)</f>
        <v>0.13472268864341491</v>
      </c>
      <c r="K40" s="37"/>
      <c r="L40" s="37">
        <f ca="1">IFERROR(L39/$D39,0)</f>
        <v>4.1653951180326665E-2</v>
      </c>
      <c r="M40" s="37"/>
      <c r="N40" s="37">
        <f ca="1">IFERROR(N39/$D39,0)</f>
        <v>0.17787374884051629</v>
      </c>
      <c r="O40" s="37"/>
      <c r="P40" s="37">
        <f ca="1">IFERROR(P39/$D39,0)</f>
        <v>0.24556492904189245</v>
      </c>
      <c r="Q40" s="37"/>
      <c r="R40" s="37">
        <f ca="1">IFERROR(R39/$D39,0)</f>
        <v>8.8265212684261976E-2</v>
      </c>
      <c r="S40" s="37"/>
      <c r="T40" s="37">
        <f ca="1">IFERROR(T39/$D39,0)</f>
        <v>2.1646724879699718E-2</v>
      </c>
      <c r="U40" s="37"/>
      <c r="V40" s="37">
        <f ca="1">IFERROR(V39/$D39,0)</f>
        <v>0.13206768004314859</v>
      </c>
      <c r="W40" s="37"/>
      <c r="X40" s="37">
        <f ca="1">IFERROR(X39/$D39,0)</f>
        <v>0</v>
      </c>
      <c r="AD40" s="18" t="s">
        <v>275</v>
      </c>
      <c r="AE40" s="18"/>
      <c r="AF40" s="18" t="s">
        <v>275</v>
      </c>
      <c r="AG40" s="3"/>
      <c r="AH40" s="2" t="s">
        <v>276</v>
      </c>
      <c r="AI40" s="3"/>
      <c r="AJ40" s="2" t="s">
        <v>277</v>
      </c>
      <c r="AK40" s="3"/>
      <c r="AL40" s="2" t="s">
        <v>20</v>
      </c>
      <c r="AM40" s="2"/>
      <c r="AN40" s="2" t="s">
        <v>20</v>
      </c>
      <c r="AO40" s="2"/>
      <c r="AP40" s="2" t="s">
        <v>20</v>
      </c>
      <c r="AQ40" s="2"/>
      <c r="AR40" s="2" t="s">
        <v>312</v>
      </c>
      <c r="AS40" s="2"/>
      <c r="AT40" s="2" t="s">
        <v>277</v>
      </c>
      <c r="AU40" s="2"/>
      <c r="AV40" s="2" t="s">
        <v>20</v>
      </c>
      <c r="AX40" s="18"/>
      <c r="AZ40" s="32"/>
      <c r="BA40" s="32"/>
    </row>
    <row r="41" spans="1:75" x14ac:dyDescent="0.2">
      <c r="A41" s="18"/>
      <c r="B41" s="2"/>
      <c r="C41" s="2"/>
      <c r="D41" s="25"/>
      <c r="F41" s="25"/>
      <c r="H41" s="25"/>
      <c r="J41" s="25"/>
      <c r="L41" s="25"/>
      <c r="N41" s="25"/>
      <c r="P41" s="25"/>
      <c r="R41" s="25"/>
      <c r="T41" s="25"/>
      <c r="V41" s="25"/>
      <c r="X41" s="25"/>
      <c r="AD41" s="4" t="s">
        <v>313</v>
      </c>
      <c r="AE41" s="18"/>
      <c r="AF41" s="4" t="s">
        <v>279</v>
      </c>
      <c r="AG41" s="18"/>
      <c r="AH41" s="4" t="s">
        <v>280</v>
      </c>
      <c r="AI41" s="18"/>
      <c r="AJ41" s="4" t="s">
        <v>10</v>
      </c>
      <c r="AK41" s="18"/>
      <c r="AL41" s="34" t="s">
        <v>41</v>
      </c>
      <c r="AM41" s="2"/>
      <c r="AN41" s="34" t="s">
        <v>49</v>
      </c>
      <c r="AO41" s="2"/>
      <c r="AP41" s="34" t="s">
        <v>281</v>
      </c>
      <c r="AQ41" s="2"/>
      <c r="AR41" s="34" t="s">
        <v>282</v>
      </c>
      <c r="AS41" s="2"/>
      <c r="AT41" s="34" t="s">
        <v>10</v>
      </c>
      <c r="AU41" s="2"/>
      <c r="AV41" s="34" t="s">
        <v>173</v>
      </c>
      <c r="AX41" s="18"/>
      <c r="AZ41" s="2"/>
      <c r="BA41" s="32"/>
      <c r="BC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</row>
    <row r="42" spans="1:75" x14ac:dyDescent="0.2">
      <c r="A42" s="18">
        <v>19</v>
      </c>
      <c r="B42" s="32"/>
      <c r="C42" s="2" t="s">
        <v>167</v>
      </c>
      <c r="D42" s="20">
        <f ca="1">SUM(F42:X42)</f>
        <v>262900.4146806901</v>
      </c>
      <c r="E42" s="20"/>
      <c r="F42" s="20">
        <f ca="1">'Distribution Class'!AR162</f>
        <v>28470.268114147861</v>
      </c>
      <c r="G42" s="20">
        <f>'Distribution Class'!AS162</f>
        <v>0</v>
      </c>
      <c r="H42" s="20">
        <f ca="1">'Distribution Class'!AT162</f>
        <v>5445.3533148606139</v>
      </c>
      <c r="I42" s="20">
        <f>'Distribution Class'!AU162</f>
        <v>0</v>
      </c>
      <c r="J42" s="20">
        <f ca="1">'Distribution Class'!AV162</f>
        <v>28881.526106485151</v>
      </c>
      <c r="K42" s="20">
        <f>'Distribution Class'!AW162</f>
        <v>0</v>
      </c>
      <c r="L42" s="20">
        <f ca="1">'Distribution Class'!AX162</f>
        <v>26894.902828451814</v>
      </c>
      <c r="M42" s="20">
        <f>'Distribution Class'!AY162</f>
        <v>0</v>
      </c>
      <c r="N42" s="20">
        <f ca="1">'Distribution Class'!AZ162</f>
        <v>36476.980217628588</v>
      </c>
      <c r="O42" s="20">
        <f>'Distribution Class'!BA162</f>
        <v>0</v>
      </c>
      <c r="P42" s="20">
        <f ca="1">'Distribution Class'!BB162</f>
        <v>51284.355031017098</v>
      </c>
      <c r="Q42" s="20">
        <f>'Distribution Class'!BC162</f>
        <v>0</v>
      </c>
      <c r="R42" s="20">
        <f ca="1">'Distribution Class'!BD162</f>
        <v>21995.349183684521</v>
      </c>
      <c r="S42" s="20">
        <f>'Distribution Class'!BE162</f>
        <v>0</v>
      </c>
      <c r="T42" s="20">
        <f ca="1">'Distribution Class'!BF162</f>
        <v>4943.4762042366647</v>
      </c>
      <c r="U42" s="20">
        <f>'Distribution Class'!BG162</f>
        <v>0</v>
      </c>
      <c r="V42" s="20">
        <f ca="1">'Distribution Class'!BH162</f>
        <v>58508.203680177816</v>
      </c>
      <c r="W42" s="20">
        <f>'Distribution Class'!BI162</f>
        <v>0</v>
      </c>
      <c r="X42" s="20">
        <f ca="1">'Distribution Class'!BJ162</f>
        <v>0</v>
      </c>
      <c r="AX42" s="18"/>
      <c r="AZ42" s="2"/>
      <c r="BA42" s="32"/>
      <c r="BC42" s="64"/>
      <c r="BE42" s="64"/>
      <c r="BG42" s="64"/>
      <c r="BI42" s="64"/>
      <c r="BK42" s="64"/>
      <c r="BM42" s="64"/>
      <c r="BO42" s="64"/>
      <c r="BQ42" s="64"/>
      <c r="BS42" s="64"/>
      <c r="BU42" s="64"/>
      <c r="BW42" s="64"/>
    </row>
    <row r="43" spans="1:75" x14ac:dyDescent="0.2">
      <c r="A43" s="18">
        <v>20</v>
      </c>
      <c r="B43" s="2" t="s">
        <v>308</v>
      </c>
      <c r="C43" s="2"/>
      <c r="D43" s="37">
        <f ca="1">SUM(F43:X43)</f>
        <v>1.0000000000000002</v>
      </c>
      <c r="E43" s="37"/>
      <c r="F43" s="37">
        <f ca="1">IFERROR(F42/$D42,0)</f>
        <v>0.10829297530293697</v>
      </c>
      <c r="G43" s="37"/>
      <c r="H43" s="37">
        <f ca="1">IFERROR(H42/$D42,0)</f>
        <v>2.0712608313966926E-2</v>
      </c>
      <c r="I43" s="37"/>
      <c r="J43" s="37">
        <f ca="1">IFERROR(J42/$D42,0)</f>
        <v>0.1098572862335104</v>
      </c>
      <c r="K43" s="37"/>
      <c r="L43" s="37">
        <f ca="1">IFERROR(L42/$D42,0)</f>
        <v>0.10230072425377285</v>
      </c>
      <c r="M43" s="37"/>
      <c r="N43" s="37">
        <f ca="1">IFERROR(N42/$D42,0)</f>
        <v>0.13874827950321908</v>
      </c>
      <c r="O43" s="37"/>
      <c r="P43" s="37">
        <f ca="1">IFERROR(P42/$D42,0)</f>
        <v>0.1950714117104202</v>
      </c>
      <c r="Q43" s="37"/>
      <c r="R43" s="37">
        <f ca="1">IFERROR(R42/$D42,0)</f>
        <v>8.3664185963340243E-2</v>
      </c>
      <c r="S43" s="37"/>
      <c r="T43" s="37">
        <f ca="1">IFERROR(T42/$D42,0)</f>
        <v>1.8803607480957545E-2</v>
      </c>
      <c r="U43" s="37"/>
      <c r="V43" s="37">
        <f ca="1">IFERROR(V42/$D42,0)</f>
        <v>0.2225489212378759</v>
      </c>
      <c r="W43" s="37"/>
      <c r="X43" s="37">
        <f ca="1">IFERROR(X42/$D42,0)</f>
        <v>0</v>
      </c>
      <c r="AB43" s="1" t="s">
        <v>314</v>
      </c>
      <c r="AD43" s="48">
        <f ca="1">'Distribution Class'!P75-'Distribution Class'!P74-'Distribution Class'!P70</f>
        <v>1876062.8465172746</v>
      </c>
      <c r="AE43" s="20"/>
      <c r="AF43" s="48">
        <f ca="1">'Distribution Class'!R75-'Distribution Class'!R74-'Distribution Class'!R70</f>
        <v>358824.33559145458</v>
      </c>
      <c r="AG43" s="20"/>
      <c r="AH43" s="48">
        <v>1903162.901798239</v>
      </c>
      <c r="AI43" s="20"/>
      <c r="AJ43" s="48">
        <v>0</v>
      </c>
      <c r="AK43" s="20"/>
      <c r="AL43" s="48">
        <v>2562756.4998644809</v>
      </c>
      <c r="AM43" s="20"/>
      <c r="AN43" s="48">
        <v>3496978.1869334034</v>
      </c>
      <c r="AO43" s="20"/>
      <c r="AP43" s="48">
        <v>1029780.7535093786</v>
      </c>
      <c r="AR43" s="48">
        <v>284291.33896399941</v>
      </c>
      <c r="AT43" s="48">
        <v>0</v>
      </c>
      <c r="AV43" s="48">
        <v>0</v>
      </c>
      <c r="AX43" s="18"/>
      <c r="AZ43" s="32"/>
      <c r="BA43" s="32"/>
    </row>
    <row r="44" spans="1:75" x14ac:dyDescent="0.2">
      <c r="A44" s="18"/>
      <c r="B44" s="2"/>
      <c r="C44" s="2"/>
      <c r="D44" s="25"/>
      <c r="F44" s="25"/>
      <c r="H44" s="25"/>
      <c r="J44" s="25"/>
      <c r="L44" s="25"/>
      <c r="N44" s="25"/>
      <c r="P44" s="25"/>
      <c r="R44" s="25"/>
      <c r="T44" s="25"/>
      <c r="V44" s="25"/>
      <c r="X44" s="25"/>
      <c r="AD44" s="25">
        <f ca="1">AD43/SUM($AD$43:$AV$43)</f>
        <v>0.16296787467172563</v>
      </c>
      <c r="AE44" s="25"/>
      <c r="AF44" s="25">
        <f ca="1">AF43/SUM($AD$43:$AV$43)</f>
        <v>3.1169978905765269E-2</v>
      </c>
      <c r="AG44" s="25"/>
      <c r="AH44" s="25">
        <f ca="1">AH43/SUM($AD$43:$AV$43)</f>
        <v>0.16532197406707572</v>
      </c>
      <c r="AI44" s="25"/>
      <c r="AJ44" s="25">
        <f ca="1">AJ43/SUM($AD$43:$AV$43)</f>
        <v>0</v>
      </c>
      <c r="AK44" s="17"/>
      <c r="AL44" s="25">
        <f ca="1">AL43/SUM($AD$43:$AV$43)</f>
        <v>0.22261886421309679</v>
      </c>
      <c r="AM44" s="17"/>
      <c r="AN44" s="25">
        <f ca="1">AN43/SUM($AD$43:$AV$43)</f>
        <v>0.3037718613509538</v>
      </c>
      <c r="AO44" s="17"/>
      <c r="AP44" s="25">
        <f ca="1">AP43/SUM($AD$43:$AV$43)</f>
        <v>8.9453922659795251E-2</v>
      </c>
      <c r="AQ44" s="17"/>
      <c r="AR44" s="25">
        <f ca="1">AR43/SUM($AD$43:$AV$43)</f>
        <v>2.4695524131587519E-2</v>
      </c>
      <c r="AS44" s="17"/>
      <c r="AT44" s="25">
        <f ca="1">AT43/SUM($AD$43:$AV$43)</f>
        <v>0</v>
      </c>
      <c r="AU44" s="17"/>
      <c r="AV44" s="25">
        <f ca="1">AV43/SUM($AD$43:$AV$43)</f>
        <v>0</v>
      </c>
      <c r="AX44" s="18"/>
      <c r="AZ44" s="2"/>
      <c r="BA44" s="32"/>
      <c r="BC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5" x14ac:dyDescent="0.25">
      <c r="A45" s="18">
        <v>21</v>
      </c>
      <c r="B45" s="32"/>
      <c r="C45" s="2" t="s">
        <v>166</v>
      </c>
      <c r="D45" s="20">
        <f>SUM(F45:X45)</f>
        <v>16232.575325999998</v>
      </c>
      <c r="E45" s="20"/>
      <c r="F45" s="20">
        <v>12229.327214586983</v>
      </c>
      <c r="G45" s="20"/>
      <c r="H45" s="20">
        <v>2339.0368934872786</v>
      </c>
      <c r="I45" s="20"/>
      <c r="J45" s="20">
        <v>1664.2112179257374</v>
      </c>
      <c r="K45" s="20"/>
      <c r="L45" s="20">
        <v>0</v>
      </c>
      <c r="M45" s="20"/>
      <c r="N45" s="20">
        <v>0</v>
      </c>
      <c r="O45" s="20"/>
      <c r="P45" s="20">
        <v>0</v>
      </c>
      <c r="Q45" s="20"/>
      <c r="R45" s="20">
        <v>0</v>
      </c>
      <c r="S45" s="20"/>
      <c r="T45" s="20">
        <v>0</v>
      </c>
      <c r="U45" s="20"/>
      <c r="V45" s="20">
        <v>0</v>
      </c>
      <c r="W45" s="20"/>
      <c r="X45" s="20">
        <v>0</v>
      </c>
      <c r="AB45"/>
      <c r="AC45"/>
      <c r="AD45"/>
      <c r="AE45"/>
      <c r="AF45"/>
      <c r="AG45"/>
      <c r="AH45"/>
      <c r="AI45"/>
      <c r="AJ45"/>
      <c r="AX45" s="18"/>
      <c r="AZ45" s="2"/>
      <c r="BA45" s="32"/>
      <c r="BC45" s="64"/>
      <c r="BE45" s="64"/>
      <c r="BG45" s="64"/>
      <c r="BI45" s="64"/>
      <c r="BK45" s="64"/>
      <c r="BM45" s="64"/>
      <c r="BO45" s="64"/>
      <c r="BQ45" s="64"/>
      <c r="BS45" s="64"/>
      <c r="BU45" s="64"/>
      <c r="BW45" s="64"/>
    </row>
    <row r="46" spans="1:75" x14ac:dyDescent="0.2">
      <c r="A46" s="18">
        <v>22</v>
      </c>
      <c r="B46" s="2" t="s">
        <v>296</v>
      </c>
      <c r="C46" s="2"/>
      <c r="D46" s="37">
        <f>SUM(F46:X46)</f>
        <v>1</v>
      </c>
      <c r="E46" s="37"/>
      <c r="F46" s="37">
        <f>IFERROR(F45/$D45,0)</f>
        <v>0.75338182444772372</v>
      </c>
      <c r="G46" s="37"/>
      <c r="H46" s="37">
        <f>IFERROR(H45/$D45,0)</f>
        <v>0.144095243454118</v>
      </c>
      <c r="I46" s="37"/>
      <c r="J46" s="37">
        <f>IFERROR(J45/$D45,0)</f>
        <v>0.10252293209815828</v>
      </c>
      <c r="K46" s="37"/>
      <c r="L46" s="37">
        <f>IFERROR(L45/$D45,0)</f>
        <v>0</v>
      </c>
      <c r="M46" s="37"/>
      <c r="N46" s="37">
        <f>IFERROR(N45/$D45,0)</f>
        <v>0</v>
      </c>
      <c r="O46" s="37"/>
      <c r="P46" s="37">
        <f>IFERROR(P45/$D45,0)</f>
        <v>0</v>
      </c>
      <c r="Q46" s="37"/>
      <c r="R46" s="37">
        <f>IFERROR(R45/$D45,0)</f>
        <v>0</v>
      </c>
      <c r="S46" s="37"/>
      <c r="T46" s="37">
        <f>IFERROR(T45/$D45,0)</f>
        <v>0</v>
      </c>
      <c r="U46" s="37"/>
      <c r="V46" s="37">
        <f>IFERROR(V45/$D45,0)</f>
        <v>0</v>
      </c>
      <c r="W46" s="37"/>
      <c r="X46" s="37">
        <f>IFERROR(X45/$D45,0)</f>
        <v>0</v>
      </c>
      <c r="AB46" s="1" t="s">
        <v>149</v>
      </c>
      <c r="AD46" s="128">
        <v>77508.866799412979</v>
      </c>
      <c r="AE46" s="8"/>
      <c r="AF46" s="128">
        <v>14824.69933423407</v>
      </c>
      <c r="AG46" s="8"/>
      <c r="AH46" s="128">
        <v>78628.495909348363</v>
      </c>
      <c r="AI46" s="8"/>
      <c r="AJ46" s="128">
        <v>62909.728816261922</v>
      </c>
      <c r="AL46" s="128">
        <v>100531.7141810902</v>
      </c>
      <c r="AN46" s="128">
        <v>141482.86575497032</v>
      </c>
      <c r="AP46" s="128">
        <v>65755.576799421135</v>
      </c>
      <c r="AR46" s="128">
        <v>14044.171376751005</v>
      </c>
      <c r="AT46" s="128">
        <v>199461.07635597821</v>
      </c>
      <c r="AV46" s="128">
        <v>0</v>
      </c>
      <c r="AX46" s="18"/>
      <c r="AZ46" s="32"/>
      <c r="BA46" s="32"/>
    </row>
    <row r="47" spans="1:75" x14ac:dyDescent="0.2">
      <c r="A47" s="18"/>
      <c r="B47" s="2"/>
      <c r="C47" s="2"/>
      <c r="D47" s="25"/>
      <c r="F47" s="25"/>
      <c r="H47" s="25"/>
      <c r="J47" s="25"/>
      <c r="L47" s="25"/>
      <c r="N47" s="25"/>
      <c r="P47" s="25"/>
      <c r="R47" s="25"/>
      <c r="T47" s="25"/>
      <c r="V47" s="25"/>
      <c r="X47" s="25"/>
      <c r="AD47" s="37">
        <f>AD46/SUM($AD$46:$AV$46)</f>
        <v>0.10264073981735627</v>
      </c>
      <c r="AE47" s="108"/>
      <c r="AF47" s="37">
        <f>AF46/SUM($AD$46:$AV$46)</f>
        <v>1.9631535978631778E-2</v>
      </c>
      <c r="AG47" s="108"/>
      <c r="AH47" s="37">
        <f>AH46/SUM($AD$46:$AV$46)</f>
        <v>0.10412340321975408</v>
      </c>
      <c r="AI47" s="108"/>
      <c r="AJ47" s="37">
        <f>AJ46/SUM($AD$46:$AV$46)</f>
        <v>8.3307902360653316E-2</v>
      </c>
      <c r="AL47" s="37">
        <f>AL46/SUM($AD$46:$AV$46)</f>
        <v>0.13312863346793574</v>
      </c>
      <c r="AN47" s="37">
        <f>AN46/SUM($AD$46:$AV$46)</f>
        <v>0.18735799673283104</v>
      </c>
      <c r="AP47" s="37">
        <f>AP46/SUM($AD$46:$AV$46)</f>
        <v>8.7076502708728659E-2</v>
      </c>
      <c r="AR47" s="37">
        <f>AR46/SUM($AD$46:$AV$46)</f>
        <v>1.8597925627811908E-2</v>
      </c>
      <c r="AT47" s="37">
        <f>AT46/SUM($AD$46:$AV$46)</f>
        <v>0.26413536008629718</v>
      </c>
      <c r="AV47" s="37">
        <f>AV46/SUM($AD$46:$AV$46)</f>
        <v>0</v>
      </c>
      <c r="AX47" s="18"/>
      <c r="AZ47" s="2"/>
      <c r="BA47" s="59"/>
      <c r="BC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x14ac:dyDescent="0.2">
      <c r="A48" s="18">
        <v>23</v>
      </c>
      <c r="B48" s="32"/>
      <c r="C48" s="2" t="s">
        <v>167</v>
      </c>
      <c r="D48" s="20">
        <f>SUM(F48:X48)</f>
        <v>9828103.3360033967</v>
      </c>
      <c r="E48" s="20"/>
      <c r="F48" s="20">
        <v>2750900.1750036739</v>
      </c>
      <c r="G48" s="20"/>
      <c r="H48" s="20">
        <v>526149.7126317193</v>
      </c>
      <c r="I48" s="20"/>
      <c r="J48" s="20">
        <v>2790637.4081957322</v>
      </c>
      <c r="K48" s="20"/>
      <c r="L48" s="20">
        <v>0</v>
      </c>
      <c r="M48" s="20"/>
      <c r="N48" s="20">
        <v>3760416.040172271</v>
      </c>
      <c r="O48" s="20"/>
      <c r="P48" s="20">
        <v>0</v>
      </c>
      <c r="Q48" s="20"/>
      <c r="R48" s="20">
        <v>0</v>
      </c>
      <c r="S48" s="20"/>
      <c r="T48" s="20">
        <v>0</v>
      </c>
      <c r="U48" s="20"/>
      <c r="V48" s="20">
        <v>0</v>
      </c>
      <c r="W48" s="20"/>
      <c r="X48" s="20">
        <v>0</v>
      </c>
      <c r="Y48" s="118"/>
      <c r="AX48" s="18"/>
      <c r="AZ48" s="2"/>
      <c r="BA48" s="59"/>
      <c r="BC48" s="64"/>
      <c r="BE48" s="64"/>
      <c r="BG48" s="64"/>
      <c r="BI48" s="64"/>
      <c r="BK48" s="64"/>
      <c r="BM48" s="64"/>
      <c r="BO48" s="64"/>
      <c r="BQ48" s="64"/>
      <c r="BS48" s="64"/>
      <c r="BU48" s="64"/>
      <c r="BW48" s="64"/>
    </row>
    <row r="49" spans="1:75" x14ac:dyDescent="0.2">
      <c r="A49" s="18">
        <v>24</v>
      </c>
      <c r="B49" s="2" t="s">
        <v>290</v>
      </c>
      <c r="C49" s="2"/>
      <c r="D49" s="37">
        <f>SUM(F49:X49)</f>
        <v>1</v>
      </c>
      <c r="E49" s="37"/>
      <c r="F49" s="37">
        <f>IFERROR(F48/$D48,0)</f>
        <v>0.2799014297017281</v>
      </c>
      <c r="G49" s="37"/>
      <c r="H49" s="37">
        <f>IFERROR(H48/$D48,0)</f>
        <v>5.3535223902690297E-2</v>
      </c>
      <c r="I49" s="37"/>
      <c r="J49" s="37">
        <f>IFERROR(J48/$D48,0)</f>
        <v>0.28394465471000496</v>
      </c>
      <c r="K49" s="37"/>
      <c r="L49" s="37">
        <f>IFERROR(L48/$D48,0)</f>
        <v>0</v>
      </c>
      <c r="M49" s="37"/>
      <c r="N49" s="37">
        <f>IFERROR(N48/$D48,0)</f>
        <v>0.38261869168557666</v>
      </c>
      <c r="O49" s="37"/>
      <c r="P49" s="37">
        <f>IFERROR(P48/$D48,0)</f>
        <v>0</v>
      </c>
      <c r="Q49" s="37"/>
      <c r="R49" s="37">
        <f>IFERROR(R48/$D48,0)</f>
        <v>0</v>
      </c>
      <c r="S49" s="37"/>
      <c r="T49" s="37">
        <f>IFERROR(T48/$D48,0)</f>
        <v>0</v>
      </c>
      <c r="U49" s="37"/>
      <c r="V49" s="37">
        <f>IFERROR(V48/$D48,0)</f>
        <v>0</v>
      </c>
      <c r="W49" s="37"/>
      <c r="X49" s="37">
        <f>IFERROR(X48/$D48,0)</f>
        <v>0</v>
      </c>
      <c r="Y49" s="40"/>
      <c r="AB49" s="32" t="s">
        <v>315</v>
      </c>
      <c r="AC49" s="32"/>
      <c r="AD49" s="107">
        <f ca="1">0.5*AD44+0.5*AD47</f>
        <v>0.13280430724454095</v>
      </c>
      <c r="AE49" s="109"/>
      <c r="AF49" s="107">
        <f ca="1">0.5*AF44+0.5*AF47</f>
        <v>2.5400757442198524E-2</v>
      </c>
      <c r="AG49" s="88"/>
      <c r="AH49" s="107">
        <f ca="1">0.5*AH44+0.5*AH47</f>
        <v>0.13472268864341491</v>
      </c>
      <c r="AI49" s="88"/>
      <c r="AJ49" s="107">
        <f ca="1">0.5*AJ44+0.5*AJ47</f>
        <v>4.1653951180326658E-2</v>
      </c>
      <c r="AK49" s="32"/>
      <c r="AL49" s="107">
        <f ca="1">0.5*AL44+0.5*AL47</f>
        <v>0.17787374884051627</v>
      </c>
      <c r="AM49" s="32"/>
      <c r="AN49" s="107">
        <f ca="1">0.5*AN44+0.5*AN47</f>
        <v>0.24556492904189242</v>
      </c>
      <c r="AO49" s="32"/>
      <c r="AP49" s="107">
        <f ca="1">0.5*AP44+0.5*AP47</f>
        <v>8.8265212684261962E-2</v>
      </c>
      <c r="AQ49" s="32"/>
      <c r="AR49" s="107">
        <f ca="1">0.5*AR44+0.5*AR47</f>
        <v>2.1646724879699715E-2</v>
      </c>
      <c r="AS49" s="32"/>
      <c r="AT49" s="107">
        <f ca="1">0.5*AT44+0.5*AT47</f>
        <v>0.13206768004314859</v>
      </c>
      <c r="AU49" s="32"/>
      <c r="AV49" s="107">
        <f ca="1">0.5*AV44+0.5*AV47</f>
        <v>0</v>
      </c>
      <c r="AX49" s="18"/>
      <c r="AZ49" s="32"/>
      <c r="BA49" s="32"/>
    </row>
    <row r="50" spans="1:75" x14ac:dyDescent="0.2">
      <c r="A50" s="18"/>
      <c r="B50" s="2"/>
      <c r="C50" s="2"/>
      <c r="D50" s="25"/>
      <c r="F50" s="25"/>
      <c r="H50" s="25"/>
      <c r="J50" s="25"/>
      <c r="L50" s="25"/>
      <c r="N50" s="25"/>
      <c r="P50" s="25"/>
      <c r="R50" s="25"/>
      <c r="T50" s="25"/>
      <c r="V50" s="25"/>
      <c r="X50" s="25"/>
      <c r="AX50" s="18"/>
      <c r="AZ50" s="2"/>
      <c r="BA50" s="32"/>
      <c r="BC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x14ac:dyDescent="0.2">
      <c r="A51" s="18">
        <v>25</v>
      </c>
      <c r="B51" s="32"/>
      <c r="C51" s="2" t="s">
        <v>167</v>
      </c>
      <c r="D51" s="20">
        <f>SUM(F51:X51)</f>
        <v>11511856.863178231</v>
      </c>
      <c r="E51" s="20"/>
      <c r="F51" s="20">
        <v>1876062.8465172746</v>
      </c>
      <c r="G51" s="20"/>
      <c r="H51" s="20">
        <v>358824.33559145458</v>
      </c>
      <c r="I51" s="20"/>
      <c r="J51" s="20">
        <v>1903162.901798239</v>
      </c>
      <c r="K51" s="20"/>
      <c r="L51" s="20">
        <v>0</v>
      </c>
      <c r="M51" s="20"/>
      <c r="N51" s="20">
        <v>2562756.4998644809</v>
      </c>
      <c r="O51" s="20"/>
      <c r="P51" s="20">
        <v>3496978.1869334034</v>
      </c>
      <c r="Q51" s="20"/>
      <c r="R51" s="20">
        <v>1029780.7535093786</v>
      </c>
      <c r="S51" s="20"/>
      <c r="T51" s="20">
        <v>284291.33896399941</v>
      </c>
      <c r="U51" s="20"/>
      <c r="V51" s="20">
        <v>0</v>
      </c>
      <c r="W51" s="20"/>
      <c r="X51" s="20">
        <v>0</v>
      </c>
      <c r="Y51" s="118"/>
      <c r="AX51" s="18"/>
      <c r="AZ51" s="2"/>
      <c r="BA51" s="32"/>
      <c r="BC51" s="64"/>
      <c r="BE51" s="64"/>
      <c r="BG51" s="64"/>
      <c r="BI51" s="64"/>
      <c r="BK51" s="64"/>
      <c r="BM51" s="64"/>
      <c r="BO51" s="64"/>
      <c r="BQ51" s="64"/>
      <c r="BS51" s="64"/>
      <c r="BU51" s="64"/>
      <c r="BW51" s="64"/>
    </row>
    <row r="52" spans="1:75" x14ac:dyDescent="0.2">
      <c r="A52" s="18">
        <v>26</v>
      </c>
      <c r="B52" s="2" t="s">
        <v>298</v>
      </c>
      <c r="C52" s="2"/>
      <c r="D52" s="37">
        <f>SUM(F52:X52)</f>
        <v>1</v>
      </c>
      <c r="E52" s="37"/>
      <c r="F52" s="37">
        <f>IFERROR(F51/$D51,0)</f>
        <v>0.16296787467172563</v>
      </c>
      <c r="G52" s="37"/>
      <c r="H52" s="37">
        <f>IFERROR(H51/$D51,0)</f>
        <v>3.1169978905765269E-2</v>
      </c>
      <c r="I52" s="37"/>
      <c r="J52" s="37">
        <f>IFERROR(J51/$D51,0)</f>
        <v>0.16532197406707572</v>
      </c>
      <c r="K52" s="37"/>
      <c r="L52" s="37">
        <f>IFERROR(L51/$D51,0)</f>
        <v>0</v>
      </c>
      <c r="M52" s="37"/>
      <c r="N52" s="37">
        <f>IFERROR(N51/$D51,0)</f>
        <v>0.22261886421309679</v>
      </c>
      <c r="O52" s="37"/>
      <c r="P52" s="37">
        <f>IFERROR(P51/$D51,0)</f>
        <v>0.3037718613509538</v>
      </c>
      <c r="Q52" s="37"/>
      <c r="R52" s="37">
        <f>IFERROR(R51/$D51,0)</f>
        <v>8.9453922659795251E-2</v>
      </c>
      <c r="S52" s="37"/>
      <c r="T52" s="37">
        <f>IFERROR(T51/$D51,0)</f>
        <v>2.4695524131587519E-2</v>
      </c>
      <c r="U52" s="37"/>
      <c r="V52" s="37">
        <f>IFERROR(V51/$D51,0)</f>
        <v>0</v>
      </c>
      <c r="W52" s="37"/>
      <c r="X52" s="37">
        <f>IFERROR(X51/$D51,0)</f>
        <v>0</v>
      </c>
      <c r="AX52" s="18"/>
      <c r="AZ52" s="32"/>
      <c r="BA52" s="32"/>
    </row>
    <row r="53" spans="1:75" x14ac:dyDescent="0.2">
      <c r="A53" s="18"/>
      <c r="B53" s="2"/>
      <c r="C53" s="2"/>
      <c r="D53" s="25"/>
      <c r="F53" s="25"/>
      <c r="H53" s="25"/>
      <c r="J53" s="25"/>
      <c r="L53" s="25"/>
      <c r="N53" s="25"/>
      <c r="P53" s="25"/>
      <c r="R53" s="25"/>
      <c r="T53" s="25"/>
      <c r="V53" s="25"/>
      <c r="X53" s="25"/>
      <c r="AX53" s="18"/>
      <c r="AZ53" s="2"/>
      <c r="BA53" s="32"/>
      <c r="BC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x14ac:dyDescent="0.2">
      <c r="A54" s="18">
        <v>27</v>
      </c>
      <c r="B54" s="32"/>
      <c r="C54" s="2" t="s">
        <v>167</v>
      </c>
      <c r="D54" s="20">
        <f>SUM(F54:X54)</f>
        <v>569662.85770280566</v>
      </c>
      <c r="E54" s="20"/>
      <c r="F54" s="20">
        <v>58652.492998155911</v>
      </c>
      <c r="G54" s="20"/>
      <c r="H54" s="20">
        <v>11218.143288704559</v>
      </c>
      <c r="I54" s="20"/>
      <c r="J54" s="20">
        <v>59499.738497189755</v>
      </c>
      <c r="K54" s="20"/>
      <c r="L54" s="20">
        <v>47605.036446483493</v>
      </c>
      <c r="M54" s="20"/>
      <c r="N54" s="20">
        <v>76074.337112404552</v>
      </c>
      <c r="O54" s="20"/>
      <c r="P54" s="20">
        <v>107062.88371532838</v>
      </c>
      <c r="Q54" s="20"/>
      <c r="R54" s="20">
        <v>49758.545919638709</v>
      </c>
      <c r="S54" s="20"/>
      <c r="T54" s="20">
        <v>10627.502340751917</v>
      </c>
      <c r="U54" s="20"/>
      <c r="V54" s="20">
        <v>149164.17738414829</v>
      </c>
      <c r="W54" s="20"/>
      <c r="X54" s="20">
        <v>0</v>
      </c>
      <c r="Y54" s="118"/>
      <c r="AX54" s="18"/>
      <c r="AZ54" s="2"/>
      <c r="BA54" s="32"/>
      <c r="BC54" s="64"/>
      <c r="BE54" s="64"/>
      <c r="BG54" s="64"/>
      <c r="BI54" s="64"/>
      <c r="BK54" s="64"/>
      <c r="BM54" s="64"/>
      <c r="BO54" s="64"/>
      <c r="BQ54" s="64"/>
      <c r="BS54" s="64"/>
      <c r="BU54" s="64"/>
      <c r="BW54" s="64"/>
    </row>
    <row r="55" spans="1:75" x14ac:dyDescent="0.2">
      <c r="A55" s="18">
        <v>28</v>
      </c>
      <c r="B55" s="2" t="s">
        <v>309</v>
      </c>
      <c r="C55" s="2"/>
      <c r="D55" s="37">
        <f>SUM(F55:X55)</f>
        <v>0.99999999999999989</v>
      </c>
      <c r="E55" s="37"/>
      <c r="F55" s="37">
        <f>IFERROR(F54/$D54,0)</f>
        <v>0.10296000907391972</v>
      </c>
      <c r="G55" s="37"/>
      <c r="H55" s="37">
        <f>IFERROR(H54/$D54,0)</f>
        <v>1.969260087263244E-2</v>
      </c>
      <c r="I55" s="37"/>
      <c r="J55" s="37">
        <f>IFERROR(J54/$D54,0)</f>
        <v>0.1044472843764564</v>
      </c>
      <c r="K55" s="37"/>
      <c r="L55" s="37">
        <f>IFERROR(L54/$D54,0)</f>
        <v>8.3567035840204182E-2</v>
      </c>
      <c r="M55" s="37"/>
      <c r="N55" s="37">
        <f>IFERROR(N54/$D54,0)</f>
        <v>0.13354273687278503</v>
      </c>
      <c r="O55" s="37"/>
      <c r="P55" s="37">
        <f>IFERROR(P54/$D54,0)</f>
        <v>0.1879407833381746</v>
      </c>
      <c r="Q55" s="37"/>
      <c r="R55" s="37">
        <f>IFERROR(R54/$D54,0)</f>
        <v>8.7347358611885931E-2</v>
      </c>
      <c r="S55" s="37"/>
      <c r="T55" s="37">
        <f>IFERROR(T54/$D54,0)</f>
        <v>1.8655775424095328E-2</v>
      </c>
      <c r="U55" s="37"/>
      <c r="V55" s="37">
        <f>IFERROR(V54/$D54,0)</f>
        <v>0.26184641558984623</v>
      </c>
      <c r="W55" s="37"/>
      <c r="X55" s="37">
        <f>IFERROR(X54/$D54,0)</f>
        <v>0</v>
      </c>
      <c r="AX55" s="18"/>
      <c r="AZ55" s="32"/>
      <c r="BA55" s="32"/>
    </row>
    <row r="56" spans="1:75" x14ac:dyDescent="0.2">
      <c r="A56" s="18"/>
      <c r="B56" s="2"/>
      <c r="C56" s="2"/>
      <c r="D56" s="25"/>
      <c r="F56" s="25"/>
      <c r="H56" s="25"/>
      <c r="J56" s="25"/>
      <c r="L56" s="25"/>
      <c r="N56" s="25"/>
      <c r="P56" s="25"/>
      <c r="R56" s="25"/>
      <c r="T56" s="25"/>
      <c r="V56" s="25"/>
      <c r="X56" s="25"/>
      <c r="AX56" s="18"/>
      <c r="AZ56" s="2"/>
      <c r="BA56" s="32"/>
      <c r="BC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x14ac:dyDescent="0.2">
      <c r="A57" s="18">
        <v>29</v>
      </c>
      <c r="B57" s="2"/>
      <c r="C57" s="2" t="s">
        <v>166</v>
      </c>
      <c r="D57" s="20">
        <f>SUM(F57:X57)</f>
        <v>89821.237678983802</v>
      </c>
      <c r="E57" s="20"/>
      <c r="F57" s="20">
        <v>18566.813256393703</v>
      </c>
      <c r="G57" s="20"/>
      <c r="H57" s="20">
        <v>3551.1733752117329</v>
      </c>
      <c r="I57" s="20"/>
      <c r="J57" s="20">
        <v>20071.128377253117</v>
      </c>
      <c r="K57" s="20"/>
      <c r="L57" s="20">
        <v>0</v>
      </c>
      <c r="M57" s="20"/>
      <c r="N57" s="20">
        <v>30269.97935001133</v>
      </c>
      <c r="O57" s="20"/>
      <c r="P57" s="20">
        <v>17362.143320113923</v>
      </c>
      <c r="Q57" s="20"/>
      <c r="R57" s="20">
        <v>0</v>
      </c>
      <c r="S57" s="20"/>
      <c r="T57" s="20">
        <v>0</v>
      </c>
      <c r="U57" s="20"/>
      <c r="V57" s="20">
        <v>0</v>
      </c>
      <c r="W57" s="20"/>
      <c r="X57" s="20">
        <v>0</v>
      </c>
      <c r="AX57" s="18"/>
      <c r="AZ57" s="2"/>
      <c r="BA57" s="32"/>
      <c r="BC57" s="64"/>
      <c r="BE57" s="64"/>
      <c r="BG57" s="64"/>
      <c r="BI57" s="64"/>
      <c r="BK57" s="64"/>
      <c r="BM57" s="64"/>
      <c r="BO57" s="64"/>
      <c r="BQ57" s="64"/>
      <c r="BS57" s="64"/>
      <c r="BU57" s="64"/>
      <c r="BW57" s="64"/>
    </row>
    <row r="58" spans="1:75" x14ac:dyDescent="0.2">
      <c r="A58" s="18">
        <v>30</v>
      </c>
      <c r="B58" s="2" t="s">
        <v>301</v>
      </c>
      <c r="C58" s="2"/>
      <c r="D58" s="37">
        <f>SUM(F58:X58)</f>
        <v>1</v>
      </c>
      <c r="E58" s="37"/>
      <c r="F58" s="37">
        <f>IFERROR(F57/$D57,0)</f>
        <v>0.20670849941692498</v>
      </c>
      <c r="G58" s="37"/>
      <c r="H58" s="37">
        <f>IFERROR(H57/$D57,0)</f>
        <v>3.9536010268567359E-2</v>
      </c>
      <c r="I58" s="37"/>
      <c r="J58" s="37">
        <f>IFERROR(J57/$D57,0)</f>
        <v>0.22345637731007709</v>
      </c>
      <c r="K58" s="37"/>
      <c r="L58" s="37">
        <f>IFERROR(L57/$D57,0)</f>
        <v>0</v>
      </c>
      <c r="M58" s="37"/>
      <c r="N58" s="37">
        <f>IFERROR(N57/$D57,0)</f>
        <v>0.33700247438355929</v>
      </c>
      <c r="O58" s="37"/>
      <c r="P58" s="37">
        <f>IFERROR(P57/$D57,0)</f>
        <v>0.19329663862087132</v>
      </c>
      <c r="Q58" s="37"/>
      <c r="R58" s="37">
        <f>IFERROR(R57/$D57,0)</f>
        <v>0</v>
      </c>
      <c r="S58" s="37"/>
      <c r="T58" s="37">
        <f>IFERROR(T57/$D57,0)</f>
        <v>0</v>
      </c>
      <c r="U58" s="37"/>
      <c r="V58" s="37">
        <f>IFERROR(V57/$D57,0)</f>
        <v>0</v>
      </c>
      <c r="W58" s="37"/>
      <c r="X58" s="37">
        <f>IFERROR(X57/$D57,0)</f>
        <v>0</v>
      </c>
      <c r="AX58" s="18"/>
      <c r="AZ58" s="2"/>
      <c r="BA58" s="32"/>
      <c r="BC58" s="64"/>
      <c r="BE58" s="64"/>
      <c r="BG58" s="64"/>
      <c r="BI58" s="64"/>
      <c r="BK58" s="64"/>
      <c r="BM58" s="64"/>
      <c r="BO58" s="64"/>
      <c r="BQ58" s="64"/>
      <c r="BS58" s="64"/>
      <c r="BU58" s="64"/>
      <c r="BW58" s="64"/>
    </row>
    <row r="59" spans="1:75" x14ac:dyDescent="0.2">
      <c r="A59" s="18"/>
      <c r="B59" s="2"/>
      <c r="C59" s="2"/>
      <c r="D59" s="25"/>
      <c r="F59" s="25"/>
      <c r="H59" s="25"/>
      <c r="J59" s="25"/>
      <c r="L59" s="25"/>
      <c r="N59" s="25"/>
      <c r="P59" s="25"/>
      <c r="R59" s="25"/>
      <c r="T59" s="25"/>
      <c r="V59" s="25"/>
      <c r="X59" s="25"/>
      <c r="AX59" s="18"/>
      <c r="AZ59" s="2"/>
      <c r="BA59" s="59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x14ac:dyDescent="0.2">
      <c r="A60" s="18">
        <v>31</v>
      </c>
      <c r="B60" s="32"/>
      <c r="C60" s="2" t="s">
        <v>167</v>
      </c>
      <c r="D60" s="20">
        <f>SUM(F60:X60)</f>
        <v>11784194.286187442</v>
      </c>
      <c r="E60" s="20"/>
      <c r="F60" s="20">
        <v>1911610.1507463453</v>
      </c>
      <c r="G60" s="20"/>
      <c r="H60" s="20">
        <v>365623.27510765597</v>
      </c>
      <c r="I60" s="20"/>
      <c r="J60" s="20">
        <v>1937643.8454195557</v>
      </c>
      <c r="K60" s="20"/>
      <c r="L60" s="20">
        <v>14147.005606596334</v>
      </c>
      <c r="M60" s="20"/>
      <c r="N60" s="20">
        <v>2607655.6022690306</v>
      </c>
      <c r="O60" s="20"/>
      <c r="P60" s="20">
        <v>3559212.481231798</v>
      </c>
      <c r="Q60" s="20"/>
      <c r="R60" s="20">
        <v>1053525.1175378759</v>
      </c>
      <c r="S60" s="20"/>
      <c r="T60" s="20">
        <v>289922.42694153643</v>
      </c>
      <c r="U60" s="20"/>
      <c r="V60" s="20">
        <v>44854.381327047529</v>
      </c>
      <c r="W60" s="20"/>
      <c r="X60" s="20">
        <v>0</v>
      </c>
      <c r="Y60" s="118"/>
      <c r="AX60" s="18"/>
      <c r="AZ60" s="2"/>
      <c r="BA60" s="59"/>
      <c r="BC60" s="64"/>
      <c r="BE60" s="64"/>
      <c r="BG60" s="64"/>
      <c r="BI60" s="64"/>
      <c r="BK60" s="64"/>
      <c r="BM60" s="64"/>
      <c r="BO60" s="64"/>
      <c r="BQ60" s="64"/>
      <c r="BS60" s="64"/>
      <c r="BU60" s="64"/>
      <c r="BW60" s="64"/>
    </row>
    <row r="61" spans="1:75" x14ac:dyDescent="0.2">
      <c r="A61" s="18">
        <v>32</v>
      </c>
      <c r="B61" s="2" t="s">
        <v>300</v>
      </c>
      <c r="C61" s="2"/>
      <c r="D61" s="37">
        <f>SUM(F61:X61)</f>
        <v>0.99999999999999989</v>
      </c>
      <c r="E61" s="37"/>
      <c r="F61" s="37">
        <f>IFERROR(F60/$D60,0)</f>
        <v>0.16221814613044805</v>
      </c>
      <c r="G61" s="37"/>
      <c r="H61" s="37">
        <f>IFERROR(H60/$D60,0)</f>
        <v>3.1026582405910639E-2</v>
      </c>
      <c r="I61" s="37"/>
      <c r="J61" s="37">
        <f>IFERROR(J60/$D60,0)</f>
        <v>0.16442735059882016</v>
      </c>
      <c r="K61" s="37"/>
      <c r="L61" s="37">
        <f>IFERROR(L60/$D60,0)</f>
        <v>1.2005068198152847E-3</v>
      </c>
      <c r="M61" s="37"/>
      <c r="N61" s="37">
        <f>IFERROR(N60/$D60,0)</f>
        <v>0.22128416580211435</v>
      </c>
      <c r="O61" s="37"/>
      <c r="P61" s="37">
        <f>IFERROR(P60/$D60,0)</f>
        <v>0.30203273934507707</v>
      </c>
      <c r="Q61" s="37"/>
      <c r="R61" s="37">
        <f>IFERROR(R60/$D60,0)</f>
        <v>8.9401540058851522E-2</v>
      </c>
      <c r="S61" s="37"/>
      <c r="T61" s="37">
        <f>IFERROR(T60/$D60,0)</f>
        <v>2.4602651645124519E-2</v>
      </c>
      <c r="U61" s="37"/>
      <c r="V61" s="37">
        <f>IFERROR(V60/$D60,0)</f>
        <v>3.8063171938384033E-3</v>
      </c>
      <c r="W61" s="37"/>
      <c r="X61" s="37">
        <f>IFERROR(X60/$D60,0)</f>
        <v>0</v>
      </c>
      <c r="AX61" s="18"/>
      <c r="AZ61" s="32"/>
      <c r="BA61" s="32"/>
    </row>
    <row r="62" spans="1:75" x14ac:dyDescent="0.2">
      <c r="A62" s="18"/>
      <c r="B62" s="2"/>
      <c r="C62" s="2"/>
      <c r="D62" s="25"/>
      <c r="F62" s="25"/>
      <c r="H62" s="25"/>
      <c r="J62" s="25"/>
      <c r="L62" s="25"/>
      <c r="N62" s="25"/>
      <c r="P62" s="25"/>
      <c r="R62" s="25"/>
      <c r="T62" s="25"/>
      <c r="V62" s="25"/>
      <c r="X62" s="25"/>
      <c r="AX62" s="18"/>
      <c r="AZ62" s="2"/>
      <c r="BA62" s="32"/>
      <c r="BC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x14ac:dyDescent="0.2">
      <c r="A63" s="18">
        <v>33</v>
      </c>
      <c r="B63" s="32"/>
      <c r="C63" s="2" t="s">
        <v>167</v>
      </c>
      <c r="D63" s="20">
        <f>SUM(F63:X63)</f>
        <v>90714.658046140539</v>
      </c>
      <c r="E63" s="20"/>
      <c r="F63" s="20">
        <v>13122.771190942414</v>
      </c>
      <c r="G63" s="20"/>
      <c r="H63" s="20">
        <v>2509.9210628524297</v>
      </c>
      <c r="I63" s="20"/>
      <c r="J63" s="20">
        <v>13312.331911349072</v>
      </c>
      <c r="K63" s="20"/>
      <c r="L63" s="20">
        <v>0</v>
      </c>
      <c r="M63" s="20"/>
      <c r="N63" s="20">
        <v>15545.013559340918</v>
      </c>
      <c r="O63" s="20"/>
      <c r="P63" s="20">
        <v>23350.481650231377</v>
      </c>
      <c r="Q63" s="20"/>
      <c r="R63" s="20">
        <v>19651.883397468569</v>
      </c>
      <c r="S63" s="20"/>
      <c r="T63" s="20">
        <v>3222.2552739557595</v>
      </c>
      <c r="U63" s="20"/>
      <c r="V63" s="20">
        <v>0</v>
      </c>
      <c r="W63" s="20"/>
      <c r="X63" s="20">
        <v>0</v>
      </c>
      <c r="Y63" s="118"/>
      <c r="AX63" s="18"/>
      <c r="AZ63" s="2"/>
      <c r="BA63" s="32"/>
      <c r="BC63" s="64"/>
      <c r="BE63" s="64"/>
      <c r="BG63" s="64"/>
      <c r="BI63" s="64"/>
      <c r="BK63" s="64"/>
      <c r="BM63" s="64"/>
      <c r="BO63" s="64"/>
      <c r="BQ63" s="64"/>
      <c r="BS63" s="64"/>
      <c r="BU63" s="64"/>
      <c r="BW63" s="64"/>
    </row>
    <row r="64" spans="1:75" x14ac:dyDescent="0.2">
      <c r="A64" s="18">
        <v>34</v>
      </c>
      <c r="B64" s="2" t="s">
        <v>304</v>
      </c>
      <c r="C64" s="2"/>
      <c r="D64" s="37">
        <f>SUM(F64:X64)</f>
        <v>1</v>
      </c>
      <c r="E64" s="37"/>
      <c r="F64" s="37">
        <f>IFERROR(F63/$D63,0)</f>
        <v>0.14465987607281428</v>
      </c>
      <c r="G64" s="37"/>
      <c r="H64" s="37">
        <f>IFERROR(H63/$D63,0)</f>
        <v>2.7668307602237766E-2</v>
      </c>
      <c r="I64" s="37"/>
      <c r="J64" s="37">
        <f>IFERROR(J63/$D63,0)</f>
        <v>0.14674951323277843</v>
      </c>
      <c r="K64" s="37"/>
      <c r="L64" s="37">
        <f>IFERROR(L63/$D63,0)</f>
        <v>0</v>
      </c>
      <c r="M64" s="37"/>
      <c r="N64" s="37">
        <f>IFERROR(N63/$D63,0)</f>
        <v>0.17136165085287758</v>
      </c>
      <c r="O64" s="37"/>
      <c r="P64" s="37">
        <f>IFERROR(P63/$D63,0)</f>
        <v>0.25740582782503058</v>
      </c>
      <c r="Q64" s="37"/>
      <c r="R64" s="37">
        <f>IFERROR(R63/$D63,0)</f>
        <v>0.2166340459275386</v>
      </c>
      <c r="S64" s="37"/>
      <c r="T64" s="37">
        <f>IFERROR(T63/$D63,0)</f>
        <v>3.5520778486722748E-2</v>
      </c>
      <c r="U64" s="37"/>
      <c r="V64" s="37">
        <f>IFERROR(V63/$D63,0)</f>
        <v>0</v>
      </c>
      <c r="W64" s="37"/>
      <c r="X64" s="37">
        <f>IFERROR(X63/$D63,0)</f>
        <v>0</v>
      </c>
      <c r="AX64" s="18"/>
      <c r="AZ64" s="32"/>
      <c r="BA64" s="32"/>
    </row>
    <row r="65" spans="1:75" x14ac:dyDescent="0.2">
      <c r="A65" s="18"/>
      <c r="B65" s="2"/>
      <c r="C65" s="2"/>
      <c r="D65" s="25"/>
      <c r="F65" s="25"/>
      <c r="H65" s="25"/>
      <c r="J65" s="25"/>
      <c r="L65" s="25"/>
      <c r="N65" s="25"/>
      <c r="P65" s="25"/>
      <c r="R65" s="25"/>
      <c r="T65" s="25"/>
      <c r="V65" s="25"/>
      <c r="X65" s="25"/>
      <c r="AX65" s="18"/>
      <c r="AZ65" s="2"/>
      <c r="BA65" s="32"/>
      <c r="BC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x14ac:dyDescent="0.2">
      <c r="A66" s="18">
        <v>35</v>
      </c>
      <c r="B66" s="32"/>
      <c r="C66" s="2" t="s">
        <v>167</v>
      </c>
      <c r="D66" s="20">
        <f>SUM(F66:X66)</f>
        <v>3916001.915570328</v>
      </c>
      <c r="E66" s="20"/>
      <c r="F66" s="20">
        <f>F75</f>
        <v>1775393.1324474369</v>
      </c>
      <c r="G66" s="20"/>
      <c r="H66" s="20">
        <f>+H75</f>
        <v>339569.78698592697</v>
      </c>
      <c r="I66" s="20"/>
      <c r="J66" s="20">
        <f>+J75</f>
        <v>1801038.9961369645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0</v>
      </c>
      <c r="U66" s="20"/>
      <c r="V66" s="20">
        <v>0</v>
      </c>
      <c r="W66" s="20"/>
      <c r="X66" s="20">
        <v>0</v>
      </c>
      <c r="AX66" s="18"/>
      <c r="AZ66" s="2"/>
      <c r="BA66" s="32"/>
      <c r="BC66" s="64"/>
      <c r="BE66" s="64"/>
      <c r="BG66" s="64"/>
      <c r="BI66" s="64"/>
      <c r="BK66" s="64"/>
      <c r="BM66" s="64"/>
      <c r="BO66" s="64"/>
      <c r="BQ66" s="64"/>
      <c r="BS66" s="64"/>
      <c r="BU66" s="64"/>
      <c r="BW66" s="64"/>
    </row>
    <row r="67" spans="1:75" x14ac:dyDescent="0.2">
      <c r="A67" s="18">
        <v>36</v>
      </c>
      <c r="B67" s="2" t="s">
        <v>291</v>
      </c>
      <c r="C67" s="2"/>
      <c r="D67" s="37">
        <f>SUM(F67:X67)</f>
        <v>1</v>
      </c>
      <c r="E67" s="37"/>
      <c r="F67" s="37">
        <f>IFERROR(F66/$D66,0)</f>
        <v>0.45336881102849713</v>
      </c>
      <c r="G67" s="37"/>
      <c r="H67" s="37">
        <f>IFERROR(H66/$D66,0)</f>
        <v>8.6713386333078929E-2</v>
      </c>
      <c r="I67" s="37"/>
      <c r="J67" s="37">
        <f>IFERROR(J66/$D66,0)</f>
        <v>0.45991780263842402</v>
      </c>
      <c r="K67" s="37"/>
      <c r="L67" s="37">
        <f>IFERROR(L66/$D66,0)</f>
        <v>0</v>
      </c>
      <c r="M67" s="37"/>
      <c r="N67" s="37">
        <f>IFERROR(N66/$D66,0)</f>
        <v>0</v>
      </c>
      <c r="O67" s="37"/>
      <c r="P67" s="37">
        <f>IFERROR(P66/$D66,0)</f>
        <v>0</v>
      </c>
      <c r="Q67" s="37"/>
      <c r="R67" s="37">
        <f>IFERROR(R66/$D66,0)</f>
        <v>0</v>
      </c>
      <c r="S67" s="37"/>
      <c r="T67" s="37">
        <f>IFERROR(T66/$D66,0)</f>
        <v>0</v>
      </c>
      <c r="U67" s="37"/>
      <c r="V67" s="37">
        <f>IFERROR(V66/$D66,0)</f>
        <v>0</v>
      </c>
      <c r="W67" s="37"/>
      <c r="X67" s="37">
        <f>IFERROR(X66/$D66,0)</f>
        <v>0</v>
      </c>
      <c r="AX67" s="18"/>
      <c r="AZ67" s="32"/>
      <c r="BA67" s="32"/>
    </row>
    <row r="68" spans="1:75" x14ac:dyDescent="0.2">
      <c r="A68" s="18"/>
      <c r="B68" s="2"/>
      <c r="C68" s="2"/>
      <c r="D68" s="25"/>
      <c r="F68" s="25"/>
      <c r="H68" s="25"/>
      <c r="J68" s="25"/>
      <c r="L68" s="25"/>
      <c r="N68" s="25"/>
      <c r="P68" s="25"/>
      <c r="R68" s="25"/>
      <c r="T68" s="25"/>
      <c r="V68" s="25"/>
      <c r="X68" s="25"/>
      <c r="AX68" s="18"/>
      <c r="AZ68" s="2"/>
      <c r="BA68" s="32"/>
      <c r="BC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x14ac:dyDescent="0.2">
      <c r="A69" s="18">
        <v>37</v>
      </c>
      <c r="B69" s="32"/>
      <c r="C69" s="2" t="s">
        <v>167</v>
      </c>
      <c r="D69" s="20">
        <f>SUM(F69:X69)</f>
        <v>14437478.352962812</v>
      </c>
      <c r="E69" s="20"/>
      <c r="F69" s="20">
        <v>2279749.08388513</v>
      </c>
      <c r="G69" s="20"/>
      <c r="H69" s="20">
        <v>436035.20631459646</v>
      </c>
      <c r="I69" s="20"/>
      <c r="J69" s="20">
        <v>2312680.4573274991</v>
      </c>
      <c r="K69" s="20"/>
      <c r="L69" s="20">
        <v>0</v>
      </c>
      <c r="M69" s="20"/>
      <c r="N69" s="20">
        <v>3760416.040172271</v>
      </c>
      <c r="O69" s="20"/>
      <c r="P69" s="20">
        <v>5648597.565263316</v>
      </c>
      <c r="Q69" s="20"/>
      <c r="R69" s="20">
        <v>0</v>
      </c>
      <c r="S69" s="20"/>
      <c r="T69" s="20">
        <v>0</v>
      </c>
      <c r="U69" s="20"/>
      <c r="V69" s="20">
        <v>0</v>
      </c>
      <c r="W69" s="20"/>
      <c r="X69" s="20">
        <v>0</v>
      </c>
      <c r="Y69" s="118"/>
      <c r="AX69" s="18"/>
      <c r="AZ69" s="2"/>
      <c r="BA69" s="32"/>
      <c r="BC69" s="64"/>
      <c r="BE69" s="64"/>
      <c r="BG69" s="64"/>
      <c r="BI69" s="64"/>
      <c r="BK69" s="64"/>
      <c r="BM69" s="64"/>
      <c r="BO69" s="64"/>
      <c r="BQ69" s="64"/>
      <c r="BS69" s="64"/>
      <c r="BU69" s="64"/>
      <c r="BW69" s="64"/>
    </row>
    <row r="70" spans="1:75" x14ac:dyDescent="0.2">
      <c r="A70" s="18">
        <v>38</v>
      </c>
      <c r="B70" s="2" t="s">
        <v>305</v>
      </c>
      <c r="C70" s="2"/>
      <c r="D70" s="37">
        <f>SUM(F70:X70)</f>
        <v>1</v>
      </c>
      <c r="E70" s="37"/>
      <c r="F70" s="37">
        <f>IFERROR(F69/$D69,0)</f>
        <v>0.15790493520755911</v>
      </c>
      <c r="G70" s="37"/>
      <c r="H70" s="37">
        <f>IFERROR(H69/$D69,0)</f>
        <v>3.0201618014901802E-2</v>
      </c>
      <c r="I70" s="37"/>
      <c r="J70" s="37">
        <f>IFERROR(J69/$D69,0)</f>
        <v>0.16018589955862328</v>
      </c>
      <c r="K70" s="37"/>
      <c r="L70" s="37">
        <f>IFERROR(L69/$D69,0)</f>
        <v>0</v>
      </c>
      <c r="M70" s="37"/>
      <c r="N70" s="37">
        <f>IFERROR(N69/$D69,0)</f>
        <v>0.26046210759516536</v>
      </c>
      <c r="O70" s="37"/>
      <c r="P70" s="37">
        <f>IFERROR(P69/$D69,0)</f>
        <v>0.39124543962375047</v>
      </c>
      <c r="Q70" s="37"/>
      <c r="R70" s="37">
        <f>IFERROR(R69/$D69,0)</f>
        <v>0</v>
      </c>
      <c r="S70" s="37"/>
      <c r="T70" s="37">
        <f>IFERROR(T69/$D69,0)</f>
        <v>0</v>
      </c>
      <c r="U70" s="37"/>
      <c r="V70" s="37">
        <f>IFERROR(V69/$D69,0)</f>
        <v>0</v>
      </c>
      <c r="W70" s="37"/>
      <c r="X70" s="37">
        <f>IFERROR(X69/$D69,0)</f>
        <v>0</v>
      </c>
      <c r="AX70" s="18"/>
      <c r="AZ70" s="32"/>
      <c r="BA70" s="32"/>
    </row>
    <row r="71" spans="1:75" x14ac:dyDescent="0.2">
      <c r="A71" s="18"/>
      <c r="B71" s="2"/>
      <c r="C71" s="2"/>
      <c r="D71" s="25"/>
      <c r="F71" s="25"/>
      <c r="H71" s="25"/>
      <c r="J71" s="25"/>
      <c r="L71" s="25"/>
      <c r="N71" s="25"/>
      <c r="P71" s="25"/>
      <c r="R71" s="25"/>
      <c r="T71" s="25"/>
      <c r="V71" s="25"/>
      <c r="X71" s="25"/>
      <c r="AX71" s="18"/>
      <c r="AZ71" s="2"/>
      <c r="BA71" s="32"/>
      <c r="BC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x14ac:dyDescent="0.2">
      <c r="A72" s="18">
        <v>39</v>
      </c>
      <c r="B72" s="32"/>
      <c r="C72" s="2" t="s">
        <v>167</v>
      </c>
      <c r="D72" s="20">
        <f>SUM(F72:X72)</f>
        <v>1</v>
      </c>
      <c r="E72" s="20"/>
      <c r="F72" s="20">
        <v>1</v>
      </c>
      <c r="G72" s="20"/>
      <c r="H72" s="20">
        <v>0</v>
      </c>
      <c r="I72" s="20"/>
      <c r="J72" s="20">
        <v>0</v>
      </c>
      <c r="K72" s="20"/>
      <c r="L72" s="20">
        <v>0</v>
      </c>
      <c r="M72" s="20"/>
      <c r="N72" s="20">
        <v>0</v>
      </c>
      <c r="O72" s="20"/>
      <c r="P72" s="20">
        <v>0</v>
      </c>
      <c r="Q72" s="20"/>
      <c r="R72" s="20">
        <v>0</v>
      </c>
      <c r="S72" s="20"/>
      <c r="T72" s="20">
        <v>0</v>
      </c>
      <c r="U72" s="20"/>
      <c r="V72" s="20">
        <v>0</v>
      </c>
      <c r="W72" s="20"/>
      <c r="X72" s="20">
        <v>0</v>
      </c>
      <c r="AX72" s="18"/>
      <c r="AZ72" s="2"/>
      <c r="BA72" s="32"/>
      <c r="BC72" s="64"/>
      <c r="BE72" s="64"/>
      <c r="BG72" s="64"/>
      <c r="BI72" s="64"/>
      <c r="BK72" s="64"/>
      <c r="BM72" s="64"/>
      <c r="BO72" s="64"/>
      <c r="BQ72" s="64"/>
      <c r="BS72" s="64"/>
      <c r="BU72" s="64"/>
      <c r="BW72" s="64"/>
    </row>
    <row r="73" spans="1:75" x14ac:dyDescent="0.2">
      <c r="A73" s="18">
        <v>40</v>
      </c>
      <c r="B73" s="2" t="s">
        <v>303</v>
      </c>
      <c r="C73" s="2"/>
      <c r="D73" s="37">
        <f>SUM(F73:X73)</f>
        <v>1</v>
      </c>
      <c r="E73" s="37"/>
      <c r="F73" s="37">
        <f>IFERROR(F72/$D72,0)</f>
        <v>1</v>
      </c>
      <c r="G73" s="37"/>
      <c r="H73" s="37">
        <f>IFERROR(H72/$D72,0)</f>
        <v>0</v>
      </c>
      <c r="I73" s="37"/>
      <c r="J73" s="37">
        <f>IFERROR(J72/$D72,0)</f>
        <v>0</v>
      </c>
      <c r="K73" s="37"/>
      <c r="L73" s="37">
        <f>IFERROR(L72/$D72,0)</f>
        <v>0</v>
      </c>
      <c r="M73" s="37"/>
      <c r="N73" s="37">
        <f>IFERROR(N72/$D72,0)</f>
        <v>0</v>
      </c>
      <c r="O73" s="37"/>
      <c r="P73" s="37">
        <f>IFERROR(P72/$D72,0)</f>
        <v>0</v>
      </c>
      <c r="Q73" s="37"/>
      <c r="R73" s="37">
        <f>IFERROR(R72/$D72,0)</f>
        <v>0</v>
      </c>
      <c r="S73" s="37"/>
      <c r="T73" s="37">
        <f>IFERROR(T72/$D72,0)</f>
        <v>0</v>
      </c>
      <c r="U73" s="37"/>
      <c r="V73" s="37">
        <f>IFERROR(V72/$D72,0)</f>
        <v>0</v>
      </c>
      <c r="W73" s="37"/>
      <c r="X73" s="37">
        <f>IFERROR(X72/$D72,0)</f>
        <v>0</v>
      </c>
      <c r="AX73" s="18"/>
      <c r="AZ73" s="32"/>
      <c r="BA73" s="32"/>
    </row>
    <row r="74" spans="1:75" x14ac:dyDescent="0.2">
      <c r="A74" s="18"/>
      <c r="B74" s="2"/>
      <c r="C74" s="2"/>
      <c r="D74" s="25"/>
      <c r="F74" s="25"/>
      <c r="H74" s="25"/>
      <c r="J74" s="25"/>
      <c r="L74" s="25"/>
      <c r="N74" s="25"/>
      <c r="P74" s="25"/>
      <c r="R74" s="25"/>
      <c r="T74" s="25"/>
      <c r="V74" s="25"/>
      <c r="X74" s="25"/>
      <c r="AX74" s="18"/>
      <c r="AZ74" s="2"/>
      <c r="BA74" s="32"/>
      <c r="BC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x14ac:dyDescent="0.2">
      <c r="A75" s="18">
        <v>41</v>
      </c>
      <c r="B75" s="32"/>
      <c r="C75" s="2" t="s">
        <v>166</v>
      </c>
      <c r="D75" s="20">
        <f>SUM(F75:X75)</f>
        <v>6844489.4671430998</v>
      </c>
      <c r="E75" s="20"/>
      <c r="F75" s="20">
        <v>1775393.1324474369</v>
      </c>
      <c r="G75" s="20"/>
      <c r="H75" s="20">
        <v>339569.78698592697</v>
      </c>
      <c r="I75" s="20"/>
      <c r="J75" s="20">
        <v>1801038.9961369645</v>
      </c>
      <c r="K75" s="20"/>
      <c r="L75" s="20">
        <v>0</v>
      </c>
      <c r="M75" s="20"/>
      <c r="N75" s="20">
        <v>2928487.5515727717</v>
      </c>
      <c r="O75" s="20"/>
      <c r="P75" s="20">
        <v>0</v>
      </c>
      <c r="Q75" s="20"/>
      <c r="R75" s="20">
        <v>0</v>
      </c>
      <c r="S75" s="20"/>
      <c r="T75" s="20">
        <v>0</v>
      </c>
      <c r="U75" s="20"/>
      <c r="V75" s="20">
        <v>0</v>
      </c>
      <c r="W75" s="20"/>
      <c r="X75" s="20">
        <v>0</v>
      </c>
      <c r="AX75" s="18"/>
      <c r="AZ75" s="2"/>
      <c r="BA75" s="32"/>
      <c r="BC75" s="64"/>
      <c r="BE75" s="64"/>
      <c r="BG75" s="64"/>
      <c r="BI75" s="64"/>
      <c r="BK75" s="64"/>
      <c r="BM75" s="64"/>
      <c r="BO75" s="64"/>
      <c r="BQ75" s="64"/>
      <c r="BS75" s="64"/>
      <c r="BU75" s="64"/>
      <c r="BW75" s="64"/>
    </row>
    <row r="76" spans="1:75" x14ac:dyDescent="0.2">
      <c r="A76" s="18">
        <v>42</v>
      </c>
      <c r="B76" s="2" t="s">
        <v>292</v>
      </c>
      <c r="D76" s="37">
        <f>SUM(F76:X76)</f>
        <v>1</v>
      </c>
      <c r="E76" s="37"/>
      <c r="F76" s="37">
        <f>IFERROR(F75/$D75,0)</f>
        <v>0.2593901475004371</v>
      </c>
      <c r="G76" s="37"/>
      <c r="H76" s="37">
        <f>IFERROR(H75/$D75,0)</f>
        <v>4.9612142529552886E-2</v>
      </c>
      <c r="I76" s="37"/>
      <c r="J76" s="37">
        <f>IFERROR(J75/$D75,0)</f>
        <v>0.26313708345711295</v>
      </c>
      <c r="K76" s="37"/>
      <c r="L76" s="37">
        <f>IFERROR(L75/$D75,0)</f>
        <v>0</v>
      </c>
      <c r="M76" s="37"/>
      <c r="N76" s="37">
        <f>IFERROR(N75/$D75,0)</f>
        <v>0.42786062651289708</v>
      </c>
      <c r="O76" s="37"/>
      <c r="P76" s="37">
        <f>IFERROR(P75/$D75,0)</f>
        <v>0</v>
      </c>
      <c r="Q76" s="37"/>
      <c r="R76" s="37">
        <f>IFERROR(R75/$D75,0)</f>
        <v>0</v>
      </c>
      <c r="S76" s="37"/>
      <c r="T76" s="37">
        <f>IFERROR(T75/$D75,0)</f>
        <v>0</v>
      </c>
      <c r="U76" s="37"/>
      <c r="V76" s="37">
        <f>IFERROR(V75/$D75,0)</f>
        <v>0</v>
      </c>
      <c r="W76" s="37"/>
      <c r="X76" s="37">
        <f>IFERROR(X75/$D75,0)</f>
        <v>0</v>
      </c>
      <c r="AX76" s="18"/>
      <c r="AZ76" s="32"/>
      <c r="BA76" s="32"/>
    </row>
    <row r="77" spans="1:75" x14ac:dyDescent="0.2">
      <c r="B77" s="2"/>
      <c r="D77" s="25"/>
      <c r="F77" s="25"/>
      <c r="H77" s="25"/>
      <c r="J77" s="25"/>
      <c r="L77" s="25"/>
      <c r="N77" s="25"/>
      <c r="P77" s="25"/>
      <c r="R77" s="25"/>
      <c r="T77" s="25"/>
      <c r="V77" s="25"/>
      <c r="X77" s="25"/>
      <c r="AX77" s="18"/>
      <c r="AZ77" s="2"/>
      <c r="BA77" s="59"/>
      <c r="BC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81" spans="1:41" x14ac:dyDescent="0.2">
      <c r="A81" s="57"/>
    </row>
    <row r="82" spans="1:41" x14ac:dyDescent="0.2">
      <c r="A82" s="57"/>
    </row>
    <row r="83" spans="1:41" x14ac:dyDescent="0.2">
      <c r="A83" s="18"/>
    </row>
    <row r="84" spans="1:41" x14ac:dyDescent="0.2">
      <c r="A84" s="57"/>
      <c r="Y84" s="54"/>
    </row>
    <row r="85" spans="1:41" x14ac:dyDescent="0.2">
      <c r="A85" s="57"/>
    </row>
    <row r="86" spans="1:41" x14ac:dyDescent="0.2">
      <c r="A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">
      <c r="A87" s="57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x14ac:dyDescent="0.2">
      <c r="A88" s="57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">
      <c r="D89" s="64"/>
      <c r="F89" s="64"/>
      <c r="H89" s="64"/>
      <c r="J89" s="64"/>
      <c r="L89" s="64"/>
      <c r="N89" s="64"/>
      <c r="P89" s="64"/>
      <c r="R89" s="64"/>
      <c r="T89" s="64"/>
      <c r="V89" s="64"/>
      <c r="X89" s="64"/>
    </row>
    <row r="90" spans="1:41" x14ac:dyDescent="0.2">
      <c r="A90" s="3"/>
      <c r="AC90" s="8"/>
    </row>
    <row r="91" spans="1:41" x14ac:dyDescent="0.2">
      <c r="A91" s="3"/>
    </row>
    <row r="93" spans="1:41" x14ac:dyDescent="0.2">
      <c r="A93" s="3"/>
    </row>
    <row r="94" spans="1:41" x14ac:dyDescent="0.2">
      <c r="A94" s="3"/>
    </row>
    <row r="96" spans="1:41" x14ac:dyDescent="0.2">
      <c r="A96" s="3"/>
    </row>
    <row r="97" spans="1:25" x14ac:dyDescent="0.2">
      <c r="A97" s="3"/>
    </row>
    <row r="99" spans="1:25" x14ac:dyDescent="0.2">
      <c r="A99" s="3"/>
      <c r="B99" s="18"/>
      <c r="D99" s="23"/>
      <c r="E99" s="31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54"/>
    </row>
    <row r="100" spans="1:25" x14ac:dyDescent="0.2">
      <c r="A100" s="3"/>
      <c r="B100" s="63"/>
      <c r="D100" s="64"/>
      <c r="F100" s="64"/>
      <c r="H100" s="64"/>
      <c r="J100" s="64"/>
      <c r="L100" s="64"/>
      <c r="N100" s="64"/>
      <c r="P100" s="64"/>
      <c r="R100" s="64"/>
      <c r="T100" s="64"/>
      <c r="V100" s="64"/>
      <c r="X100" s="64"/>
    </row>
    <row r="102" spans="1:25" x14ac:dyDescent="0.2">
      <c r="A102" s="3"/>
    </row>
    <row r="103" spans="1:25" x14ac:dyDescent="0.2">
      <c r="A103" s="3"/>
    </row>
    <row r="104" spans="1:25" x14ac:dyDescent="0.2">
      <c r="B104" s="18"/>
      <c r="F104" s="64"/>
      <c r="H104" s="64"/>
      <c r="J104" s="64"/>
      <c r="L104" s="64"/>
      <c r="N104" s="64"/>
      <c r="P104" s="64"/>
      <c r="R104" s="64"/>
      <c r="X104" s="64"/>
    </row>
    <row r="105" spans="1:25" x14ac:dyDescent="0.2">
      <c r="A105" s="3"/>
    </row>
    <row r="106" spans="1:25" x14ac:dyDescent="0.2">
      <c r="A106" s="3"/>
    </row>
    <row r="107" spans="1:25" x14ac:dyDescent="0.2">
      <c r="B107" s="18"/>
      <c r="F107" s="64"/>
      <c r="H107" s="64"/>
      <c r="J107" s="64"/>
      <c r="L107" s="64"/>
      <c r="N107" s="64"/>
      <c r="P107" s="64"/>
      <c r="R107" s="64"/>
      <c r="X107" s="64"/>
    </row>
    <row r="108" spans="1:25" x14ac:dyDescent="0.2">
      <c r="A108" s="3"/>
    </row>
    <row r="109" spans="1:25" x14ac:dyDescent="0.2">
      <c r="A109" s="3"/>
    </row>
    <row r="111" spans="1:25" x14ac:dyDescent="0.2">
      <c r="A111" s="3"/>
    </row>
    <row r="112" spans="1:25" x14ac:dyDescent="0.2">
      <c r="A112" s="3"/>
    </row>
    <row r="114" spans="1:49" x14ac:dyDescent="0.2">
      <c r="A114" s="2"/>
      <c r="Y114" s="54"/>
    </row>
    <row r="115" spans="1:49" x14ac:dyDescent="0.2">
      <c r="A115" s="2"/>
    </row>
    <row r="117" spans="1:49" x14ac:dyDescent="0.2">
      <c r="A117" s="2"/>
    </row>
    <row r="118" spans="1:49" x14ac:dyDescent="0.2">
      <c r="A118" s="2"/>
      <c r="AA118" s="77"/>
      <c r="AB118" s="40"/>
    </row>
    <row r="119" spans="1:49" x14ac:dyDescent="0.2">
      <c r="AC119" s="18"/>
      <c r="AE119" s="18"/>
      <c r="AG119" s="18"/>
      <c r="AI119" s="18"/>
      <c r="AS119" s="18"/>
    </row>
    <row r="120" spans="1:49" x14ac:dyDescent="0.2">
      <c r="A120" s="2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9" x14ac:dyDescent="0.2">
      <c r="A121" s="2"/>
    </row>
    <row r="122" spans="1:49" x14ac:dyDescent="0.2"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Q122" s="23"/>
      <c r="AS122" s="23"/>
      <c r="AU122" s="23"/>
      <c r="AW122" s="8"/>
    </row>
    <row r="123" spans="1:49" x14ac:dyDescent="0.2">
      <c r="A123" s="2"/>
      <c r="AC123" s="64"/>
      <c r="AD123" s="64"/>
      <c r="AE123" s="64"/>
      <c r="AF123" s="64"/>
      <c r="AG123" s="64"/>
      <c r="AH123" s="64"/>
      <c r="AI123" s="64"/>
      <c r="AJ123" s="17"/>
      <c r="AK123" s="64"/>
      <c r="AL123" s="17"/>
      <c r="AM123" s="64"/>
      <c r="AN123" s="17"/>
      <c r="AO123" s="64"/>
      <c r="AP123" s="17"/>
      <c r="AQ123" s="64"/>
      <c r="AR123" s="17"/>
      <c r="AS123" s="64"/>
      <c r="AT123" s="17"/>
      <c r="AU123" s="64"/>
    </row>
    <row r="124" spans="1:49" ht="15" x14ac:dyDescent="0.25">
      <c r="A124" s="2"/>
      <c r="AA124"/>
      <c r="AB124"/>
      <c r="AC124"/>
      <c r="AD124"/>
      <c r="AE124"/>
      <c r="AF124"/>
      <c r="AG124"/>
      <c r="AH124"/>
      <c r="AI124"/>
    </row>
    <row r="125" spans="1:49" x14ac:dyDescent="0.2">
      <c r="AC125" s="8"/>
      <c r="AD125" s="8"/>
      <c r="AE125" s="8"/>
      <c r="AF125" s="8"/>
      <c r="AG125" s="8"/>
      <c r="AH125" s="8"/>
      <c r="AI125" s="8"/>
      <c r="AK125" s="8"/>
      <c r="AM125" s="8"/>
      <c r="AO125" s="8"/>
      <c r="AQ125" s="8"/>
      <c r="AS125" s="8"/>
      <c r="AU125" s="8"/>
    </row>
    <row r="126" spans="1:49" x14ac:dyDescent="0.2">
      <c r="A126" s="2"/>
      <c r="AC126" s="70"/>
      <c r="AD126" s="71"/>
      <c r="AE126" s="70"/>
      <c r="AF126" s="71"/>
      <c r="AG126" s="70"/>
      <c r="AH126" s="71"/>
      <c r="AI126" s="70"/>
      <c r="AK126" s="70"/>
      <c r="AM126" s="70"/>
      <c r="AO126" s="70"/>
      <c r="AQ126" s="70"/>
      <c r="AS126" s="70"/>
      <c r="AU126" s="70"/>
    </row>
    <row r="127" spans="1:49" x14ac:dyDescent="0.2">
      <c r="A127" s="2"/>
    </row>
    <row r="128" spans="1:49" x14ac:dyDescent="0.2">
      <c r="AA128" s="117"/>
      <c r="AB128" s="32"/>
      <c r="AC128" s="44"/>
      <c r="AD128" s="72"/>
      <c r="AE128" s="44"/>
      <c r="AF128" s="44"/>
      <c r="AG128" s="44"/>
      <c r="AH128" s="44"/>
      <c r="AI128" s="44"/>
      <c r="AJ128" s="32"/>
      <c r="AK128" s="44"/>
      <c r="AL128" s="32"/>
      <c r="AM128" s="44"/>
      <c r="AN128" s="32"/>
      <c r="AO128" s="44"/>
      <c r="AP128" s="32"/>
      <c r="AQ128" s="44"/>
      <c r="AR128" s="32"/>
      <c r="AS128" s="44"/>
      <c r="AT128" s="32"/>
      <c r="AU128" s="44"/>
    </row>
    <row r="129" spans="1:25" x14ac:dyDescent="0.2">
      <c r="A129" s="2"/>
    </row>
    <row r="130" spans="1:25" x14ac:dyDescent="0.2">
      <c r="A130" s="2"/>
    </row>
    <row r="132" spans="1:25" x14ac:dyDescent="0.2">
      <c r="A132" s="2"/>
      <c r="Y132" s="118"/>
    </row>
    <row r="133" spans="1:25" x14ac:dyDescent="0.2">
      <c r="A133" s="2"/>
    </row>
    <row r="135" spans="1:25" x14ac:dyDescent="0.2">
      <c r="A135" s="2"/>
    </row>
    <row r="136" spans="1:25" x14ac:dyDescent="0.2">
      <c r="A136" s="2"/>
    </row>
    <row r="138" spans="1:25" x14ac:dyDescent="0.2">
      <c r="A138" s="2"/>
    </row>
    <row r="139" spans="1:25" x14ac:dyDescent="0.2">
      <c r="A139" s="2"/>
    </row>
    <row r="141" spans="1:25" x14ac:dyDescent="0.2">
      <c r="A141" s="2"/>
    </row>
    <row r="142" spans="1:25" x14ac:dyDescent="0.2">
      <c r="A142" s="2"/>
    </row>
    <row r="143" spans="1:25" x14ac:dyDescent="0.2">
      <c r="B143" s="18"/>
      <c r="D143" s="17"/>
      <c r="F143" s="64"/>
      <c r="H143" s="64"/>
      <c r="J143" s="64"/>
      <c r="L143" s="64"/>
    </row>
    <row r="144" spans="1:25" x14ac:dyDescent="0.2">
      <c r="A144" s="2"/>
    </row>
    <row r="145" spans="1:1" x14ac:dyDescent="0.2">
      <c r="A145" s="2"/>
    </row>
  </sheetData>
  <mergeCells count="4">
    <mergeCell ref="F9:L9"/>
    <mergeCell ref="B6:X6"/>
    <mergeCell ref="B7:X7"/>
    <mergeCell ref="N9:V9"/>
  </mergeCells>
  <conditionalFormatting sqref="Y36">
    <cfRule type="cellIs" dxfId="15" priority="13" operator="equal">
      <formula>"check"</formula>
    </cfRule>
    <cfRule type="cellIs" dxfId="14" priority="14" operator="equal">
      <formula>"ok"</formula>
    </cfRule>
  </conditionalFormatting>
  <conditionalFormatting sqref="Y48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51">
    <cfRule type="cellIs" dxfId="11" priority="9" operator="equal">
      <formula>"check"</formula>
    </cfRule>
    <cfRule type="cellIs" dxfId="10" priority="10" operator="equal">
      <formula>"ok"</formula>
    </cfRule>
  </conditionalFormatting>
  <conditionalFormatting sqref="Y54">
    <cfRule type="cellIs" dxfId="9" priority="1" operator="equal">
      <formula>"check"</formula>
    </cfRule>
    <cfRule type="cellIs" dxfId="8" priority="2" operator="equal">
      <formula>"ok"</formula>
    </cfRule>
  </conditionalFormatting>
  <conditionalFormatting sqref="Y60">
    <cfRule type="cellIs" dxfId="7" priority="11" operator="equal">
      <formula>"check"</formula>
    </cfRule>
    <cfRule type="cellIs" dxfId="6" priority="12" operator="equal">
      <formula>"ok"</formula>
    </cfRule>
  </conditionalFormatting>
  <conditionalFormatting sqref="Y63">
    <cfRule type="cellIs" dxfId="5" priority="3" operator="equal">
      <formula>"check"</formula>
    </cfRule>
    <cfRule type="cellIs" dxfId="4" priority="4" operator="equal">
      <formula>"ok"</formula>
    </cfRule>
  </conditionalFormatting>
  <conditionalFormatting sqref="Y69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132">
    <cfRule type="cellIs" dxfId="1" priority="7" operator="equal">
      <formula>"check"</formula>
    </cfRule>
    <cfRule type="cellIs" dxfId="0" priority="8" operator="equal">
      <formula>"ok"</formula>
    </cfRule>
  </conditionalFormatting>
  <pageMargins left="0.7" right="0.7" top="0.75" bottom="0.75" header="0.3" footer="0.3"/>
  <pageSetup scale="38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tabColor rgb="FFFFFF00"/>
    <pageSetUpPr fitToPage="1"/>
  </sheetPr>
  <dimension ref="B5:AJ182"/>
  <sheetViews>
    <sheetView workbookViewId="0">
      <selection activeCell="P164" sqref="P164"/>
    </sheetView>
  </sheetViews>
  <sheetFormatPr defaultColWidth="9.140625" defaultRowHeight="12.75" x14ac:dyDescent="0.2"/>
  <cols>
    <col min="1" max="1" width="1.7109375" style="32" customWidth="1"/>
    <col min="2" max="2" width="6.140625" style="2" bestFit="1" customWidth="1"/>
    <col min="3" max="3" width="1.7109375" style="32" customWidth="1"/>
    <col min="4" max="4" width="46" style="32" bestFit="1" customWidth="1"/>
    <col min="5" max="5" width="1.7109375" style="32" customWidth="1"/>
    <col min="6" max="6" width="19.28515625" style="32" customWidth="1"/>
    <col min="7" max="7" width="1.7109375" style="32" customWidth="1"/>
    <col min="8" max="8" width="13.28515625" style="32" customWidth="1"/>
    <col min="9" max="9" width="1.7109375" style="32" customWidth="1"/>
    <col min="10" max="10" width="17.28515625" style="32" bestFit="1" customWidth="1"/>
    <col min="11" max="11" width="1.7109375" style="75" customWidth="1"/>
    <col min="12" max="12" width="13.7109375" style="32" bestFit="1" customWidth="1"/>
    <col min="13" max="13" width="1.7109375" style="75" customWidth="1"/>
    <col min="14" max="14" width="22.28515625" style="2" bestFit="1" customWidth="1"/>
    <col min="15" max="15" width="1.7109375" style="75" customWidth="1"/>
    <col min="16" max="16" width="15.28515625" style="32" customWidth="1"/>
    <col min="17" max="17" width="1.7109375" style="32" customWidth="1"/>
    <col min="18" max="18" width="15.28515625" style="32" customWidth="1"/>
    <col min="19" max="19" width="1.7109375" style="32" customWidth="1"/>
    <col min="20" max="20" width="15.28515625" style="32" customWidth="1"/>
    <col min="21" max="21" width="1.7109375" style="32" customWidth="1"/>
    <col min="22" max="22" width="15.28515625" style="32" customWidth="1"/>
    <col min="23" max="23" width="12.28515625" style="32" bestFit="1" customWidth="1"/>
    <col min="24" max="24" width="9.140625" style="32" customWidth="1"/>
    <col min="25" max="25" width="9.140625" style="32"/>
    <col min="26" max="26" width="11.28515625" style="32" customWidth="1"/>
    <col min="27" max="27" width="9.28515625" style="32" bestFit="1" customWidth="1"/>
    <col min="28" max="28" width="9.140625" style="32"/>
    <col min="29" max="29" width="11.28515625" style="32" customWidth="1"/>
    <col min="30" max="30" width="1.28515625" style="32" customWidth="1"/>
    <col min="31" max="31" width="11.28515625" style="32" customWidth="1"/>
    <col min="32" max="32" width="1.140625" style="32" customWidth="1"/>
    <col min="33" max="33" width="11.28515625" style="32" customWidth="1"/>
    <col min="34" max="34" width="1" style="32" customWidth="1"/>
    <col min="35" max="35" width="11.28515625" style="32" customWidth="1"/>
    <col min="36" max="36" width="1.28515625" style="32" customWidth="1"/>
    <col min="37" max="16384" width="9.140625" style="32"/>
  </cols>
  <sheetData>
    <row r="5" spans="2:36" ht="15" customHeight="1" x14ac:dyDescent="0.2">
      <c r="B5" s="149" t="s">
        <v>316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2:36" ht="15" customHeight="1" x14ac:dyDescent="0.2">
      <c r="B6" s="150" t="s">
        <v>317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</row>
    <row r="7" spans="2:36" ht="15" customHeight="1" x14ac:dyDescent="0.2">
      <c r="B7" s="149" t="s">
        <v>318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</row>
    <row r="10" spans="2:36" x14ac:dyDescent="0.2">
      <c r="H10" s="2" t="s">
        <v>2</v>
      </c>
      <c r="J10" s="2" t="s">
        <v>3</v>
      </c>
      <c r="L10" s="2" t="s">
        <v>4</v>
      </c>
      <c r="N10" s="2" t="s">
        <v>273</v>
      </c>
      <c r="P10" s="2"/>
      <c r="R10" s="2" t="s">
        <v>20</v>
      </c>
      <c r="T10" s="2" t="s">
        <v>319</v>
      </c>
      <c r="V10" s="2"/>
    </row>
    <row r="11" spans="2:36" x14ac:dyDescent="0.2">
      <c r="B11" s="2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169</v>
      </c>
      <c r="P11" s="2" t="s">
        <v>320</v>
      </c>
      <c r="Q11" s="2"/>
      <c r="R11" s="2" t="s">
        <v>274</v>
      </c>
      <c r="S11" s="2"/>
      <c r="T11" s="2" t="s">
        <v>274</v>
      </c>
      <c r="U11" s="2"/>
      <c r="V11" s="2"/>
    </row>
    <row r="12" spans="2:36" x14ac:dyDescent="0.2">
      <c r="B12" s="34" t="s">
        <v>11</v>
      </c>
      <c r="D12" s="80" t="s">
        <v>12</v>
      </c>
      <c r="F12" s="34" t="s">
        <v>13</v>
      </c>
      <c r="H12" s="34" t="s">
        <v>8</v>
      </c>
      <c r="J12" s="34" t="s">
        <v>14</v>
      </c>
      <c r="K12" s="74" t="s">
        <v>15</v>
      </c>
      <c r="L12" s="34" t="s">
        <v>172</v>
      </c>
      <c r="N12" s="34" t="s">
        <v>14</v>
      </c>
      <c r="O12" s="74" t="s">
        <v>15</v>
      </c>
      <c r="P12" s="34" t="s">
        <v>321</v>
      </c>
      <c r="Q12" s="2"/>
      <c r="R12" s="34" t="s">
        <v>322</v>
      </c>
      <c r="S12" s="2"/>
      <c r="T12" s="34" t="s">
        <v>323</v>
      </c>
      <c r="U12" s="2"/>
      <c r="V12" s="34"/>
      <c r="X12" s="120"/>
    </row>
    <row r="13" spans="2:36" x14ac:dyDescent="0.2">
      <c r="F13" s="2" t="s">
        <v>22</v>
      </c>
      <c r="H13" s="2" t="s">
        <v>23</v>
      </c>
      <c r="J13" s="2" t="s">
        <v>24</v>
      </c>
      <c r="K13" s="74"/>
      <c r="L13" s="2" t="s">
        <v>25</v>
      </c>
      <c r="N13" s="2" t="s">
        <v>26</v>
      </c>
      <c r="O13" s="74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</row>
    <row r="14" spans="2:36" s="75" customFormat="1" x14ac:dyDescent="0.2">
      <c r="B14" s="74"/>
      <c r="N14" s="74"/>
      <c r="P14" s="75">
        <v>4</v>
      </c>
      <c r="R14" s="75">
        <v>6</v>
      </c>
      <c r="T14" s="75">
        <v>8</v>
      </c>
      <c r="V14" s="75">
        <v>10</v>
      </c>
      <c r="AC14" s="74"/>
      <c r="AE14" s="74"/>
      <c r="AG14" s="74"/>
      <c r="AI14" s="74"/>
    </row>
    <row r="15" spans="2:36" x14ac:dyDescent="0.2">
      <c r="D15" s="77"/>
      <c r="E15" s="77"/>
      <c r="F15" s="77"/>
      <c r="X15" s="111"/>
      <c r="AC15" s="2"/>
      <c r="AD15" s="2"/>
      <c r="AE15" s="2"/>
      <c r="AF15" s="2"/>
      <c r="AG15" s="2"/>
      <c r="AH15" s="2"/>
      <c r="AI15" s="2"/>
      <c r="AJ15" s="2"/>
    </row>
    <row r="16" spans="2:36" x14ac:dyDescent="0.2">
      <c r="B16" s="18"/>
      <c r="C16" s="1"/>
      <c r="D16" s="6" t="s">
        <v>181</v>
      </c>
      <c r="E16" s="78"/>
      <c r="F16" s="78"/>
      <c r="AC16" s="2"/>
      <c r="AD16" s="2"/>
      <c r="AE16" s="2"/>
      <c r="AF16" s="2"/>
      <c r="AG16" s="2"/>
      <c r="AH16" s="2"/>
      <c r="AI16" s="2"/>
      <c r="AJ16" s="2"/>
    </row>
    <row r="17" spans="2:35" x14ac:dyDescent="0.2">
      <c r="B17" s="18"/>
      <c r="C17" s="1"/>
      <c r="D17" s="1"/>
      <c r="X17" s="111"/>
    </row>
    <row r="18" spans="2:35" x14ac:dyDescent="0.2">
      <c r="B18" s="18">
        <v>1</v>
      </c>
      <c r="C18" s="1"/>
      <c r="D18" s="1" t="s">
        <v>33</v>
      </c>
      <c r="F18" s="51">
        <f ca="1">'Distribution Class'!AF18</f>
        <v>0</v>
      </c>
      <c r="H18" s="51"/>
      <c r="J18" s="2"/>
      <c r="K18" s="74">
        <v>0</v>
      </c>
      <c r="L18" s="51">
        <f ca="1">F18-H18</f>
        <v>0</v>
      </c>
      <c r="O18" s="74">
        <v>0</v>
      </c>
      <c r="P18" s="79">
        <f ca="1">OFFSET('Dist Cust Factors'!$B$12,$O18-1,P$14)*$L18+OFFSET('Dist Cust Factors'!$B$12,$K18-1,P$14)*$H18</f>
        <v>0</v>
      </c>
      <c r="R18" s="79">
        <f ca="1">OFFSET('Dist Cust Factors'!$B$12,$O18-1,R$14)*$L18+OFFSET('Dist Cust Factors'!$B$12,$K18-1,R$14)*$H18</f>
        <v>0</v>
      </c>
      <c r="S18" s="79"/>
      <c r="T18" s="79">
        <f ca="1">OFFSET('Dist Cust Factors'!$B$12,$O18-1,T$14)*$L18+OFFSET('Dist Cust Factors'!$B$12,$K18-1,T$14)*$H18</f>
        <v>0</v>
      </c>
      <c r="U18" s="79"/>
      <c r="V18" s="79">
        <f ca="1">OFFSET('Dist Cust Factors'!$B$12,$O18-1,V$14)*$L18+OFFSET('Dist Cust Factors'!$B$12,$K18-1,V$14)*$H18</f>
        <v>0</v>
      </c>
      <c r="X18" s="111"/>
      <c r="Z18" s="38"/>
      <c r="AC18" s="51"/>
      <c r="AE18" s="51"/>
      <c r="AG18" s="51"/>
      <c r="AI18" s="51"/>
    </row>
    <row r="19" spans="2:35" x14ac:dyDescent="0.2">
      <c r="B19" s="18">
        <f>B18+1</f>
        <v>2</v>
      </c>
      <c r="C19" s="1"/>
      <c r="D19" s="1" t="s">
        <v>35</v>
      </c>
      <c r="F19" s="51">
        <f ca="1">'Distribution Class'!AF19</f>
        <v>0</v>
      </c>
      <c r="H19" s="51"/>
      <c r="J19" s="2"/>
      <c r="K19" s="74">
        <v>0</v>
      </c>
      <c r="L19" s="51">
        <f t="shared" ref="L19:L30" ca="1" si="0">F19-H19</f>
        <v>0</v>
      </c>
      <c r="O19" s="74">
        <v>0</v>
      </c>
      <c r="P19" s="79">
        <f ca="1">OFFSET('Dist Cust Factors'!$B$12,$O19-1,P$14)*$L19+OFFSET('Dist Cust Factors'!$B$12,$K19-1,P$14)*$H19</f>
        <v>0</v>
      </c>
      <c r="R19" s="79">
        <f ca="1">OFFSET('Dist Cust Factors'!$B$12,$O19-1,R$14)*$L19+OFFSET('Dist Cust Factors'!$B$12,$K19-1,R$14)*$H19</f>
        <v>0</v>
      </c>
      <c r="S19" s="79"/>
      <c r="T19" s="79">
        <f ca="1">OFFSET('Dist Cust Factors'!$B$12,$O19-1,T$14)*$L19+OFFSET('Dist Cust Factors'!$B$12,$K19-1,T$14)*$H19</f>
        <v>0</v>
      </c>
      <c r="U19" s="79"/>
      <c r="V19" s="79">
        <f ca="1">OFFSET('Dist Cust Factors'!$B$12,$O19-1,V$14)*$L19+OFFSET('Dist Cust Factors'!$B$12,$K19-1,V$14)*$H19</f>
        <v>0</v>
      </c>
      <c r="X19" s="111"/>
      <c r="Z19" s="38"/>
      <c r="AC19" s="51"/>
      <c r="AE19" s="51"/>
      <c r="AG19" s="51"/>
      <c r="AI19" s="51"/>
    </row>
    <row r="20" spans="2:35" x14ac:dyDescent="0.2">
      <c r="B20" s="18">
        <f t="shared" ref="B20:B31" si="1">B19+1</f>
        <v>3</v>
      </c>
      <c r="C20" s="1"/>
      <c r="D20" s="1" t="s">
        <v>37</v>
      </c>
      <c r="F20" s="51">
        <f ca="1">'Distribution Class'!AF20</f>
        <v>0</v>
      </c>
      <c r="H20" s="51"/>
      <c r="J20" s="2"/>
      <c r="K20" s="74">
        <v>0</v>
      </c>
      <c r="L20" s="51">
        <f t="shared" ca="1" si="0"/>
        <v>0</v>
      </c>
      <c r="O20" s="74">
        <v>0</v>
      </c>
      <c r="P20" s="79">
        <f ca="1">OFFSET('Dist Cust Factors'!$B$12,$O20-1,P$14)*$L20+OFFSET('Dist Cust Factors'!$B$12,$K20-1,P$14)*$H20</f>
        <v>0</v>
      </c>
      <c r="R20" s="79">
        <f ca="1">OFFSET('Dist Cust Factors'!$B$12,$O20-1,R$14)*$L20+OFFSET('Dist Cust Factors'!$B$12,$K20-1,R$14)*$H20</f>
        <v>0</v>
      </c>
      <c r="S20" s="79"/>
      <c r="T20" s="79">
        <f ca="1">OFFSET('Dist Cust Factors'!$B$12,$O20-1,T$14)*$L20+OFFSET('Dist Cust Factors'!$B$12,$K20-1,T$14)*$H20</f>
        <v>0</v>
      </c>
      <c r="U20" s="79"/>
      <c r="V20" s="79">
        <f ca="1">OFFSET('Dist Cust Factors'!$B$12,$O20-1,V$14)*$L20+OFFSET('Dist Cust Factors'!$B$12,$K20-1,V$14)*$H20</f>
        <v>0</v>
      </c>
      <c r="X20" s="111"/>
      <c r="Z20" s="38"/>
      <c r="AC20" s="51"/>
      <c r="AE20" s="51"/>
      <c r="AG20" s="51"/>
      <c r="AI20" s="51"/>
    </row>
    <row r="21" spans="2:35" x14ac:dyDescent="0.2">
      <c r="B21" s="18">
        <f t="shared" si="1"/>
        <v>4</v>
      </c>
      <c r="C21" s="1"/>
      <c r="D21" s="1" t="s">
        <v>39</v>
      </c>
      <c r="F21" s="51">
        <f ca="1">'Distribution Class'!AF21</f>
        <v>0</v>
      </c>
      <c r="H21" s="51"/>
      <c r="J21" s="2"/>
      <c r="K21" s="74">
        <v>0</v>
      </c>
      <c r="L21" s="51">
        <f t="shared" ca="1" si="0"/>
        <v>0</v>
      </c>
      <c r="O21" s="74">
        <v>0</v>
      </c>
      <c r="P21" s="79">
        <f ca="1">OFFSET('Dist Cust Factors'!$B$12,$O21-1,P$14)*$L21+OFFSET('Dist Cust Factors'!$B$12,$K21-1,P$14)*$H21</f>
        <v>0</v>
      </c>
      <c r="R21" s="79">
        <f ca="1">OFFSET('Dist Cust Factors'!$B$12,$O21-1,R$14)*$L21+OFFSET('Dist Cust Factors'!$B$12,$K21-1,R$14)*$H21</f>
        <v>0</v>
      </c>
      <c r="S21" s="79"/>
      <c r="T21" s="79">
        <f ca="1">OFFSET('Dist Cust Factors'!$B$12,$O21-1,T$14)*$L21+OFFSET('Dist Cust Factors'!$B$12,$K21-1,T$14)*$H21</f>
        <v>0</v>
      </c>
      <c r="U21" s="79"/>
      <c r="V21" s="79">
        <f ca="1">OFFSET('Dist Cust Factors'!$B$12,$O21-1,V$14)*$L21+OFFSET('Dist Cust Factors'!$B$12,$K21-1,V$14)*$H21</f>
        <v>0</v>
      </c>
      <c r="X21" s="111"/>
      <c r="Z21" s="38"/>
      <c r="AC21" s="51"/>
      <c r="AE21" s="51"/>
      <c r="AG21" s="51"/>
      <c r="AI21" s="51"/>
    </row>
    <row r="22" spans="2:35" x14ac:dyDescent="0.2">
      <c r="B22" s="18">
        <f t="shared" si="1"/>
        <v>5</v>
      </c>
      <c r="C22" s="1"/>
      <c r="D22" s="1" t="s">
        <v>41</v>
      </c>
      <c r="F22" s="51">
        <f ca="1">'Distribution Class'!AF22</f>
        <v>0</v>
      </c>
      <c r="H22" s="51"/>
      <c r="J22" s="2"/>
      <c r="K22" s="74">
        <v>0</v>
      </c>
      <c r="L22" s="51">
        <f t="shared" ca="1" si="0"/>
        <v>0</v>
      </c>
      <c r="O22" s="74">
        <v>0</v>
      </c>
      <c r="P22" s="79">
        <f ca="1">OFFSET('Dist Cust Factors'!$B$12,$O22-1,P$14)*$L22+OFFSET('Dist Cust Factors'!$B$12,$K22-1,P$14)*$H22</f>
        <v>0</v>
      </c>
      <c r="R22" s="79">
        <f ca="1">OFFSET('Dist Cust Factors'!$B$12,$O22-1,R$14)*$L22+OFFSET('Dist Cust Factors'!$B$12,$K22-1,R$14)*$H22</f>
        <v>0</v>
      </c>
      <c r="S22" s="79"/>
      <c r="T22" s="79">
        <f ca="1">OFFSET('Dist Cust Factors'!$B$12,$O22-1,T$14)*$L22+OFFSET('Dist Cust Factors'!$B$12,$K22-1,T$14)*$H22</f>
        <v>0</v>
      </c>
      <c r="U22" s="79"/>
      <c r="V22" s="79">
        <f ca="1">OFFSET('Dist Cust Factors'!$B$12,$O22-1,V$14)*$L22+OFFSET('Dist Cust Factors'!$B$12,$K22-1,V$14)*$H22</f>
        <v>0</v>
      </c>
      <c r="X22" s="111"/>
      <c r="Z22" s="38"/>
      <c r="AC22" s="51"/>
      <c r="AE22" s="51"/>
      <c r="AG22" s="51"/>
      <c r="AI22" s="51"/>
    </row>
    <row r="23" spans="2:35" x14ac:dyDescent="0.2">
      <c r="B23" s="18">
        <f t="shared" si="1"/>
        <v>6</v>
      </c>
      <c r="C23" s="1"/>
      <c r="D23" s="1" t="s">
        <v>43</v>
      </c>
      <c r="F23" s="51">
        <f ca="1">'Distribution Class'!AF23</f>
        <v>0</v>
      </c>
      <c r="H23" s="51"/>
      <c r="K23" s="74">
        <v>0</v>
      </c>
      <c r="L23" s="51">
        <f t="shared" ca="1" si="0"/>
        <v>0</v>
      </c>
      <c r="O23" s="74">
        <v>0</v>
      </c>
      <c r="P23" s="79">
        <f ca="1">OFFSET('Dist Cust Factors'!$B$12,$O23-1,P$14)*$L23+OFFSET('Dist Cust Factors'!$B$12,$K23-1,P$14)*$H23</f>
        <v>0</v>
      </c>
      <c r="R23" s="79">
        <f ca="1">OFFSET('Dist Cust Factors'!$B$12,$O23-1,R$14)*$L23+OFFSET('Dist Cust Factors'!$B$12,$K23-1,R$14)*$H23</f>
        <v>0</v>
      </c>
      <c r="S23" s="79"/>
      <c r="T23" s="79">
        <f ca="1">OFFSET('Dist Cust Factors'!$B$12,$O23-1,T$14)*$L23+OFFSET('Dist Cust Factors'!$B$12,$K23-1,T$14)*$H23</f>
        <v>0</v>
      </c>
      <c r="U23" s="79"/>
      <c r="V23" s="79">
        <f ca="1">OFFSET('Dist Cust Factors'!$B$12,$O23-1,V$14)*$L23+OFFSET('Dist Cust Factors'!$B$12,$K23-1,V$14)*$H23</f>
        <v>0</v>
      </c>
      <c r="X23" s="111"/>
      <c r="Z23" s="38"/>
      <c r="AC23" s="51"/>
      <c r="AE23" s="51"/>
      <c r="AG23" s="51"/>
      <c r="AI23" s="51"/>
    </row>
    <row r="24" spans="2:35" x14ac:dyDescent="0.2">
      <c r="B24" s="18">
        <f t="shared" si="1"/>
        <v>7</v>
      </c>
      <c r="C24" s="1"/>
      <c r="D24" s="1" t="s">
        <v>45</v>
      </c>
      <c r="F24" s="51">
        <f ca="1">'Distribution Class'!AF24</f>
        <v>0</v>
      </c>
      <c r="H24" s="51"/>
      <c r="K24" s="74">
        <v>0</v>
      </c>
      <c r="L24" s="51">
        <f t="shared" ca="1" si="0"/>
        <v>0</v>
      </c>
      <c r="O24" s="74">
        <v>0</v>
      </c>
      <c r="P24" s="79">
        <f ca="1">OFFSET('Dist Cust Factors'!$B$12,$O24-1,P$14)*$L24+OFFSET('Dist Cust Factors'!$B$12,$K24-1,P$14)*$H24</f>
        <v>0</v>
      </c>
      <c r="R24" s="79">
        <f ca="1">OFFSET('Dist Cust Factors'!$B$12,$O24-1,R$14)*$L24+OFFSET('Dist Cust Factors'!$B$12,$K24-1,R$14)*$H24</f>
        <v>0</v>
      </c>
      <c r="S24" s="79"/>
      <c r="T24" s="79">
        <f ca="1">OFFSET('Dist Cust Factors'!$B$12,$O24-1,T$14)*$L24+OFFSET('Dist Cust Factors'!$B$12,$K24-1,T$14)*$H24</f>
        <v>0</v>
      </c>
      <c r="U24" s="79"/>
      <c r="V24" s="79">
        <f ca="1">OFFSET('Dist Cust Factors'!$B$12,$O24-1,V$14)*$L24+OFFSET('Dist Cust Factors'!$B$12,$K24-1,V$14)*$H24</f>
        <v>0</v>
      </c>
      <c r="X24" s="111"/>
      <c r="Z24" s="38"/>
      <c r="AC24" s="51"/>
      <c r="AE24" s="51"/>
      <c r="AG24" s="51"/>
      <c r="AI24" s="51"/>
    </row>
    <row r="25" spans="2:35" x14ac:dyDescent="0.2">
      <c r="B25" s="18">
        <f t="shared" si="1"/>
        <v>8</v>
      </c>
      <c r="C25" s="1"/>
      <c r="D25" s="1" t="s">
        <v>47</v>
      </c>
      <c r="F25" s="51">
        <f ca="1">'Distribution Class'!AF25</f>
        <v>0</v>
      </c>
      <c r="H25" s="51"/>
      <c r="K25" s="74">
        <v>0</v>
      </c>
      <c r="L25" s="51">
        <f t="shared" ca="1" si="0"/>
        <v>0</v>
      </c>
      <c r="O25" s="74">
        <v>0</v>
      </c>
      <c r="P25" s="79">
        <f ca="1">OFFSET('Dist Cust Factors'!$B$12,$O25-1,P$14)*$L25+OFFSET('Dist Cust Factors'!$B$12,$K25-1,P$14)*$H25</f>
        <v>0</v>
      </c>
      <c r="R25" s="79">
        <f ca="1">OFFSET('Dist Cust Factors'!$B$12,$O25-1,R$14)*$L25+OFFSET('Dist Cust Factors'!$B$12,$K25-1,R$14)*$H25</f>
        <v>0</v>
      </c>
      <c r="S25" s="79"/>
      <c r="T25" s="79">
        <f ca="1">OFFSET('Dist Cust Factors'!$B$12,$O25-1,T$14)*$L25+OFFSET('Dist Cust Factors'!$B$12,$K25-1,T$14)*$H25</f>
        <v>0</v>
      </c>
      <c r="U25" s="79"/>
      <c r="V25" s="79">
        <f ca="1">OFFSET('Dist Cust Factors'!$B$12,$O25-1,V$14)*$L25+OFFSET('Dist Cust Factors'!$B$12,$K25-1,V$14)*$H25</f>
        <v>0</v>
      </c>
      <c r="X25" s="111"/>
      <c r="Z25" s="38"/>
      <c r="AC25" s="51"/>
      <c r="AE25" s="51"/>
      <c r="AG25" s="51"/>
      <c r="AI25" s="51"/>
    </row>
    <row r="26" spans="2:35" x14ac:dyDescent="0.2">
      <c r="B26" s="18">
        <f t="shared" si="1"/>
        <v>9</v>
      </c>
      <c r="C26" s="1"/>
      <c r="D26" s="1" t="s">
        <v>48</v>
      </c>
      <c r="F26" s="51">
        <f ca="1">'Distribution Class'!AF26</f>
        <v>0</v>
      </c>
      <c r="H26" s="51"/>
      <c r="K26" s="74">
        <v>0</v>
      </c>
      <c r="L26" s="51">
        <f t="shared" ca="1" si="0"/>
        <v>0</v>
      </c>
      <c r="O26" s="74">
        <v>0</v>
      </c>
      <c r="P26" s="79">
        <f ca="1">OFFSET('Dist Cust Factors'!$B$12,$O26-1,P$14)*$L26+OFFSET('Dist Cust Factors'!$B$12,$K26-1,P$14)*$H26</f>
        <v>0</v>
      </c>
      <c r="R26" s="79">
        <f ca="1">OFFSET('Dist Cust Factors'!$B$12,$O26-1,R$14)*$L26+OFFSET('Dist Cust Factors'!$B$12,$K26-1,R$14)*$H26</f>
        <v>0</v>
      </c>
      <c r="S26" s="79"/>
      <c r="T26" s="79">
        <f ca="1">OFFSET('Dist Cust Factors'!$B$12,$O26-1,T$14)*$L26+OFFSET('Dist Cust Factors'!$B$12,$K26-1,T$14)*$H26</f>
        <v>0</v>
      </c>
      <c r="U26" s="79"/>
      <c r="V26" s="79">
        <f ca="1">OFFSET('Dist Cust Factors'!$B$12,$O26-1,V$14)*$L26+OFFSET('Dist Cust Factors'!$B$12,$K26-1,V$14)*$H26</f>
        <v>0</v>
      </c>
      <c r="X26" s="111"/>
      <c r="Z26" s="38"/>
      <c r="AC26" s="51"/>
      <c r="AE26" s="51"/>
      <c r="AG26" s="51"/>
      <c r="AI26" s="51"/>
    </row>
    <row r="27" spans="2:35" x14ac:dyDescent="0.2">
      <c r="B27" s="18">
        <f t="shared" si="1"/>
        <v>10</v>
      </c>
      <c r="C27" s="1"/>
      <c r="D27" s="1" t="s">
        <v>49</v>
      </c>
      <c r="F27" s="51">
        <f ca="1">'Distribution Class'!AF27</f>
        <v>0</v>
      </c>
      <c r="H27" s="51"/>
      <c r="K27" s="74">
        <v>0</v>
      </c>
      <c r="L27" s="51">
        <f t="shared" ca="1" si="0"/>
        <v>0</v>
      </c>
      <c r="O27" s="74">
        <v>0</v>
      </c>
      <c r="P27" s="79">
        <f ca="1">OFFSET('Dist Cust Factors'!$B$12,$O27-1,P$14)*$L27+OFFSET('Dist Cust Factors'!$B$12,$K27-1,P$14)*$H27</f>
        <v>0</v>
      </c>
      <c r="R27" s="79">
        <f ca="1">OFFSET('Dist Cust Factors'!$B$12,$O27-1,R$14)*$L27+OFFSET('Dist Cust Factors'!$B$12,$K27-1,R$14)*$H27</f>
        <v>0</v>
      </c>
      <c r="S27" s="79"/>
      <c r="T27" s="79">
        <f ca="1">OFFSET('Dist Cust Factors'!$B$12,$O27-1,T$14)*$L27+OFFSET('Dist Cust Factors'!$B$12,$K27-1,T$14)*$H27</f>
        <v>0</v>
      </c>
      <c r="U27" s="79"/>
      <c r="V27" s="79">
        <f ca="1">OFFSET('Dist Cust Factors'!$B$12,$O27-1,V$14)*$L27+OFFSET('Dist Cust Factors'!$B$12,$K27-1,V$14)*$H27</f>
        <v>0</v>
      </c>
      <c r="X27" s="111"/>
      <c r="Z27" s="38"/>
      <c r="AC27" s="51"/>
      <c r="AE27" s="51"/>
      <c r="AG27" s="51"/>
      <c r="AI27" s="51"/>
    </row>
    <row r="28" spans="2:35" x14ac:dyDescent="0.2">
      <c r="B28" s="18">
        <f t="shared" si="1"/>
        <v>11</v>
      </c>
      <c r="C28" s="1"/>
      <c r="D28" s="1" t="s">
        <v>51</v>
      </c>
      <c r="F28" s="51">
        <f ca="1">'Distribution Class'!AF28</f>
        <v>0</v>
      </c>
      <c r="H28" s="51"/>
      <c r="K28" s="74">
        <v>0</v>
      </c>
      <c r="L28" s="51">
        <f t="shared" ca="1" si="0"/>
        <v>0</v>
      </c>
      <c r="O28" s="74">
        <v>0</v>
      </c>
      <c r="P28" s="79">
        <f ca="1">OFFSET('Dist Cust Factors'!$B$12,$O28-1,P$14)*$L28+OFFSET('Dist Cust Factors'!$B$12,$K28-1,P$14)*$H28</f>
        <v>0</v>
      </c>
      <c r="R28" s="79">
        <f ca="1">OFFSET('Dist Cust Factors'!$B$12,$O28-1,R$14)*$L28+OFFSET('Dist Cust Factors'!$B$12,$K28-1,R$14)*$H28</f>
        <v>0</v>
      </c>
      <c r="S28" s="79"/>
      <c r="T28" s="79">
        <f ca="1">OFFSET('Dist Cust Factors'!$B$12,$O28-1,T$14)*$L28+OFFSET('Dist Cust Factors'!$B$12,$K28-1,T$14)*$H28</f>
        <v>0</v>
      </c>
      <c r="U28" s="79"/>
      <c r="V28" s="79">
        <f ca="1">OFFSET('Dist Cust Factors'!$B$12,$O28-1,V$14)*$L28+OFFSET('Dist Cust Factors'!$B$12,$K28-1,V$14)*$H28</f>
        <v>0</v>
      </c>
      <c r="X28" s="111"/>
      <c r="Z28" s="38"/>
      <c r="AC28" s="51"/>
      <c r="AE28" s="51"/>
      <c r="AG28" s="51"/>
      <c r="AI28" s="51"/>
    </row>
    <row r="29" spans="2:35" x14ac:dyDescent="0.2">
      <c r="B29" s="18">
        <f>B28+1</f>
        <v>12</v>
      </c>
      <c r="C29" s="1"/>
      <c r="D29" s="1" t="s">
        <v>52</v>
      </c>
      <c r="F29" s="51">
        <f ca="1">'Distribution Class'!AF29</f>
        <v>0</v>
      </c>
      <c r="H29" s="51"/>
      <c r="K29" s="74">
        <v>0</v>
      </c>
      <c r="L29" s="51">
        <f t="shared" ca="1" si="0"/>
        <v>0</v>
      </c>
      <c r="O29" s="74">
        <v>0</v>
      </c>
      <c r="P29" s="79">
        <f ca="1">OFFSET('Dist Cust Factors'!$B$12,$O29-1,P$14)*$L29+OFFSET('Dist Cust Factors'!$B$12,$K29-1,P$14)*$H29</f>
        <v>0</v>
      </c>
      <c r="R29" s="79">
        <f ca="1">OFFSET('Dist Cust Factors'!$B$12,$O29-1,R$14)*$L29+OFFSET('Dist Cust Factors'!$B$12,$K29-1,R$14)*$H29</f>
        <v>0</v>
      </c>
      <c r="S29" s="79"/>
      <c r="T29" s="79">
        <f ca="1">OFFSET('Dist Cust Factors'!$B$12,$O29-1,T$14)*$L29+OFFSET('Dist Cust Factors'!$B$12,$K29-1,T$14)*$H29</f>
        <v>0</v>
      </c>
      <c r="U29" s="79"/>
      <c r="V29" s="79">
        <f ca="1">OFFSET('Dist Cust Factors'!$B$12,$O29-1,V$14)*$L29+OFFSET('Dist Cust Factors'!$B$12,$K29-1,V$14)*$H29</f>
        <v>0</v>
      </c>
      <c r="X29" s="111"/>
      <c r="Z29" s="38"/>
      <c r="AC29" s="51"/>
      <c r="AE29" s="51"/>
      <c r="AG29" s="51"/>
      <c r="AI29" s="51"/>
    </row>
    <row r="30" spans="2:35" x14ac:dyDescent="0.2">
      <c r="B30" s="18">
        <f>B29+1</f>
        <v>13</v>
      </c>
      <c r="C30" s="1"/>
      <c r="D30" s="1" t="s">
        <v>53</v>
      </c>
      <c r="F30" s="51">
        <f ca="1">'Distribution Class'!AF30</f>
        <v>0</v>
      </c>
      <c r="H30" s="51"/>
      <c r="K30" s="74">
        <v>0</v>
      </c>
      <c r="L30" s="51">
        <f t="shared" ca="1" si="0"/>
        <v>0</v>
      </c>
      <c r="O30" s="74">
        <v>0</v>
      </c>
      <c r="P30" s="79">
        <f ca="1">OFFSET('Dist Cust Factors'!$B$12,$O30-1,P$14)*$L30+OFFSET('Dist Cust Factors'!$B$12,$K30-1,P$14)*$H30</f>
        <v>0</v>
      </c>
      <c r="R30" s="79">
        <f ca="1">OFFSET('Dist Cust Factors'!$B$12,$O30-1,R$14)*$L30+OFFSET('Dist Cust Factors'!$B$12,$K30-1,R$14)*$H30</f>
        <v>0</v>
      </c>
      <c r="S30" s="79"/>
      <c r="T30" s="79">
        <f ca="1">OFFSET('Dist Cust Factors'!$B$12,$O30-1,T$14)*$L30+OFFSET('Dist Cust Factors'!$B$12,$K30-1,T$14)*$H30</f>
        <v>0</v>
      </c>
      <c r="U30" s="79"/>
      <c r="V30" s="79">
        <f ca="1">OFFSET('Dist Cust Factors'!$B$12,$O30-1,V$14)*$L30+OFFSET('Dist Cust Factors'!$B$12,$K30-1,V$14)*$H30</f>
        <v>0</v>
      </c>
      <c r="X30" s="111"/>
      <c r="Z30" s="38"/>
      <c r="AC30" s="51"/>
      <c r="AE30" s="51"/>
      <c r="AG30" s="51"/>
      <c r="AI30" s="51"/>
    </row>
    <row r="31" spans="2:35" x14ac:dyDescent="0.2">
      <c r="B31" s="18">
        <f t="shared" si="1"/>
        <v>14</v>
      </c>
      <c r="C31" s="1"/>
      <c r="D31" s="1" t="s">
        <v>55</v>
      </c>
      <c r="F31" s="42">
        <f ca="1">SUM(F18:F30)</f>
        <v>0</v>
      </c>
      <c r="H31" s="42"/>
      <c r="L31" s="42"/>
      <c r="P31" s="81">
        <f ca="1">SUM(P18:P30)</f>
        <v>0</v>
      </c>
      <c r="Q31" s="68"/>
      <c r="R31" s="81">
        <f ca="1">SUM(R18:R30)</f>
        <v>0</v>
      </c>
      <c r="S31" s="38"/>
      <c r="T31" s="81">
        <f ca="1">SUM(T18:T30)</f>
        <v>0</v>
      </c>
      <c r="U31" s="38"/>
      <c r="V31" s="81">
        <f ca="1">SUM(V18:V30)</f>
        <v>0</v>
      </c>
      <c r="W31" s="51"/>
      <c r="X31" s="111"/>
      <c r="Z31" s="38"/>
      <c r="AC31" s="38"/>
      <c r="AE31" s="38"/>
      <c r="AG31" s="38"/>
      <c r="AI31" s="38"/>
    </row>
    <row r="32" spans="2:35" x14ac:dyDescent="0.2">
      <c r="B32" s="18"/>
      <c r="C32" s="1"/>
      <c r="D32" s="1"/>
      <c r="X32" s="111"/>
    </row>
    <row r="33" spans="2:36" x14ac:dyDescent="0.2">
      <c r="B33" s="18">
        <f>B31+1</f>
        <v>15</v>
      </c>
      <c r="C33" s="1"/>
      <c r="D33" s="1" t="s">
        <v>56</v>
      </c>
      <c r="F33" s="51">
        <v>89704.222287810859</v>
      </c>
      <c r="H33" s="51"/>
      <c r="K33" s="74">
        <v>0</v>
      </c>
      <c r="L33" s="51">
        <f>F33-H33</f>
        <v>89704.222287810859</v>
      </c>
      <c r="N33" s="2" t="s">
        <v>324</v>
      </c>
      <c r="O33" s="74">
        <v>11</v>
      </c>
      <c r="P33" s="79">
        <f ca="1">OFFSET('Dist Cust Factors'!$B$12,$O33-1,P$14)*$L33+OFFSET('Dist Cust Factors'!$B$12,$K33-1,P$14)*$H33</f>
        <v>349.55428850291042</v>
      </c>
      <c r="R33" s="79">
        <f ca="1">OFFSET('Dist Cust Factors'!$B$12,$O33-1,R$14)*$L33+OFFSET('Dist Cust Factors'!$B$12,$K33-1,R$14)*$H33</f>
        <v>83047.681901050673</v>
      </c>
      <c r="S33" s="79"/>
      <c r="T33" s="79">
        <f ca="1">OFFSET('Dist Cust Factors'!$B$12,$O33-1,T$14)*$L33+OFFSET('Dist Cust Factors'!$B$12,$K33-1,T$14)*$H33</f>
        <v>6306.9860982572727</v>
      </c>
      <c r="U33" s="79"/>
      <c r="V33" s="79">
        <f ca="1">OFFSET('Dist Cust Factors'!$B$12,$O33-1,V$14)*$L33+OFFSET('Dist Cust Factors'!$B$12,$K33-1,V$14)*$H33</f>
        <v>0</v>
      </c>
      <c r="X33" s="111"/>
    </row>
    <row r="34" spans="2:36" x14ac:dyDescent="0.2">
      <c r="B34" s="18"/>
      <c r="C34" s="1"/>
      <c r="D34" s="1"/>
      <c r="X34" s="111"/>
    </row>
    <row r="35" spans="2:36" x14ac:dyDescent="0.2">
      <c r="B35" s="18">
        <f>B33+1</f>
        <v>16</v>
      </c>
      <c r="C35" s="1"/>
      <c r="D35" s="1" t="s">
        <v>58</v>
      </c>
      <c r="F35" s="42">
        <f ca="1">F31+F33</f>
        <v>89704.222287810859</v>
      </c>
      <c r="H35" s="42">
        <f>H31+H33</f>
        <v>0</v>
      </c>
      <c r="L35" s="42">
        <f>L31+L33</f>
        <v>89704.222287810859</v>
      </c>
      <c r="P35" s="42">
        <f ca="1">P31+P33</f>
        <v>349.55428850291042</v>
      </c>
      <c r="Q35" s="110"/>
      <c r="R35" s="42">
        <f ca="1">R31+R33</f>
        <v>83047.681901050673</v>
      </c>
      <c r="S35" s="51"/>
      <c r="T35" s="42">
        <f ca="1">T31+T33</f>
        <v>6306.9860982572727</v>
      </c>
      <c r="U35" s="51"/>
      <c r="V35" s="42">
        <f ca="1">V31+V33</f>
        <v>0</v>
      </c>
      <c r="X35" s="111"/>
    </row>
    <row r="36" spans="2:36" x14ac:dyDescent="0.2">
      <c r="B36" s="18"/>
      <c r="C36" s="1"/>
      <c r="D36" s="6"/>
      <c r="E36" s="77"/>
      <c r="F36" s="77"/>
      <c r="H36" s="77"/>
      <c r="L36" s="77"/>
      <c r="X36" s="111"/>
    </row>
    <row r="37" spans="2:36" x14ac:dyDescent="0.2">
      <c r="B37" s="18"/>
      <c r="C37" s="1"/>
      <c r="D37" s="1"/>
      <c r="X37" s="111"/>
    </row>
    <row r="38" spans="2:36" x14ac:dyDescent="0.2">
      <c r="B38" s="18"/>
      <c r="C38" s="1"/>
      <c r="D38" s="6" t="s">
        <v>59</v>
      </c>
      <c r="E38" s="78"/>
      <c r="F38" s="78"/>
      <c r="AC38" s="2"/>
      <c r="AD38" s="2"/>
      <c r="AE38" s="2"/>
      <c r="AF38" s="2"/>
      <c r="AG38" s="2"/>
      <c r="AH38" s="2"/>
      <c r="AI38" s="2"/>
      <c r="AJ38" s="2"/>
    </row>
    <row r="39" spans="2:36" x14ac:dyDescent="0.2">
      <c r="B39" s="18"/>
      <c r="C39" s="1"/>
      <c r="D39" s="1"/>
      <c r="X39" s="111"/>
    </row>
    <row r="40" spans="2:36" x14ac:dyDescent="0.2">
      <c r="B40" s="18">
        <f>B35+1</f>
        <v>17</v>
      </c>
      <c r="C40" s="1"/>
      <c r="D40" s="1" t="s">
        <v>33</v>
      </c>
      <c r="F40" s="51">
        <f ca="1">'Distribution Class'!AF40</f>
        <v>0</v>
      </c>
      <c r="H40" s="51"/>
      <c r="J40" s="2"/>
      <c r="K40" s="74">
        <v>0</v>
      </c>
      <c r="L40" s="51">
        <f ca="1">F40-H40</f>
        <v>0</v>
      </c>
      <c r="O40" s="74">
        <v>0</v>
      </c>
      <c r="P40" s="79">
        <f ca="1">OFFSET('Dist Cust Factors'!$B$12,$O40-1,P$14)*$L40+OFFSET('Dist Cust Factors'!$B$12,$K40-1,P$14)*$H40</f>
        <v>0</v>
      </c>
      <c r="R40" s="79">
        <f ca="1">OFFSET('Dist Cust Factors'!$B$12,$O40-1,R$14)*$L40+OFFSET('Dist Cust Factors'!$B$12,$K40-1,R$14)*$H40</f>
        <v>0</v>
      </c>
      <c r="S40" s="79"/>
      <c r="T40" s="79">
        <f ca="1">OFFSET('Dist Cust Factors'!$B$12,$O40-1,T$14)*$L40+OFFSET('Dist Cust Factors'!$B$12,$K40-1,T$14)*$H40</f>
        <v>0</v>
      </c>
      <c r="U40" s="79"/>
      <c r="V40" s="79">
        <f ca="1">OFFSET('Dist Cust Factors'!$B$12,$O40-1,V$14)*$L40+OFFSET('Dist Cust Factors'!$B$12,$K40-1,V$14)*$H40</f>
        <v>0</v>
      </c>
      <c r="X40" s="111"/>
      <c r="Z40" s="38"/>
      <c r="AC40" s="51"/>
      <c r="AE40" s="51"/>
      <c r="AG40" s="51"/>
      <c r="AI40" s="51"/>
    </row>
    <row r="41" spans="2:36" x14ac:dyDescent="0.2">
      <c r="B41" s="18">
        <f>B40+1</f>
        <v>18</v>
      </c>
      <c r="C41" s="1"/>
      <c r="D41" s="1" t="s">
        <v>35</v>
      </c>
      <c r="F41" s="51">
        <f ca="1">'Distribution Class'!AF41</f>
        <v>0</v>
      </c>
      <c r="H41" s="51"/>
      <c r="J41" s="2"/>
      <c r="K41" s="74">
        <v>0</v>
      </c>
      <c r="L41" s="51">
        <f t="shared" ref="L41:L52" ca="1" si="2">F41-H41</f>
        <v>0</v>
      </c>
      <c r="O41" s="74">
        <v>0</v>
      </c>
      <c r="P41" s="79">
        <f ca="1">OFFSET('Dist Cust Factors'!$B$12,$O41-1,P$14)*$L41+OFFSET('Dist Cust Factors'!$B$12,$K41-1,P$14)*$H41</f>
        <v>0</v>
      </c>
      <c r="R41" s="79">
        <f ca="1">OFFSET('Dist Cust Factors'!$B$12,$O41-1,R$14)*$L41+OFFSET('Dist Cust Factors'!$B$12,$K41-1,R$14)*$H41</f>
        <v>0</v>
      </c>
      <c r="S41" s="79"/>
      <c r="T41" s="79">
        <f ca="1">OFFSET('Dist Cust Factors'!$B$12,$O41-1,T$14)*$L41+OFFSET('Dist Cust Factors'!$B$12,$K41-1,T$14)*$H41</f>
        <v>0</v>
      </c>
      <c r="U41" s="79"/>
      <c r="V41" s="79">
        <f ca="1">OFFSET('Dist Cust Factors'!$B$12,$O41-1,V$14)*$L41+OFFSET('Dist Cust Factors'!$B$12,$K41-1,V$14)*$H41</f>
        <v>0</v>
      </c>
      <c r="X41" s="111"/>
      <c r="Z41" s="38"/>
      <c r="AC41" s="51"/>
      <c r="AE41" s="51"/>
      <c r="AG41" s="51"/>
      <c r="AI41" s="51"/>
    </row>
    <row r="42" spans="2:36" x14ac:dyDescent="0.2">
      <c r="B42" s="18">
        <f t="shared" ref="B42:B53" si="3">B41+1</f>
        <v>19</v>
      </c>
      <c r="C42" s="1"/>
      <c r="D42" s="1" t="s">
        <v>37</v>
      </c>
      <c r="F42" s="51">
        <f ca="1">'Distribution Class'!AF42</f>
        <v>0</v>
      </c>
      <c r="H42" s="51"/>
      <c r="J42" s="2"/>
      <c r="K42" s="74">
        <v>0</v>
      </c>
      <c r="L42" s="51">
        <f t="shared" ca="1" si="2"/>
        <v>0</v>
      </c>
      <c r="O42" s="74">
        <v>0</v>
      </c>
      <c r="P42" s="79">
        <f ca="1">OFFSET('Dist Cust Factors'!$B$12,$O42-1,P$14)*$L42+OFFSET('Dist Cust Factors'!$B$12,$K42-1,P$14)*$H42</f>
        <v>0</v>
      </c>
      <c r="R42" s="79">
        <f ca="1">OFFSET('Dist Cust Factors'!$B$12,$O42-1,R$14)*$L42+OFFSET('Dist Cust Factors'!$B$12,$K42-1,R$14)*$H42</f>
        <v>0</v>
      </c>
      <c r="S42" s="79"/>
      <c r="T42" s="79">
        <f ca="1">OFFSET('Dist Cust Factors'!$B$12,$O42-1,T$14)*$L42+OFFSET('Dist Cust Factors'!$B$12,$K42-1,T$14)*$H42</f>
        <v>0</v>
      </c>
      <c r="U42" s="79"/>
      <c r="V42" s="79">
        <f ca="1">OFFSET('Dist Cust Factors'!$B$12,$O42-1,V$14)*$L42+OFFSET('Dist Cust Factors'!$B$12,$K42-1,V$14)*$H42</f>
        <v>0</v>
      </c>
      <c r="X42" s="111"/>
      <c r="Z42" s="38"/>
      <c r="AC42" s="51"/>
      <c r="AE42" s="51"/>
      <c r="AG42" s="51"/>
      <c r="AI42" s="51"/>
    </row>
    <row r="43" spans="2:36" x14ac:dyDescent="0.2">
      <c r="B43" s="18">
        <f t="shared" si="3"/>
        <v>20</v>
      </c>
      <c r="C43" s="1"/>
      <c r="D43" s="1" t="s">
        <v>39</v>
      </c>
      <c r="F43" s="51">
        <f ca="1">'Distribution Class'!AF43</f>
        <v>0</v>
      </c>
      <c r="H43" s="51"/>
      <c r="J43" s="2"/>
      <c r="K43" s="74">
        <v>0</v>
      </c>
      <c r="L43" s="51">
        <f t="shared" ca="1" si="2"/>
        <v>0</v>
      </c>
      <c r="O43" s="74">
        <v>0</v>
      </c>
      <c r="P43" s="79">
        <f ca="1">OFFSET('Dist Cust Factors'!$B$12,$O43-1,P$14)*$L43+OFFSET('Dist Cust Factors'!$B$12,$K43-1,P$14)*$H43</f>
        <v>0</v>
      </c>
      <c r="R43" s="79">
        <f ca="1">OFFSET('Dist Cust Factors'!$B$12,$O43-1,R$14)*$L43+OFFSET('Dist Cust Factors'!$B$12,$K43-1,R$14)*$H43</f>
        <v>0</v>
      </c>
      <c r="S43" s="79"/>
      <c r="T43" s="79">
        <f ca="1">OFFSET('Dist Cust Factors'!$B$12,$O43-1,T$14)*$L43+OFFSET('Dist Cust Factors'!$B$12,$K43-1,T$14)*$H43</f>
        <v>0</v>
      </c>
      <c r="U43" s="79"/>
      <c r="V43" s="79">
        <f ca="1">OFFSET('Dist Cust Factors'!$B$12,$O43-1,V$14)*$L43+OFFSET('Dist Cust Factors'!$B$12,$K43-1,V$14)*$H43</f>
        <v>0</v>
      </c>
      <c r="X43" s="111"/>
      <c r="Z43" s="38"/>
      <c r="AC43" s="51"/>
      <c r="AE43" s="51"/>
      <c r="AG43" s="51"/>
      <c r="AI43" s="51"/>
    </row>
    <row r="44" spans="2:36" x14ac:dyDescent="0.2">
      <c r="B44" s="18">
        <f t="shared" si="3"/>
        <v>21</v>
      </c>
      <c r="C44" s="1"/>
      <c r="D44" s="1" t="s">
        <v>41</v>
      </c>
      <c r="F44" s="51">
        <f ca="1">'Distribution Class'!AF44</f>
        <v>0</v>
      </c>
      <c r="H44" s="51"/>
      <c r="J44" s="2"/>
      <c r="K44" s="74">
        <v>0</v>
      </c>
      <c r="L44" s="51">
        <f t="shared" ca="1" si="2"/>
        <v>0</v>
      </c>
      <c r="O44" s="74">
        <v>0</v>
      </c>
      <c r="P44" s="79">
        <f ca="1">OFFSET('Dist Cust Factors'!$B$12,$O44-1,P$14)*$L44+OFFSET('Dist Cust Factors'!$B$12,$K44-1,P$14)*$H44</f>
        <v>0</v>
      </c>
      <c r="R44" s="79">
        <f ca="1">OFFSET('Dist Cust Factors'!$B$12,$O44-1,R$14)*$L44+OFFSET('Dist Cust Factors'!$B$12,$K44-1,R$14)*$H44</f>
        <v>0</v>
      </c>
      <c r="S44" s="79"/>
      <c r="T44" s="79">
        <f ca="1">OFFSET('Dist Cust Factors'!$B$12,$O44-1,T$14)*$L44+OFFSET('Dist Cust Factors'!$B$12,$K44-1,T$14)*$H44</f>
        <v>0</v>
      </c>
      <c r="U44" s="79"/>
      <c r="V44" s="79">
        <f ca="1">OFFSET('Dist Cust Factors'!$B$12,$O44-1,V$14)*$L44+OFFSET('Dist Cust Factors'!$B$12,$K44-1,V$14)*$H44</f>
        <v>0</v>
      </c>
      <c r="X44" s="111"/>
      <c r="Z44" s="38"/>
      <c r="AC44" s="51"/>
      <c r="AE44" s="51"/>
      <c r="AG44" s="51"/>
      <c r="AI44" s="51"/>
    </row>
    <row r="45" spans="2:36" x14ac:dyDescent="0.2">
      <c r="B45" s="18">
        <f t="shared" si="3"/>
        <v>22</v>
      </c>
      <c r="C45" s="1"/>
      <c r="D45" s="1" t="s">
        <v>43</v>
      </c>
      <c r="F45" s="51">
        <f ca="1">'Distribution Class'!AF45</f>
        <v>0</v>
      </c>
      <c r="H45" s="51"/>
      <c r="K45" s="74">
        <v>0</v>
      </c>
      <c r="L45" s="51">
        <f t="shared" ca="1" si="2"/>
        <v>0</v>
      </c>
      <c r="O45" s="74">
        <v>0</v>
      </c>
      <c r="P45" s="79">
        <f ca="1">OFFSET('Dist Cust Factors'!$B$12,$O45-1,P$14)*$L45+OFFSET('Dist Cust Factors'!$B$12,$K45-1,P$14)*$H45</f>
        <v>0</v>
      </c>
      <c r="R45" s="79">
        <f ca="1">OFFSET('Dist Cust Factors'!$B$12,$O45-1,R$14)*$L45+OFFSET('Dist Cust Factors'!$B$12,$K45-1,R$14)*$H45</f>
        <v>0</v>
      </c>
      <c r="S45" s="79"/>
      <c r="T45" s="79">
        <f ca="1">OFFSET('Dist Cust Factors'!$B$12,$O45-1,T$14)*$L45+OFFSET('Dist Cust Factors'!$B$12,$K45-1,T$14)*$H45</f>
        <v>0</v>
      </c>
      <c r="U45" s="79"/>
      <c r="V45" s="79">
        <f ca="1">OFFSET('Dist Cust Factors'!$B$12,$O45-1,V$14)*$L45+OFFSET('Dist Cust Factors'!$B$12,$K45-1,V$14)*$H45</f>
        <v>0</v>
      </c>
      <c r="X45" s="111"/>
      <c r="Z45" s="38"/>
      <c r="AC45" s="51"/>
      <c r="AE45" s="51"/>
      <c r="AG45" s="51"/>
      <c r="AI45" s="51"/>
    </row>
    <row r="46" spans="2:36" x14ac:dyDescent="0.2">
      <c r="B46" s="18">
        <f t="shared" si="3"/>
        <v>23</v>
      </c>
      <c r="C46" s="1"/>
      <c r="D46" s="1" t="s">
        <v>45</v>
      </c>
      <c r="F46" s="51">
        <f ca="1">'Distribution Class'!AF46</f>
        <v>0</v>
      </c>
      <c r="H46" s="51"/>
      <c r="K46" s="74">
        <v>0</v>
      </c>
      <c r="L46" s="51">
        <f t="shared" ca="1" si="2"/>
        <v>0</v>
      </c>
      <c r="O46" s="74">
        <v>0</v>
      </c>
      <c r="P46" s="79">
        <f ca="1">OFFSET('Dist Cust Factors'!$B$12,$O46-1,P$14)*$L46+OFFSET('Dist Cust Factors'!$B$12,$K46-1,P$14)*$H46</f>
        <v>0</v>
      </c>
      <c r="R46" s="79">
        <f ca="1">OFFSET('Dist Cust Factors'!$B$12,$O46-1,R$14)*$L46+OFFSET('Dist Cust Factors'!$B$12,$K46-1,R$14)*$H46</f>
        <v>0</v>
      </c>
      <c r="S46" s="79"/>
      <c r="T46" s="79">
        <f ca="1">OFFSET('Dist Cust Factors'!$B$12,$O46-1,T$14)*$L46+OFFSET('Dist Cust Factors'!$B$12,$K46-1,T$14)*$H46</f>
        <v>0</v>
      </c>
      <c r="U46" s="79"/>
      <c r="V46" s="79">
        <f ca="1">OFFSET('Dist Cust Factors'!$B$12,$O46-1,V$14)*$L46+OFFSET('Dist Cust Factors'!$B$12,$K46-1,V$14)*$H46</f>
        <v>0</v>
      </c>
      <c r="X46" s="111"/>
      <c r="Z46" s="38"/>
      <c r="AC46" s="51"/>
      <c r="AE46" s="51"/>
      <c r="AG46" s="51"/>
      <c r="AI46" s="51"/>
    </row>
    <row r="47" spans="2:36" x14ac:dyDescent="0.2">
      <c r="B47" s="18">
        <f t="shared" si="3"/>
        <v>24</v>
      </c>
      <c r="C47" s="1"/>
      <c r="D47" s="1" t="s">
        <v>47</v>
      </c>
      <c r="F47" s="51">
        <f ca="1">'Distribution Class'!AF47</f>
        <v>0</v>
      </c>
      <c r="H47" s="51"/>
      <c r="K47" s="74">
        <v>0</v>
      </c>
      <c r="L47" s="51">
        <f t="shared" ca="1" si="2"/>
        <v>0</v>
      </c>
      <c r="O47" s="74">
        <v>0</v>
      </c>
      <c r="P47" s="79">
        <f ca="1">OFFSET('Dist Cust Factors'!$B$12,$O47-1,P$14)*$L47+OFFSET('Dist Cust Factors'!$B$12,$K47-1,P$14)*$H47</f>
        <v>0</v>
      </c>
      <c r="R47" s="79">
        <f ca="1">OFFSET('Dist Cust Factors'!$B$12,$O47-1,R$14)*$L47+OFFSET('Dist Cust Factors'!$B$12,$K47-1,R$14)*$H47</f>
        <v>0</v>
      </c>
      <c r="S47" s="79"/>
      <c r="T47" s="79">
        <f ca="1">OFFSET('Dist Cust Factors'!$B$12,$O47-1,T$14)*$L47+OFFSET('Dist Cust Factors'!$B$12,$K47-1,T$14)*$H47</f>
        <v>0</v>
      </c>
      <c r="U47" s="79"/>
      <c r="V47" s="79">
        <f ca="1">OFFSET('Dist Cust Factors'!$B$12,$O47-1,V$14)*$L47+OFFSET('Dist Cust Factors'!$B$12,$K47-1,V$14)*$H47</f>
        <v>0</v>
      </c>
      <c r="X47" s="111"/>
      <c r="Z47" s="38"/>
      <c r="AC47" s="51"/>
      <c r="AE47" s="51"/>
      <c r="AG47" s="51"/>
      <c r="AI47" s="51"/>
    </row>
    <row r="48" spans="2:36" x14ac:dyDescent="0.2">
      <c r="B48" s="18">
        <f t="shared" si="3"/>
        <v>25</v>
      </c>
      <c r="C48" s="1"/>
      <c r="D48" s="1" t="s">
        <v>48</v>
      </c>
      <c r="F48" s="51">
        <f ca="1">'Distribution Class'!AF48</f>
        <v>0</v>
      </c>
      <c r="H48" s="51"/>
      <c r="K48" s="74">
        <v>0</v>
      </c>
      <c r="L48" s="51">
        <f t="shared" ca="1" si="2"/>
        <v>0</v>
      </c>
      <c r="O48" s="74">
        <v>0</v>
      </c>
      <c r="P48" s="79">
        <f ca="1">OFFSET('Dist Cust Factors'!$B$12,$O48-1,P$14)*$L48+OFFSET('Dist Cust Factors'!$B$12,$K48-1,P$14)*$H48</f>
        <v>0</v>
      </c>
      <c r="R48" s="79">
        <f ca="1">OFFSET('Dist Cust Factors'!$B$12,$O48-1,R$14)*$L48+OFFSET('Dist Cust Factors'!$B$12,$K48-1,R$14)*$H48</f>
        <v>0</v>
      </c>
      <c r="S48" s="79"/>
      <c r="T48" s="79">
        <f ca="1">OFFSET('Dist Cust Factors'!$B$12,$O48-1,T$14)*$L48+OFFSET('Dist Cust Factors'!$B$12,$K48-1,T$14)*$H48</f>
        <v>0</v>
      </c>
      <c r="U48" s="79"/>
      <c r="V48" s="79">
        <f ca="1">OFFSET('Dist Cust Factors'!$B$12,$O48-1,V$14)*$L48+OFFSET('Dist Cust Factors'!$B$12,$K48-1,V$14)*$H48</f>
        <v>0</v>
      </c>
      <c r="X48" s="111"/>
      <c r="Z48" s="38"/>
      <c r="AC48" s="51"/>
      <c r="AE48" s="51"/>
      <c r="AG48" s="51"/>
      <c r="AI48" s="51"/>
    </row>
    <row r="49" spans="2:36" x14ac:dyDescent="0.2">
      <c r="B49" s="18">
        <f t="shared" si="3"/>
        <v>26</v>
      </c>
      <c r="C49" s="1"/>
      <c r="D49" s="1" t="s">
        <v>49</v>
      </c>
      <c r="F49" s="51">
        <f ca="1">'Distribution Class'!AF49</f>
        <v>0</v>
      </c>
      <c r="H49" s="51"/>
      <c r="K49" s="74">
        <v>0</v>
      </c>
      <c r="L49" s="51">
        <f t="shared" ca="1" si="2"/>
        <v>0</v>
      </c>
      <c r="O49" s="74">
        <v>0</v>
      </c>
      <c r="P49" s="79">
        <f ca="1">OFFSET('Dist Cust Factors'!$B$12,$O49-1,P$14)*$L49+OFFSET('Dist Cust Factors'!$B$12,$K49-1,P$14)*$H49</f>
        <v>0</v>
      </c>
      <c r="R49" s="79">
        <f ca="1">OFFSET('Dist Cust Factors'!$B$12,$O49-1,R$14)*$L49+OFFSET('Dist Cust Factors'!$B$12,$K49-1,R$14)*$H49</f>
        <v>0</v>
      </c>
      <c r="S49" s="79"/>
      <c r="T49" s="79">
        <f ca="1">OFFSET('Dist Cust Factors'!$B$12,$O49-1,T$14)*$L49+OFFSET('Dist Cust Factors'!$B$12,$K49-1,T$14)*$H49</f>
        <v>0</v>
      </c>
      <c r="U49" s="79"/>
      <c r="V49" s="79">
        <f ca="1">OFFSET('Dist Cust Factors'!$B$12,$O49-1,V$14)*$L49+OFFSET('Dist Cust Factors'!$B$12,$K49-1,V$14)*$H49</f>
        <v>0</v>
      </c>
      <c r="X49" s="111"/>
      <c r="Z49" s="38"/>
      <c r="AC49" s="51"/>
      <c r="AE49" s="51"/>
      <c r="AG49" s="51"/>
      <c r="AI49" s="51"/>
    </row>
    <row r="50" spans="2:36" x14ac:dyDescent="0.2">
      <c r="B50" s="18">
        <f t="shared" si="3"/>
        <v>27</v>
      </c>
      <c r="C50" s="1"/>
      <c r="D50" s="1" t="s">
        <v>51</v>
      </c>
      <c r="F50" s="51">
        <f ca="1">'Distribution Class'!AF50</f>
        <v>0</v>
      </c>
      <c r="H50" s="51"/>
      <c r="K50" s="74">
        <v>0</v>
      </c>
      <c r="L50" s="51">
        <f t="shared" ca="1" si="2"/>
        <v>0</v>
      </c>
      <c r="O50" s="74">
        <v>0</v>
      </c>
      <c r="P50" s="79">
        <f ca="1">OFFSET('Dist Cust Factors'!$B$12,$O50-1,P$14)*$L50+OFFSET('Dist Cust Factors'!$B$12,$K50-1,P$14)*$H50</f>
        <v>0</v>
      </c>
      <c r="R50" s="79">
        <f ca="1">OFFSET('Dist Cust Factors'!$B$12,$O50-1,R$14)*$L50+OFFSET('Dist Cust Factors'!$B$12,$K50-1,R$14)*$H50</f>
        <v>0</v>
      </c>
      <c r="S50" s="79"/>
      <c r="T50" s="79">
        <f ca="1">OFFSET('Dist Cust Factors'!$B$12,$O50-1,T$14)*$L50+OFFSET('Dist Cust Factors'!$B$12,$K50-1,T$14)*$H50</f>
        <v>0</v>
      </c>
      <c r="U50" s="79"/>
      <c r="V50" s="79">
        <f ca="1">OFFSET('Dist Cust Factors'!$B$12,$O50-1,V$14)*$L50+OFFSET('Dist Cust Factors'!$B$12,$K50-1,V$14)*$H50</f>
        <v>0</v>
      </c>
      <c r="X50" s="111"/>
      <c r="Z50" s="38"/>
      <c r="AC50" s="51"/>
      <c r="AE50" s="51"/>
      <c r="AG50" s="51"/>
      <c r="AI50" s="51"/>
    </row>
    <row r="51" spans="2:36" x14ac:dyDescent="0.2">
      <c r="B51" s="18">
        <f>B50+1</f>
        <v>28</v>
      </c>
      <c r="C51" s="1"/>
      <c r="D51" s="1" t="s">
        <v>52</v>
      </c>
      <c r="F51" s="51">
        <f ca="1">'Distribution Class'!AF51</f>
        <v>0</v>
      </c>
      <c r="H51" s="51"/>
      <c r="K51" s="74">
        <v>0</v>
      </c>
      <c r="L51" s="51">
        <f t="shared" ca="1" si="2"/>
        <v>0</v>
      </c>
      <c r="O51" s="74">
        <v>0</v>
      </c>
      <c r="P51" s="79">
        <f ca="1">OFFSET('Dist Cust Factors'!$B$12,$O51-1,P$14)*$L51+OFFSET('Dist Cust Factors'!$B$12,$K51-1,P$14)*$H51</f>
        <v>0</v>
      </c>
      <c r="R51" s="79">
        <f ca="1">OFFSET('Dist Cust Factors'!$B$12,$O51-1,R$14)*$L51+OFFSET('Dist Cust Factors'!$B$12,$K51-1,R$14)*$H51</f>
        <v>0</v>
      </c>
      <c r="S51" s="79"/>
      <c r="T51" s="79">
        <f ca="1">OFFSET('Dist Cust Factors'!$B$12,$O51-1,T$14)*$L51+OFFSET('Dist Cust Factors'!$B$12,$K51-1,T$14)*$H51</f>
        <v>0</v>
      </c>
      <c r="U51" s="79"/>
      <c r="V51" s="79">
        <f ca="1">OFFSET('Dist Cust Factors'!$B$12,$O51-1,V$14)*$L51+OFFSET('Dist Cust Factors'!$B$12,$K51-1,V$14)*$H51</f>
        <v>0</v>
      </c>
      <c r="X51" s="111"/>
      <c r="Z51" s="38"/>
      <c r="AC51" s="51"/>
      <c r="AE51" s="51"/>
      <c r="AG51" s="51"/>
      <c r="AI51" s="51"/>
    </row>
    <row r="52" spans="2:36" x14ac:dyDescent="0.2">
      <c r="B52" s="18">
        <f>B51+1</f>
        <v>29</v>
      </c>
      <c r="C52" s="1"/>
      <c r="D52" s="1" t="s">
        <v>53</v>
      </c>
      <c r="F52" s="51">
        <f ca="1">'Distribution Class'!AF52</f>
        <v>0</v>
      </c>
      <c r="H52" s="51"/>
      <c r="K52" s="74">
        <v>0</v>
      </c>
      <c r="L52" s="51">
        <f t="shared" ca="1" si="2"/>
        <v>0</v>
      </c>
      <c r="O52" s="74">
        <v>0</v>
      </c>
      <c r="P52" s="79">
        <f ca="1">OFFSET('Dist Cust Factors'!$B$12,$O52-1,P$14)*$L52+OFFSET('Dist Cust Factors'!$B$12,$K52-1,P$14)*$H52</f>
        <v>0</v>
      </c>
      <c r="R52" s="79">
        <f ca="1">OFFSET('Dist Cust Factors'!$B$12,$O52-1,R$14)*$L52+OFFSET('Dist Cust Factors'!$B$12,$K52-1,R$14)*$H52</f>
        <v>0</v>
      </c>
      <c r="S52" s="79"/>
      <c r="T52" s="79">
        <f ca="1">OFFSET('Dist Cust Factors'!$B$12,$O52-1,T$14)*$L52+OFFSET('Dist Cust Factors'!$B$12,$K52-1,T$14)*$H52</f>
        <v>0</v>
      </c>
      <c r="U52" s="79"/>
      <c r="V52" s="79">
        <f ca="1">OFFSET('Dist Cust Factors'!$B$12,$O52-1,V$14)*$L52+OFFSET('Dist Cust Factors'!$B$12,$K52-1,V$14)*$H52</f>
        <v>0</v>
      </c>
      <c r="X52" s="111"/>
      <c r="Z52" s="38"/>
      <c r="AC52" s="51"/>
      <c r="AE52" s="51"/>
      <c r="AG52" s="51"/>
      <c r="AI52" s="51"/>
    </row>
    <row r="53" spans="2:36" x14ac:dyDescent="0.2">
      <c r="B53" s="18">
        <f t="shared" si="3"/>
        <v>30</v>
      </c>
      <c r="C53" s="1"/>
      <c r="D53" s="1" t="s">
        <v>65</v>
      </c>
      <c r="F53" s="42">
        <f ca="1">SUM(F40:F52)</f>
        <v>0</v>
      </c>
      <c r="H53" s="42"/>
      <c r="L53" s="42"/>
      <c r="P53" s="81">
        <f ca="1">SUM(P40:P52)</f>
        <v>0</v>
      </c>
      <c r="Q53" s="68"/>
      <c r="R53" s="81">
        <f ca="1">SUM(R40:R52)</f>
        <v>0</v>
      </c>
      <c r="S53" s="38"/>
      <c r="T53" s="81">
        <f ca="1">SUM(T40:T52)</f>
        <v>0</v>
      </c>
      <c r="U53" s="38"/>
      <c r="V53" s="81">
        <f ca="1">SUM(V40:V52)</f>
        <v>0</v>
      </c>
      <c r="W53" s="51"/>
      <c r="X53" s="111"/>
      <c r="Z53" s="38"/>
      <c r="AC53" s="38"/>
      <c r="AE53" s="38"/>
      <c r="AG53" s="38"/>
      <c r="AI53" s="38"/>
    </row>
    <row r="54" spans="2:36" x14ac:dyDescent="0.2">
      <c r="B54" s="18"/>
      <c r="C54" s="1"/>
      <c r="D54" s="1"/>
      <c r="X54" s="111"/>
    </row>
    <row r="55" spans="2:36" x14ac:dyDescent="0.2">
      <c r="B55" s="18">
        <f>B53+1</f>
        <v>31</v>
      </c>
      <c r="C55" s="1"/>
      <c r="D55" s="1" t="s">
        <v>56</v>
      </c>
      <c r="F55" s="51">
        <f ca="1">'Distribution Class'!AF55</f>
        <v>-44849.840960763329</v>
      </c>
      <c r="H55" s="51"/>
      <c r="K55" s="74">
        <v>0</v>
      </c>
      <c r="L55" s="51">
        <f ca="1">F55-H55</f>
        <v>-44849.840960763329</v>
      </c>
      <c r="N55" s="2" t="s">
        <v>324</v>
      </c>
      <c r="O55" s="74">
        <v>11</v>
      </c>
      <c r="P55" s="79">
        <f ca="1">OFFSET('Dist Cust Factors'!$B$12,$O55-1,P$14)*$L55+OFFSET('Dist Cust Factors'!$B$12,$K55-1,P$14)*$H55</f>
        <v>-174.76829793148531</v>
      </c>
      <c r="R55" s="79">
        <f ca="1">OFFSET('Dist Cust Factors'!$B$12,$O55-1,R$14)*$L55+OFFSET('Dist Cust Factors'!$B$12,$K55-1,R$14)*$H55</f>
        <v>-41521.739227299455</v>
      </c>
      <c r="S55" s="79"/>
      <c r="T55" s="79">
        <f ca="1">OFFSET('Dist Cust Factors'!$B$12,$O55-1,T$14)*$L55+OFFSET('Dist Cust Factors'!$B$12,$K55-1,T$14)*$H55</f>
        <v>-3153.3334355323914</v>
      </c>
      <c r="U55" s="79"/>
      <c r="V55" s="79">
        <f ca="1">OFFSET('Dist Cust Factors'!$B$12,$O55-1,V$14)*$L55+OFFSET('Dist Cust Factors'!$B$12,$K55-1,V$14)*$H55</f>
        <v>0</v>
      </c>
      <c r="X55" s="111"/>
    </row>
    <row r="56" spans="2:36" x14ac:dyDescent="0.2">
      <c r="B56" s="18"/>
      <c r="C56" s="1"/>
      <c r="D56" s="1"/>
      <c r="X56" s="111"/>
    </row>
    <row r="57" spans="2:36" x14ac:dyDescent="0.2">
      <c r="B57" s="18">
        <f>B55+1</f>
        <v>32</v>
      </c>
      <c r="C57" s="1"/>
      <c r="D57" s="1" t="s">
        <v>66</v>
      </c>
      <c r="F57" s="42">
        <f ca="1">F53+F55</f>
        <v>-44849.840960763329</v>
      </c>
      <c r="H57" s="42">
        <f>H53+H55</f>
        <v>0</v>
      </c>
      <c r="L57" s="42">
        <f ca="1">L53+L55</f>
        <v>-44849.840960763329</v>
      </c>
      <c r="P57" s="42">
        <f ca="1">P53+P55</f>
        <v>-174.76829793148531</v>
      </c>
      <c r="Q57" s="110"/>
      <c r="R57" s="42">
        <f ca="1">R53+R55</f>
        <v>-41521.739227299455</v>
      </c>
      <c r="S57" s="51"/>
      <c r="T57" s="42">
        <f ca="1">T53+T55</f>
        <v>-3153.3334355323914</v>
      </c>
      <c r="U57" s="51"/>
      <c r="V57" s="42">
        <f ca="1">V53+V55</f>
        <v>0</v>
      </c>
      <c r="X57" s="111"/>
    </row>
    <row r="58" spans="2:36" x14ac:dyDescent="0.2">
      <c r="B58" s="18"/>
      <c r="C58" s="1"/>
      <c r="D58" s="6"/>
      <c r="E58" s="77"/>
      <c r="F58" s="77"/>
      <c r="H58" s="77"/>
      <c r="L58" s="77"/>
      <c r="X58" s="111"/>
    </row>
    <row r="59" spans="2:36" x14ac:dyDescent="0.2">
      <c r="B59" s="18"/>
      <c r="C59" s="1"/>
      <c r="D59" s="1"/>
      <c r="X59" s="111"/>
    </row>
    <row r="60" spans="2:36" x14ac:dyDescent="0.2">
      <c r="B60" s="18"/>
      <c r="C60" s="1"/>
      <c r="D60" s="6" t="s">
        <v>67</v>
      </c>
      <c r="E60" s="78"/>
      <c r="F60" s="78"/>
      <c r="AC60" s="2"/>
      <c r="AD60" s="2"/>
      <c r="AE60" s="2"/>
      <c r="AF60" s="2"/>
      <c r="AG60" s="2"/>
      <c r="AH60" s="2"/>
      <c r="AI60" s="2"/>
      <c r="AJ60" s="2"/>
    </row>
    <row r="61" spans="2:36" x14ac:dyDescent="0.2">
      <c r="B61" s="18"/>
      <c r="C61" s="1"/>
      <c r="D61" s="1"/>
      <c r="X61" s="111"/>
    </row>
    <row r="62" spans="2:36" x14ac:dyDescent="0.2">
      <c r="B62" s="18">
        <f>B57+1</f>
        <v>33</v>
      </c>
      <c r="C62" s="1"/>
      <c r="D62" s="1" t="s">
        <v>33</v>
      </c>
      <c r="F62" s="51">
        <f ca="1">'Distribution Class'!AF62</f>
        <v>0</v>
      </c>
      <c r="H62" s="51"/>
      <c r="J62" s="2"/>
      <c r="K62" s="74">
        <v>0</v>
      </c>
      <c r="L62" s="51">
        <f ca="1">F62-H62</f>
        <v>0</v>
      </c>
      <c r="O62" s="74">
        <v>0</v>
      </c>
      <c r="P62" s="79">
        <f ca="1">P18+P40</f>
        <v>0</v>
      </c>
      <c r="R62" s="79">
        <f ca="1">R18+R40</f>
        <v>0</v>
      </c>
      <c r="S62" s="79"/>
      <c r="T62" s="79">
        <f ca="1">T18+T40</f>
        <v>0</v>
      </c>
      <c r="U62" s="79"/>
      <c r="V62" s="79">
        <f ca="1">V18+V40</f>
        <v>0</v>
      </c>
      <c r="X62" s="111"/>
      <c r="Z62" s="38"/>
      <c r="AC62" s="51"/>
      <c r="AE62" s="51"/>
      <c r="AG62" s="51"/>
      <c r="AI62" s="51"/>
    </row>
    <row r="63" spans="2:36" x14ac:dyDescent="0.2">
      <c r="B63" s="18">
        <f>B62+1</f>
        <v>34</v>
      </c>
      <c r="C63" s="1"/>
      <c r="D63" s="1" t="s">
        <v>35</v>
      </c>
      <c r="F63" s="51">
        <f ca="1">'Distribution Class'!AF63</f>
        <v>0</v>
      </c>
      <c r="H63" s="51"/>
      <c r="J63" s="2"/>
      <c r="K63" s="74">
        <v>0</v>
      </c>
      <c r="L63" s="51">
        <f t="shared" ref="L63:L74" ca="1" si="4">F63-H63</f>
        <v>0</v>
      </c>
      <c r="O63" s="74">
        <v>0</v>
      </c>
      <c r="P63" s="79">
        <f t="shared" ref="P63:R74" ca="1" si="5">P19+P41</f>
        <v>0</v>
      </c>
      <c r="R63" s="79">
        <f t="shared" ca="1" si="5"/>
        <v>0</v>
      </c>
      <c r="S63" s="79"/>
      <c r="T63" s="79">
        <f t="shared" ref="T63:V74" ca="1" si="6">T19+T41</f>
        <v>0</v>
      </c>
      <c r="U63" s="79"/>
      <c r="V63" s="79">
        <f t="shared" ca="1" si="6"/>
        <v>0</v>
      </c>
      <c r="X63" s="111"/>
      <c r="Z63" s="38"/>
      <c r="AC63" s="51"/>
      <c r="AE63" s="51"/>
      <c r="AG63" s="51"/>
      <c r="AI63" s="51"/>
    </row>
    <row r="64" spans="2:36" x14ac:dyDescent="0.2">
      <c r="B64" s="18">
        <f t="shared" ref="B64:B75" si="7">B63+1</f>
        <v>35</v>
      </c>
      <c r="C64" s="1"/>
      <c r="D64" s="1" t="s">
        <v>37</v>
      </c>
      <c r="F64" s="51">
        <f ca="1">'Distribution Class'!AF64</f>
        <v>0</v>
      </c>
      <c r="H64" s="51"/>
      <c r="J64" s="2"/>
      <c r="K64" s="74">
        <v>0</v>
      </c>
      <c r="L64" s="51">
        <f t="shared" ca="1" si="4"/>
        <v>0</v>
      </c>
      <c r="O64" s="74">
        <v>0</v>
      </c>
      <c r="P64" s="79">
        <f t="shared" ca="1" si="5"/>
        <v>0</v>
      </c>
      <c r="R64" s="79">
        <f t="shared" ca="1" si="5"/>
        <v>0</v>
      </c>
      <c r="S64" s="79"/>
      <c r="T64" s="79">
        <f t="shared" ca="1" si="6"/>
        <v>0</v>
      </c>
      <c r="U64" s="79"/>
      <c r="V64" s="79">
        <f t="shared" ca="1" si="6"/>
        <v>0</v>
      </c>
      <c r="X64" s="111"/>
      <c r="Z64" s="38"/>
      <c r="AC64" s="51"/>
      <c r="AE64" s="51"/>
      <c r="AG64" s="51"/>
      <c r="AI64" s="51"/>
    </row>
    <row r="65" spans="2:35" x14ac:dyDescent="0.2">
      <c r="B65" s="18">
        <f t="shared" si="7"/>
        <v>36</v>
      </c>
      <c r="C65" s="1"/>
      <c r="D65" s="1" t="s">
        <v>39</v>
      </c>
      <c r="F65" s="51">
        <f ca="1">'Distribution Class'!AF65</f>
        <v>0</v>
      </c>
      <c r="H65" s="51"/>
      <c r="J65" s="2"/>
      <c r="K65" s="74">
        <v>0</v>
      </c>
      <c r="L65" s="51">
        <f t="shared" ca="1" si="4"/>
        <v>0</v>
      </c>
      <c r="O65" s="74">
        <v>0</v>
      </c>
      <c r="P65" s="79">
        <f t="shared" ca="1" si="5"/>
        <v>0</v>
      </c>
      <c r="R65" s="79">
        <f t="shared" ca="1" si="5"/>
        <v>0</v>
      </c>
      <c r="S65" s="79"/>
      <c r="T65" s="79">
        <f t="shared" ca="1" si="6"/>
        <v>0</v>
      </c>
      <c r="U65" s="79"/>
      <c r="V65" s="79">
        <f t="shared" ca="1" si="6"/>
        <v>0</v>
      </c>
      <c r="X65" s="111"/>
      <c r="Z65" s="38"/>
      <c r="AC65" s="51"/>
      <c r="AE65" s="51"/>
      <c r="AG65" s="51"/>
      <c r="AI65" s="51"/>
    </row>
    <row r="66" spans="2:35" x14ac:dyDescent="0.2">
      <c r="B66" s="18">
        <f t="shared" si="7"/>
        <v>37</v>
      </c>
      <c r="C66" s="1"/>
      <c r="D66" s="1" t="s">
        <v>41</v>
      </c>
      <c r="F66" s="51">
        <f ca="1">'Distribution Class'!AF66</f>
        <v>0</v>
      </c>
      <c r="H66" s="51"/>
      <c r="J66" s="2"/>
      <c r="K66" s="74">
        <v>0</v>
      </c>
      <c r="L66" s="51">
        <f t="shared" ca="1" si="4"/>
        <v>0</v>
      </c>
      <c r="O66" s="74">
        <v>0</v>
      </c>
      <c r="P66" s="79">
        <f t="shared" ca="1" si="5"/>
        <v>0</v>
      </c>
      <c r="R66" s="79">
        <f t="shared" ca="1" si="5"/>
        <v>0</v>
      </c>
      <c r="S66" s="79"/>
      <c r="T66" s="79">
        <f t="shared" ca="1" si="6"/>
        <v>0</v>
      </c>
      <c r="U66" s="79"/>
      <c r="V66" s="79">
        <f t="shared" ca="1" si="6"/>
        <v>0</v>
      </c>
      <c r="X66" s="111"/>
      <c r="Z66" s="38"/>
      <c r="AC66" s="51"/>
      <c r="AE66" s="51"/>
      <c r="AG66" s="51"/>
      <c r="AI66" s="51"/>
    </row>
    <row r="67" spans="2:35" x14ac:dyDescent="0.2">
      <c r="B67" s="18">
        <f t="shared" si="7"/>
        <v>38</v>
      </c>
      <c r="C67" s="1"/>
      <c r="D67" s="1" t="s">
        <v>43</v>
      </c>
      <c r="F67" s="51">
        <f ca="1">'Distribution Class'!AF67</f>
        <v>0</v>
      </c>
      <c r="H67" s="51"/>
      <c r="K67" s="74">
        <v>0</v>
      </c>
      <c r="L67" s="51">
        <f t="shared" ca="1" si="4"/>
        <v>0</v>
      </c>
      <c r="O67" s="74">
        <v>0</v>
      </c>
      <c r="P67" s="79">
        <f t="shared" ca="1" si="5"/>
        <v>0</v>
      </c>
      <c r="R67" s="79">
        <f t="shared" ca="1" si="5"/>
        <v>0</v>
      </c>
      <c r="S67" s="79"/>
      <c r="T67" s="79">
        <f t="shared" ca="1" si="6"/>
        <v>0</v>
      </c>
      <c r="U67" s="79"/>
      <c r="V67" s="79">
        <f t="shared" ca="1" si="6"/>
        <v>0</v>
      </c>
      <c r="X67" s="111"/>
      <c r="Z67" s="38"/>
      <c r="AC67" s="51"/>
      <c r="AE67" s="51"/>
      <c r="AG67" s="51"/>
      <c r="AI67" s="51"/>
    </row>
    <row r="68" spans="2:35" x14ac:dyDescent="0.2">
      <c r="B68" s="18">
        <f t="shared" si="7"/>
        <v>39</v>
      </c>
      <c r="C68" s="1"/>
      <c r="D68" s="1" t="s">
        <v>45</v>
      </c>
      <c r="F68" s="51">
        <f ca="1">'Distribution Class'!AF68</f>
        <v>0</v>
      </c>
      <c r="H68" s="51"/>
      <c r="K68" s="74">
        <v>0</v>
      </c>
      <c r="L68" s="51">
        <f t="shared" ca="1" si="4"/>
        <v>0</v>
      </c>
      <c r="O68" s="74">
        <v>0</v>
      </c>
      <c r="P68" s="79">
        <f t="shared" ca="1" si="5"/>
        <v>0</v>
      </c>
      <c r="R68" s="79">
        <f t="shared" ca="1" si="5"/>
        <v>0</v>
      </c>
      <c r="S68" s="79"/>
      <c r="T68" s="79">
        <f t="shared" ca="1" si="6"/>
        <v>0</v>
      </c>
      <c r="U68" s="79"/>
      <c r="V68" s="79">
        <f t="shared" ca="1" si="6"/>
        <v>0</v>
      </c>
      <c r="X68" s="111"/>
      <c r="Z68" s="38"/>
      <c r="AC68" s="51"/>
      <c r="AE68" s="51"/>
      <c r="AG68" s="51"/>
      <c r="AI68" s="51"/>
    </row>
    <row r="69" spans="2:35" x14ac:dyDescent="0.2">
      <c r="B69" s="18">
        <f t="shared" si="7"/>
        <v>40</v>
      </c>
      <c r="C69" s="1"/>
      <c r="D69" s="1" t="s">
        <v>47</v>
      </c>
      <c r="F69" s="51">
        <f ca="1">'Distribution Class'!AF69</f>
        <v>0</v>
      </c>
      <c r="H69" s="51"/>
      <c r="K69" s="74">
        <v>0</v>
      </c>
      <c r="L69" s="51">
        <f t="shared" ca="1" si="4"/>
        <v>0</v>
      </c>
      <c r="O69" s="74">
        <v>0</v>
      </c>
      <c r="P69" s="79">
        <f t="shared" ca="1" si="5"/>
        <v>0</v>
      </c>
      <c r="R69" s="79">
        <f t="shared" ca="1" si="5"/>
        <v>0</v>
      </c>
      <c r="S69" s="79"/>
      <c r="T69" s="79">
        <f t="shared" ca="1" si="6"/>
        <v>0</v>
      </c>
      <c r="U69" s="79"/>
      <c r="V69" s="79">
        <f t="shared" ca="1" si="6"/>
        <v>0</v>
      </c>
      <c r="X69" s="111"/>
      <c r="Z69" s="38"/>
      <c r="AC69" s="51"/>
      <c r="AE69" s="51"/>
      <c r="AG69" s="51"/>
      <c r="AI69" s="51"/>
    </row>
    <row r="70" spans="2:35" x14ac:dyDescent="0.2">
      <c r="B70" s="18">
        <f t="shared" si="7"/>
        <v>41</v>
      </c>
      <c r="C70" s="1"/>
      <c r="D70" s="1" t="s">
        <v>48</v>
      </c>
      <c r="F70" s="51">
        <f ca="1">'Distribution Class'!AF70</f>
        <v>0</v>
      </c>
      <c r="H70" s="51"/>
      <c r="K70" s="74">
        <v>0</v>
      </c>
      <c r="L70" s="51">
        <f t="shared" ca="1" si="4"/>
        <v>0</v>
      </c>
      <c r="O70" s="74">
        <v>0</v>
      </c>
      <c r="P70" s="79">
        <f t="shared" ca="1" si="5"/>
        <v>0</v>
      </c>
      <c r="R70" s="79">
        <f t="shared" ca="1" si="5"/>
        <v>0</v>
      </c>
      <c r="S70" s="79"/>
      <c r="T70" s="79">
        <f t="shared" ca="1" si="6"/>
        <v>0</v>
      </c>
      <c r="U70" s="79"/>
      <c r="V70" s="79">
        <f t="shared" ca="1" si="6"/>
        <v>0</v>
      </c>
      <c r="X70" s="111"/>
      <c r="Z70" s="38"/>
      <c r="AC70" s="51"/>
      <c r="AE70" s="51"/>
      <c r="AG70" s="51"/>
      <c r="AI70" s="51"/>
    </row>
    <row r="71" spans="2:35" x14ac:dyDescent="0.2">
      <c r="B71" s="18">
        <f t="shared" si="7"/>
        <v>42</v>
      </c>
      <c r="C71" s="1"/>
      <c r="D71" s="1" t="s">
        <v>49</v>
      </c>
      <c r="F71" s="51">
        <f ca="1">'Distribution Class'!AF71</f>
        <v>0</v>
      </c>
      <c r="H71" s="51"/>
      <c r="K71" s="74">
        <v>0</v>
      </c>
      <c r="L71" s="51">
        <f t="shared" ca="1" si="4"/>
        <v>0</v>
      </c>
      <c r="O71" s="74">
        <v>0</v>
      </c>
      <c r="P71" s="79">
        <f t="shared" ca="1" si="5"/>
        <v>0</v>
      </c>
      <c r="R71" s="79">
        <f t="shared" ca="1" si="5"/>
        <v>0</v>
      </c>
      <c r="S71" s="79"/>
      <c r="T71" s="79">
        <f t="shared" ca="1" si="6"/>
        <v>0</v>
      </c>
      <c r="U71" s="79"/>
      <c r="V71" s="79">
        <f t="shared" ca="1" si="6"/>
        <v>0</v>
      </c>
      <c r="X71" s="111"/>
      <c r="Z71" s="38"/>
      <c r="AC71" s="51"/>
      <c r="AE71" s="51"/>
      <c r="AG71" s="51"/>
      <c r="AI71" s="51"/>
    </row>
    <row r="72" spans="2:35" x14ac:dyDescent="0.2">
      <c r="B72" s="18">
        <f t="shared" si="7"/>
        <v>43</v>
      </c>
      <c r="C72" s="1"/>
      <c r="D72" s="1" t="s">
        <v>51</v>
      </c>
      <c r="F72" s="51">
        <f ca="1">'Distribution Class'!AF72</f>
        <v>0</v>
      </c>
      <c r="H72" s="51"/>
      <c r="K72" s="74">
        <v>0</v>
      </c>
      <c r="L72" s="51">
        <f t="shared" ca="1" si="4"/>
        <v>0</v>
      </c>
      <c r="O72" s="74">
        <v>0</v>
      </c>
      <c r="P72" s="79">
        <f t="shared" ca="1" si="5"/>
        <v>0</v>
      </c>
      <c r="R72" s="79">
        <f t="shared" ca="1" si="5"/>
        <v>0</v>
      </c>
      <c r="S72" s="79"/>
      <c r="T72" s="79">
        <f t="shared" ca="1" si="6"/>
        <v>0</v>
      </c>
      <c r="U72" s="79"/>
      <c r="V72" s="79">
        <f t="shared" ca="1" si="6"/>
        <v>0</v>
      </c>
      <c r="X72" s="111"/>
      <c r="Z72" s="38"/>
      <c r="AC72" s="51"/>
      <c r="AE72" s="51"/>
      <c r="AG72" s="51"/>
      <c r="AI72" s="51"/>
    </row>
    <row r="73" spans="2:35" x14ac:dyDescent="0.2">
      <c r="B73" s="18">
        <f>B72+1</f>
        <v>44</v>
      </c>
      <c r="C73" s="1"/>
      <c r="D73" s="1" t="s">
        <v>52</v>
      </c>
      <c r="F73" s="51">
        <f ca="1">'Distribution Class'!AF73</f>
        <v>0</v>
      </c>
      <c r="H73" s="51"/>
      <c r="K73" s="74">
        <v>0</v>
      </c>
      <c r="L73" s="51">
        <f t="shared" ca="1" si="4"/>
        <v>0</v>
      </c>
      <c r="O73" s="74">
        <v>0</v>
      </c>
      <c r="P73" s="79">
        <f t="shared" ca="1" si="5"/>
        <v>0</v>
      </c>
      <c r="R73" s="79">
        <f t="shared" ca="1" si="5"/>
        <v>0</v>
      </c>
      <c r="S73" s="79"/>
      <c r="T73" s="79">
        <f t="shared" ca="1" si="6"/>
        <v>0</v>
      </c>
      <c r="U73" s="79"/>
      <c r="V73" s="79">
        <f t="shared" ca="1" si="6"/>
        <v>0</v>
      </c>
      <c r="X73" s="111"/>
      <c r="Z73" s="38"/>
      <c r="AC73" s="51"/>
      <c r="AE73" s="51"/>
      <c r="AG73" s="51"/>
      <c r="AI73" s="51"/>
    </row>
    <row r="74" spans="2:35" x14ac:dyDescent="0.2">
      <c r="B74" s="18">
        <f>B73+1</f>
        <v>45</v>
      </c>
      <c r="C74" s="1"/>
      <c r="D74" s="1" t="s">
        <v>53</v>
      </c>
      <c r="F74" s="51">
        <f ca="1">'Distribution Class'!AF74</f>
        <v>0</v>
      </c>
      <c r="H74" s="51"/>
      <c r="K74" s="74">
        <v>0</v>
      </c>
      <c r="L74" s="51">
        <f t="shared" ca="1" si="4"/>
        <v>0</v>
      </c>
      <c r="O74" s="74">
        <v>0</v>
      </c>
      <c r="P74" s="79">
        <f t="shared" ca="1" si="5"/>
        <v>0</v>
      </c>
      <c r="R74" s="79">
        <f t="shared" ca="1" si="5"/>
        <v>0</v>
      </c>
      <c r="S74" s="79"/>
      <c r="T74" s="79">
        <f t="shared" ca="1" si="6"/>
        <v>0</v>
      </c>
      <c r="U74" s="79"/>
      <c r="V74" s="79">
        <f t="shared" ca="1" si="6"/>
        <v>0</v>
      </c>
      <c r="X74" s="111"/>
      <c r="Z74" s="38"/>
      <c r="AC74" s="51"/>
      <c r="AE74" s="51"/>
      <c r="AG74" s="51"/>
      <c r="AI74" s="51"/>
    </row>
    <row r="75" spans="2:35" x14ac:dyDescent="0.2">
      <c r="B75" s="18">
        <f t="shared" si="7"/>
        <v>46</v>
      </c>
      <c r="C75" s="1"/>
      <c r="D75" s="1" t="s">
        <v>68</v>
      </c>
      <c r="F75" s="42">
        <f ca="1">SUM(F62:F74)</f>
        <v>0</v>
      </c>
      <c r="H75" s="42"/>
      <c r="L75" s="42"/>
      <c r="P75" s="81">
        <f ca="1">SUM(P62:P74)</f>
        <v>0</v>
      </c>
      <c r="Q75" s="68"/>
      <c r="R75" s="81">
        <f ca="1">SUM(R62:R74)</f>
        <v>0</v>
      </c>
      <c r="S75" s="38"/>
      <c r="T75" s="81">
        <f ca="1">SUM(T62:T74)</f>
        <v>0</v>
      </c>
      <c r="U75" s="38"/>
      <c r="V75" s="81">
        <f ca="1">SUM(V62:V74)</f>
        <v>0</v>
      </c>
      <c r="W75" s="51"/>
      <c r="X75" s="111"/>
      <c r="Z75" s="38"/>
      <c r="AC75" s="38"/>
      <c r="AE75" s="38"/>
      <c r="AG75" s="38"/>
      <c r="AI75" s="38"/>
    </row>
    <row r="76" spans="2:35" x14ac:dyDescent="0.2">
      <c r="B76" s="18"/>
      <c r="C76" s="1"/>
      <c r="D76" s="1"/>
      <c r="X76" s="111"/>
    </row>
    <row r="77" spans="2:35" x14ac:dyDescent="0.2">
      <c r="B77" s="18">
        <f>B75+1</f>
        <v>47</v>
      </c>
      <c r="C77" s="1"/>
      <c r="D77" s="1" t="s">
        <v>56</v>
      </c>
      <c r="F77" s="51">
        <f ca="1">'Distribution Class'!AF77</f>
        <v>44854.381327047529</v>
      </c>
      <c r="H77" s="51"/>
      <c r="K77" s="74">
        <v>0</v>
      </c>
      <c r="L77" s="51">
        <f ca="1">F77-H77</f>
        <v>44854.381327047529</v>
      </c>
      <c r="O77" s="74">
        <v>0</v>
      </c>
      <c r="P77" s="79">
        <f t="shared" ref="P77" ca="1" si="8">P33+P55</f>
        <v>174.78599057142512</v>
      </c>
      <c r="R77" s="79">
        <f t="shared" ref="R77" ca="1" si="9">R33+R55</f>
        <v>41525.942673751219</v>
      </c>
      <c r="S77" s="79"/>
      <c r="T77" s="79">
        <f t="shared" ref="T77:V77" ca="1" si="10">T33+T55</f>
        <v>3153.6526627248813</v>
      </c>
      <c r="U77" s="79"/>
      <c r="V77" s="79">
        <f t="shared" ca="1" si="10"/>
        <v>0</v>
      </c>
      <c r="X77" s="111"/>
    </row>
    <row r="78" spans="2:35" x14ac:dyDescent="0.2">
      <c r="B78" s="18"/>
      <c r="C78" s="1"/>
      <c r="D78" s="1"/>
      <c r="X78" s="111"/>
    </row>
    <row r="79" spans="2:35" x14ac:dyDescent="0.2">
      <c r="B79" s="18">
        <f>B77+1</f>
        <v>48</v>
      </c>
      <c r="C79" s="1"/>
      <c r="D79" s="1" t="s">
        <v>69</v>
      </c>
      <c r="F79" s="42">
        <f ca="1">F75+F77</f>
        <v>44854.381327047529</v>
      </c>
      <c r="H79" s="42">
        <f>H75+H77</f>
        <v>0</v>
      </c>
      <c r="L79" s="42">
        <f ca="1">L75+L77</f>
        <v>44854.381327047529</v>
      </c>
      <c r="P79" s="42">
        <f ca="1">P75+P77</f>
        <v>174.78599057142512</v>
      </c>
      <c r="Q79" s="110"/>
      <c r="R79" s="42">
        <f ca="1">R75+R77</f>
        <v>41525.942673751219</v>
      </c>
      <c r="S79" s="51"/>
      <c r="T79" s="42">
        <f ca="1">T75+T77</f>
        <v>3153.6526627248813</v>
      </c>
      <c r="U79" s="51"/>
      <c r="V79" s="42">
        <f ca="1">V75+V77</f>
        <v>0</v>
      </c>
      <c r="X79" s="111"/>
    </row>
    <row r="80" spans="2:35" x14ac:dyDescent="0.2">
      <c r="B80" s="18"/>
      <c r="C80" s="1"/>
      <c r="D80" s="6"/>
      <c r="E80" s="77"/>
      <c r="F80" s="77"/>
      <c r="H80" s="77"/>
      <c r="L80" s="77"/>
      <c r="X80" s="111"/>
    </row>
    <row r="81" spans="2:24" x14ac:dyDescent="0.2">
      <c r="B81" s="18"/>
      <c r="C81" s="1"/>
      <c r="D81" s="1"/>
      <c r="X81" s="111"/>
    </row>
    <row r="82" spans="2:24" x14ac:dyDescent="0.2">
      <c r="B82" s="18"/>
      <c r="C82" s="1"/>
      <c r="D82" s="6" t="s">
        <v>70</v>
      </c>
      <c r="X82" s="111"/>
    </row>
    <row r="83" spans="2:24" x14ac:dyDescent="0.2">
      <c r="B83" s="18"/>
      <c r="C83" s="1"/>
      <c r="D83" s="1"/>
      <c r="X83" s="111"/>
    </row>
    <row r="84" spans="2:24" x14ac:dyDescent="0.2">
      <c r="B84" s="18">
        <f>B79+1</f>
        <v>49</v>
      </c>
      <c r="C84" s="1"/>
      <c r="D84" s="1" t="s">
        <v>71</v>
      </c>
      <c r="F84" s="51">
        <f ca="1">'Distribution Class'!AF84</f>
        <v>0</v>
      </c>
      <c r="H84" s="51"/>
      <c r="K84" s="74">
        <v>0</v>
      </c>
      <c r="L84" s="51">
        <f t="shared" ref="L84:L88" ca="1" si="11">F84-H84</f>
        <v>0</v>
      </c>
      <c r="O84" s="74">
        <v>0</v>
      </c>
      <c r="P84" s="79">
        <f ca="1">OFFSET('Dist Cust Factors'!$B$12,$O84-1,P$14)*$L84+OFFSET('Dist Cust Factors'!$B$12,$K84-1,P$14)*$H84</f>
        <v>0</v>
      </c>
      <c r="R84" s="79">
        <f ca="1">OFFSET('Dist Cust Factors'!$B$12,$O84-1,R$14)*$L84+OFFSET('Dist Cust Factors'!$B$12,$K84-1,R$14)*$H84</f>
        <v>0</v>
      </c>
      <c r="S84" s="79"/>
      <c r="T84" s="79">
        <f ca="1">OFFSET('Dist Cust Factors'!$B$12,$O84-1,T$14)*$L84+OFFSET('Dist Cust Factors'!$B$12,$K84-1,T$14)*$H84</f>
        <v>0</v>
      </c>
      <c r="U84" s="79"/>
      <c r="V84" s="79">
        <f ca="1">OFFSET('Dist Cust Factors'!$B$12,$O84-1,V$14)*$L84+OFFSET('Dist Cust Factors'!$B$12,$K84-1,V$14)*$H84</f>
        <v>0</v>
      </c>
      <c r="X84" s="111"/>
    </row>
    <row r="85" spans="2:24" x14ac:dyDescent="0.2">
      <c r="B85" s="18">
        <f>B84+1</f>
        <v>50</v>
      </c>
      <c r="C85" s="1"/>
      <c r="D85" s="1" t="s">
        <v>73</v>
      </c>
      <c r="F85" s="51">
        <f ca="1">'Distribution Class'!AF85</f>
        <v>0</v>
      </c>
      <c r="H85" s="51"/>
      <c r="K85" s="74">
        <v>0</v>
      </c>
      <c r="L85" s="51">
        <f t="shared" ca="1" si="11"/>
        <v>0</v>
      </c>
      <c r="O85" s="74">
        <v>0</v>
      </c>
      <c r="P85" s="79">
        <f ca="1">OFFSET('Dist Cust Factors'!$B$12,$O85-1,P$14)*$L85+OFFSET('Dist Cust Factors'!$B$12,$K85-1,P$14)*$H85</f>
        <v>0</v>
      </c>
      <c r="R85" s="79">
        <f ca="1">OFFSET('Dist Cust Factors'!$B$12,$O85-1,R$14)*$L85+OFFSET('Dist Cust Factors'!$B$12,$K85-1,R$14)*$H85</f>
        <v>0</v>
      </c>
      <c r="S85" s="79"/>
      <c r="T85" s="79">
        <f ca="1">OFFSET('Dist Cust Factors'!$B$12,$O85-1,T$14)*$L85+OFFSET('Dist Cust Factors'!$B$12,$K85-1,T$14)*$H85</f>
        <v>0</v>
      </c>
      <c r="U85" s="79"/>
      <c r="V85" s="79">
        <f ca="1">OFFSET('Dist Cust Factors'!$B$12,$O85-1,V$14)*$L85+OFFSET('Dist Cust Factors'!$B$12,$K85-1,V$14)*$H85</f>
        <v>0</v>
      </c>
      <c r="X85" s="111"/>
    </row>
    <row r="86" spans="2:24" x14ac:dyDescent="0.2">
      <c r="B86" s="18">
        <f t="shared" ref="B86:B89" si="12">B85+1</f>
        <v>51</v>
      </c>
      <c r="C86" s="1"/>
      <c r="D86" s="1" t="s">
        <v>74</v>
      </c>
      <c r="F86" s="51">
        <f ca="1">'Distribution Class'!AF86</f>
        <v>0</v>
      </c>
      <c r="H86" s="51"/>
      <c r="K86" s="74">
        <v>0</v>
      </c>
      <c r="L86" s="51">
        <f t="shared" ca="1" si="11"/>
        <v>0</v>
      </c>
      <c r="O86" s="74">
        <v>0</v>
      </c>
      <c r="P86" s="79">
        <f ca="1">OFFSET('Dist Cust Factors'!$B$12,$O86-1,P$14)*$L86+OFFSET('Dist Cust Factors'!$B$12,$K86-1,P$14)*$H86</f>
        <v>0</v>
      </c>
      <c r="R86" s="79">
        <f ca="1">OFFSET('Dist Cust Factors'!$B$12,$O86-1,R$14)*$L86+OFFSET('Dist Cust Factors'!$B$12,$K86-1,R$14)*$H86</f>
        <v>0</v>
      </c>
      <c r="S86" s="79"/>
      <c r="T86" s="79">
        <f ca="1">OFFSET('Dist Cust Factors'!$B$12,$O86-1,T$14)*$L86+OFFSET('Dist Cust Factors'!$B$12,$K86-1,T$14)*$H86</f>
        <v>0</v>
      </c>
      <c r="U86" s="79"/>
      <c r="V86" s="79">
        <f ca="1">OFFSET('Dist Cust Factors'!$B$12,$O86-1,V$14)*$L86+OFFSET('Dist Cust Factors'!$B$12,$K86-1,V$14)*$H86</f>
        <v>0</v>
      </c>
      <c r="X86" s="111"/>
    </row>
    <row r="87" spans="2:24" x14ac:dyDescent="0.2">
      <c r="B87" s="18">
        <f t="shared" si="12"/>
        <v>52</v>
      </c>
      <c r="C87" s="1"/>
      <c r="D87" s="1" t="s">
        <v>75</v>
      </c>
      <c r="F87" s="51">
        <f ca="1">'Distribution Class'!AF87</f>
        <v>0</v>
      </c>
      <c r="H87" s="51"/>
      <c r="K87" s="74">
        <v>0</v>
      </c>
      <c r="L87" s="51">
        <f t="shared" ca="1" si="11"/>
        <v>0</v>
      </c>
      <c r="O87" s="74">
        <v>0</v>
      </c>
      <c r="P87" s="79">
        <f ca="1">OFFSET('Dist Cust Factors'!$B$12,$O87-1,P$14)*$L87+OFFSET('Dist Cust Factors'!$B$12,$K87-1,P$14)*$H87</f>
        <v>0</v>
      </c>
      <c r="R87" s="79">
        <f ca="1">OFFSET('Dist Cust Factors'!$B$12,$O87-1,R$14)*$L87+OFFSET('Dist Cust Factors'!$B$12,$K87-1,R$14)*$H87</f>
        <v>0</v>
      </c>
      <c r="S87" s="79"/>
      <c r="T87" s="79">
        <f ca="1">OFFSET('Dist Cust Factors'!$B$12,$O87-1,T$14)*$L87+OFFSET('Dist Cust Factors'!$B$12,$K87-1,T$14)*$H87</f>
        <v>0</v>
      </c>
      <c r="U87" s="79"/>
      <c r="V87" s="79">
        <f ca="1">OFFSET('Dist Cust Factors'!$B$12,$O87-1,V$14)*$L87+OFFSET('Dist Cust Factors'!$B$12,$K87-1,V$14)*$H87</f>
        <v>0</v>
      </c>
      <c r="X87" s="111"/>
    </row>
    <row r="88" spans="2:24" x14ac:dyDescent="0.2">
      <c r="B88" s="18">
        <f t="shared" si="12"/>
        <v>53</v>
      </c>
      <c r="C88" s="1"/>
      <c r="D88" s="1" t="s">
        <v>76</v>
      </c>
      <c r="F88" s="51">
        <f ca="1">'Distribution Class'!AF88</f>
        <v>0</v>
      </c>
      <c r="H88" s="51"/>
      <c r="K88" s="74">
        <v>0</v>
      </c>
      <c r="L88" s="51">
        <f t="shared" ca="1" si="11"/>
        <v>0</v>
      </c>
      <c r="O88" s="74">
        <v>0</v>
      </c>
      <c r="P88" s="79">
        <f ca="1">OFFSET('Dist Cust Factors'!$B$12,$O88-1,P$14)*$L88+OFFSET('Dist Cust Factors'!$B$12,$K88-1,P$14)*$H88</f>
        <v>0</v>
      </c>
      <c r="R88" s="79">
        <f ca="1">OFFSET('Dist Cust Factors'!$B$12,$O88-1,R$14)*$L88+OFFSET('Dist Cust Factors'!$B$12,$K88-1,R$14)*$H88</f>
        <v>0</v>
      </c>
      <c r="S88" s="79"/>
      <c r="T88" s="79">
        <f ca="1">OFFSET('Dist Cust Factors'!$B$12,$O88-1,T$14)*$L88+OFFSET('Dist Cust Factors'!$B$12,$K88-1,T$14)*$H88</f>
        <v>0</v>
      </c>
      <c r="U88" s="79"/>
      <c r="V88" s="79">
        <f ca="1">OFFSET('Dist Cust Factors'!$B$12,$O88-1,V$14)*$L88+OFFSET('Dist Cust Factors'!$B$12,$K88-1,V$14)*$H88</f>
        <v>0</v>
      </c>
      <c r="X88" s="111"/>
    </row>
    <row r="89" spans="2:24" x14ac:dyDescent="0.2">
      <c r="B89" s="18">
        <f t="shared" si="12"/>
        <v>54</v>
      </c>
      <c r="C89" s="1"/>
      <c r="D89" s="1" t="s">
        <v>77</v>
      </c>
      <c r="F89" s="42">
        <f ca="1">SUM(F82:F88)</f>
        <v>0</v>
      </c>
      <c r="H89" s="42">
        <f>SUM(H82:H88)</f>
        <v>0</v>
      </c>
      <c r="L89" s="42">
        <f ca="1">SUM(L82:L88)</f>
        <v>0</v>
      </c>
      <c r="P89" s="81">
        <f ca="1">SUM(P82:P88)</f>
        <v>0</v>
      </c>
      <c r="Q89" s="38"/>
      <c r="R89" s="81">
        <f ca="1">SUM(R82:R88)</f>
        <v>0</v>
      </c>
      <c r="S89" s="38"/>
      <c r="T89" s="81">
        <f ca="1">SUM(T82:T88)</f>
        <v>0</v>
      </c>
      <c r="U89" s="38"/>
      <c r="V89" s="81">
        <f ca="1">SUM(V82:V88)</f>
        <v>0</v>
      </c>
      <c r="X89" s="111"/>
    </row>
    <row r="90" spans="2:24" x14ac:dyDescent="0.2">
      <c r="B90" s="18"/>
      <c r="C90" s="1"/>
      <c r="D90" s="1"/>
      <c r="X90" s="111"/>
    </row>
    <row r="91" spans="2:24" x14ac:dyDescent="0.2">
      <c r="B91" s="18"/>
      <c r="C91" s="1"/>
      <c r="D91" s="1"/>
      <c r="X91" s="111"/>
    </row>
    <row r="92" spans="2:24" x14ac:dyDescent="0.2">
      <c r="B92" s="18">
        <f>B89+1</f>
        <v>55</v>
      </c>
      <c r="C92" s="1"/>
      <c r="D92" s="1" t="s">
        <v>78</v>
      </c>
      <c r="F92" s="42">
        <f ca="1">F79+F89</f>
        <v>44854.381327047529</v>
      </c>
      <c r="H92" s="42">
        <f>H79+H89</f>
        <v>0</v>
      </c>
      <c r="L92" s="42">
        <f ca="1">L79+L89</f>
        <v>44854.381327047529</v>
      </c>
      <c r="P92" s="42">
        <f ca="1">P79+P89</f>
        <v>174.78599057142512</v>
      </c>
      <c r="Q92" s="110"/>
      <c r="R92" s="42">
        <f ca="1">R79+R89</f>
        <v>41525.942673751219</v>
      </c>
      <c r="S92" s="51"/>
      <c r="T92" s="42">
        <f ca="1">T79+T89</f>
        <v>3153.6526627248813</v>
      </c>
      <c r="U92" s="51"/>
      <c r="V92" s="42">
        <f ca="1">V79+V89</f>
        <v>0</v>
      </c>
      <c r="X92" s="111"/>
    </row>
    <row r="93" spans="2:24" x14ac:dyDescent="0.2">
      <c r="X93" s="111"/>
    </row>
    <row r="94" spans="2:24" x14ac:dyDescent="0.2">
      <c r="X94" s="111"/>
    </row>
    <row r="95" spans="2:24" x14ac:dyDescent="0.2">
      <c r="B95" s="18">
        <f>B92+1</f>
        <v>56</v>
      </c>
      <c r="C95" s="1"/>
      <c r="D95" s="1" t="s">
        <v>79</v>
      </c>
      <c r="F95" s="88">
        <f>Function!$F$95</f>
        <v>6.0821321807016528E-2</v>
      </c>
      <c r="H95" s="88">
        <v>6.0821321807016528E-2</v>
      </c>
      <c r="L95" s="88">
        <v>6.0821321807016528E-2</v>
      </c>
      <c r="P95" s="121">
        <f>$F$95</f>
        <v>6.0821321807016528E-2</v>
      </c>
      <c r="R95" s="121">
        <f>$F$95</f>
        <v>6.0821321807016528E-2</v>
      </c>
      <c r="T95" s="121">
        <f>$F$95</f>
        <v>6.0821321807016528E-2</v>
      </c>
      <c r="V95" s="121">
        <f>$F$95</f>
        <v>6.0821321807016528E-2</v>
      </c>
      <c r="X95" s="111"/>
    </row>
    <row r="96" spans="2:24" x14ac:dyDescent="0.2">
      <c r="B96" s="18"/>
      <c r="C96" s="1"/>
      <c r="D96" s="1"/>
      <c r="X96" s="111"/>
    </row>
    <row r="97" spans="2:35" x14ac:dyDescent="0.2">
      <c r="B97" s="18">
        <f>B95+1</f>
        <v>57</v>
      </c>
      <c r="C97" s="1"/>
      <c r="D97" s="1" t="s">
        <v>80</v>
      </c>
      <c r="F97" s="42">
        <f ca="1">F92*F95</f>
        <v>2728.1027611469908</v>
      </c>
      <c r="H97" s="42">
        <f>H92*H95</f>
        <v>0</v>
      </c>
      <c r="L97" s="42">
        <f ca="1">L92*L95</f>
        <v>2728.1027611469908</v>
      </c>
      <c r="P97" s="42">
        <f ca="1">P92*P95</f>
        <v>10.630714979902804</v>
      </c>
      <c r="R97" s="42">
        <f ca="1">R92*R95</f>
        <v>2525.6627226999431</v>
      </c>
      <c r="S97" s="79"/>
      <c r="T97" s="42">
        <f ca="1">T92*T95</f>
        <v>191.80932346714457</v>
      </c>
      <c r="U97" s="79"/>
      <c r="V97" s="42">
        <f ca="1">V92*V95</f>
        <v>0</v>
      </c>
      <c r="X97" s="111"/>
    </row>
    <row r="98" spans="2:35" x14ac:dyDescent="0.2">
      <c r="B98" s="18"/>
      <c r="C98" s="1"/>
      <c r="D98" s="1"/>
      <c r="F98" s="51"/>
      <c r="H98" s="51"/>
      <c r="L98" s="51"/>
      <c r="X98" s="111"/>
    </row>
    <row r="99" spans="2:35" x14ac:dyDescent="0.2">
      <c r="B99" s="18"/>
      <c r="C99" s="1"/>
      <c r="D99" s="1"/>
      <c r="F99" s="51"/>
      <c r="H99" s="51"/>
      <c r="L99" s="51"/>
      <c r="X99" s="111"/>
    </row>
    <row r="100" spans="2:35" x14ac:dyDescent="0.2">
      <c r="B100" s="18"/>
      <c r="C100" s="1"/>
      <c r="D100" s="6" t="s">
        <v>81</v>
      </c>
      <c r="X100" s="111"/>
    </row>
    <row r="101" spans="2:35" x14ac:dyDescent="0.2">
      <c r="B101" s="18"/>
      <c r="C101" s="1"/>
      <c r="D101" s="1"/>
      <c r="X101" s="111"/>
    </row>
    <row r="102" spans="2:35" x14ac:dyDescent="0.2">
      <c r="B102" s="18">
        <f>B97+1</f>
        <v>58</v>
      </c>
      <c r="C102" s="1"/>
      <c r="D102" s="1" t="s">
        <v>82</v>
      </c>
      <c r="F102" s="51">
        <f ca="1">'Distribution Class'!AF102</f>
        <v>0</v>
      </c>
      <c r="H102" s="51"/>
      <c r="K102" s="74">
        <v>0</v>
      </c>
      <c r="L102" s="51">
        <f t="shared" ref="L102:L103" ca="1" si="13">F102-H102</f>
        <v>0</v>
      </c>
      <c r="O102" s="74">
        <v>0</v>
      </c>
      <c r="P102" s="79">
        <f ca="1">OFFSET('Dist Cust Factors'!$B$12,$O102-1,P$14)*$L102+OFFSET('Dist Cust Factors'!$B$12,$K102-1,P$14)*$H102</f>
        <v>0</v>
      </c>
      <c r="R102" s="79">
        <f ca="1">OFFSET('Dist Cust Factors'!$B$12,$O102-1,R$14)*$L102+OFFSET('Dist Cust Factors'!$B$12,$K102-1,R$14)*$H102</f>
        <v>0</v>
      </c>
      <c r="S102" s="79"/>
      <c r="T102" s="79">
        <f ca="1">OFFSET('Dist Cust Factors'!$B$12,$O102-1,T$14)*$L102+OFFSET('Dist Cust Factors'!$B$12,$K102-1,T$14)*$H102</f>
        <v>0</v>
      </c>
      <c r="U102" s="79"/>
      <c r="V102" s="79">
        <f ca="1">OFFSET('Dist Cust Factors'!$B$12,$O102-1,V$14)*$L102+OFFSET('Dist Cust Factors'!$B$12,$K102-1,V$14)*$H102</f>
        <v>0</v>
      </c>
      <c r="X102" s="111"/>
    </row>
    <row r="103" spans="2:35" x14ac:dyDescent="0.2">
      <c r="B103" s="18">
        <f>B102+1</f>
        <v>59</v>
      </c>
      <c r="C103" s="1"/>
      <c r="D103" s="1" t="s">
        <v>56</v>
      </c>
      <c r="F103" s="51">
        <f ca="1">'Distribution Class'!AF103</f>
        <v>6237.0982061801597</v>
      </c>
      <c r="H103" s="51"/>
      <c r="K103" s="74">
        <v>0</v>
      </c>
      <c r="L103" s="51">
        <f t="shared" ca="1" si="13"/>
        <v>6237.0982061801597</v>
      </c>
      <c r="N103" s="2" t="s">
        <v>324</v>
      </c>
      <c r="O103" s="74">
        <v>11</v>
      </c>
      <c r="P103" s="79">
        <f ca="1">OFFSET('Dist Cust Factors'!$B$12,$O103-1,P$14)*$L103+OFFSET('Dist Cust Factors'!$B$12,$K103-1,P$14)*$H103</f>
        <v>24.304367957051383</v>
      </c>
      <c r="R103" s="79">
        <f ca="1">OFFSET('Dist Cust Factors'!$B$12,$O103-1,R$14)*$L103+OFFSET('Dist Cust Factors'!$B$12,$K103-1,R$14)*$H103</f>
        <v>5774.2716519024671</v>
      </c>
      <c r="S103" s="79"/>
      <c r="T103" s="79">
        <f ca="1">OFFSET('Dist Cust Factors'!$B$12,$O103-1,T$14)*$L103+OFFSET('Dist Cust Factors'!$B$12,$K103-1,T$14)*$H103</f>
        <v>438.52218632064154</v>
      </c>
      <c r="U103" s="79"/>
      <c r="V103" s="79">
        <f ca="1">OFFSET('Dist Cust Factors'!$B$12,$O103-1,V$14)*$L103+OFFSET('Dist Cust Factors'!$B$12,$K103-1,V$14)*$H103</f>
        <v>0</v>
      </c>
      <c r="X103" s="111"/>
    </row>
    <row r="104" spans="2:35" x14ac:dyDescent="0.2">
      <c r="B104" s="18">
        <f>B103+1</f>
        <v>60</v>
      </c>
      <c r="C104" s="1"/>
      <c r="D104" s="1" t="s">
        <v>84</v>
      </c>
      <c r="F104" s="42">
        <f ca="1">F102+F103</f>
        <v>6237.0982061801597</v>
      </c>
      <c r="H104" s="42">
        <f>H102+H103</f>
        <v>0</v>
      </c>
      <c r="L104" s="42">
        <f ca="1">L102+L103</f>
        <v>6237.0982061801597</v>
      </c>
      <c r="P104" s="42">
        <f ca="1">P102+P103</f>
        <v>24.304367957051383</v>
      </c>
      <c r="R104" s="42">
        <f ca="1">R102+R103</f>
        <v>5774.2716519024671</v>
      </c>
      <c r="T104" s="42">
        <f ca="1">T102+T103</f>
        <v>438.52218632064154</v>
      </c>
      <c r="V104" s="42">
        <f ca="1">V102+V103</f>
        <v>0</v>
      </c>
      <c r="X104" s="111"/>
    </row>
    <row r="105" spans="2:35" x14ac:dyDescent="0.2">
      <c r="B105" s="18"/>
      <c r="C105" s="1"/>
      <c r="D105" s="1"/>
      <c r="X105" s="111"/>
    </row>
    <row r="106" spans="2:35" x14ac:dyDescent="0.2">
      <c r="B106" s="18"/>
      <c r="C106" s="1"/>
      <c r="D106" s="6" t="s">
        <v>85</v>
      </c>
      <c r="F106" s="51"/>
      <c r="H106" s="51"/>
      <c r="L106" s="51"/>
      <c r="X106" s="111"/>
    </row>
    <row r="107" spans="2:35" x14ac:dyDescent="0.2">
      <c r="B107" s="18"/>
      <c r="C107" s="1"/>
      <c r="D107" s="1"/>
      <c r="F107" s="51"/>
      <c r="H107" s="51"/>
      <c r="L107" s="51"/>
      <c r="X107" s="111"/>
    </row>
    <row r="108" spans="2:35" x14ac:dyDescent="0.2">
      <c r="B108" s="18">
        <f>B104+1</f>
        <v>61</v>
      </c>
      <c r="C108" s="1"/>
      <c r="D108" s="1" t="s">
        <v>86</v>
      </c>
      <c r="F108" s="51">
        <f ca="1">'Distribution Class'!AF108</f>
        <v>352.05361510571475</v>
      </c>
      <c r="H108" s="51"/>
      <c r="K108" s="74">
        <v>0</v>
      </c>
      <c r="L108" s="51">
        <f t="shared" ref="L108:L109" ca="1" si="14">F108-H108</f>
        <v>352.05361510571475</v>
      </c>
      <c r="N108" s="2" t="s">
        <v>324</v>
      </c>
      <c r="O108" s="74">
        <v>11</v>
      </c>
      <c r="P108" s="79">
        <f ca="1">OFFSET('Dist Cust Factors'!$B$12,$O108-1,P$14)*$L108+OFFSET('Dist Cust Factors'!$B$12,$K108-1,P$14)*$H108</f>
        <v>1.3718624141048645</v>
      </c>
      <c r="R108" s="79">
        <f ca="1">OFFSET('Dist Cust Factors'!$B$12,$O108-1,R$14)*$L108+OFFSET('Dist Cust Factors'!$B$12,$K108-1,R$14)*$H108</f>
        <v>325.92932521736077</v>
      </c>
      <c r="S108" s="79"/>
      <c r="T108" s="79">
        <f ca="1">OFFSET('Dist Cust Factors'!$B$12,$O108-1,T$14)*$L108+OFFSET('Dist Cust Factors'!$B$12,$K108-1,T$14)*$H108</f>
        <v>24.752427474249117</v>
      </c>
      <c r="U108" s="79"/>
      <c r="V108" s="79">
        <f ca="1">OFFSET('Dist Cust Factors'!$B$12,$O108-1,V$14)*$L108+OFFSET('Dist Cust Factors'!$B$12,$K108-1,V$14)*$H108</f>
        <v>0</v>
      </c>
      <c r="X108" s="111"/>
    </row>
    <row r="109" spans="2:35" x14ac:dyDescent="0.2">
      <c r="B109" s="18">
        <f>B108+1</f>
        <v>62</v>
      </c>
      <c r="C109" s="1"/>
      <c r="D109" s="1" t="s">
        <v>88</v>
      </c>
      <c r="F109" s="51">
        <f ca="1">'Distribution Class'!AF109</f>
        <v>0</v>
      </c>
      <c r="H109" s="51"/>
      <c r="K109" s="74">
        <v>0</v>
      </c>
      <c r="L109" s="51">
        <f t="shared" ca="1" si="14"/>
        <v>0</v>
      </c>
      <c r="O109" s="74">
        <v>0</v>
      </c>
      <c r="P109" s="79">
        <f ca="1">OFFSET('Dist Cust Factors'!$B$12,$O109-1,P$14)*$L109+OFFSET('Dist Cust Factors'!$B$12,$K109-1,P$14)*$H109</f>
        <v>0</v>
      </c>
      <c r="R109" s="79">
        <f ca="1">OFFSET('Dist Cust Factors'!$B$12,$O109-1,R$14)*$L109+OFFSET('Dist Cust Factors'!$B$12,$K109-1,R$14)*$H109</f>
        <v>0</v>
      </c>
      <c r="S109" s="79"/>
      <c r="T109" s="79">
        <f ca="1">OFFSET('Dist Cust Factors'!$B$12,$O109-1,T$14)*$L109+OFFSET('Dist Cust Factors'!$B$12,$K109-1,T$14)*$H109</f>
        <v>0</v>
      </c>
      <c r="U109" s="79"/>
      <c r="V109" s="79">
        <f ca="1">OFFSET('Dist Cust Factors'!$B$12,$O109-1,V$14)*$L109+OFFSET('Dist Cust Factors'!$B$12,$K109-1,V$14)*$H109</f>
        <v>0</v>
      </c>
      <c r="X109" s="111"/>
    </row>
    <row r="110" spans="2:35" x14ac:dyDescent="0.2">
      <c r="B110" s="18">
        <f>B109+1</f>
        <v>63</v>
      </c>
      <c r="C110" s="1"/>
      <c r="D110" s="1" t="s">
        <v>90</v>
      </c>
      <c r="F110" s="42">
        <f ca="1">F108+F109</f>
        <v>352.05361510571475</v>
      </c>
      <c r="H110" s="42">
        <f>H108+H109</f>
        <v>0</v>
      </c>
      <c r="L110" s="42">
        <f ca="1">L108+L109</f>
        <v>352.05361510571475</v>
      </c>
      <c r="P110" s="42">
        <f ca="1">P108+P109</f>
        <v>1.3718624141048645</v>
      </c>
      <c r="R110" s="42">
        <f ca="1">R108+R109</f>
        <v>325.92932521736077</v>
      </c>
      <c r="T110" s="42">
        <f ca="1">T108+T109</f>
        <v>24.752427474249117</v>
      </c>
      <c r="V110" s="42">
        <f ca="1">V108+V109</f>
        <v>0</v>
      </c>
      <c r="X110" s="111"/>
    </row>
    <row r="111" spans="2:35" x14ac:dyDescent="0.2">
      <c r="B111" s="18"/>
      <c r="C111" s="1"/>
      <c r="D111" s="1"/>
      <c r="X111" s="111"/>
    </row>
    <row r="112" spans="2:35" x14ac:dyDescent="0.2">
      <c r="B112" s="18"/>
      <c r="C112" s="1"/>
      <c r="D112" s="1"/>
      <c r="X112" s="111"/>
      <c r="AC112" s="2"/>
      <c r="AE112" s="2"/>
      <c r="AG112" s="2"/>
      <c r="AI112" s="2"/>
    </row>
    <row r="113" spans="2:36" x14ac:dyDescent="0.2">
      <c r="B113" s="18"/>
      <c r="C113" s="1"/>
      <c r="D113" s="6" t="s">
        <v>91</v>
      </c>
      <c r="X113" s="111"/>
      <c r="Z113" s="2" t="s">
        <v>92</v>
      </c>
      <c r="AA113" s="2" t="s">
        <v>93</v>
      </c>
      <c r="AC113" s="2" t="s">
        <v>320</v>
      </c>
      <c r="AD113" s="2"/>
      <c r="AE113" s="2" t="s">
        <v>325</v>
      </c>
      <c r="AF113" s="2"/>
      <c r="AG113" s="2" t="s">
        <v>326</v>
      </c>
      <c r="AH113" s="2"/>
      <c r="AI113" s="2" t="s">
        <v>327</v>
      </c>
      <c r="AJ113" s="2"/>
    </row>
    <row r="114" spans="2:36" x14ac:dyDescent="0.2">
      <c r="B114" s="18"/>
      <c r="C114" s="1"/>
      <c r="D114" s="1"/>
      <c r="X114" s="111"/>
      <c r="Z114" s="34" t="s">
        <v>94</v>
      </c>
      <c r="AA114" s="34" t="s">
        <v>95</v>
      </c>
      <c r="AC114" s="34" t="s">
        <v>321</v>
      </c>
      <c r="AD114" s="2"/>
      <c r="AE114" s="34" t="s">
        <v>328</v>
      </c>
      <c r="AF114" s="2"/>
      <c r="AG114" s="34" t="s">
        <v>328</v>
      </c>
      <c r="AH114" s="2"/>
      <c r="AI114" s="34" t="s">
        <v>328</v>
      </c>
      <c r="AJ114" s="2"/>
    </row>
    <row r="115" spans="2:36" x14ac:dyDescent="0.2">
      <c r="B115" s="18"/>
      <c r="C115" s="1"/>
      <c r="D115" s="1" t="s">
        <v>17</v>
      </c>
      <c r="X115" s="111"/>
    </row>
    <row r="116" spans="2:36" x14ac:dyDescent="0.2">
      <c r="B116" s="18">
        <f>B110+1</f>
        <v>64</v>
      </c>
      <c r="C116" s="1"/>
      <c r="D116" s="36" t="s">
        <v>97</v>
      </c>
      <c r="F116" s="51">
        <f ca="1">'Distribution Class'!AF116</f>
        <v>0</v>
      </c>
      <c r="H116" s="79"/>
      <c r="K116" s="74">
        <v>0</v>
      </c>
      <c r="L116" s="51">
        <f t="shared" ref="L116:L122" ca="1" si="15">F116-H116</f>
        <v>0</v>
      </c>
      <c r="O116" s="74">
        <v>0</v>
      </c>
      <c r="P116" s="79">
        <f ca="1">OFFSET('Dist Cust Factors'!$B$12,$O116-1,P$14)*$L116+OFFSET('Dist Cust Factors'!$B$12,$K116-1,P$14)*$H116</f>
        <v>0</v>
      </c>
      <c r="R116" s="79">
        <f ca="1">OFFSET('Dist Cust Factors'!$B$12,$O116-1,R$14)*$L116+OFFSET('Dist Cust Factors'!$B$12,$K116-1,R$14)*$H116</f>
        <v>0</v>
      </c>
      <c r="S116" s="79"/>
      <c r="T116" s="79">
        <f ca="1">OFFSET('Dist Cust Factors'!$B$12,$O116-1,T$14)*$L116+OFFSET('Dist Cust Factors'!$B$12,$K116-1,T$14)*$H116</f>
        <v>0</v>
      </c>
      <c r="U116" s="79"/>
      <c r="V116" s="79">
        <f ca="1">OFFSET('Dist Cust Factors'!$B$12,$O116-1,V$14)*$L116+OFFSET('Dist Cust Factors'!$B$12,$K116-1,V$14)*$H116</f>
        <v>0</v>
      </c>
      <c r="X116" s="111"/>
      <c r="Z116" s="93">
        <f ca="1">'Distribution Class'!BH116</f>
        <v>0</v>
      </c>
      <c r="AA116" s="99">
        <f t="shared" ref="AA116:AA122" ca="1" si="16">IFERROR(Z116/F116,0)</f>
        <v>0</v>
      </c>
      <c r="AC116" s="51">
        <f t="shared" ref="AC116:AC160" ca="1" si="17">$AA116*P116</f>
        <v>0</v>
      </c>
      <c r="AE116" s="51">
        <f t="shared" ref="AE116:AE160" ca="1" si="18">$AA116*R116</f>
        <v>0</v>
      </c>
      <c r="AG116" s="51">
        <f t="shared" ref="AG116:AG159" ca="1" si="19">$AA116*T116</f>
        <v>0</v>
      </c>
      <c r="AI116" s="51">
        <f t="shared" ref="AI116:AI160" ca="1" si="20">$AA116*V116</f>
        <v>0</v>
      </c>
    </row>
    <row r="117" spans="2:36" x14ac:dyDescent="0.2">
      <c r="B117" s="18">
        <f t="shared" ref="B117:B122" si="21">B116+1</f>
        <v>65</v>
      </c>
      <c r="C117" s="1"/>
      <c r="D117" s="36" t="s">
        <v>99</v>
      </c>
      <c r="F117" s="51">
        <f ca="1">'Distribution Class'!AF117</f>
        <v>0</v>
      </c>
      <c r="H117" s="79"/>
      <c r="K117" s="74">
        <v>0</v>
      </c>
      <c r="L117" s="51">
        <f t="shared" ca="1" si="15"/>
        <v>0</v>
      </c>
      <c r="O117" s="74">
        <v>0</v>
      </c>
      <c r="P117" s="79">
        <f ca="1">OFFSET('Dist Cust Factors'!$B$12,$O117-1,P$14)*$L117+OFFSET('Dist Cust Factors'!$B$12,$K117-1,P$14)*$H117</f>
        <v>0</v>
      </c>
      <c r="R117" s="79">
        <f ca="1">OFFSET('Dist Cust Factors'!$B$12,$O117-1,R$14)*$L117+OFFSET('Dist Cust Factors'!$B$12,$K117-1,R$14)*$H117</f>
        <v>0</v>
      </c>
      <c r="S117" s="79"/>
      <c r="T117" s="79">
        <f ca="1">OFFSET('Dist Cust Factors'!$B$12,$O117-1,T$14)*$L117+OFFSET('Dist Cust Factors'!$B$12,$K117-1,T$14)*$H117</f>
        <v>0</v>
      </c>
      <c r="U117" s="79"/>
      <c r="V117" s="79">
        <f ca="1">OFFSET('Dist Cust Factors'!$B$12,$O117-1,V$14)*$L117+OFFSET('Dist Cust Factors'!$B$12,$K117-1,V$14)*$H117</f>
        <v>0</v>
      </c>
      <c r="X117" s="111"/>
      <c r="Z117" s="93">
        <f ca="1">'Distribution Class'!BH117</f>
        <v>0</v>
      </c>
      <c r="AA117" s="99">
        <f t="shared" ca="1" si="16"/>
        <v>0</v>
      </c>
      <c r="AC117" s="51">
        <f t="shared" ca="1" si="17"/>
        <v>0</v>
      </c>
      <c r="AE117" s="51">
        <f t="shared" ca="1" si="18"/>
        <v>0</v>
      </c>
      <c r="AG117" s="51">
        <f t="shared" ca="1" si="19"/>
        <v>0</v>
      </c>
      <c r="AI117" s="51">
        <f t="shared" ca="1" si="20"/>
        <v>0</v>
      </c>
    </row>
    <row r="118" spans="2:36" x14ac:dyDescent="0.2">
      <c r="B118" s="18">
        <f t="shared" si="21"/>
        <v>66</v>
      </c>
      <c r="C118" s="1"/>
      <c r="D118" s="36" t="s">
        <v>101</v>
      </c>
      <c r="F118" s="51">
        <f ca="1">'Distribution Class'!AF118</f>
        <v>0</v>
      </c>
      <c r="H118" s="79"/>
      <c r="K118" s="74">
        <v>0</v>
      </c>
      <c r="L118" s="51">
        <f t="shared" ca="1" si="15"/>
        <v>0</v>
      </c>
      <c r="O118" s="74">
        <v>0</v>
      </c>
      <c r="P118" s="79">
        <f ca="1">OFFSET('Dist Cust Factors'!$B$12,$O118-1,P$14)*$L118+OFFSET('Dist Cust Factors'!$B$12,$K118-1,P$14)*$H118</f>
        <v>0</v>
      </c>
      <c r="R118" s="79">
        <f ca="1">OFFSET('Dist Cust Factors'!$B$12,$O118-1,R$14)*$L118+OFFSET('Dist Cust Factors'!$B$12,$K118-1,R$14)*$H118</f>
        <v>0</v>
      </c>
      <c r="S118" s="79"/>
      <c r="T118" s="79">
        <f ca="1">OFFSET('Dist Cust Factors'!$B$12,$O118-1,T$14)*$L118+OFFSET('Dist Cust Factors'!$B$12,$K118-1,T$14)*$H118</f>
        <v>0</v>
      </c>
      <c r="U118" s="79"/>
      <c r="V118" s="79">
        <f ca="1">OFFSET('Dist Cust Factors'!$B$12,$O118-1,V$14)*$L118+OFFSET('Dist Cust Factors'!$B$12,$K118-1,V$14)*$H118</f>
        <v>0</v>
      </c>
      <c r="X118" s="111"/>
      <c r="Z118" s="93">
        <f ca="1">'Distribution Class'!BH118</f>
        <v>0</v>
      </c>
      <c r="AA118" s="99">
        <f t="shared" ca="1" si="16"/>
        <v>0</v>
      </c>
      <c r="AC118" s="51">
        <f t="shared" ca="1" si="17"/>
        <v>0</v>
      </c>
      <c r="AE118" s="51">
        <f t="shared" ca="1" si="18"/>
        <v>0</v>
      </c>
      <c r="AG118" s="51">
        <f t="shared" ca="1" si="19"/>
        <v>0</v>
      </c>
      <c r="AI118" s="51">
        <f t="shared" ca="1" si="20"/>
        <v>0</v>
      </c>
    </row>
    <row r="119" spans="2:36" x14ac:dyDescent="0.2">
      <c r="B119" s="18">
        <f t="shared" si="21"/>
        <v>67</v>
      </c>
      <c r="C119" s="1"/>
      <c r="D119" s="36" t="s">
        <v>103</v>
      </c>
      <c r="F119" s="51">
        <f ca="1">'Distribution Class'!AF119</f>
        <v>0</v>
      </c>
      <c r="H119" s="79"/>
      <c r="K119" s="74">
        <v>0</v>
      </c>
      <c r="L119" s="51">
        <f t="shared" ca="1" si="15"/>
        <v>0</v>
      </c>
      <c r="O119" s="74">
        <v>0</v>
      </c>
      <c r="P119" s="79">
        <f ca="1">OFFSET('Dist Cust Factors'!$B$12,$O119-1,P$14)*$L119+OFFSET('Dist Cust Factors'!$B$12,$K119-1,P$14)*$H119</f>
        <v>0</v>
      </c>
      <c r="R119" s="79">
        <f ca="1">OFFSET('Dist Cust Factors'!$B$12,$O119-1,R$14)*$L119+OFFSET('Dist Cust Factors'!$B$12,$K119-1,R$14)*$H119</f>
        <v>0</v>
      </c>
      <c r="S119" s="79"/>
      <c r="T119" s="79">
        <f ca="1">OFFSET('Dist Cust Factors'!$B$12,$O119-1,T$14)*$L119+OFFSET('Dist Cust Factors'!$B$12,$K119-1,T$14)*$H119</f>
        <v>0</v>
      </c>
      <c r="U119" s="79"/>
      <c r="V119" s="79">
        <f ca="1">OFFSET('Dist Cust Factors'!$B$12,$O119-1,V$14)*$L119+OFFSET('Dist Cust Factors'!$B$12,$K119-1,V$14)*$H119</f>
        <v>0</v>
      </c>
      <c r="X119" s="111"/>
      <c r="Z119" s="93">
        <f ca="1">'Distribution Class'!BH119</f>
        <v>0</v>
      </c>
      <c r="AA119" s="99">
        <f t="shared" ca="1" si="16"/>
        <v>0</v>
      </c>
      <c r="AC119" s="51">
        <f t="shared" ca="1" si="17"/>
        <v>0</v>
      </c>
      <c r="AE119" s="51">
        <f t="shared" ca="1" si="18"/>
        <v>0</v>
      </c>
      <c r="AG119" s="51">
        <f t="shared" ca="1" si="19"/>
        <v>0</v>
      </c>
      <c r="AI119" s="51">
        <f t="shared" ca="1" si="20"/>
        <v>0</v>
      </c>
    </row>
    <row r="120" spans="2:36" x14ac:dyDescent="0.2">
      <c r="B120" s="18">
        <f t="shared" si="21"/>
        <v>68</v>
      </c>
      <c r="C120" s="1"/>
      <c r="D120" s="36" t="s">
        <v>105</v>
      </c>
      <c r="F120" s="51">
        <f ca="1">'Distribution Class'!AF120</f>
        <v>0</v>
      </c>
      <c r="H120" s="79"/>
      <c r="K120" s="74">
        <v>0</v>
      </c>
      <c r="L120" s="51">
        <f t="shared" ca="1" si="15"/>
        <v>0</v>
      </c>
      <c r="O120" s="74">
        <v>0</v>
      </c>
      <c r="P120" s="79">
        <f ca="1">OFFSET('Dist Cust Factors'!$B$12,$O120-1,P$14)*$L120+OFFSET('Dist Cust Factors'!$B$12,$K120-1,P$14)*$H120</f>
        <v>0</v>
      </c>
      <c r="R120" s="79">
        <f ca="1">OFFSET('Dist Cust Factors'!$B$12,$O120-1,R$14)*$L120+OFFSET('Dist Cust Factors'!$B$12,$K120-1,R$14)*$H120</f>
        <v>0</v>
      </c>
      <c r="S120" s="79"/>
      <c r="T120" s="79">
        <f ca="1">OFFSET('Dist Cust Factors'!$B$12,$O120-1,T$14)*$L120+OFFSET('Dist Cust Factors'!$B$12,$K120-1,T$14)*$H120</f>
        <v>0</v>
      </c>
      <c r="U120" s="79"/>
      <c r="V120" s="79">
        <f ca="1">OFFSET('Dist Cust Factors'!$B$12,$O120-1,V$14)*$L120+OFFSET('Dist Cust Factors'!$B$12,$K120-1,V$14)*$H120</f>
        <v>0</v>
      </c>
      <c r="X120" s="111"/>
      <c r="Z120" s="93">
        <f ca="1">'Distribution Class'!BH120</f>
        <v>0</v>
      </c>
      <c r="AA120" s="99">
        <f t="shared" ca="1" si="16"/>
        <v>0</v>
      </c>
      <c r="AC120" s="51">
        <f t="shared" ca="1" si="17"/>
        <v>0</v>
      </c>
      <c r="AE120" s="51">
        <f t="shared" ca="1" si="18"/>
        <v>0</v>
      </c>
      <c r="AG120" s="51">
        <f t="shared" ca="1" si="19"/>
        <v>0</v>
      </c>
      <c r="AI120" s="51">
        <f t="shared" ca="1" si="20"/>
        <v>0</v>
      </c>
    </row>
    <row r="121" spans="2:36" x14ac:dyDescent="0.2">
      <c r="B121" s="18">
        <f t="shared" si="21"/>
        <v>69</v>
      </c>
      <c r="C121" s="1"/>
      <c r="D121" s="36" t="s">
        <v>106</v>
      </c>
      <c r="F121" s="51">
        <f ca="1">'Distribution Class'!AF121</f>
        <v>0</v>
      </c>
      <c r="H121" s="79"/>
      <c r="K121" s="74">
        <v>0</v>
      </c>
      <c r="L121" s="51">
        <f t="shared" ca="1" si="15"/>
        <v>0</v>
      </c>
      <c r="O121" s="74">
        <v>0</v>
      </c>
      <c r="P121" s="79">
        <f ca="1">OFFSET('Dist Cust Factors'!$B$12,$O121-1,P$14)*$L121+OFFSET('Dist Cust Factors'!$B$12,$K121-1,P$14)*$H121</f>
        <v>0</v>
      </c>
      <c r="R121" s="79">
        <f ca="1">OFFSET('Dist Cust Factors'!$B$12,$O121-1,R$14)*$L121+OFFSET('Dist Cust Factors'!$B$12,$K121-1,R$14)*$H121</f>
        <v>0</v>
      </c>
      <c r="S121" s="79"/>
      <c r="T121" s="79">
        <f ca="1">OFFSET('Dist Cust Factors'!$B$12,$O121-1,T$14)*$L121+OFFSET('Dist Cust Factors'!$B$12,$K121-1,T$14)*$H121</f>
        <v>0</v>
      </c>
      <c r="U121" s="79"/>
      <c r="V121" s="79">
        <f ca="1">OFFSET('Dist Cust Factors'!$B$12,$O121-1,V$14)*$L121+OFFSET('Dist Cust Factors'!$B$12,$K121-1,V$14)*$H121</f>
        <v>0</v>
      </c>
      <c r="X121" s="111"/>
      <c r="Z121" s="93">
        <f ca="1">'Distribution Class'!BH121</f>
        <v>0</v>
      </c>
      <c r="AA121" s="99">
        <f t="shared" ca="1" si="16"/>
        <v>0</v>
      </c>
      <c r="AC121" s="51">
        <f t="shared" ca="1" si="17"/>
        <v>0</v>
      </c>
      <c r="AE121" s="51">
        <f t="shared" ca="1" si="18"/>
        <v>0</v>
      </c>
      <c r="AG121" s="51">
        <f t="shared" ca="1" si="19"/>
        <v>0</v>
      </c>
      <c r="AI121" s="51">
        <f t="shared" ca="1" si="20"/>
        <v>0</v>
      </c>
    </row>
    <row r="122" spans="2:36" x14ac:dyDescent="0.2">
      <c r="B122" s="18">
        <f t="shared" si="21"/>
        <v>70</v>
      </c>
      <c r="C122" s="1"/>
      <c r="D122" s="36" t="s">
        <v>108</v>
      </c>
      <c r="F122" s="51">
        <f ca="1">'Distribution Class'!AF122</f>
        <v>0</v>
      </c>
      <c r="H122" s="79"/>
      <c r="K122" s="74">
        <v>0</v>
      </c>
      <c r="L122" s="51">
        <f t="shared" ca="1" si="15"/>
        <v>0</v>
      </c>
      <c r="O122" s="74">
        <v>0</v>
      </c>
      <c r="P122" s="79">
        <f ca="1">OFFSET('Dist Cust Factors'!$B$12,$O122-1,P$14)*$L122+OFFSET('Dist Cust Factors'!$B$12,$K122-1,P$14)*$H122</f>
        <v>0</v>
      </c>
      <c r="R122" s="79">
        <f ca="1">OFFSET('Dist Cust Factors'!$B$12,$O122-1,R$14)*$L122+OFFSET('Dist Cust Factors'!$B$12,$K122-1,R$14)*$H122</f>
        <v>0</v>
      </c>
      <c r="S122" s="79"/>
      <c r="T122" s="79">
        <f ca="1">OFFSET('Dist Cust Factors'!$B$12,$O122-1,T$14)*$L122+OFFSET('Dist Cust Factors'!$B$12,$K122-1,T$14)*$H122</f>
        <v>0</v>
      </c>
      <c r="U122" s="79"/>
      <c r="V122" s="79">
        <f ca="1">OFFSET('Dist Cust Factors'!$B$12,$O122-1,V$14)*$L122+OFFSET('Dist Cust Factors'!$B$12,$K122-1,V$14)*$H122</f>
        <v>0</v>
      </c>
      <c r="X122" s="111"/>
      <c r="Z122" s="93">
        <f ca="1">'Distribution Class'!BH122</f>
        <v>0</v>
      </c>
      <c r="AA122" s="99">
        <f t="shared" ca="1" si="16"/>
        <v>0</v>
      </c>
      <c r="AC122" s="51">
        <f t="shared" ca="1" si="17"/>
        <v>0</v>
      </c>
      <c r="AE122" s="51">
        <f t="shared" ca="1" si="18"/>
        <v>0</v>
      </c>
      <c r="AG122" s="51">
        <f t="shared" ca="1" si="19"/>
        <v>0</v>
      </c>
      <c r="AI122" s="51">
        <f t="shared" ca="1" si="20"/>
        <v>0</v>
      </c>
    </row>
    <row r="123" spans="2:36" x14ac:dyDescent="0.2">
      <c r="B123" s="18"/>
      <c r="C123" s="1"/>
      <c r="D123" s="1" t="s">
        <v>18</v>
      </c>
      <c r="X123" s="111"/>
      <c r="AC123" s="51">
        <f t="shared" si="17"/>
        <v>0</v>
      </c>
      <c r="AE123" s="51">
        <f t="shared" si="18"/>
        <v>0</v>
      </c>
      <c r="AG123" s="51">
        <f t="shared" si="19"/>
        <v>0</v>
      </c>
      <c r="AI123" s="51">
        <f t="shared" si="20"/>
        <v>0</v>
      </c>
    </row>
    <row r="124" spans="2:36" x14ac:dyDescent="0.2">
      <c r="B124" s="18">
        <f>B122+1</f>
        <v>71</v>
      </c>
      <c r="C124" s="1"/>
      <c r="D124" s="36" t="s">
        <v>110</v>
      </c>
      <c r="F124" s="51">
        <f ca="1">'Distribution Class'!AF124</f>
        <v>0</v>
      </c>
      <c r="H124" s="79"/>
      <c r="K124" s="74">
        <v>0</v>
      </c>
      <c r="L124" s="51">
        <f t="shared" ref="L124:L131" ca="1" si="22">F124-H124</f>
        <v>0</v>
      </c>
      <c r="O124" s="74">
        <v>0</v>
      </c>
      <c r="P124" s="79">
        <f ca="1">OFFSET('Dist Cust Factors'!$B$12,$O124-1,P$14)*$L124+OFFSET('Dist Cust Factors'!$B$12,$K124-1,P$14)*$H124</f>
        <v>0</v>
      </c>
      <c r="R124" s="79">
        <f ca="1">OFFSET('Dist Cust Factors'!$B$12,$O124-1,R$14)*$L124+OFFSET('Dist Cust Factors'!$B$12,$K124-1,R$14)*$H124</f>
        <v>0</v>
      </c>
      <c r="S124" s="79"/>
      <c r="T124" s="79">
        <f ca="1">OFFSET('Dist Cust Factors'!$B$12,$O124-1,T$14)*$L124+OFFSET('Dist Cust Factors'!$B$12,$K124-1,T$14)*$H124</f>
        <v>0</v>
      </c>
      <c r="U124" s="79"/>
      <c r="V124" s="79">
        <f ca="1">OFFSET('Dist Cust Factors'!$B$12,$O124-1,V$14)*$L124+OFFSET('Dist Cust Factors'!$B$12,$K124-1,V$14)*$H124</f>
        <v>0</v>
      </c>
      <c r="X124" s="111"/>
      <c r="Z124" s="93">
        <f ca="1">'Distribution Class'!BH124</f>
        <v>0</v>
      </c>
      <c r="AA124" s="99">
        <f t="shared" ref="AA124:AA131" ca="1" si="23">IFERROR(Z124/F124,0)</f>
        <v>0</v>
      </c>
      <c r="AC124" s="51">
        <f t="shared" ca="1" si="17"/>
        <v>0</v>
      </c>
      <c r="AE124" s="51">
        <f t="shared" ca="1" si="18"/>
        <v>0</v>
      </c>
      <c r="AG124" s="51">
        <f t="shared" ca="1" si="19"/>
        <v>0</v>
      </c>
      <c r="AI124" s="51">
        <f t="shared" ca="1" si="20"/>
        <v>0</v>
      </c>
    </row>
    <row r="125" spans="2:36" x14ac:dyDescent="0.2">
      <c r="B125" s="18">
        <f t="shared" ref="B125:B131" si="24">B124+1</f>
        <v>72</v>
      </c>
      <c r="C125" s="1"/>
      <c r="D125" s="36" t="s">
        <v>111</v>
      </c>
      <c r="F125" s="51">
        <f ca="1">'Distribution Class'!AF125</f>
        <v>0</v>
      </c>
      <c r="H125" s="79"/>
      <c r="K125" s="74">
        <v>0</v>
      </c>
      <c r="L125" s="51">
        <f t="shared" ca="1" si="22"/>
        <v>0</v>
      </c>
      <c r="O125" s="74">
        <v>0</v>
      </c>
      <c r="P125" s="79">
        <f ca="1">OFFSET('Dist Cust Factors'!$B$12,$O125-1,P$14)*$L125+OFFSET('Dist Cust Factors'!$B$12,$K125-1,P$14)*$H125</f>
        <v>0</v>
      </c>
      <c r="R125" s="79">
        <f ca="1">OFFSET('Dist Cust Factors'!$B$12,$O125-1,R$14)*$L125+OFFSET('Dist Cust Factors'!$B$12,$K125-1,R$14)*$H125</f>
        <v>0</v>
      </c>
      <c r="S125" s="79"/>
      <c r="T125" s="79">
        <f ca="1">OFFSET('Dist Cust Factors'!$B$12,$O125-1,T$14)*$L125+OFFSET('Dist Cust Factors'!$B$12,$K125-1,T$14)*$H125</f>
        <v>0</v>
      </c>
      <c r="U125" s="79"/>
      <c r="V125" s="79">
        <f ca="1">OFFSET('Dist Cust Factors'!$B$12,$O125-1,V$14)*$L125+OFFSET('Dist Cust Factors'!$B$12,$K125-1,V$14)*$H125</f>
        <v>0</v>
      </c>
      <c r="X125" s="111"/>
      <c r="Z125" s="93">
        <f ca="1">'Distribution Class'!BH125</f>
        <v>0</v>
      </c>
      <c r="AA125" s="99">
        <f t="shared" ca="1" si="23"/>
        <v>0</v>
      </c>
      <c r="AC125" s="51">
        <f t="shared" ca="1" si="17"/>
        <v>0</v>
      </c>
      <c r="AE125" s="51">
        <f t="shared" ca="1" si="18"/>
        <v>0</v>
      </c>
      <c r="AG125" s="51">
        <f t="shared" ca="1" si="19"/>
        <v>0</v>
      </c>
      <c r="AI125" s="51">
        <f t="shared" ca="1" si="20"/>
        <v>0</v>
      </c>
    </row>
    <row r="126" spans="2:36" x14ac:dyDescent="0.2">
      <c r="B126" s="18">
        <f t="shared" si="24"/>
        <v>73</v>
      </c>
      <c r="C126" s="1"/>
      <c r="D126" s="36" t="s">
        <v>113</v>
      </c>
      <c r="F126" s="51">
        <f ca="1">'Distribution Class'!AF126</f>
        <v>0</v>
      </c>
      <c r="H126" s="79"/>
      <c r="K126" s="74">
        <v>0</v>
      </c>
      <c r="L126" s="51">
        <f t="shared" ca="1" si="22"/>
        <v>0</v>
      </c>
      <c r="O126" s="74">
        <v>0</v>
      </c>
      <c r="P126" s="79">
        <f ca="1">OFFSET('Dist Cust Factors'!$B$12,$O126-1,P$14)*$L126+OFFSET('Dist Cust Factors'!$B$12,$K126-1,P$14)*$H126</f>
        <v>0</v>
      </c>
      <c r="R126" s="79">
        <f ca="1">OFFSET('Dist Cust Factors'!$B$12,$O126-1,R$14)*$L126+OFFSET('Dist Cust Factors'!$B$12,$K126-1,R$14)*$H126</f>
        <v>0</v>
      </c>
      <c r="S126" s="79"/>
      <c r="T126" s="79">
        <f ca="1">OFFSET('Dist Cust Factors'!$B$12,$O126-1,T$14)*$L126+OFFSET('Dist Cust Factors'!$B$12,$K126-1,T$14)*$H126</f>
        <v>0</v>
      </c>
      <c r="U126" s="79"/>
      <c r="V126" s="79">
        <f ca="1">OFFSET('Dist Cust Factors'!$B$12,$O126-1,V$14)*$L126+OFFSET('Dist Cust Factors'!$B$12,$K126-1,V$14)*$H126</f>
        <v>0</v>
      </c>
      <c r="X126" s="111"/>
      <c r="Z126" s="93">
        <f ca="1">'Distribution Class'!BH126</f>
        <v>0</v>
      </c>
      <c r="AA126" s="99">
        <f t="shared" ca="1" si="23"/>
        <v>0</v>
      </c>
      <c r="AC126" s="51">
        <f t="shared" ca="1" si="17"/>
        <v>0</v>
      </c>
      <c r="AE126" s="51">
        <f t="shared" ca="1" si="18"/>
        <v>0</v>
      </c>
      <c r="AG126" s="51">
        <f t="shared" ca="1" si="19"/>
        <v>0</v>
      </c>
      <c r="AI126" s="51">
        <f t="shared" ca="1" si="20"/>
        <v>0</v>
      </c>
    </row>
    <row r="127" spans="2:36" x14ac:dyDescent="0.2">
      <c r="B127" s="18">
        <f t="shared" si="24"/>
        <v>74</v>
      </c>
      <c r="C127" s="1"/>
      <c r="D127" s="36" t="s">
        <v>114</v>
      </c>
      <c r="F127" s="51">
        <f ca="1">'Distribution Class'!AF127</f>
        <v>0</v>
      </c>
      <c r="H127" s="79"/>
      <c r="K127" s="74">
        <v>0</v>
      </c>
      <c r="L127" s="51">
        <f t="shared" ca="1" si="22"/>
        <v>0</v>
      </c>
      <c r="O127" s="74">
        <v>0</v>
      </c>
      <c r="P127" s="79">
        <f ca="1">OFFSET('Dist Cust Factors'!$B$12,$O127-1,P$14)*$L127+OFFSET('Dist Cust Factors'!$B$12,$K127-1,P$14)*$H127</f>
        <v>0</v>
      </c>
      <c r="R127" s="79">
        <f ca="1">OFFSET('Dist Cust Factors'!$B$12,$O127-1,R$14)*$L127+OFFSET('Dist Cust Factors'!$B$12,$K127-1,R$14)*$H127</f>
        <v>0</v>
      </c>
      <c r="S127" s="79"/>
      <c r="T127" s="79">
        <f ca="1">OFFSET('Dist Cust Factors'!$B$12,$O127-1,T$14)*$L127+OFFSET('Dist Cust Factors'!$B$12,$K127-1,T$14)*$H127</f>
        <v>0</v>
      </c>
      <c r="U127" s="79"/>
      <c r="V127" s="79">
        <f ca="1">OFFSET('Dist Cust Factors'!$B$12,$O127-1,V$14)*$L127+OFFSET('Dist Cust Factors'!$B$12,$K127-1,V$14)*$H127</f>
        <v>0</v>
      </c>
      <c r="X127" s="111"/>
      <c r="Z127" s="93">
        <f ca="1">'Distribution Class'!BH127</f>
        <v>0</v>
      </c>
      <c r="AA127" s="99">
        <f t="shared" ca="1" si="23"/>
        <v>0</v>
      </c>
      <c r="AC127" s="51">
        <f t="shared" ca="1" si="17"/>
        <v>0</v>
      </c>
      <c r="AE127" s="51">
        <f t="shared" ca="1" si="18"/>
        <v>0</v>
      </c>
      <c r="AG127" s="51">
        <f t="shared" ca="1" si="19"/>
        <v>0</v>
      </c>
      <c r="AI127" s="51">
        <f t="shared" ca="1" si="20"/>
        <v>0</v>
      </c>
    </row>
    <row r="128" spans="2:36" x14ac:dyDescent="0.2">
      <c r="B128" s="18">
        <f t="shared" si="24"/>
        <v>75</v>
      </c>
      <c r="C128" s="1"/>
      <c r="D128" s="36" t="s">
        <v>39</v>
      </c>
      <c r="F128" s="51">
        <f ca="1">'Distribution Class'!AF128</f>
        <v>0</v>
      </c>
      <c r="H128" s="79"/>
      <c r="K128" s="74">
        <v>0</v>
      </c>
      <c r="L128" s="51">
        <f t="shared" ca="1" si="22"/>
        <v>0</v>
      </c>
      <c r="O128" s="74">
        <v>0</v>
      </c>
      <c r="P128" s="79">
        <f ca="1">OFFSET('Dist Cust Factors'!$B$12,$O128-1,P$14)*$L128+OFFSET('Dist Cust Factors'!$B$12,$K128-1,P$14)*$H128</f>
        <v>0</v>
      </c>
      <c r="R128" s="79">
        <f ca="1">OFFSET('Dist Cust Factors'!$B$12,$O128-1,R$14)*$L128+OFFSET('Dist Cust Factors'!$B$12,$K128-1,R$14)*$H128</f>
        <v>0</v>
      </c>
      <c r="S128" s="79"/>
      <c r="T128" s="79">
        <f ca="1">OFFSET('Dist Cust Factors'!$B$12,$O128-1,T$14)*$L128+OFFSET('Dist Cust Factors'!$B$12,$K128-1,T$14)*$H128</f>
        <v>0</v>
      </c>
      <c r="U128" s="79"/>
      <c r="V128" s="79">
        <f ca="1">OFFSET('Dist Cust Factors'!$B$12,$O128-1,V$14)*$L128+OFFSET('Dist Cust Factors'!$B$12,$K128-1,V$14)*$H128</f>
        <v>0</v>
      </c>
      <c r="X128" s="111"/>
      <c r="Z128" s="93">
        <f ca="1">'Distribution Class'!BH128</f>
        <v>0</v>
      </c>
      <c r="AA128" s="99">
        <f t="shared" ca="1" si="23"/>
        <v>0</v>
      </c>
      <c r="AC128" s="51">
        <f t="shared" ca="1" si="17"/>
        <v>0</v>
      </c>
      <c r="AE128" s="51">
        <f t="shared" ca="1" si="18"/>
        <v>0</v>
      </c>
      <c r="AG128" s="51">
        <f t="shared" ca="1" si="19"/>
        <v>0</v>
      </c>
      <c r="AI128" s="51">
        <f t="shared" ca="1" si="20"/>
        <v>0</v>
      </c>
    </row>
    <row r="129" spans="2:35" x14ac:dyDescent="0.2">
      <c r="B129" s="18">
        <f t="shared" si="24"/>
        <v>76</v>
      </c>
      <c r="C129" s="1"/>
      <c r="D129" s="36" t="s">
        <v>116</v>
      </c>
      <c r="F129" s="51">
        <f ca="1">'Distribution Class'!AF129</f>
        <v>0</v>
      </c>
      <c r="H129" s="79"/>
      <c r="K129" s="74">
        <v>0</v>
      </c>
      <c r="L129" s="51">
        <f t="shared" ca="1" si="22"/>
        <v>0</v>
      </c>
      <c r="O129" s="74">
        <v>0</v>
      </c>
      <c r="P129" s="79">
        <f ca="1">OFFSET('Dist Cust Factors'!$B$12,$O129-1,P$14)*$L129+OFFSET('Dist Cust Factors'!$B$12,$K129-1,P$14)*$H129</f>
        <v>0</v>
      </c>
      <c r="R129" s="79">
        <f ca="1">OFFSET('Dist Cust Factors'!$B$12,$O129-1,R$14)*$L129+OFFSET('Dist Cust Factors'!$B$12,$K129-1,R$14)*$H129</f>
        <v>0</v>
      </c>
      <c r="S129" s="79"/>
      <c r="T129" s="79">
        <f ca="1">OFFSET('Dist Cust Factors'!$B$12,$O129-1,T$14)*$L129+OFFSET('Dist Cust Factors'!$B$12,$K129-1,T$14)*$H129</f>
        <v>0</v>
      </c>
      <c r="U129" s="79"/>
      <c r="V129" s="79">
        <f ca="1">OFFSET('Dist Cust Factors'!$B$12,$O129-1,V$14)*$L129+OFFSET('Dist Cust Factors'!$B$12,$K129-1,V$14)*$H129</f>
        <v>0</v>
      </c>
      <c r="X129" s="111"/>
      <c r="Z129" s="93">
        <f ca="1">'Distribution Class'!BH129</f>
        <v>0</v>
      </c>
      <c r="AA129" s="99">
        <f t="shared" ca="1" si="23"/>
        <v>0</v>
      </c>
      <c r="AC129" s="51">
        <f t="shared" ca="1" si="17"/>
        <v>0</v>
      </c>
      <c r="AE129" s="51">
        <f t="shared" ca="1" si="18"/>
        <v>0</v>
      </c>
      <c r="AG129" s="51">
        <f t="shared" ca="1" si="19"/>
        <v>0</v>
      </c>
      <c r="AI129" s="51">
        <f t="shared" ca="1" si="20"/>
        <v>0</v>
      </c>
    </row>
    <row r="130" spans="2:35" x14ac:dyDescent="0.2">
      <c r="B130" s="18">
        <f t="shared" si="24"/>
        <v>77</v>
      </c>
      <c r="C130" s="1"/>
      <c r="D130" s="36" t="s">
        <v>117</v>
      </c>
      <c r="F130" s="51">
        <f ca="1">'Distribution Class'!AF130</f>
        <v>0</v>
      </c>
      <c r="H130" s="79"/>
      <c r="K130" s="74">
        <v>0</v>
      </c>
      <c r="L130" s="51">
        <f t="shared" ca="1" si="22"/>
        <v>0</v>
      </c>
      <c r="O130" s="74">
        <v>0</v>
      </c>
      <c r="P130" s="79">
        <f ca="1">OFFSET('Dist Cust Factors'!$B$12,$O130-1,P$14)*$L130+OFFSET('Dist Cust Factors'!$B$12,$K130-1,P$14)*$H130</f>
        <v>0</v>
      </c>
      <c r="R130" s="79">
        <f ca="1">OFFSET('Dist Cust Factors'!$B$12,$O130-1,R$14)*$L130+OFFSET('Dist Cust Factors'!$B$12,$K130-1,R$14)*$H130</f>
        <v>0</v>
      </c>
      <c r="S130" s="79"/>
      <c r="T130" s="79">
        <f ca="1">OFFSET('Dist Cust Factors'!$B$12,$O130-1,T$14)*$L130+OFFSET('Dist Cust Factors'!$B$12,$K130-1,T$14)*$H130</f>
        <v>0</v>
      </c>
      <c r="U130" s="79"/>
      <c r="V130" s="79">
        <f ca="1">OFFSET('Dist Cust Factors'!$B$12,$O130-1,V$14)*$L130+OFFSET('Dist Cust Factors'!$B$12,$K130-1,V$14)*$H130</f>
        <v>0</v>
      </c>
      <c r="X130" s="111"/>
      <c r="Z130" s="93">
        <f ca="1">'Distribution Class'!BH130</f>
        <v>0</v>
      </c>
      <c r="AA130" s="99">
        <f t="shared" ca="1" si="23"/>
        <v>0</v>
      </c>
      <c r="AC130" s="51">
        <f t="shared" ca="1" si="17"/>
        <v>0</v>
      </c>
      <c r="AE130" s="51">
        <f t="shared" ca="1" si="18"/>
        <v>0</v>
      </c>
      <c r="AG130" s="51">
        <f t="shared" ca="1" si="19"/>
        <v>0</v>
      </c>
      <c r="AI130" s="51">
        <f t="shared" ca="1" si="20"/>
        <v>0</v>
      </c>
    </row>
    <row r="131" spans="2:35" x14ac:dyDescent="0.2">
      <c r="B131" s="18">
        <f t="shared" si="24"/>
        <v>78</v>
      </c>
      <c r="C131" s="1"/>
      <c r="D131" s="36" t="s">
        <v>118</v>
      </c>
      <c r="F131" s="51">
        <f ca="1">'Distribution Class'!AF131</f>
        <v>0</v>
      </c>
      <c r="H131" s="79"/>
      <c r="K131" s="74">
        <v>0</v>
      </c>
      <c r="L131" s="51">
        <f t="shared" ca="1" si="22"/>
        <v>0</v>
      </c>
      <c r="O131" s="74">
        <v>0</v>
      </c>
      <c r="P131" s="79">
        <f ca="1">OFFSET('Dist Cust Factors'!$B$12,$O131-1,P$14)*$L131+OFFSET('Dist Cust Factors'!$B$12,$K131-1,P$14)*$H131</f>
        <v>0</v>
      </c>
      <c r="R131" s="79">
        <f ca="1">OFFSET('Dist Cust Factors'!$B$12,$O131-1,R$14)*$L131+OFFSET('Dist Cust Factors'!$B$12,$K131-1,R$14)*$H131</f>
        <v>0</v>
      </c>
      <c r="S131" s="79"/>
      <c r="T131" s="79">
        <f ca="1">OFFSET('Dist Cust Factors'!$B$12,$O131-1,T$14)*$L131+OFFSET('Dist Cust Factors'!$B$12,$K131-1,T$14)*$H131</f>
        <v>0</v>
      </c>
      <c r="U131" s="79"/>
      <c r="V131" s="79">
        <f ca="1">OFFSET('Dist Cust Factors'!$B$12,$O131-1,V$14)*$L131+OFFSET('Dist Cust Factors'!$B$12,$K131-1,V$14)*$H131</f>
        <v>0</v>
      </c>
      <c r="X131" s="111"/>
      <c r="Z131" s="93">
        <f ca="1">'Distribution Class'!BH131</f>
        <v>0</v>
      </c>
      <c r="AA131" s="99">
        <f t="shared" ca="1" si="23"/>
        <v>0</v>
      </c>
      <c r="AC131" s="51">
        <f t="shared" ca="1" si="17"/>
        <v>0</v>
      </c>
      <c r="AE131" s="51">
        <f t="shared" ca="1" si="18"/>
        <v>0</v>
      </c>
      <c r="AG131" s="51">
        <f t="shared" ca="1" si="19"/>
        <v>0</v>
      </c>
      <c r="AI131" s="51">
        <f t="shared" ca="1" si="20"/>
        <v>0</v>
      </c>
    </row>
    <row r="132" spans="2:35" x14ac:dyDescent="0.2">
      <c r="B132" s="18"/>
      <c r="C132" s="1"/>
      <c r="D132" s="1" t="s">
        <v>19</v>
      </c>
      <c r="X132" s="111"/>
      <c r="AC132" s="51">
        <f t="shared" si="17"/>
        <v>0</v>
      </c>
      <c r="AE132" s="51">
        <f t="shared" si="18"/>
        <v>0</v>
      </c>
      <c r="AG132" s="51">
        <f t="shared" si="19"/>
        <v>0</v>
      </c>
      <c r="AI132" s="51">
        <f t="shared" si="20"/>
        <v>0</v>
      </c>
    </row>
    <row r="133" spans="2:35" x14ac:dyDescent="0.2">
      <c r="B133" s="18">
        <f>B131+1</f>
        <v>79</v>
      </c>
      <c r="C133" s="1"/>
      <c r="D133" s="1" t="s">
        <v>119</v>
      </c>
      <c r="F133" s="51">
        <f>'Distribution Class'!AF133</f>
        <v>0</v>
      </c>
      <c r="L133" s="51">
        <f t="shared" ref="L133:L136" si="25">F133-H133</f>
        <v>0</v>
      </c>
      <c r="O133" s="74">
        <v>0</v>
      </c>
      <c r="P133" s="79">
        <f ca="1">OFFSET('Dist Cust Factors'!$B$12,$O133-1,P$14)*$L133+OFFSET('Dist Cust Factors'!$B$12,$K133-1,P$14)*$H133</f>
        <v>0</v>
      </c>
      <c r="R133" s="79">
        <f ca="1">OFFSET('Dist Cust Factors'!$B$12,$O133-1,R$14)*$L133+OFFSET('Dist Cust Factors'!$B$12,$K133-1,R$14)*$H133</f>
        <v>0</v>
      </c>
      <c r="S133" s="79"/>
      <c r="T133" s="79">
        <f ca="1">OFFSET('Dist Cust Factors'!$B$12,$O133-1,T$14)*$L133+OFFSET('Dist Cust Factors'!$B$12,$K133-1,T$14)*$H133</f>
        <v>0</v>
      </c>
      <c r="U133" s="79"/>
      <c r="V133" s="79">
        <f ca="1">OFFSET('Dist Cust Factors'!$B$12,$O133-1,V$14)*$L133+OFFSET('Dist Cust Factors'!$B$12,$K133-1,V$14)*$H133</f>
        <v>0</v>
      </c>
      <c r="X133" s="111"/>
      <c r="Z133" s="93">
        <f ca="1">'Distribution Class'!BH133</f>
        <v>0</v>
      </c>
      <c r="AA133" s="99">
        <f ca="1">IFERROR(Z133/F133,0)</f>
        <v>0</v>
      </c>
      <c r="AC133" s="51">
        <f t="shared" ca="1" si="17"/>
        <v>0</v>
      </c>
      <c r="AE133" s="51">
        <f t="shared" ca="1" si="18"/>
        <v>0</v>
      </c>
      <c r="AG133" s="51">
        <f t="shared" ca="1" si="19"/>
        <v>0</v>
      </c>
      <c r="AI133" s="51">
        <f t="shared" ca="1" si="20"/>
        <v>0</v>
      </c>
    </row>
    <row r="134" spans="2:35" x14ac:dyDescent="0.2">
      <c r="B134" s="18">
        <f>B133+1</f>
        <v>80</v>
      </c>
      <c r="C134" s="1"/>
      <c r="D134" s="36" t="s">
        <v>120</v>
      </c>
      <c r="F134" s="51">
        <f ca="1">'Distribution Class'!AF134</f>
        <v>0</v>
      </c>
      <c r="H134" s="79"/>
      <c r="K134" s="74">
        <v>0</v>
      </c>
      <c r="L134" s="51">
        <f t="shared" ca="1" si="25"/>
        <v>0</v>
      </c>
      <c r="O134" s="74">
        <v>0</v>
      </c>
      <c r="P134" s="79">
        <f ca="1">OFFSET('Dist Cust Factors'!$B$12,$O134-1,P$14)*$L134+OFFSET('Dist Cust Factors'!$B$12,$K134-1,P$14)*$H134</f>
        <v>0</v>
      </c>
      <c r="R134" s="79">
        <f ca="1">OFFSET('Dist Cust Factors'!$B$12,$O134-1,R$14)*$L134+OFFSET('Dist Cust Factors'!$B$12,$K134-1,R$14)*$H134</f>
        <v>0</v>
      </c>
      <c r="S134" s="79"/>
      <c r="T134" s="79">
        <f ca="1">OFFSET('Dist Cust Factors'!$B$12,$O134-1,T$14)*$L134+OFFSET('Dist Cust Factors'!$B$12,$K134-1,T$14)*$H134</f>
        <v>0</v>
      </c>
      <c r="U134" s="79"/>
      <c r="V134" s="79">
        <f ca="1">OFFSET('Dist Cust Factors'!$B$12,$O134-1,V$14)*$L134+OFFSET('Dist Cust Factors'!$B$12,$K134-1,V$14)*$H134</f>
        <v>0</v>
      </c>
      <c r="X134" s="111"/>
      <c r="Z134" s="93">
        <f ca="1">'Distribution Class'!BH134</f>
        <v>0</v>
      </c>
      <c r="AA134" s="99">
        <f ca="1">IFERROR(Z134/F134,0)</f>
        <v>0</v>
      </c>
      <c r="AC134" s="51">
        <f t="shared" ca="1" si="17"/>
        <v>0</v>
      </c>
      <c r="AE134" s="51">
        <f t="shared" ca="1" si="18"/>
        <v>0</v>
      </c>
      <c r="AG134" s="51">
        <f t="shared" ca="1" si="19"/>
        <v>0</v>
      </c>
      <c r="AI134" s="51">
        <f t="shared" ca="1" si="20"/>
        <v>0</v>
      </c>
    </row>
    <row r="135" spans="2:35" x14ac:dyDescent="0.2">
      <c r="B135" s="18">
        <f t="shared" ref="B135:B136" si="26">B134+1</f>
        <v>81</v>
      </c>
      <c r="C135" s="1"/>
      <c r="D135" s="36" t="s">
        <v>114</v>
      </c>
      <c r="F135" s="51">
        <f ca="1">'Distribution Class'!AF135</f>
        <v>0</v>
      </c>
      <c r="H135" s="79"/>
      <c r="K135" s="74">
        <v>0</v>
      </c>
      <c r="L135" s="51">
        <f t="shared" ca="1" si="25"/>
        <v>0</v>
      </c>
      <c r="O135" s="74">
        <v>0</v>
      </c>
      <c r="P135" s="79">
        <f ca="1">OFFSET('Dist Cust Factors'!$B$12,$O135-1,P$14)*$L135+OFFSET('Dist Cust Factors'!$B$12,$K135-1,P$14)*$H135</f>
        <v>0</v>
      </c>
      <c r="R135" s="79">
        <f ca="1">OFFSET('Dist Cust Factors'!$B$12,$O135-1,R$14)*$L135+OFFSET('Dist Cust Factors'!$B$12,$K135-1,R$14)*$H135</f>
        <v>0</v>
      </c>
      <c r="S135" s="79"/>
      <c r="T135" s="79">
        <f ca="1">OFFSET('Dist Cust Factors'!$B$12,$O135-1,T$14)*$L135+OFFSET('Dist Cust Factors'!$B$12,$K135-1,T$14)*$H135</f>
        <v>0</v>
      </c>
      <c r="U135" s="79"/>
      <c r="V135" s="79">
        <f ca="1">OFFSET('Dist Cust Factors'!$B$12,$O135-1,V$14)*$L135+OFFSET('Dist Cust Factors'!$B$12,$K135-1,V$14)*$H135</f>
        <v>0</v>
      </c>
      <c r="X135" s="111"/>
      <c r="Z135" s="93">
        <f ca="1">'Distribution Class'!BH135</f>
        <v>0</v>
      </c>
      <c r="AA135" s="99">
        <f ca="1">IFERROR(Z135/F135,0)</f>
        <v>0</v>
      </c>
      <c r="AC135" s="51">
        <f t="shared" ca="1" si="17"/>
        <v>0</v>
      </c>
      <c r="AE135" s="51">
        <f t="shared" ca="1" si="18"/>
        <v>0</v>
      </c>
      <c r="AG135" s="51">
        <f t="shared" ca="1" si="19"/>
        <v>0</v>
      </c>
      <c r="AI135" s="51">
        <f t="shared" ca="1" si="20"/>
        <v>0</v>
      </c>
    </row>
    <row r="136" spans="2:35" x14ac:dyDescent="0.2">
      <c r="B136" s="18">
        <f t="shared" si="26"/>
        <v>82</v>
      </c>
      <c r="C136" s="1"/>
      <c r="D136" s="36" t="s">
        <v>39</v>
      </c>
      <c r="F136" s="51">
        <f ca="1">'Distribution Class'!AF136</f>
        <v>0</v>
      </c>
      <c r="H136" s="79"/>
      <c r="K136" s="74">
        <v>0</v>
      </c>
      <c r="L136" s="51">
        <f t="shared" ca="1" si="25"/>
        <v>0</v>
      </c>
      <c r="O136" s="74">
        <v>0</v>
      </c>
      <c r="P136" s="79">
        <f ca="1">OFFSET('Dist Cust Factors'!$B$12,$O136-1,P$14)*$L136+OFFSET('Dist Cust Factors'!$B$12,$K136-1,P$14)*$H136</f>
        <v>0</v>
      </c>
      <c r="R136" s="79">
        <f ca="1">OFFSET('Dist Cust Factors'!$B$12,$O136-1,R$14)*$L136+OFFSET('Dist Cust Factors'!$B$12,$K136-1,R$14)*$H136</f>
        <v>0</v>
      </c>
      <c r="S136" s="79"/>
      <c r="T136" s="79">
        <f ca="1">OFFSET('Dist Cust Factors'!$B$12,$O136-1,T$14)*$L136+OFFSET('Dist Cust Factors'!$B$12,$K136-1,T$14)*$H136</f>
        <v>0</v>
      </c>
      <c r="U136" s="79"/>
      <c r="V136" s="79">
        <f ca="1">OFFSET('Dist Cust Factors'!$B$12,$O136-1,V$14)*$L136+OFFSET('Dist Cust Factors'!$B$12,$K136-1,V$14)*$H136</f>
        <v>0</v>
      </c>
      <c r="X136" s="111"/>
      <c r="Z136" s="93">
        <f ca="1">'Distribution Class'!BH136</f>
        <v>0</v>
      </c>
      <c r="AA136" s="99">
        <f ca="1">IFERROR(Z136/F136,0)</f>
        <v>0</v>
      </c>
      <c r="AC136" s="51">
        <f t="shared" ca="1" si="17"/>
        <v>0</v>
      </c>
      <c r="AE136" s="51">
        <f t="shared" ca="1" si="18"/>
        <v>0</v>
      </c>
      <c r="AG136" s="51">
        <f t="shared" ca="1" si="19"/>
        <v>0</v>
      </c>
      <c r="AI136" s="51">
        <f t="shared" ca="1" si="20"/>
        <v>0</v>
      </c>
    </row>
    <row r="137" spans="2:35" x14ac:dyDescent="0.2">
      <c r="B137" s="18"/>
      <c r="C137" s="1"/>
      <c r="D137" s="1" t="s">
        <v>20</v>
      </c>
      <c r="X137" s="111"/>
      <c r="AA137" s="99"/>
      <c r="AC137" s="51">
        <f t="shared" si="17"/>
        <v>0</v>
      </c>
      <c r="AE137" s="51">
        <f t="shared" si="18"/>
        <v>0</v>
      </c>
      <c r="AG137" s="51">
        <f t="shared" si="19"/>
        <v>0</v>
      </c>
      <c r="AI137" s="51">
        <f t="shared" si="20"/>
        <v>0</v>
      </c>
    </row>
    <row r="138" spans="2:35" x14ac:dyDescent="0.2">
      <c r="B138" s="18">
        <f>B136+1</f>
        <v>83</v>
      </c>
      <c r="C138" s="1"/>
      <c r="D138" s="1" t="s">
        <v>121</v>
      </c>
      <c r="F138" s="51">
        <f ca="1">'Distribution Class'!AF138</f>
        <v>0</v>
      </c>
      <c r="K138" s="74">
        <v>0</v>
      </c>
      <c r="L138" s="51">
        <f t="shared" ref="L138:L143" ca="1" si="27">F138-H138</f>
        <v>0</v>
      </c>
      <c r="O138" s="74">
        <v>0</v>
      </c>
      <c r="P138" s="79">
        <f ca="1">OFFSET('Dist Cust Factors'!$B$12,$O138-1,P$14)*$L138+OFFSET('Dist Cust Factors'!$B$12,$K138-1,P$14)*$H138</f>
        <v>0</v>
      </c>
      <c r="R138" s="79">
        <f ca="1">OFFSET('Dist Cust Factors'!$B$12,$O138-1,R$14)*$L138+OFFSET('Dist Cust Factors'!$B$12,$K138-1,R$14)*$H138</f>
        <v>0</v>
      </c>
      <c r="S138" s="79"/>
      <c r="T138" s="79">
        <f ca="1">OFFSET('Dist Cust Factors'!$B$12,$O138-1,T$14)*$L138+OFFSET('Dist Cust Factors'!$B$12,$K138-1,T$14)*$H138</f>
        <v>0</v>
      </c>
      <c r="U138" s="79"/>
      <c r="V138" s="79">
        <f ca="1">OFFSET('Dist Cust Factors'!$B$12,$O138-1,V$14)*$L138+OFFSET('Dist Cust Factors'!$B$12,$K138-1,V$14)*$H138</f>
        <v>0</v>
      </c>
      <c r="X138" s="111"/>
      <c r="Z138" s="93">
        <f ca="1">'Distribution Class'!BH138</f>
        <v>0</v>
      </c>
      <c r="AA138" s="99">
        <f t="shared" ref="AA138:AA143" ca="1" si="28">IFERROR(Z138/F138,0)</f>
        <v>0</v>
      </c>
      <c r="AC138" s="51">
        <f t="shared" ca="1" si="17"/>
        <v>0</v>
      </c>
      <c r="AE138" s="51">
        <f t="shared" ca="1" si="18"/>
        <v>0</v>
      </c>
      <c r="AG138" s="51">
        <f t="shared" ca="1" si="19"/>
        <v>0</v>
      </c>
      <c r="AI138" s="51">
        <f t="shared" ca="1" si="20"/>
        <v>0</v>
      </c>
    </row>
    <row r="139" spans="2:35" x14ac:dyDescent="0.2">
      <c r="B139" s="18">
        <f>B138+1</f>
        <v>84</v>
      </c>
      <c r="C139" s="1"/>
      <c r="D139" s="36" t="s">
        <v>122</v>
      </c>
      <c r="F139" s="51">
        <f ca="1">'Distribution Class'!AF139</f>
        <v>0</v>
      </c>
      <c r="H139" s="79"/>
      <c r="K139" s="74">
        <v>0</v>
      </c>
      <c r="L139" s="51">
        <f t="shared" ca="1" si="27"/>
        <v>0</v>
      </c>
      <c r="O139" s="74">
        <v>0</v>
      </c>
      <c r="P139" s="79">
        <f ca="1">OFFSET('Dist Cust Factors'!$B$12,$O139-1,P$14)*$L139+OFFSET('Dist Cust Factors'!$B$12,$K139-1,P$14)*$H139</f>
        <v>0</v>
      </c>
      <c r="R139" s="79">
        <f ca="1">OFFSET('Dist Cust Factors'!$B$12,$O139-1,R$14)*$L139+OFFSET('Dist Cust Factors'!$B$12,$K139-1,R$14)*$H139</f>
        <v>0</v>
      </c>
      <c r="S139" s="79"/>
      <c r="T139" s="79">
        <f ca="1">OFFSET('Dist Cust Factors'!$B$12,$O139-1,T$14)*$L139+OFFSET('Dist Cust Factors'!$B$12,$K139-1,T$14)*$H139</f>
        <v>0</v>
      </c>
      <c r="U139" s="79"/>
      <c r="V139" s="79">
        <f ca="1">OFFSET('Dist Cust Factors'!$B$12,$O139-1,V$14)*$L139+OFFSET('Dist Cust Factors'!$B$12,$K139-1,V$14)*$H139</f>
        <v>0</v>
      </c>
      <c r="X139" s="111"/>
      <c r="Z139" s="93">
        <f ca="1">'Distribution Class'!BH139</f>
        <v>0</v>
      </c>
      <c r="AA139" s="99">
        <f t="shared" ca="1" si="28"/>
        <v>0</v>
      </c>
      <c r="AC139" s="51">
        <f t="shared" ca="1" si="17"/>
        <v>0</v>
      </c>
      <c r="AE139" s="51">
        <f t="shared" ca="1" si="18"/>
        <v>0</v>
      </c>
      <c r="AG139" s="51">
        <f t="shared" ca="1" si="19"/>
        <v>0</v>
      </c>
      <c r="AI139" s="51">
        <f t="shared" ca="1" si="20"/>
        <v>0</v>
      </c>
    </row>
    <row r="140" spans="2:35" x14ac:dyDescent="0.2">
      <c r="B140" s="18">
        <f t="shared" ref="B140:B143" si="29">B139+1</f>
        <v>85</v>
      </c>
      <c r="C140" s="1"/>
      <c r="D140" s="36" t="s">
        <v>123</v>
      </c>
      <c r="F140" s="51">
        <f ca="1">'Distribution Class'!AF140</f>
        <v>0</v>
      </c>
      <c r="H140" s="79"/>
      <c r="K140" s="74">
        <v>0</v>
      </c>
      <c r="L140" s="51">
        <f t="shared" ca="1" si="27"/>
        <v>0</v>
      </c>
      <c r="O140" s="74">
        <v>0</v>
      </c>
      <c r="P140" s="79">
        <f ca="1">OFFSET('Dist Cust Factors'!$B$12,$O140-1,P$14)*$L140+OFFSET('Dist Cust Factors'!$B$12,$K140-1,P$14)*$H140</f>
        <v>0</v>
      </c>
      <c r="R140" s="79">
        <f ca="1">OFFSET('Dist Cust Factors'!$B$12,$O140-1,R$14)*$L140+OFFSET('Dist Cust Factors'!$B$12,$K140-1,R$14)*$H140</f>
        <v>0</v>
      </c>
      <c r="S140" s="79"/>
      <c r="T140" s="79">
        <f ca="1">OFFSET('Dist Cust Factors'!$B$12,$O140-1,T$14)*$L140+OFFSET('Dist Cust Factors'!$B$12,$K140-1,T$14)*$H140</f>
        <v>0</v>
      </c>
      <c r="U140" s="79"/>
      <c r="V140" s="79">
        <f ca="1">OFFSET('Dist Cust Factors'!$B$12,$O140-1,V$14)*$L140+OFFSET('Dist Cust Factors'!$B$12,$K140-1,V$14)*$H140</f>
        <v>0</v>
      </c>
      <c r="X140" s="111"/>
      <c r="Z140" s="93">
        <f ca="1">'Distribution Class'!BH140</f>
        <v>0</v>
      </c>
      <c r="AA140" s="99">
        <f t="shared" ca="1" si="28"/>
        <v>0</v>
      </c>
      <c r="AC140" s="51">
        <f t="shared" ca="1" si="17"/>
        <v>0</v>
      </c>
      <c r="AE140" s="51">
        <f t="shared" ca="1" si="18"/>
        <v>0</v>
      </c>
      <c r="AG140" s="51">
        <f t="shared" ca="1" si="19"/>
        <v>0</v>
      </c>
      <c r="AI140" s="51">
        <f t="shared" ca="1" si="20"/>
        <v>0</v>
      </c>
    </row>
    <row r="141" spans="2:35" x14ac:dyDescent="0.2">
      <c r="B141" s="18">
        <f t="shared" si="29"/>
        <v>86</v>
      </c>
      <c r="C141" s="1"/>
      <c r="D141" s="36" t="s">
        <v>124</v>
      </c>
      <c r="F141" s="51">
        <f ca="1">'Distribution Class'!AF141</f>
        <v>0</v>
      </c>
      <c r="H141" s="79"/>
      <c r="K141" s="74">
        <v>0</v>
      </c>
      <c r="L141" s="51">
        <f t="shared" ca="1" si="27"/>
        <v>0</v>
      </c>
      <c r="O141" s="74">
        <v>0</v>
      </c>
      <c r="P141" s="79">
        <f ca="1">OFFSET('Dist Cust Factors'!$B$12,$O141-1,P$14)*$L141+OFFSET('Dist Cust Factors'!$B$12,$K141-1,P$14)*$H141</f>
        <v>0</v>
      </c>
      <c r="R141" s="79">
        <f ca="1">OFFSET('Dist Cust Factors'!$B$12,$O141-1,R$14)*$L141+OFFSET('Dist Cust Factors'!$B$12,$K141-1,R$14)*$H141</f>
        <v>0</v>
      </c>
      <c r="S141" s="79"/>
      <c r="T141" s="79">
        <f ca="1">OFFSET('Dist Cust Factors'!$B$12,$O141-1,T$14)*$L141+OFFSET('Dist Cust Factors'!$B$12,$K141-1,T$14)*$H141</f>
        <v>0</v>
      </c>
      <c r="U141" s="79"/>
      <c r="V141" s="79">
        <f ca="1">OFFSET('Dist Cust Factors'!$B$12,$O141-1,V$14)*$L141+OFFSET('Dist Cust Factors'!$B$12,$K141-1,V$14)*$H141</f>
        <v>0</v>
      </c>
      <c r="X141" s="111"/>
      <c r="Z141" s="93">
        <f ca="1">'Distribution Class'!BH141</f>
        <v>0</v>
      </c>
      <c r="AA141" s="99">
        <f t="shared" ca="1" si="28"/>
        <v>0</v>
      </c>
      <c r="AC141" s="51">
        <f t="shared" ca="1" si="17"/>
        <v>0</v>
      </c>
      <c r="AE141" s="51">
        <f t="shared" ca="1" si="18"/>
        <v>0</v>
      </c>
      <c r="AG141" s="51">
        <f t="shared" ca="1" si="19"/>
        <v>0</v>
      </c>
      <c r="AI141" s="51">
        <f t="shared" ca="1" si="20"/>
        <v>0</v>
      </c>
    </row>
    <row r="142" spans="2:35" x14ac:dyDescent="0.2">
      <c r="B142" s="18">
        <f t="shared" si="29"/>
        <v>87</v>
      </c>
      <c r="C142" s="1"/>
      <c r="D142" s="36" t="s">
        <v>39</v>
      </c>
      <c r="F142" s="51">
        <f ca="1">'Distribution Class'!AF142</f>
        <v>0</v>
      </c>
      <c r="H142" s="79"/>
      <c r="K142" s="74">
        <v>0</v>
      </c>
      <c r="L142" s="51">
        <f t="shared" ca="1" si="27"/>
        <v>0</v>
      </c>
      <c r="O142" s="74">
        <v>0</v>
      </c>
      <c r="P142" s="79">
        <f ca="1">OFFSET('Dist Cust Factors'!$B$12,$O142-1,P$14)*$L142+OFFSET('Dist Cust Factors'!$B$12,$K142-1,P$14)*$H142</f>
        <v>0</v>
      </c>
      <c r="R142" s="79">
        <f ca="1">OFFSET('Dist Cust Factors'!$B$12,$O142-1,R$14)*$L142+OFFSET('Dist Cust Factors'!$B$12,$K142-1,R$14)*$H142</f>
        <v>0</v>
      </c>
      <c r="S142" s="79"/>
      <c r="T142" s="79">
        <f ca="1">OFFSET('Dist Cust Factors'!$B$12,$O142-1,T$14)*$L142+OFFSET('Dist Cust Factors'!$B$12,$K142-1,T$14)*$H142</f>
        <v>0</v>
      </c>
      <c r="U142" s="79"/>
      <c r="V142" s="79">
        <f ca="1">OFFSET('Dist Cust Factors'!$B$12,$O142-1,V$14)*$L142+OFFSET('Dist Cust Factors'!$B$12,$K142-1,V$14)*$H142</f>
        <v>0</v>
      </c>
      <c r="X142" s="111"/>
      <c r="Z142" s="93">
        <f ca="1">'Distribution Class'!BH142</f>
        <v>0</v>
      </c>
      <c r="AA142" s="99">
        <f t="shared" ca="1" si="28"/>
        <v>0</v>
      </c>
      <c r="AC142" s="51">
        <f t="shared" ca="1" si="17"/>
        <v>0</v>
      </c>
      <c r="AE142" s="51">
        <f t="shared" ca="1" si="18"/>
        <v>0</v>
      </c>
      <c r="AG142" s="51">
        <f t="shared" ca="1" si="19"/>
        <v>0</v>
      </c>
      <c r="AI142" s="51">
        <f t="shared" ca="1" si="20"/>
        <v>0</v>
      </c>
    </row>
    <row r="143" spans="2:35" x14ac:dyDescent="0.2">
      <c r="B143" s="18">
        <f t="shared" si="29"/>
        <v>88</v>
      </c>
      <c r="C143" s="1"/>
      <c r="D143" s="36" t="s">
        <v>125</v>
      </c>
      <c r="F143" s="51">
        <f ca="1">'Distribution Class'!AF143</f>
        <v>0</v>
      </c>
      <c r="H143" s="79"/>
      <c r="K143" s="74">
        <v>0</v>
      </c>
      <c r="L143" s="51">
        <f t="shared" ca="1" si="27"/>
        <v>0</v>
      </c>
      <c r="O143" s="74">
        <v>0</v>
      </c>
      <c r="P143" s="79">
        <f ca="1">OFFSET('Dist Cust Factors'!$B$12,$O143-1,P$14)*$L143+OFFSET('Dist Cust Factors'!$B$12,$K143-1,P$14)*$H143</f>
        <v>0</v>
      </c>
      <c r="R143" s="79">
        <f ca="1">OFFSET('Dist Cust Factors'!$B$12,$O143-1,R$14)*$L143+OFFSET('Dist Cust Factors'!$B$12,$K143-1,R$14)*$H143</f>
        <v>0</v>
      </c>
      <c r="S143" s="79"/>
      <c r="T143" s="79">
        <f ca="1">OFFSET('Dist Cust Factors'!$B$12,$O143-1,T$14)*$L143+OFFSET('Dist Cust Factors'!$B$12,$K143-1,T$14)*$H143</f>
        <v>0</v>
      </c>
      <c r="U143" s="79"/>
      <c r="V143" s="79">
        <f ca="1">OFFSET('Dist Cust Factors'!$B$12,$O143-1,V$14)*$L143+OFFSET('Dist Cust Factors'!$B$12,$K143-1,V$14)*$H143</f>
        <v>0</v>
      </c>
      <c r="X143" s="111"/>
      <c r="Z143" s="93">
        <f ca="1">'Distribution Class'!BH143</f>
        <v>0</v>
      </c>
      <c r="AA143" s="99">
        <f t="shared" ca="1" si="28"/>
        <v>0</v>
      </c>
      <c r="AC143" s="51">
        <f t="shared" ca="1" si="17"/>
        <v>0</v>
      </c>
      <c r="AE143" s="51">
        <f t="shared" ca="1" si="18"/>
        <v>0</v>
      </c>
      <c r="AG143" s="51">
        <f t="shared" ca="1" si="19"/>
        <v>0</v>
      </c>
      <c r="AI143" s="51">
        <f t="shared" ca="1" si="20"/>
        <v>0</v>
      </c>
    </row>
    <row r="144" spans="2:35" x14ac:dyDescent="0.2">
      <c r="B144" s="18"/>
      <c r="C144" s="1"/>
      <c r="D144" s="1" t="s">
        <v>126</v>
      </c>
      <c r="K144" s="74"/>
      <c r="O144" s="74"/>
      <c r="P144" s="79"/>
      <c r="R144" s="79"/>
      <c r="S144" s="79"/>
      <c r="T144" s="79"/>
      <c r="U144" s="79"/>
      <c r="V144" s="79"/>
      <c r="X144" s="111"/>
      <c r="AC144" s="51">
        <f t="shared" si="17"/>
        <v>0</v>
      </c>
      <c r="AE144" s="51">
        <f t="shared" si="18"/>
        <v>0</v>
      </c>
      <c r="AG144" s="51">
        <f t="shared" si="19"/>
        <v>0</v>
      </c>
      <c r="AI144" s="51">
        <f t="shared" si="20"/>
        <v>0</v>
      </c>
    </row>
    <row r="145" spans="2:35" x14ac:dyDescent="0.2">
      <c r="B145" s="18">
        <f>B143+1</f>
        <v>89</v>
      </c>
      <c r="C145" s="1"/>
      <c r="D145" s="36" t="s">
        <v>127</v>
      </c>
      <c r="F145" s="51">
        <f ca="1">'Distribution Class'!AF145</f>
        <v>394.23107506524224</v>
      </c>
      <c r="H145" s="79">
        <f ca="1">F145</f>
        <v>394.23107506524224</v>
      </c>
      <c r="J145" s="2" t="s">
        <v>329</v>
      </c>
      <c r="K145" s="74">
        <v>5</v>
      </c>
      <c r="L145" s="51">
        <f ca="1">F145-H145</f>
        <v>0</v>
      </c>
      <c r="O145" s="74">
        <v>0</v>
      </c>
      <c r="P145" s="79">
        <f ca="1">OFFSET('Dist Cust Factors'!$B$12,$O145-1,P$14)*$L145+OFFSET('Dist Cust Factors'!$B$12,$K145-1,P$14)*$H145</f>
        <v>0</v>
      </c>
      <c r="R145" s="79">
        <f ca="1">OFFSET('Dist Cust Factors'!$B$12,$O145-1,R$14)*$L145+OFFSET('Dist Cust Factors'!$B$12,$K145-1,R$14)*$H145</f>
        <v>0</v>
      </c>
      <c r="S145" s="79"/>
      <c r="T145" s="79">
        <f ca="1">OFFSET('Dist Cust Factors'!$B$12,$O145-1,T$14)*$L145+OFFSET('Dist Cust Factors'!$B$12,$K145-1,T$14)*$H145</f>
        <v>394.23107506524224</v>
      </c>
      <c r="U145" s="79"/>
      <c r="V145" s="79">
        <f ca="1">OFFSET('Dist Cust Factors'!$B$12,$O145-1,V$14)*$L145+OFFSET('Dist Cust Factors'!$B$12,$K145-1,V$14)*$H145</f>
        <v>0</v>
      </c>
      <c r="X145" s="111"/>
      <c r="Z145" s="93">
        <f ca="1">'Distribution Class'!BH145</f>
        <v>0</v>
      </c>
      <c r="AA145" s="99">
        <f ca="1">IFERROR(Z145/F145,0)</f>
        <v>0</v>
      </c>
      <c r="AC145" s="51">
        <f t="shared" ca="1" si="17"/>
        <v>0</v>
      </c>
      <c r="AE145" s="51">
        <f t="shared" ca="1" si="18"/>
        <v>0</v>
      </c>
      <c r="AG145" s="51">
        <f t="shared" ca="1" si="19"/>
        <v>0</v>
      </c>
      <c r="AI145" s="51">
        <f t="shared" ca="1" si="20"/>
        <v>0</v>
      </c>
    </row>
    <row r="146" spans="2:35" x14ac:dyDescent="0.2">
      <c r="B146" s="18"/>
      <c r="C146" s="1"/>
      <c r="D146" s="1" t="s">
        <v>130</v>
      </c>
      <c r="X146" s="111"/>
      <c r="AC146" s="51">
        <f t="shared" si="17"/>
        <v>0</v>
      </c>
      <c r="AE146" s="51">
        <f t="shared" si="18"/>
        <v>0</v>
      </c>
      <c r="AG146" s="51">
        <f t="shared" si="19"/>
        <v>0</v>
      </c>
      <c r="AI146" s="51">
        <f t="shared" si="20"/>
        <v>0</v>
      </c>
    </row>
    <row r="147" spans="2:35" x14ac:dyDescent="0.2">
      <c r="B147" s="18">
        <f>B145+1</f>
        <v>90</v>
      </c>
      <c r="C147" s="1"/>
      <c r="D147" s="36" t="s">
        <v>131</v>
      </c>
      <c r="F147" s="51">
        <f ca="1">'Distribution Class'!AF147</f>
        <v>10182.521136802581</v>
      </c>
      <c r="H147" s="79"/>
      <c r="K147" s="74">
        <v>0</v>
      </c>
      <c r="L147" s="51">
        <f t="shared" ref="L147:L149" ca="1" si="30">F147-H147</f>
        <v>10182.521136802581</v>
      </c>
      <c r="N147" s="2" t="s">
        <v>330</v>
      </c>
      <c r="O147" s="74">
        <v>17</v>
      </c>
      <c r="P147" s="79">
        <f ca="1">OFFSET('Dist Cust Factors'!$B$12,$O147-1,P$14)*$L147+OFFSET('Dist Cust Factors'!$B$12,$K147-1,P$14)*$H147</f>
        <v>0</v>
      </c>
      <c r="R147" s="79">
        <f ca="1">OFFSET('Dist Cust Factors'!$B$12,$O147-1,R$14)*$L147+OFFSET('Dist Cust Factors'!$B$12,$K147-1,R$14)*$H147</f>
        <v>10182.521136802581</v>
      </c>
      <c r="S147" s="79"/>
      <c r="T147" s="79">
        <f ca="1">OFFSET('Dist Cust Factors'!$B$12,$O147-1,T$14)*$L147+OFFSET('Dist Cust Factors'!$B$12,$K147-1,T$14)*$H147</f>
        <v>0</v>
      </c>
      <c r="U147" s="79"/>
      <c r="V147" s="79">
        <f ca="1">OFFSET('Dist Cust Factors'!$B$12,$O147-1,V$14)*$L147+OFFSET('Dist Cust Factors'!$B$12,$K147-1,V$14)*$H147</f>
        <v>0</v>
      </c>
      <c r="X147" s="111"/>
      <c r="Z147" s="93">
        <f ca="1">'Distribution Class'!BH147</f>
        <v>6545.1150972226396</v>
      </c>
      <c r="AA147" s="99">
        <f ca="1">IFERROR(Z147/F147,0)</f>
        <v>0.64277942655740705</v>
      </c>
      <c r="AC147" s="51">
        <f t="shared" ca="1" si="17"/>
        <v>0</v>
      </c>
      <c r="AE147" s="51">
        <f t="shared" ca="1" si="18"/>
        <v>6545.1150972226396</v>
      </c>
      <c r="AG147" s="51">
        <f t="shared" ca="1" si="19"/>
        <v>0</v>
      </c>
      <c r="AI147" s="51">
        <f t="shared" ca="1" si="20"/>
        <v>0</v>
      </c>
    </row>
    <row r="148" spans="2:35" x14ac:dyDescent="0.2">
      <c r="B148" s="18">
        <f>B147+1</f>
        <v>91</v>
      </c>
      <c r="C148" s="1"/>
      <c r="D148" s="36" t="s">
        <v>132</v>
      </c>
      <c r="F148" s="51">
        <v>0</v>
      </c>
      <c r="H148" s="79"/>
      <c r="K148" s="74">
        <v>0</v>
      </c>
      <c r="L148" s="51">
        <f t="shared" si="30"/>
        <v>0</v>
      </c>
      <c r="O148" s="74">
        <v>0</v>
      </c>
      <c r="P148" s="79">
        <f ca="1">OFFSET('Dist Cust Factors'!$B$12,$O148-1,P$14)*$L148+OFFSET('Dist Cust Factors'!$B$12,$K148-1,P$14)*$H148</f>
        <v>0</v>
      </c>
      <c r="R148" s="79">
        <f ca="1">OFFSET('Dist Cust Factors'!$B$12,$O148-1,R$14)*$L148+OFFSET('Dist Cust Factors'!$B$12,$K148-1,R$14)*$H148</f>
        <v>0</v>
      </c>
      <c r="S148" s="79"/>
      <c r="T148" s="79">
        <f ca="1">OFFSET('Dist Cust Factors'!$B$12,$O148-1,T$14)*$L148+OFFSET('Dist Cust Factors'!$B$12,$K148-1,T$14)*$H148</f>
        <v>0</v>
      </c>
      <c r="U148" s="79"/>
      <c r="V148" s="79">
        <f ca="1">OFFSET('Dist Cust Factors'!$B$12,$O148-1,V$14)*$L148+OFFSET('Dist Cust Factors'!$B$12,$K148-1,V$14)*$H148</f>
        <v>0</v>
      </c>
      <c r="X148" s="111"/>
      <c r="Z148" s="93">
        <f ca="1">'Distribution Class'!BH148</f>
        <v>0</v>
      </c>
      <c r="AA148" s="99">
        <f ca="1">IFERROR(Z148/F148,0)</f>
        <v>0</v>
      </c>
      <c r="AC148" s="51">
        <f t="shared" ca="1" si="17"/>
        <v>0</v>
      </c>
      <c r="AE148" s="51">
        <f t="shared" ca="1" si="18"/>
        <v>0</v>
      </c>
      <c r="AG148" s="51">
        <f t="shared" ca="1" si="19"/>
        <v>0</v>
      </c>
      <c r="AI148" s="51">
        <f t="shared" ca="1" si="20"/>
        <v>0</v>
      </c>
    </row>
    <row r="149" spans="2:35" x14ac:dyDescent="0.2">
      <c r="B149" s="18">
        <f t="shared" ref="B149" si="31">B148+1</f>
        <v>92</v>
      </c>
      <c r="C149" s="1"/>
      <c r="D149" s="36" t="s">
        <v>133</v>
      </c>
      <c r="F149" s="51">
        <v>0</v>
      </c>
      <c r="H149" s="79"/>
      <c r="K149" s="74">
        <v>0</v>
      </c>
      <c r="L149" s="51">
        <f t="shared" si="30"/>
        <v>0</v>
      </c>
      <c r="O149" s="74">
        <v>0</v>
      </c>
      <c r="P149" s="79">
        <f ca="1">OFFSET('Dist Cust Factors'!$B$12,$O149-1,P$14)*$L149+OFFSET('Dist Cust Factors'!$B$12,$K149-1,P$14)*$H149</f>
        <v>0</v>
      </c>
      <c r="R149" s="79">
        <f ca="1">OFFSET('Dist Cust Factors'!$B$12,$O149-1,R$14)*$L149+OFFSET('Dist Cust Factors'!$B$12,$K149-1,R$14)*$H149</f>
        <v>0</v>
      </c>
      <c r="S149" s="79"/>
      <c r="T149" s="79">
        <f ca="1">OFFSET('Dist Cust Factors'!$B$12,$O149-1,T$14)*$L149+OFFSET('Dist Cust Factors'!$B$12,$K149-1,T$14)*$H149</f>
        <v>0</v>
      </c>
      <c r="U149" s="79"/>
      <c r="V149" s="79">
        <f ca="1">OFFSET('Dist Cust Factors'!$B$12,$O149-1,V$14)*$L149+OFFSET('Dist Cust Factors'!$B$12,$K149-1,V$14)*$H149</f>
        <v>0</v>
      </c>
      <c r="X149" s="111"/>
      <c r="Z149" s="93">
        <f ca="1">'Distribution Class'!BH149</f>
        <v>0</v>
      </c>
      <c r="AA149" s="99">
        <f ca="1">IFERROR(Z149/F149,0)</f>
        <v>0</v>
      </c>
      <c r="AC149" s="51">
        <f t="shared" ca="1" si="17"/>
        <v>0</v>
      </c>
      <c r="AE149" s="51">
        <f t="shared" ca="1" si="18"/>
        <v>0</v>
      </c>
      <c r="AG149" s="51">
        <f t="shared" ca="1" si="19"/>
        <v>0</v>
      </c>
      <c r="AI149" s="51">
        <f t="shared" ca="1" si="20"/>
        <v>0</v>
      </c>
    </row>
    <row r="150" spans="2:35" x14ac:dyDescent="0.2">
      <c r="B150" s="18"/>
      <c r="C150" s="1"/>
      <c r="D150" s="1" t="s">
        <v>134</v>
      </c>
      <c r="X150" s="111"/>
      <c r="AC150" s="51">
        <f t="shared" si="17"/>
        <v>0</v>
      </c>
      <c r="AE150" s="51">
        <f t="shared" si="18"/>
        <v>0</v>
      </c>
      <c r="AG150" s="51">
        <f t="shared" si="19"/>
        <v>0</v>
      </c>
      <c r="AI150" s="51">
        <f t="shared" si="20"/>
        <v>0</v>
      </c>
    </row>
    <row r="151" spans="2:35" x14ac:dyDescent="0.2">
      <c r="B151" s="18">
        <f>B149+1</f>
        <v>93</v>
      </c>
      <c r="C151" s="1"/>
      <c r="D151" s="36" t="s">
        <v>111</v>
      </c>
      <c r="F151" s="51">
        <f ca="1">'Distribution Class'!AF151</f>
        <v>2999.0388448958947</v>
      </c>
      <c r="H151" s="79">
        <v>412.91835995474958</v>
      </c>
      <c r="J151" s="2" t="s">
        <v>329</v>
      </c>
      <c r="K151" s="74">
        <v>5</v>
      </c>
      <c r="L151" s="51">
        <f t="shared" ref="L151:L157" ca="1" si="32">F151-H151</f>
        <v>2586.1204849411452</v>
      </c>
      <c r="N151" s="2" t="s">
        <v>331</v>
      </c>
      <c r="O151" s="74">
        <v>14</v>
      </c>
      <c r="P151" s="79">
        <f ca="1">OFFSET('Dist Cust Factors'!$B$12,$O151-1,P$14)*$L151+OFFSET('Dist Cust Factors'!$B$12,$K151-1,P$14)*$H151</f>
        <v>266.62189812468336</v>
      </c>
      <c r="R151" s="79">
        <f ca="1">OFFSET('Dist Cust Factors'!$B$12,$O151-1,R$14)*$L151+OFFSET('Dist Cust Factors'!$B$12,$K151-1,R$14)*$H151</f>
        <v>2182.9029372798209</v>
      </c>
      <c r="S151" s="79"/>
      <c r="T151" s="79">
        <f ca="1">OFFSET('Dist Cust Factors'!$B$12,$O151-1,T$14)*$L151+OFFSET('Dist Cust Factors'!$B$12,$K151-1,T$14)*$H151</f>
        <v>549.51400949139008</v>
      </c>
      <c r="U151" s="79"/>
      <c r="V151" s="79">
        <f ca="1">OFFSET('Dist Cust Factors'!$B$12,$O151-1,V$14)*$L151+OFFSET('Dist Cust Factors'!$B$12,$K151-1,V$14)*$H151</f>
        <v>0</v>
      </c>
      <c r="X151" s="111"/>
      <c r="Z151" s="93">
        <f ca="1">'Distribution Class'!BH151</f>
        <v>4273.2481020128562</v>
      </c>
      <c r="AA151" s="90">
        <f ca="1">IFERROR(Z151/L151,0)</f>
        <v>1.6523778095010553</v>
      </c>
      <c r="AC151" s="51">
        <f t="shared" ca="1" si="17"/>
        <v>440.56010798827782</v>
      </c>
      <c r="AE151" s="51">
        <f t="shared" ca="1" si="18"/>
        <v>3606.9803738558498</v>
      </c>
      <c r="AG151" s="51">
        <f ca="1">$AA151*(T151-H151)</f>
        <v>225.70762016872789</v>
      </c>
      <c r="AI151" s="51">
        <f t="shared" ca="1" si="20"/>
        <v>0</v>
      </c>
    </row>
    <row r="152" spans="2:35" x14ac:dyDescent="0.2">
      <c r="B152" s="18">
        <f>B151+1</f>
        <v>94</v>
      </c>
      <c r="C152" s="1"/>
      <c r="D152" s="36" t="s">
        <v>136</v>
      </c>
      <c r="F152" s="51">
        <f ca="1">'Distribution Class'!AF152</f>
        <v>19535.319138357758</v>
      </c>
      <c r="H152" s="79"/>
      <c r="K152" s="74">
        <v>0</v>
      </c>
      <c r="L152" s="51">
        <f t="shared" ca="1" si="32"/>
        <v>19535.319138357758</v>
      </c>
      <c r="N152" s="2" t="s">
        <v>330</v>
      </c>
      <c r="O152" s="74">
        <v>17</v>
      </c>
      <c r="P152" s="79">
        <f ca="1">OFFSET('Dist Cust Factors'!$B$12,$O152-1,P$14)*$L152+OFFSET('Dist Cust Factors'!$B$12,$K152-1,P$14)*$H152</f>
        <v>0</v>
      </c>
      <c r="R152" s="79">
        <f ca="1">OFFSET('Dist Cust Factors'!$B$12,$O152-1,R$14)*$L152+OFFSET('Dist Cust Factors'!$B$12,$K152-1,R$14)*$H152</f>
        <v>19535.319138357758</v>
      </c>
      <c r="S152" s="79"/>
      <c r="T152" s="79">
        <f ca="1">OFFSET('Dist Cust Factors'!$B$12,$O152-1,T$14)*$L152+OFFSET('Dist Cust Factors'!$B$12,$K152-1,T$14)*$H152</f>
        <v>0</v>
      </c>
      <c r="U152" s="79"/>
      <c r="V152" s="79">
        <f ca="1">OFFSET('Dist Cust Factors'!$B$12,$O152-1,V$14)*$L152+OFFSET('Dist Cust Factors'!$B$12,$K152-1,V$14)*$H152</f>
        <v>0</v>
      </c>
      <c r="X152" s="111"/>
      <c r="Z152" s="93">
        <f ca="1">'Distribution Class'!BH152</f>
        <v>8208.9423951896006</v>
      </c>
      <c r="AA152" s="99">
        <f t="shared" ref="AA152:AA157" ca="1" si="33">IFERROR(Z152/F152,0)</f>
        <v>0.42021030406773724</v>
      </c>
      <c r="AC152" s="51">
        <f t="shared" ca="1" si="17"/>
        <v>0</v>
      </c>
      <c r="AE152" s="51">
        <f t="shared" ca="1" si="18"/>
        <v>8208.9423951896006</v>
      </c>
      <c r="AG152" s="51">
        <f t="shared" ca="1" si="19"/>
        <v>0</v>
      </c>
      <c r="AI152" s="51">
        <f t="shared" ca="1" si="20"/>
        <v>0</v>
      </c>
    </row>
    <row r="153" spans="2:35" x14ac:dyDescent="0.2">
      <c r="B153" s="18">
        <f>B152+1</f>
        <v>95</v>
      </c>
      <c r="C153" s="1"/>
      <c r="D153" s="36" t="s">
        <v>137</v>
      </c>
      <c r="F153" s="51">
        <f ca="1">'Distribution Class'!AF153</f>
        <v>23437.232127810334</v>
      </c>
      <c r="H153" s="79"/>
      <c r="K153" s="74">
        <v>0</v>
      </c>
      <c r="L153" s="51">
        <f t="shared" ca="1" si="32"/>
        <v>23437.232127810334</v>
      </c>
      <c r="N153" s="2" t="s">
        <v>330</v>
      </c>
      <c r="O153" s="74">
        <v>17</v>
      </c>
      <c r="P153" s="79">
        <f ca="1">OFFSET('Dist Cust Factors'!$B$12,$O153-1,P$14)*$L153+OFFSET('Dist Cust Factors'!$B$12,$K153-1,P$14)*$H153</f>
        <v>0</v>
      </c>
      <c r="R153" s="79">
        <f ca="1">OFFSET('Dist Cust Factors'!$B$12,$O153-1,R$14)*$L153+OFFSET('Dist Cust Factors'!$B$12,$K153-1,R$14)*$H153</f>
        <v>23437.232127810334</v>
      </c>
      <c r="S153" s="79"/>
      <c r="T153" s="79">
        <f ca="1">OFFSET('Dist Cust Factors'!$B$12,$O153-1,T$14)*$L153+OFFSET('Dist Cust Factors'!$B$12,$K153-1,T$14)*$H153</f>
        <v>0</v>
      </c>
      <c r="U153" s="79"/>
      <c r="V153" s="79">
        <f ca="1">OFFSET('Dist Cust Factors'!$B$12,$O153-1,V$14)*$L153+OFFSET('Dist Cust Factors'!$B$12,$K153-1,V$14)*$H153</f>
        <v>0</v>
      </c>
      <c r="X153" s="111"/>
      <c r="Z153" s="93">
        <f ca="1">'Distribution Class'!BH153</f>
        <v>430.97034567832998</v>
      </c>
      <c r="AA153" s="99">
        <f t="shared" ca="1" si="33"/>
        <v>1.8388278245832015E-2</v>
      </c>
      <c r="AC153" s="51">
        <f t="shared" ca="1" si="17"/>
        <v>0</v>
      </c>
      <c r="AE153" s="51">
        <f t="shared" ca="1" si="18"/>
        <v>430.97034567832998</v>
      </c>
      <c r="AG153" s="51">
        <f t="shared" ca="1" si="19"/>
        <v>0</v>
      </c>
      <c r="AI153" s="51">
        <f t="shared" ca="1" si="20"/>
        <v>0</v>
      </c>
    </row>
    <row r="154" spans="2:35" x14ac:dyDescent="0.2">
      <c r="B154" s="18">
        <f t="shared" ref="B154:B157" si="34">B153+1</f>
        <v>96</v>
      </c>
      <c r="C154" s="1"/>
      <c r="D154" s="36" t="s">
        <v>138</v>
      </c>
      <c r="F154" s="51">
        <f ca="1">'Distribution Class'!AF154</f>
        <v>47499.389818864729</v>
      </c>
      <c r="H154" s="79"/>
      <c r="K154" s="74">
        <v>0</v>
      </c>
      <c r="L154" s="51">
        <f t="shared" ca="1" si="32"/>
        <v>47499.389818864729</v>
      </c>
      <c r="N154" s="2" t="s">
        <v>330</v>
      </c>
      <c r="O154" s="74">
        <v>17</v>
      </c>
      <c r="P154" s="79">
        <f ca="1">OFFSET('Dist Cust Factors'!$B$12,$O154-1,P$14)*$L154+OFFSET('Dist Cust Factors'!$B$12,$K154-1,P$14)*$H154</f>
        <v>0</v>
      </c>
      <c r="R154" s="79">
        <f ca="1">OFFSET('Dist Cust Factors'!$B$12,$O154-1,R$14)*$L154+OFFSET('Dist Cust Factors'!$B$12,$K154-1,R$14)*$H154</f>
        <v>47499.389818864729</v>
      </c>
      <c r="S154" s="79"/>
      <c r="T154" s="79">
        <f ca="1">OFFSET('Dist Cust Factors'!$B$12,$O154-1,T$14)*$L154+OFFSET('Dist Cust Factors'!$B$12,$K154-1,T$14)*$H154</f>
        <v>0</v>
      </c>
      <c r="U154" s="79"/>
      <c r="V154" s="79">
        <f ca="1">OFFSET('Dist Cust Factors'!$B$12,$O154-1,V$14)*$L154+OFFSET('Dist Cust Factors'!$B$12,$K154-1,V$14)*$H154</f>
        <v>0</v>
      </c>
      <c r="X154" s="111"/>
      <c r="Z154" s="93">
        <f ca="1">'Distribution Class'!BH154</f>
        <v>4988.9291576484293</v>
      </c>
      <c r="AA154" s="99">
        <f t="shared" ca="1" si="33"/>
        <v>0.10503143675473152</v>
      </c>
      <c r="AC154" s="51">
        <f t="shared" ca="1" si="17"/>
        <v>0</v>
      </c>
      <c r="AE154" s="51">
        <f t="shared" ca="1" si="18"/>
        <v>4988.9291576484293</v>
      </c>
      <c r="AG154" s="51">
        <f t="shared" ca="1" si="19"/>
        <v>0</v>
      </c>
      <c r="AI154" s="51">
        <f t="shared" ca="1" si="20"/>
        <v>0</v>
      </c>
    </row>
    <row r="155" spans="2:35" x14ac:dyDescent="0.2">
      <c r="B155" s="18">
        <f t="shared" si="34"/>
        <v>97</v>
      </c>
      <c r="C155" s="1"/>
      <c r="D155" s="36" t="s">
        <v>139</v>
      </c>
      <c r="F155" s="51">
        <f ca="1">'Distribution Class'!AF155</f>
        <v>6052.9452734375218</v>
      </c>
      <c r="H155" s="79"/>
      <c r="K155" s="74">
        <v>0</v>
      </c>
      <c r="L155" s="51">
        <f t="shared" ca="1" si="32"/>
        <v>6052.9452734375218</v>
      </c>
      <c r="N155" s="2" t="s">
        <v>329</v>
      </c>
      <c r="O155" s="74">
        <v>5</v>
      </c>
      <c r="P155" s="79">
        <f ca="1">OFFSET('Dist Cust Factors'!$B$12,$O155-1,P$14)*$L155+OFFSET('Dist Cust Factors'!$B$12,$K155-1,P$14)*$H155</f>
        <v>0</v>
      </c>
      <c r="R155" s="79">
        <f ca="1">OFFSET('Dist Cust Factors'!$B$12,$O155-1,R$14)*$L155+OFFSET('Dist Cust Factors'!$B$12,$K155-1,R$14)*$H155</f>
        <v>0</v>
      </c>
      <c r="S155" s="79"/>
      <c r="T155" s="79">
        <f ca="1">OFFSET('Dist Cust Factors'!$B$12,$O155-1,T$14)*$L155+OFFSET('Dist Cust Factors'!$B$12,$K155-1,T$14)*$H155</f>
        <v>6052.9452734375218</v>
      </c>
      <c r="U155" s="79"/>
      <c r="V155" s="79">
        <f ca="1">OFFSET('Dist Cust Factors'!$B$12,$O155-1,V$14)*$L155+OFFSET('Dist Cust Factors'!$B$12,$K155-1,V$14)*$H155</f>
        <v>0</v>
      </c>
      <c r="X155" s="111"/>
      <c r="Z155" s="93">
        <f ca="1">'Distribution Class'!BH155</f>
        <v>5323.0427163833365</v>
      </c>
      <c r="AA155" s="99">
        <f t="shared" ca="1" si="33"/>
        <v>0.87941365334042298</v>
      </c>
      <c r="AC155" s="51">
        <f t="shared" ca="1" si="17"/>
        <v>0</v>
      </c>
      <c r="AE155" s="51">
        <f t="shared" ca="1" si="18"/>
        <v>0</v>
      </c>
      <c r="AG155" s="51">
        <f t="shared" ca="1" si="19"/>
        <v>5323.0427163833365</v>
      </c>
      <c r="AI155" s="51">
        <f t="shared" ca="1" si="20"/>
        <v>0</v>
      </c>
    </row>
    <row r="156" spans="2:35" x14ac:dyDescent="0.2">
      <c r="B156" s="18">
        <f t="shared" si="34"/>
        <v>98</v>
      </c>
      <c r="C156" s="1"/>
      <c r="D156" s="36" t="s">
        <v>140</v>
      </c>
      <c r="F156" s="51">
        <f ca="1">'Distribution Class'!AF156</f>
        <v>6258.7532042938401</v>
      </c>
      <c r="H156" s="79"/>
      <c r="K156" s="74">
        <v>0</v>
      </c>
      <c r="L156" s="51">
        <f t="shared" ca="1" si="32"/>
        <v>6258.7532042938401</v>
      </c>
      <c r="N156" s="2" t="s">
        <v>330</v>
      </c>
      <c r="O156" s="74">
        <v>17</v>
      </c>
      <c r="P156" s="79">
        <f ca="1">OFFSET('Dist Cust Factors'!$B$12,$O156-1,P$14)*$L156+OFFSET('Dist Cust Factors'!$B$12,$K156-1,P$14)*$H156</f>
        <v>0</v>
      </c>
      <c r="R156" s="79">
        <f ca="1">OFFSET('Dist Cust Factors'!$B$12,$O156-1,R$14)*$L156+OFFSET('Dist Cust Factors'!$B$12,$K156-1,R$14)*$H156</f>
        <v>6258.7532042938401</v>
      </c>
      <c r="S156" s="79"/>
      <c r="T156" s="79">
        <f ca="1">OFFSET('Dist Cust Factors'!$B$12,$O156-1,T$14)*$L156+OFFSET('Dist Cust Factors'!$B$12,$K156-1,T$14)*$H156</f>
        <v>0</v>
      </c>
      <c r="U156" s="79"/>
      <c r="V156" s="79">
        <f ca="1">OFFSET('Dist Cust Factors'!$B$12,$O156-1,V$14)*$L156+OFFSET('Dist Cust Factors'!$B$12,$K156-1,V$14)*$H156</f>
        <v>0</v>
      </c>
      <c r="X156" s="111"/>
      <c r="Z156" s="93">
        <f ca="1">'Distribution Class'!BH156</f>
        <v>1248.1922043138802</v>
      </c>
      <c r="AA156" s="99">
        <f t="shared" ca="1" si="33"/>
        <v>0.19943144641932095</v>
      </c>
      <c r="AC156" s="51">
        <f t="shared" ca="1" si="17"/>
        <v>0</v>
      </c>
      <c r="AE156" s="51">
        <f t="shared" ca="1" si="18"/>
        <v>1248.1922043138802</v>
      </c>
      <c r="AG156" s="51">
        <f t="shared" ca="1" si="19"/>
        <v>0</v>
      </c>
      <c r="AI156" s="51">
        <f t="shared" ca="1" si="20"/>
        <v>0</v>
      </c>
    </row>
    <row r="157" spans="2:35" x14ac:dyDescent="0.2">
      <c r="B157" s="18">
        <f t="shared" si="34"/>
        <v>99</v>
      </c>
      <c r="C157" s="1"/>
      <c r="D157" s="36" t="s">
        <v>141</v>
      </c>
      <c r="F157" s="51">
        <f ca="1">'Distribution Class'!AF157</f>
        <v>11814.781536038916</v>
      </c>
      <c r="H157" s="79"/>
      <c r="J157" s="2"/>
      <c r="K157" s="74">
        <v>0</v>
      </c>
      <c r="L157" s="51">
        <f t="shared" ca="1" si="32"/>
        <v>11814.781536038916</v>
      </c>
      <c r="N157" s="2" t="s">
        <v>332</v>
      </c>
      <c r="O157" s="74">
        <v>2</v>
      </c>
      <c r="P157" s="79">
        <f ca="1">OFFSET('Dist Cust Factors'!$B$12,$O157-1,P$14)*$L157+OFFSET('Dist Cust Factors'!$B$12,$K157-1,P$14)*$H157</f>
        <v>11814.781536038916</v>
      </c>
      <c r="R157" s="79">
        <f ca="1">OFFSET('Dist Cust Factors'!$B$12,$O157-1,R$14)*$L157+OFFSET('Dist Cust Factors'!$B$12,$K157-1,R$14)*$H157</f>
        <v>0</v>
      </c>
      <c r="S157" s="79"/>
      <c r="T157" s="79">
        <f ca="1">OFFSET('Dist Cust Factors'!$B$12,$O157-1,T$14)*$L157+OFFSET('Dist Cust Factors'!$B$12,$K157-1,T$14)*$H157</f>
        <v>0</v>
      </c>
      <c r="U157" s="79"/>
      <c r="V157" s="79">
        <f ca="1">OFFSET('Dist Cust Factors'!$B$12,$O157-1,V$14)*$L157+OFFSET('Dist Cust Factors'!$B$12,$K157-1,V$14)*$H157</f>
        <v>0</v>
      </c>
      <c r="X157" s="111"/>
      <c r="Z157" s="93">
        <f ca="1">'Distribution Class'!BH157</f>
        <v>0</v>
      </c>
      <c r="AA157" s="99">
        <f t="shared" ca="1" si="33"/>
        <v>0</v>
      </c>
      <c r="AC157" s="51">
        <f t="shared" ca="1" si="17"/>
        <v>0</v>
      </c>
      <c r="AE157" s="51">
        <f t="shared" ca="1" si="18"/>
        <v>0</v>
      </c>
      <c r="AG157" s="51">
        <f t="shared" ca="1" si="19"/>
        <v>0</v>
      </c>
      <c r="AI157" s="51">
        <f t="shared" ca="1" si="20"/>
        <v>0</v>
      </c>
    </row>
    <row r="158" spans="2:35" x14ac:dyDescent="0.2">
      <c r="B158" s="18"/>
      <c r="C158" s="1"/>
      <c r="D158" s="1" t="s">
        <v>143</v>
      </c>
      <c r="X158" s="111"/>
      <c r="AC158" s="51">
        <f t="shared" si="17"/>
        <v>0</v>
      </c>
      <c r="AE158" s="51">
        <f t="shared" si="18"/>
        <v>0</v>
      </c>
      <c r="AG158" s="51">
        <f t="shared" si="19"/>
        <v>0</v>
      </c>
      <c r="AI158" s="51">
        <f t="shared" si="20"/>
        <v>0</v>
      </c>
    </row>
    <row r="159" spans="2:35" x14ac:dyDescent="0.2">
      <c r="B159" s="18">
        <f>B157+1</f>
        <v>100</v>
      </c>
      <c r="C159" s="1"/>
      <c r="D159" s="36" t="s">
        <v>144</v>
      </c>
      <c r="F159" s="51">
        <f ca="1">'Distribution Class'!AF159</f>
        <v>34039.026712350395</v>
      </c>
      <c r="H159" s="79">
        <v>427.13051271001717</v>
      </c>
      <c r="J159" s="2" t="s">
        <v>329</v>
      </c>
      <c r="K159" s="74">
        <v>5</v>
      </c>
      <c r="L159" s="51">
        <f t="shared" ref="L159:L160" ca="1" si="35">F159-H159</f>
        <v>33611.896199640374</v>
      </c>
      <c r="N159" s="2" t="s">
        <v>333</v>
      </c>
      <c r="O159" s="74">
        <v>8</v>
      </c>
      <c r="P159" s="79">
        <f ca="1">OFFSET('Dist Cust Factors'!$B$12,$O159-1,P$14)*$L159+OFFSET('Dist Cust Factors'!$B$12,$K159-1,P$14)*$H159</f>
        <v>314.63254638013098</v>
      </c>
      <c r="R159" s="79">
        <f ca="1">OFFSET('Dist Cust Factors'!$B$12,$O159-1,R$14)*$L159+OFFSET('Dist Cust Factors'!$B$12,$K159-1,R$14)*$H159</f>
        <v>28999.267098886041</v>
      </c>
      <c r="S159" s="79"/>
      <c r="T159" s="79">
        <f ca="1">OFFSET('Dist Cust Factors'!$B$12,$O159-1,T$14)*$L159+OFFSET('Dist Cust Factors'!$B$12,$K159-1,T$14)*$H159</f>
        <v>4725.1270670842205</v>
      </c>
      <c r="U159" s="79"/>
      <c r="V159" s="79">
        <f ca="1">OFFSET('Dist Cust Factors'!$B$12,$O159-1,V$14)*$L159+OFFSET('Dist Cust Factors'!$B$12,$K159-1,V$14)*$H159</f>
        <v>0</v>
      </c>
      <c r="X159" s="111"/>
      <c r="Z159" s="93">
        <f>'Distribution Class'!BH159</f>
        <v>0</v>
      </c>
      <c r="AA159" s="99">
        <f ca="1">IFERROR(Z159/F159,0)</f>
        <v>0</v>
      </c>
      <c r="AC159" s="51">
        <f t="shared" ca="1" si="17"/>
        <v>0</v>
      </c>
      <c r="AE159" s="51">
        <f t="shared" ca="1" si="18"/>
        <v>0</v>
      </c>
      <c r="AG159" s="51">
        <f t="shared" ca="1" si="19"/>
        <v>0</v>
      </c>
      <c r="AI159" s="51">
        <f t="shared" ca="1" si="20"/>
        <v>0</v>
      </c>
    </row>
    <row r="160" spans="2:35" x14ac:dyDescent="0.2">
      <c r="B160" s="18">
        <f>B159+1</f>
        <v>101</v>
      </c>
      <c r="C160" s="1"/>
      <c r="D160" s="36" t="s">
        <v>147</v>
      </c>
      <c r="F160" s="51">
        <f ca="1">'Distribution Class'!AF160</f>
        <v>49062.61902409992</v>
      </c>
      <c r="H160" s="38">
        <v>1107.36012997326</v>
      </c>
      <c r="J160" s="2" t="s">
        <v>329</v>
      </c>
      <c r="K160" s="74">
        <v>5</v>
      </c>
      <c r="L160" s="51">
        <f t="shared" ca="1" si="35"/>
        <v>47955.258894126659</v>
      </c>
      <c r="N160" s="2" t="s">
        <v>324</v>
      </c>
      <c r="O160" s="74">
        <v>11</v>
      </c>
      <c r="P160" s="79">
        <f ca="1">OFFSET('Dist Cust Factors'!$B$12,$O160-1,P$14)*$L160+OFFSET('Dist Cust Factors'!$B$12,$K160-1,P$14)*$H160</f>
        <v>186.86931311801905</v>
      </c>
      <c r="R160" s="79">
        <f ca="1">OFFSET('Dist Cust Factors'!$B$12,$O160-1,R$14)*$L160+OFFSET('Dist Cust Factors'!$B$12,$K160-1,R$14)*$H160</f>
        <v>44396.718287619777</v>
      </c>
      <c r="S160" s="79"/>
      <c r="T160" s="79">
        <f ca="1">OFFSET('Dist Cust Factors'!$B$12,$O160-1,T$14)*$L160+OFFSET('Dist Cust Factors'!$B$12,$K160-1,T$14)*$H160</f>
        <v>4479.031423362123</v>
      </c>
      <c r="U160" s="79"/>
      <c r="V160" s="79">
        <f ca="1">OFFSET('Dist Cust Factors'!$B$12,$O160-1,V$14)*$L160+OFFSET('Dist Cust Factors'!$B$12,$K160-1,V$14)*$H160</f>
        <v>0</v>
      </c>
      <c r="X160" s="111"/>
      <c r="Z160" s="93">
        <f ca="1">'Distribution Class'!BH160</f>
        <v>27489.763661728739</v>
      </c>
      <c r="AA160" s="90">
        <f ca="1">IFERROR(Z160/L160,0)</f>
        <v>0.57323772815864327</v>
      </c>
      <c r="AC160" s="51">
        <f t="shared" ca="1" si="17"/>
        <v>107.1205405143394</v>
      </c>
      <c r="AE160" s="51">
        <f t="shared" ca="1" si="18"/>
        <v>25449.873928894453</v>
      </c>
      <c r="AG160" s="51">
        <f ca="1">$AA160*(T160-H160)</f>
        <v>1932.7691923199461</v>
      </c>
      <c r="AI160" s="51">
        <f t="shared" ca="1" si="20"/>
        <v>0</v>
      </c>
    </row>
    <row r="161" spans="2:35" x14ac:dyDescent="0.2">
      <c r="B161" s="18"/>
      <c r="C161" s="1"/>
      <c r="D161" s="1"/>
      <c r="X161" s="111"/>
    </row>
    <row r="162" spans="2:35" x14ac:dyDescent="0.2">
      <c r="B162" s="18">
        <f>B160+1</f>
        <v>102</v>
      </c>
      <c r="C162" s="1"/>
      <c r="D162" s="1" t="s">
        <v>150</v>
      </c>
      <c r="F162" s="81">
        <f ca="1">SUM(F115:F160)</f>
        <v>211275.85789201714</v>
      </c>
      <c r="H162" s="81">
        <f ca="1">SUM(H115:H160)</f>
        <v>2341.6400777032691</v>
      </c>
      <c r="L162" s="81">
        <f ca="1">SUM(L115:L160)</f>
        <v>208934.21781431386</v>
      </c>
      <c r="P162" s="81">
        <f ca="1">SUM(P115:P160)</f>
        <v>12582.90529366175</v>
      </c>
      <c r="R162" s="81">
        <f ca="1">SUM(R115:R160)</f>
        <v>182492.10374991491</v>
      </c>
      <c r="S162" s="79"/>
      <c r="T162" s="81">
        <f ca="1">SUM(T115:T160)</f>
        <v>16200.848848440497</v>
      </c>
      <c r="U162" s="79"/>
      <c r="V162" s="81">
        <f ca="1">SUM(V115:V160)</f>
        <v>0</v>
      </c>
      <c r="X162" s="111"/>
      <c r="Z162" s="81">
        <f ca="1">SUM(Z116:Z161)</f>
        <v>58508.203680177816</v>
      </c>
      <c r="AC162" s="81">
        <f ca="1">SUM(AC116:AC161)</f>
        <v>547.68064850261726</v>
      </c>
      <c r="AE162" s="81">
        <f ca="1">SUM(AE116:AE161)</f>
        <v>50479.003502803185</v>
      </c>
      <c r="AG162" s="81">
        <f ca="1">SUM(AG116:AG161)</f>
        <v>7481.5195288720106</v>
      </c>
      <c r="AI162" s="81">
        <f ca="1">SUM(AI116:AI161)</f>
        <v>0</v>
      </c>
    </row>
    <row r="163" spans="2:35" x14ac:dyDescent="0.2">
      <c r="B163" s="18"/>
      <c r="C163" s="1"/>
      <c r="D163" s="1"/>
      <c r="S163" s="79"/>
      <c r="U163" s="79"/>
      <c r="X163" s="111"/>
    </row>
    <row r="164" spans="2:35" ht="13.5" thickBot="1" x14ac:dyDescent="0.25">
      <c r="B164" s="18">
        <f>B162+1</f>
        <v>103</v>
      </c>
      <c r="C164" s="1"/>
      <c r="D164" s="1" t="s">
        <v>151</v>
      </c>
      <c r="F164" s="83">
        <f ca="1">F162+F104+F109+F108+F97</f>
        <v>220593.11247445</v>
      </c>
      <c r="H164" s="83">
        <f ca="1">H162+H104+H109+H108+H97</f>
        <v>2341.6400777032691</v>
      </c>
      <c r="L164" s="83">
        <f ca="1">L162+L104+L109+L108+L97</f>
        <v>218251.47239674671</v>
      </c>
      <c r="P164" s="83">
        <f ca="1">P162+P104+P109+P108+P97</f>
        <v>12619.21223901281</v>
      </c>
      <c r="R164" s="83">
        <f ca="1">R162+R104+R109+R108+R97</f>
        <v>191117.96744973469</v>
      </c>
      <c r="S164" s="79"/>
      <c r="T164" s="83">
        <f ca="1">T162+T104+T109+T108+T97</f>
        <v>16855.932785702531</v>
      </c>
      <c r="U164" s="79"/>
      <c r="V164" s="83">
        <f ca="1">V162+V104+V109+V108+V97</f>
        <v>0</v>
      </c>
      <c r="X164" s="111"/>
    </row>
    <row r="165" spans="2:35" ht="13.5" thickTop="1" x14ac:dyDescent="0.2">
      <c r="F165" s="51"/>
      <c r="H165" s="51"/>
      <c r="L165" s="51"/>
      <c r="X165" s="111"/>
    </row>
    <row r="166" spans="2:35" x14ac:dyDescent="0.2">
      <c r="F166" s="51"/>
      <c r="H166" s="51"/>
      <c r="L166" s="51"/>
      <c r="X166" s="111"/>
    </row>
    <row r="167" spans="2:35" x14ac:dyDescent="0.2">
      <c r="F167" s="51"/>
      <c r="H167" s="51"/>
      <c r="L167" s="51"/>
      <c r="X167" s="111"/>
    </row>
    <row r="168" spans="2:35" x14ac:dyDescent="0.2">
      <c r="B168" s="18"/>
      <c r="C168" s="1"/>
      <c r="D168" s="6" t="s">
        <v>152</v>
      </c>
      <c r="X168" s="111"/>
    </row>
    <row r="169" spans="2:35" x14ac:dyDescent="0.2">
      <c r="B169" s="18"/>
      <c r="C169" s="1"/>
      <c r="D169" s="6"/>
      <c r="F169" s="51"/>
      <c r="H169" s="79"/>
      <c r="K169" s="74"/>
      <c r="L169" s="51"/>
      <c r="O169" s="74"/>
      <c r="P169" s="79"/>
      <c r="R169" s="79"/>
      <c r="S169" s="79"/>
      <c r="T169" s="79"/>
      <c r="U169" s="79"/>
      <c r="V169" s="79"/>
      <c r="X169" s="111"/>
    </row>
    <row r="170" spans="2:35" x14ac:dyDescent="0.2">
      <c r="B170" s="18">
        <f>B164+1</f>
        <v>104</v>
      </c>
      <c r="C170" s="1"/>
      <c r="D170" s="1" t="s">
        <v>153</v>
      </c>
      <c r="F170" s="51">
        <f ca="1">'Distribution Class'!AF170</f>
        <v>0</v>
      </c>
      <c r="H170" s="79"/>
      <c r="K170" s="74">
        <v>0</v>
      </c>
      <c r="L170" s="51">
        <f t="shared" ref="L170:L176" ca="1" si="36">F170-H170</f>
        <v>0</v>
      </c>
      <c r="O170" s="74">
        <v>0</v>
      </c>
      <c r="P170" s="79">
        <f ca="1">OFFSET('Dist Cust Factors'!$B$12,$O170-1,P$14)*$L170+OFFSET('Dist Cust Factors'!$B$12,$K170-1,P$14)*$H170</f>
        <v>0</v>
      </c>
      <c r="R170" s="79">
        <f ca="1">OFFSET('Dist Cust Factors'!$B$12,$O170-1,R$14)*$L170+OFFSET('Dist Cust Factors'!$B$12,$K170-1,R$14)*$H170</f>
        <v>0</v>
      </c>
      <c r="S170" s="79"/>
      <c r="T170" s="79">
        <f ca="1">OFFSET('Dist Cust Factors'!$B$12,$O170-1,T$14)*$L170+OFFSET('Dist Cust Factors'!$B$12,$K170-1,T$14)*$H170</f>
        <v>0</v>
      </c>
      <c r="U170" s="79"/>
      <c r="V170" s="79">
        <f ca="1">OFFSET('Dist Cust Factors'!$B$12,$O170-1,V$14)*$L170+OFFSET('Dist Cust Factors'!$B$12,$K170-1,V$14)*$H170</f>
        <v>0</v>
      </c>
      <c r="X170" s="111"/>
    </row>
    <row r="171" spans="2:35" x14ac:dyDescent="0.2">
      <c r="B171" s="18">
        <f t="shared" ref="B171:B176" si="37">B170+1</f>
        <v>105</v>
      </c>
      <c r="C171" s="1"/>
      <c r="D171" s="1" t="s">
        <v>154</v>
      </c>
      <c r="F171" s="51">
        <f ca="1">'Distribution Class'!AF171</f>
        <v>0</v>
      </c>
      <c r="H171" s="79"/>
      <c r="J171" s="2"/>
      <c r="K171" s="74">
        <v>0</v>
      </c>
      <c r="L171" s="51">
        <f t="shared" ca="1" si="36"/>
        <v>0</v>
      </c>
      <c r="O171" s="74">
        <v>0</v>
      </c>
      <c r="P171" s="79">
        <f ca="1">OFFSET('Dist Cust Factors'!$B$12,$O171-1,P$14)*$L171+OFFSET('Dist Cust Factors'!$B$12,$K171-1,P$14)*$H171</f>
        <v>0</v>
      </c>
      <c r="R171" s="79">
        <f ca="1">OFFSET('Dist Cust Factors'!$B$12,$O171-1,R$14)*$L171+OFFSET('Dist Cust Factors'!$B$12,$K171-1,R$14)*$H171</f>
        <v>0</v>
      </c>
      <c r="S171" s="79"/>
      <c r="T171" s="79">
        <f ca="1">OFFSET('Dist Cust Factors'!$B$12,$O171-1,T$14)*$L171+OFFSET('Dist Cust Factors'!$B$12,$K171-1,T$14)*$H171</f>
        <v>0</v>
      </c>
      <c r="U171" s="79"/>
      <c r="V171" s="79">
        <f ca="1">OFFSET('Dist Cust Factors'!$B$12,$O171-1,V$14)*$L171+OFFSET('Dist Cust Factors'!$B$12,$K171-1,V$14)*$H171</f>
        <v>0</v>
      </c>
      <c r="X171" s="111"/>
    </row>
    <row r="172" spans="2:35" x14ac:dyDescent="0.2">
      <c r="B172" s="18">
        <f t="shared" si="37"/>
        <v>106</v>
      </c>
      <c r="C172" s="1"/>
      <c r="D172" s="1" t="s">
        <v>155</v>
      </c>
      <c r="F172" s="51">
        <f ca="1">'Distribution Class'!AF172</f>
        <v>0</v>
      </c>
      <c r="H172" s="79"/>
      <c r="J172" s="2"/>
      <c r="K172" s="74">
        <v>0</v>
      </c>
      <c r="L172" s="51">
        <f t="shared" ca="1" si="36"/>
        <v>0</v>
      </c>
      <c r="O172" s="74">
        <v>0</v>
      </c>
      <c r="P172" s="79">
        <f ca="1">OFFSET('Dist Cust Factors'!$B$12,$O172-1,P$14)*$L172+OFFSET('Dist Cust Factors'!$B$12,$K172-1,P$14)*$H172</f>
        <v>0</v>
      </c>
      <c r="R172" s="79">
        <f ca="1">OFFSET('Dist Cust Factors'!$B$12,$O172-1,R$14)*$L172+OFFSET('Dist Cust Factors'!$B$12,$K172-1,R$14)*$H172</f>
        <v>0</v>
      </c>
      <c r="S172" s="79"/>
      <c r="T172" s="79">
        <f ca="1">OFFSET('Dist Cust Factors'!$B$12,$O172-1,T$14)*$L172+OFFSET('Dist Cust Factors'!$B$12,$K172-1,T$14)*$H172</f>
        <v>0</v>
      </c>
      <c r="U172" s="79"/>
      <c r="V172" s="79">
        <f ca="1">OFFSET('Dist Cust Factors'!$B$12,$O172-1,V$14)*$L172+OFFSET('Dist Cust Factors'!$B$12,$K172-1,V$14)*$H172</f>
        <v>0</v>
      </c>
      <c r="X172" s="111"/>
    </row>
    <row r="173" spans="2:35" x14ac:dyDescent="0.2">
      <c r="B173" s="18">
        <f t="shared" si="37"/>
        <v>107</v>
      </c>
      <c r="C173" s="1"/>
      <c r="D173" s="1" t="s">
        <v>156</v>
      </c>
      <c r="F173" s="51">
        <f ca="1">'Distribution Class'!AF173</f>
        <v>26870.623617239937</v>
      </c>
      <c r="H173" s="79"/>
      <c r="J173" s="2"/>
      <c r="K173" s="74">
        <v>0</v>
      </c>
      <c r="L173" s="51">
        <f t="shared" ca="1" si="36"/>
        <v>26870.623617239937</v>
      </c>
      <c r="N173" s="2" t="s">
        <v>330</v>
      </c>
      <c r="O173" s="74">
        <v>17</v>
      </c>
      <c r="P173" s="79">
        <f ca="1">OFFSET('Dist Cust Factors'!$B$12,$O173-1,P$14)*$L173+OFFSET('Dist Cust Factors'!$B$12,$K173-1,P$14)*$H173</f>
        <v>0</v>
      </c>
      <c r="R173" s="79">
        <f ca="1">OFFSET('Dist Cust Factors'!$B$12,$O173-1,R$14)*$L173+OFFSET('Dist Cust Factors'!$B$12,$K173-1,R$14)*$H173</f>
        <v>26870.623617239937</v>
      </c>
      <c r="S173" s="79"/>
      <c r="T173" s="79">
        <f ca="1">OFFSET('Dist Cust Factors'!$B$12,$O173-1,T$14)*$L173+OFFSET('Dist Cust Factors'!$B$12,$K173-1,T$14)*$H173</f>
        <v>0</v>
      </c>
      <c r="U173" s="79"/>
      <c r="V173" s="79">
        <f ca="1">OFFSET('Dist Cust Factors'!$B$12,$O173-1,V$14)*$L173+OFFSET('Dist Cust Factors'!$B$12,$K173-1,V$14)*$H173</f>
        <v>0</v>
      </c>
      <c r="X173" s="111"/>
    </row>
    <row r="174" spans="2:35" x14ac:dyDescent="0.2">
      <c r="B174" s="18">
        <f t="shared" si="37"/>
        <v>108</v>
      </c>
      <c r="C174" s="1"/>
      <c r="D174" s="1" t="s">
        <v>157</v>
      </c>
      <c r="F174" s="51">
        <f ca="1">'Distribution Class'!AF174</f>
        <v>14283.139384300001</v>
      </c>
      <c r="H174" s="79"/>
      <c r="J174" s="2"/>
      <c r="K174" s="74">
        <v>0</v>
      </c>
      <c r="L174" s="51">
        <f t="shared" ca="1" si="36"/>
        <v>14283.139384300001</v>
      </c>
      <c r="N174" s="2" t="s">
        <v>330</v>
      </c>
      <c r="O174" s="74">
        <v>17</v>
      </c>
      <c r="P174" s="79">
        <f ca="1">OFFSET('Dist Cust Factors'!$B$12,$O174-1,P$14)*$L174+OFFSET('Dist Cust Factors'!$B$12,$K174-1,P$14)*$H174</f>
        <v>0</v>
      </c>
      <c r="R174" s="79">
        <f ca="1">OFFSET('Dist Cust Factors'!$B$12,$O174-1,R$14)*$L174+OFFSET('Dist Cust Factors'!$B$12,$K174-1,R$14)*$H174</f>
        <v>14283.139384300001</v>
      </c>
      <c r="S174" s="79"/>
      <c r="T174" s="79">
        <f ca="1">OFFSET('Dist Cust Factors'!$B$12,$O174-1,T$14)*$L174+OFFSET('Dist Cust Factors'!$B$12,$K174-1,T$14)*$H174</f>
        <v>0</v>
      </c>
      <c r="U174" s="79"/>
      <c r="V174" s="79">
        <f ca="1">OFFSET('Dist Cust Factors'!$B$12,$O174-1,V$14)*$L174+OFFSET('Dist Cust Factors'!$B$12,$K174-1,V$14)*$H174</f>
        <v>0</v>
      </c>
      <c r="X174" s="111"/>
    </row>
    <row r="175" spans="2:35" x14ac:dyDescent="0.2">
      <c r="B175" s="18">
        <f t="shared" si="37"/>
        <v>109</v>
      </c>
      <c r="C175" s="1"/>
      <c r="D175" s="1" t="s">
        <v>158</v>
      </c>
      <c r="F175" s="51">
        <f ca="1">'Distribution Class'!AF175</f>
        <v>17761.652743977927</v>
      </c>
      <c r="H175" s="79"/>
      <c r="J175" s="2"/>
      <c r="K175" s="74">
        <v>0</v>
      </c>
      <c r="L175" s="51">
        <f t="shared" ca="1" si="36"/>
        <v>17761.652743977927</v>
      </c>
      <c r="N175" s="2" t="s">
        <v>330</v>
      </c>
      <c r="O175" s="74">
        <v>17</v>
      </c>
      <c r="P175" s="79">
        <f ca="1">OFFSET('Dist Cust Factors'!$B$12,$O175-1,P$14)*$L175+OFFSET('Dist Cust Factors'!$B$12,$K175-1,P$14)*$H175</f>
        <v>0</v>
      </c>
      <c r="R175" s="79">
        <f ca="1">OFFSET('Dist Cust Factors'!$B$12,$O175-1,R$14)*$L175+OFFSET('Dist Cust Factors'!$B$12,$K175-1,R$14)*$H175</f>
        <v>17761.652743977927</v>
      </c>
      <c r="S175" s="79"/>
      <c r="T175" s="79">
        <f ca="1">OFFSET('Dist Cust Factors'!$B$12,$O175-1,T$14)*$L175+OFFSET('Dist Cust Factors'!$B$12,$K175-1,T$14)*$H175</f>
        <v>0</v>
      </c>
      <c r="U175" s="79"/>
      <c r="V175" s="79">
        <f ca="1">OFFSET('Dist Cust Factors'!$B$12,$O175-1,V$14)*$L175+OFFSET('Dist Cust Factors'!$B$12,$K175-1,V$14)*$H175</f>
        <v>0</v>
      </c>
      <c r="X175" s="111"/>
    </row>
    <row r="176" spans="2:35" x14ac:dyDescent="0.2">
      <c r="B176" s="18">
        <f t="shared" si="37"/>
        <v>110</v>
      </c>
      <c r="C176" s="1"/>
      <c r="D176" s="1" t="s">
        <v>159</v>
      </c>
      <c r="F176" s="51">
        <f ca="1">'Distribution Class'!AF176</f>
        <v>0</v>
      </c>
      <c r="H176" s="79"/>
      <c r="J176" s="2"/>
      <c r="K176" s="74">
        <v>0</v>
      </c>
      <c r="L176" s="51">
        <f t="shared" ca="1" si="36"/>
        <v>0</v>
      </c>
      <c r="O176" s="74">
        <v>0</v>
      </c>
      <c r="P176" s="79">
        <f ca="1">OFFSET('Dist Cust Factors'!$B$12,$O176-1,P$14)*$L176+OFFSET('Dist Cust Factors'!$B$12,$K176-1,P$14)*$H176</f>
        <v>0</v>
      </c>
      <c r="R176" s="79">
        <f ca="1">OFFSET('Dist Cust Factors'!$B$12,$O176-1,R$14)*$L176+OFFSET('Dist Cust Factors'!$B$12,$K176-1,R$14)*$H176</f>
        <v>0</v>
      </c>
      <c r="S176" s="79"/>
      <c r="T176" s="79">
        <f ca="1">OFFSET('Dist Cust Factors'!$B$12,$O176-1,T$14)*$L176+OFFSET('Dist Cust Factors'!$B$12,$K176-1,T$14)*$H176</f>
        <v>0</v>
      </c>
      <c r="U176" s="79"/>
      <c r="V176" s="79">
        <f ca="1">OFFSET('Dist Cust Factors'!$B$12,$O176-1,V$14)*$L176+OFFSET('Dist Cust Factors'!$B$12,$K176-1,V$14)*$H176</f>
        <v>0</v>
      </c>
      <c r="X176" s="111"/>
    </row>
    <row r="177" spans="2:24" x14ac:dyDescent="0.2">
      <c r="B177" s="18"/>
      <c r="C177" s="1"/>
      <c r="D177" s="1"/>
      <c r="X177" s="111"/>
    </row>
    <row r="178" spans="2:24" x14ac:dyDescent="0.2">
      <c r="B178" s="18">
        <f>B176+1</f>
        <v>111</v>
      </c>
      <c r="C178" s="1"/>
      <c r="D178" s="1" t="s">
        <v>160</v>
      </c>
      <c r="F178" s="42">
        <f ca="1">SUM(F170:F176)</f>
        <v>58915.415745517865</v>
      </c>
      <c r="H178" s="42">
        <f>SUM(H170:H176)</f>
        <v>0</v>
      </c>
      <c r="J178" s="2"/>
      <c r="L178" s="42">
        <f ca="1">SUM(L170:L176)</f>
        <v>58915.415745517865</v>
      </c>
      <c r="P178" s="42">
        <f ca="1">SUM(P170:P176)</f>
        <v>0</v>
      </c>
      <c r="R178" s="42">
        <f ca="1">SUM(R170:R176)</f>
        <v>58915.415745517865</v>
      </c>
      <c r="S178" s="79"/>
      <c r="T178" s="42">
        <f ca="1">SUM(T170:T176)</f>
        <v>0</v>
      </c>
      <c r="U178" s="79"/>
      <c r="V178" s="42">
        <f ca="1">SUM(V170:V176)</f>
        <v>0</v>
      </c>
      <c r="X178" s="111"/>
    </row>
    <row r="179" spans="2:24" x14ac:dyDescent="0.2">
      <c r="B179" s="18"/>
      <c r="C179" s="1"/>
      <c r="D179" s="1"/>
      <c r="S179" s="79"/>
      <c r="U179" s="79"/>
      <c r="X179" s="111"/>
    </row>
    <row r="180" spans="2:24" ht="13.5" thickBot="1" x14ac:dyDescent="0.25">
      <c r="B180" s="18">
        <f>B178+1</f>
        <v>112</v>
      </c>
      <c r="C180" s="1"/>
      <c r="D180" s="1" t="s">
        <v>161</v>
      </c>
      <c r="F180" s="83">
        <f ca="1">F164-F178</f>
        <v>161677.69672893215</v>
      </c>
      <c r="H180" s="83">
        <f ca="1">H164-H178</f>
        <v>2341.6400777032691</v>
      </c>
      <c r="L180" s="83">
        <f ca="1">L164-L178</f>
        <v>159336.05665122886</v>
      </c>
      <c r="P180" s="83">
        <f ca="1">P164-P178</f>
        <v>12619.21223901281</v>
      </c>
      <c r="R180" s="83">
        <f ca="1">R164-R178</f>
        <v>132202.55170421681</v>
      </c>
      <c r="S180" s="79"/>
      <c r="T180" s="83">
        <f ca="1">T164-T178</f>
        <v>16855.932785702531</v>
      </c>
      <c r="U180" s="79"/>
      <c r="V180" s="83">
        <f ca="1">V164-V178</f>
        <v>0</v>
      </c>
      <c r="X180" s="111"/>
    </row>
    <row r="181" spans="2:24" ht="13.5" thickTop="1" x14ac:dyDescent="0.2">
      <c r="B181" s="18"/>
      <c r="C181" s="1"/>
      <c r="D181" s="1" t="s">
        <v>162</v>
      </c>
    </row>
    <row r="182" spans="2:24" x14ac:dyDescent="0.2">
      <c r="V182" s="51"/>
    </row>
  </sheetData>
  <mergeCells count="3">
    <mergeCell ref="B5:V5"/>
    <mergeCell ref="B6:V6"/>
    <mergeCell ref="B7:V7"/>
  </mergeCells>
  <pageMargins left="0.7" right="0.7" top="0.75" bottom="0.75" header="0.3" footer="0.3"/>
  <pageSetup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sheetPr>
    <tabColor rgb="FFFFFF00"/>
  </sheetPr>
  <dimension ref="A6:V53"/>
  <sheetViews>
    <sheetView workbookViewId="0">
      <selection activeCell="P164" sqref="P164"/>
    </sheetView>
  </sheetViews>
  <sheetFormatPr defaultColWidth="9.140625" defaultRowHeight="12.75" x14ac:dyDescent="0.2"/>
  <cols>
    <col min="1" max="1" width="7" style="32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4" style="1" customWidth="1"/>
    <col min="9" max="9" width="1.85546875" style="1" customWidth="1"/>
    <col min="10" max="10" width="12.1406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9.140625" style="1"/>
    <col min="30" max="30" width="12.140625" style="1" bestFit="1" customWidth="1"/>
    <col min="31" max="16384" width="9.140625" style="1"/>
  </cols>
  <sheetData>
    <row r="6" spans="1:12" ht="15" x14ac:dyDescent="0.25">
      <c r="F6" s="147" t="s">
        <v>334</v>
      </c>
      <c r="G6" s="148"/>
      <c r="H6" s="148"/>
      <c r="I6" s="148"/>
      <c r="J6" s="148"/>
    </row>
    <row r="7" spans="1:12" x14ac:dyDescent="0.2">
      <c r="F7" s="18"/>
      <c r="H7" s="18" t="s">
        <v>20</v>
      </c>
      <c r="J7" s="18" t="s">
        <v>319</v>
      </c>
      <c r="K7" s="18"/>
      <c r="L7" s="18"/>
    </row>
    <row r="8" spans="1:12" x14ac:dyDescent="0.2">
      <c r="A8" s="18" t="s">
        <v>6</v>
      </c>
      <c r="B8" s="18" t="s">
        <v>273</v>
      </c>
      <c r="F8" s="18" t="s">
        <v>335</v>
      </c>
      <c r="G8" s="18"/>
      <c r="H8" s="18" t="s">
        <v>274</v>
      </c>
      <c r="I8" s="3"/>
      <c r="J8" s="2" t="s">
        <v>274</v>
      </c>
      <c r="L8" s="18"/>
    </row>
    <row r="9" spans="1:12" x14ac:dyDescent="0.2">
      <c r="A9" s="4" t="s">
        <v>11</v>
      </c>
      <c r="B9" s="4" t="s">
        <v>189</v>
      </c>
      <c r="D9" s="4" t="s">
        <v>2</v>
      </c>
      <c r="F9" s="4" t="s">
        <v>321</v>
      </c>
      <c r="G9" s="18"/>
      <c r="H9" s="4" t="s">
        <v>322</v>
      </c>
      <c r="I9" s="18"/>
      <c r="J9" s="4" t="s">
        <v>323</v>
      </c>
      <c r="K9" s="3"/>
      <c r="L9" s="2"/>
    </row>
    <row r="10" spans="1:12" x14ac:dyDescent="0.2">
      <c r="A10" s="4"/>
      <c r="B10" s="4"/>
      <c r="D10" s="4" t="s">
        <v>22</v>
      </c>
      <c r="F10" s="4" t="s">
        <v>23</v>
      </c>
      <c r="G10" s="18"/>
      <c r="H10" s="4" t="s">
        <v>24</v>
      </c>
      <c r="I10" s="18"/>
      <c r="J10" s="4" t="s">
        <v>165</v>
      </c>
      <c r="K10" s="18"/>
      <c r="L10" s="4"/>
    </row>
    <row r="11" spans="1:12" x14ac:dyDescent="0.2">
      <c r="A11" s="1"/>
      <c r="C11" s="18"/>
      <c r="D11" s="18"/>
      <c r="E11" s="18"/>
      <c r="F11" s="58"/>
      <c r="G11" s="18"/>
      <c r="H11" s="58"/>
      <c r="I11" s="18"/>
      <c r="J11" s="58"/>
      <c r="K11" s="18"/>
      <c r="L11" s="58"/>
    </row>
    <row r="12" spans="1:12" x14ac:dyDescent="0.2">
      <c r="A12" s="18">
        <v>1</v>
      </c>
      <c r="B12" s="18"/>
      <c r="C12" s="2" t="s">
        <v>167</v>
      </c>
      <c r="D12" s="20">
        <f>SUM(F12:J12)</f>
        <v>1</v>
      </c>
      <c r="E12" s="20"/>
      <c r="F12" s="20">
        <v>1</v>
      </c>
      <c r="G12" s="20"/>
      <c r="H12" s="20">
        <v>0</v>
      </c>
      <c r="I12" s="20"/>
      <c r="J12" s="20">
        <v>0</v>
      </c>
    </row>
    <row r="13" spans="1:12" x14ac:dyDescent="0.2">
      <c r="A13" s="18">
        <v>2</v>
      </c>
      <c r="B13" s="18" t="s">
        <v>332</v>
      </c>
      <c r="C13" s="2"/>
      <c r="D13" s="37">
        <f>SUM(F13:J13)</f>
        <v>1</v>
      </c>
      <c r="E13" s="37"/>
      <c r="F13" s="37">
        <f>IFERROR(F12/$D12,0)</f>
        <v>1</v>
      </c>
      <c r="G13" s="37"/>
      <c r="H13" s="37">
        <f>IFERROR(H12/$D12,0)</f>
        <v>0</v>
      </c>
      <c r="I13" s="37"/>
      <c r="J13" s="37">
        <f>IFERROR(J12/$D12,0)</f>
        <v>0</v>
      </c>
      <c r="K13" s="20"/>
      <c r="L13" s="20"/>
    </row>
    <row r="14" spans="1:12" x14ac:dyDescent="0.2">
      <c r="A14" s="18"/>
      <c r="B14" s="18"/>
      <c r="C14" s="2"/>
      <c r="D14" s="25"/>
      <c r="F14" s="25"/>
      <c r="H14" s="25"/>
      <c r="J14" s="25"/>
      <c r="L14" s="25"/>
    </row>
    <row r="15" spans="1:12" x14ac:dyDescent="0.2">
      <c r="A15" s="18">
        <v>3</v>
      </c>
      <c r="B15" s="18"/>
      <c r="C15" s="2" t="s">
        <v>167</v>
      </c>
      <c r="D15" s="20">
        <f>SUM(F15:J15)</f>
        <v>1</v>
      </c>
      <c r="E15" s="20"/>
      <c r="F15" s="20">
        <v>0</v>
      </c>
      <c r="G15" s="20"/>
      <c r="H15" s="20">
        <v>0</v>
      </c>
      <c r="I15" s="20"/>
      <c r="J15" s="20">
        <v>1</v>
      </c>
      <c r="L15" s="25"/>
    </row>
    <row r="16" spans="1:12" x14ac:dyDescent="0.2">
      <c r="A16" s="18">
        <v>4</v>
      </c>
      <c r="B16" s="18" t="s">
        <v>329</v>
      </c>
      <c r="C16" s="2"/>
      <c r="D16" s="37">
        <f>SUM(F16:J16)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1</v>
      </c>
      <c r="K16" s="20"/>
      <c r="L16" s="20"/>
    </row>
    <row r="17" spans="1:12" x14ac:dyDescent="0.2">
      <c r="A17" s="18"/>
      <c r="B17" s="18"/>
      <c r="C17" s="2"/>
      <c r="D17" s="25"/>
      <c r="F17" s="25"/>
      <c r="H17" s="25"/>
      <c r="J17" s="25"/>
      <c r="L17" s="25"/>
    </row>
    <row r="18" spans="1:12" x14ac:dyDescent="0.2">
      <c r="A18" s="18">
        <v>5</v>
      </c>
      <c r="B18" s="18"/>
      <c r="C18" s="2" t="s">
        <v>167</v>
      </c>
      <c r="D18" s="20">
        <f>SUM(F18:J18)</f>
        <v>58508.203680177845</v>
      </c>
      <c r="E18" s="20"/>
      <c r="F18" s="20">
        <v>547.68064850261749</v>
      </c>
      <c r="G18" s="20"/>
      <c r="H18" s="20">
        <v>50479.003502803214</v>
      </c>
      <c r="I18" s="20"/>
      <c r="J18" s="20">
        <v>7481.5195288720133</v>
      </c>
    </row>
    <row r="19" spans="1:12" x14ac:dyDescent="0.2">
      <c r="A19" s="18">
        <v>6</v>
      </c>
      <c r="B19" s="18" t="s">
        <v>333</v>
      </c>
      <c r="C19" s="2"/>
      <c r="D19" s="37">
        <f>SUM(F19:J19)</f>
        <v>1</v>
      </c>
      <c r="E19" s="37"/>
      <c r="F19" s="37">
        <f>IFERROR(F18/$D18,0)</f>
        <v>9.3607496736080407E-3</v>
      </c>
      <c r="G19" s="37"/>
      <c r="H19" s="37">
        <f>IFERROR(H18/$D18,0)</f>
        <v>0.86276795949394591</v>
      </c>
      <c r="I19" s="37"/>
      <c r="J19" s="37">
        <f>IFERROR(J18/$D18,0)</f>
        <v>0.12787129083244608</v>
      </c>
      <c r="K19" s="20"/>
      <c r="L19" s="20"/>
    </row>
    <row r="20" spans="1:12" x14ac:dyDescent="0.2">
      <c r="A20" s="18"/>
      <c r="B20" s="18"/>
      <c r="C20" s="2"/>
      <c r="D20" s="25"/>
      <c r="F20" s="25"/>
      <c r="H20" s="25"/>
      <c r="J20" s="25"/>
      <c r="L20" s="25"/>
    </row>
    <row r="21" spans="1:12" x14ac:dyDescent="0.2">
      <c r="A21" s="18">
        <v>7</v>
      </c>
      <c r="B21" s="18"/>
      <c r="C21" s="2" t="s">
        <v>167</v>
      </c>
      <c r="D21" s="20">
        <f>SUM(F21:J21)</f>
        <v>149164.17738414824</v>
      </c>
      <c r="E21" s="20"/>
      <c r="F21" s="20">
        <v>581.25444450481405</v>
      </c>
      <c r="G21" s="20"/>
      <c r="H21" s="20">
        <v>138095.38546229506</v>
      </c>
      <c r="I21" s="20"/>
      <c r="J21" s="20">
        <v>10487.537477348364</v>
      </c>
    </row>
    <row r="22" spans="1:12" x14ac:dyDescent="0.2">
      <c r="A22" s="18">
        <v>8</v>
      </c>
      <c r="B22" s="18" t="s">
        <v>324</v>
      </c>
      <c r="C22" s="2"/>
      <c r="D22" s="37">
        <f>SUM(F22:J22)</f>
        <v>1</v>
      </c>
      <c r="E22" s="37"/>
      <c r="F22" s="37">
        <f>IFERROR(F21/$D21,0)</f>
        <v>3.8967428688182091E-3</v>
      </c>
      <c r="G22" s="37"/>
      <c r="H22" s="37">
        <f>IFERROR(H21/$D21,0)</f>
        <v>0.92579457001028276</v>
      </c>
      <c r="I22" s="37"/>
      <c r="J22" s="37">
        <f>IFERROR(J21/$D21,0)</f>
        <v>7.0308687120899049E-2</v>
      </c>
      <c r="K22" s="20"/>
      <c r="L22" s="20"/>
    </row>
    <row r="23" spans="1:12" x14ac:dyDescent="0.2">
      <c r="A23" s="18"/>
      <c r="B23" s="18"/>
      <c r="C23" s="2"/>
      <c r="D23" s="25"/>
      <c r="F23" s="25"/>
      <c r="H23" s="25"/>
      <c r="J23" s="25"/>
      <c r="L23" s="25"/>
    </row>
    <row r="24" spans="1:12" x14ac:dyDescent="0.2">
      <c r="A24" s="18">
        <v>9</v>
      </c>
      <c r="B24" s="18"/>
      <c r="C24" s="2" t="s">
        <v>167</v>
      </c>
      <c r="D24" s="20">
        <f>SUM(F24:J24)</f>
        <v>114598.42109880311</v>
      </c>
      <c r="E24" s="20"/>
      <c r="F24" s="20">
        <v>11814.781536038916</v>
      </c>
      <c r="G24" s="20"/>
      <c r="H24" s="20">
        <v>96730.694289326668</v>
      </c>
      <c r="I24" s="20"/>
      <c r="J24" s="20">
        <v>6052.9452734375218</v>
      </c>
      <c r="L24" s="25"/>
    </row>
    <row r="25" spans="1:12" x14ac:dyDescent="0.2">
      <c r="A25" s="18">
        <v>10</v>
      </c>
      <c r="B25" s="18" t="s">
        <v>331</v>
      </c>
      <c r="C25" s="2"/>
      <c r="D25" s="37">
        <f>SUM(F25:J25)</f>
        <v>0.99999999999999989</v>
      </c>
      <c r="E25" s="37"/>
      <c r="F25" s="37">
        <f>IFERROR(F24/$D24,0)</f>
        <v>0.10309724534383058</v>
      </c>
      <c r="G25" s="37"/>
      <c r="H25" s="37">
        <f>IFERROR(H24/$D24,0)</f>
        <v>0.84408400536276618</v>
      </c>
      <c r="I25" s="37"/>
      <c r="J25" s="37">
        <f>IFERROR(J24/$D24,0)</f>
        <v>5.2818749293403133E-2</v>
      </c>
      <c r="K25" s="20"/>
      <c r="L25" s="20"/>
    </row>
    <row r="26" spans="1:12" x14ac:dyDescent="0.2">
      <c r="B26" s="18"/>
      <c r="C26" s="2"/>
      <c r="D26" s="25"/>
      <c r="F26" s="25"/>
      <c r="H26" s="25"/>
      <c r="J26" s="25"/>
      <c r="L26" s="25"/>
    </row>
    <row r="27" spans="1:12" x14ac:dyDescent="0.2">
      <c r="A27" s="18">
        <v>11</v>
      </c>
      <c r="B27" s="18"/>
      <c r="C27" s="2" t="s">
        <v>167</v>
      </c>
      <c r="D27" s="20">
        <f>SUM(F27:J27)</f>
        <v>1</v>
      </c>
      <c r="E27" s="20"/>
      <c r="F27" s="20">
        <v>0</v>
      </c>
      <c r="G27" s="20"/>
      <c r="H27" s="20">
        <v>1</v>
      </c>
      <c r="I27" s="20"/>
      <c r="J27" s="20">
        <v>0</v>
      </c>
    </row>
    <row r="28" spans="1:12" x14ac:dyDescent="0.2">
      <c r="A28" s="18">
        <v>12</v>
      </c>
      <c r="B28" s="18" t="s">
        <v>330</v>
      </c>
      <c r="C28" s="18"/>
      <c r="D28" s="37">
        <f>SUM(F28:J28)</f>
        <v>1</v>
      </c>
      <c r="E28" s="37"/>
      <c r="F28" s="37">
        <f>IFERROR(F27/$D27,0)</f>
        <v>0</v>
      </c>
      <c r="G28" s="37"/>
      <c r="H28" s="37">
        <f>IFERROR(H27/$D27,0)</f>
        <v>1</v>
      </c>
      <c r="I28" s="37"/>
      <c r="J28" s="37">
        <f>IFERROR(J27/$D27,0)</f>
        <v>0</v>
      </c>
      <c r="K28" s="20"/>
      <c r="L28" s="20"/>
    </row>
    <row r="34" spans="1:22" x14ac:dyDescent="0.2">
      <c r="A34" s="3"/>
    </row>
    <row r="35" spans="1:22" x14ac:dyDescent="0.2">
      <c r="A35" s="3"/>
    </row>
    <row r="37" spans="1:22" x14ac:dyDescent="0.2">
      <c r="A37" s="3"/>
    </row>
    <row r="38" spans="1:22" x14ac:dyDescent="0.2">
      <c r="A38" s="3"/>
    </row>
    <row r="39" spans="1:22" x14ac:dyDescent="0.2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">
      <c r="A40" s="3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2">
      <c r="A41" s="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2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">
      <c r="A44" s="2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">
      <c r="D45" s="64"/>
      <c r="F45" s="64"/>
      <c r="H45" s="64"/>
    </row>
    <row r="46" spans="1:22" x14ac:dyDescent="0.2">
      <c r="A46" s="2"/>
    </row>
    <row r="47" spans="1:22" x14ac:dyDescent="0.2">
      <c r="A47" s="2"/>
    </row>
    <row r="49" spans="1:12" x14ac:dyDescent="0.2">
      <c r="A49" s="2"/>
    </row>
    <row r="50" spans="1:12" x14ac:dyDescent="0.2">
      <c r="A50" s="2"/>
    </row>
    <row r="52" spans="1:12" x14ac:dyDescent="0.2">
      <c r="A52" s="57"/>
      <c r="B52" s="18"/>
      <c r="D52" s="23"/>
      <c r="E52" s="23"/>
      <c r="F52" s="23"/>
      <c r="G52" s="23"/>
      <c r="H52" s="23"/>
      <c r="J52" s="23"/>
      <c r="L52" s="54"/>
    </row>
    <row r="53" spans="1:12" x14ac:dyDescent="0.2">
      <c r="A53" s="57"/>
      <c r="B53" s="63"/>
      <c r="D53" s="64"/>
      <c r="F53" s="64"/>
      <c r="H53" s="64"/>
      <c r="J53" s="64"/>
    </row>
  </sheetData>
  <mergeCells count="1">
    <mergeCell ref="F6:J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24F8-F1B6-4BE4-AF38-97EC61B9B4D0}">
  <sheetPr>
    <tabColor theme="0" tint="-0.249977111117893"/>
    <pageSetUpPr fitToPage="1"/>
  </sheetPr>
  <dimension ref="A6:BB66"/>
  <sheetViews>
    <sheetView topLeftCell="A36" zoomScale="70" zoomScaleNormal="70" workbookViewId="0">
      <selection activeCell="B44" sqref="B44"/>
    </sheetView>
  </sheetViews>
  <sheetFormatPr defaultColWidth="8.7109375" defaultRowHeight="12.75" x14ac:dyDescent="0.2"/>
  <cols>
    <col min="1" max="1" width="5.7109375" style="2" customWidth="1"/>
    <col min="2" max="2" width="44.5703125" style="1" customWidth="1"/>
    <col min="3" max="3" width="2.85546875" style="1" customWidth="1"/>
    <col min="4" max="4" width="20.140625" style="1" customWidth="1"/>
    <col min="5" max="5" width="2.85546875" style="1" customWidth="1"/>
    <col min="6" max="6" width="20.140625" style="1" customWidth="1"/>
    <col min="7" max="7" width="2.85546875" style="1" customWidth="1"/>
    <col min="8" max="8" width="17.140625" style="1" customWidth="1"/>
    <col min="9" max="9" width="2.85546875" style="1" customWidth="1"/>
    <col min="10" max="10" width="17.140625" style="1" customWidth="1"/>
    <col min="11" max="11" width="2.85546875" style="1" customWidth="1"/>
    <col min="12" max="12" width="17.140625" style="1" customWidth="1"/>
    <col min="13" max="13" width="2.85546875" style="1" customWidth="1"/>
    <col min="14" max="14" width="20" style="18" customWidth="1"/>
    <col min="15" max="15" width="2.85546875" style="1" customWidth="1"/>
    <col min="16" max="17" width="12.85546875" style="1" bestFit="1" customWidth="1"/>
    <col min="18" max="18" width="10.7109375" style="1" customWidth="1"/>
    <col min="19" max="20" width="10.7109375" style="1" hidden="1" customWidth="1"/>
    <col min="21" max="32" width="10.7109375" style="1" customWidth="1"/>
    <col min="33" max="33" width="12.7109375" style="1" customWidth="1"/>
    <col min="34" max="36" width="10.5703125" style="1" customWidth="1"/>
    <col min="37" max="38" width="8.7109375" style="130"/>
    <col min="39" max="39" width="8.7109375" style="130" customWidth="1"/>
    <col min="40" max="44" width="12.140625" style="130" customWidth="1"/>
    <col min="45" max="46" width="9.5703125" style="131" bestFit="1" customWidth="1"/>
    <col min="47" max="48" width="8.85546875" style="131" bestFit="1" customWidth="1"/>
    <col min="49" max="49" width="10.28515625" style="131" bestFit="1" customWidth="1"/>
    <col min="50" max="16384" width="8.7109375" style="130"/>
  </cols>
  <sheetData>
    <row r="6" spans="1:54" s="1" customFormat="1" x14ac:dyDescent="0.2">
      <c r="A6" s="2"/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54" s="1" customFormat="1" x14ac:dyDescent="0.2">
      <c r="A7" s="2"/>
      <c r="B7" s="146" t="s">
        <v>336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9" spans="1:54" x14ac:dyDescent="0.2">
      <c r="F9" s="18" t="s">
        <v>337</v>
      </c>
    </row>
    <row r="10" spans="1:54" x14ac:dyDescent="0.2">
      <c r="A10" s="2" t="s">
        <v>6</v>
      </c>
      <c r="D10" s="18" t="s">
        <v>337</v>
      </c>
      <c r="F10" s="18" t="s">
        <v>13</v>
      </c>
      <c r="H10" s="18" t="s">
        <v>338</v>
      </c>
      <c r="J10" s="18" t="s">
        <v>339</v>
      </c>
      <c r="K10" s="18"/>
      <c r="L10" s="18" t="s">
        <v>340</v>
      </c>
      <c r="N10" s="18" t="s">
        <v>10</v>
      </c>
      <c r="P10" s="147" t="s">
        <v>341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 t="s">
        <v>342</v>
      </c>
      <c r="AE10" s="147"/>
      <c r="AF10" s="147"/>
      <c r="AG10" s="147" t="s">
        <v>343</v>
      </c>
      <c r="AH10" s="147"/>
      <c r="AI10" s="147"/>
      <c r="AJ10" s="147"/>
      <c r="AN10" s="132"/>
      <c r="AO10" s="132"/>
      <c r="AP10" s="132"/>
      <c r="AQ10" s="132"/>
      <c r="AR10" s="132"/>
      <c r="AS10" s="133"/>
      <c r="AT10" s="133"/>
      <c r="AU10" s="133"/>
      <c r="AV10" s="133"/>
      <c r="AW10" s="133"/>
    </row>
    <row r="11" spans="1:54" x14ac:dyDescent="0.2">
      <c r="A11" s="34" t="s">
        <v>11</v>
      </c>
      <c r="B11" s="5" t="s">
        <v>12</v>
      </c>
      <c r="D11" s="4" t="s">
        <v>344</v>
      </c>
      <c r="F11" s="4" t="s">
        <v>345</v>
      </c>
      <c r="H11" s="4" t="s">
        <v>8</v>
      </c>
      <c r="J11" s="4" t="s">
        <v>14</v>
      </c>
      <c r="K11" s="18"/>
      <c r="L11" s="4" t="s">
        <v>346</v>
      </c>
      <c r="N11" s="4" t="s">
        <v>14</v>
      </c>
      <c r="P11" s="4" t="s">
        <v>347</v>
      </c>
      <c r="Q11" s="4" t="s">
        <v>348</v>
      </c>
      <c r="R11" s="4" t="s">
        <v>349</v>
      </c>
      <c r="S11" s="4" t="s">
        <v>350</v>
      </c>
      <c r="T11" s="4" t="s">
        <v>351</v>
      </c>
      <c r="U11" s="4" t="s">
        <v>352</v>
      </c>
      <c r="V11" s="4" t="s">
        <v>353</v>
      </c>
      <c r="W11" s="4" t="s">
        <v>354</v>
      </c>
      <c r="X11" s="4" t="s">
        <v>355</v>
      </c>
      <c r="Y11" s="4" t="s">
        <v>356</v>
      </c>
      <c r="Z11" s="4" t="s">
        <v>357</v>
      </c>
      <c r="AA11" s="4" t="s">
        <v>358</v>
      </c>
      <c r="AB11" s="4" t="s">
        <v>359</v>
      </c>
      <c r="AC11" s="4" t="s">
        <v>360</v>
      </c>
      <c r="AD11" s="4" t="s">
        <v>361</v>
      </c>
      <c r="AE11" s="4" t="s">
        <v>362</v>
      </c>
      <c r="AF11" s="4" t="s">
        <v>363</v>
      </c>
      <c r="AG11" s="119" t="s">
        <v>364</v>
      </c>
      <c r="AH11" s="4" t="s">
        <v>365</v>
      </c>
      <c r="AI11" s="4" t="s">
        <v>366</v>
      </c>
      <c r="AJ11" s="4" t="s">
        <v>367</v>
      </c>
      <c r="AN11" s="132"/>
      <c r="AO11" s="132"/>
      <c r="AP11" s="132"/>
      <c r="AQ11" s="132"/>
      <c r="AR11" s="132"/>
      <c r="AS11" s="133"/>
      <c r="AT11" s="133"/>
      <c r="AU11" s="133"/>
      <c r="AV11" s="133"/>
      <c r="AW11" s="133"/>
    </row>
    <row r="12" spans="1:54" s="32" customFormat="1" x14ac:dyDescent="0.2">
      <c r="A12" s="2"/>
      <c r="D12" s="134" t="s">
        <v>22</v>
      </c>
      <c r="F12" s="134" t="s">
        <v>23</v>
      </c>
      <c r="H12" s="134" t="s">
        <v>24</v>
      </c>
      <c r="J12" s="134" t="s">
        <v>165</v>
      </c>
      <c r="L12" s="134" t="s">
        <v>26</v>
      </c>
      <c r="N12" s="134" t="s">
        <v>27</v>
      </c>
      <c r="P12" s="134" t="s">
        <v>28</v>
      </c>
      <c r="Q12" s="134" t="s">
        <v>29</v>
      </c>
      <c r="R12" s="134" t="s">
        <v>30</v>
      </c>
      <c r="U12" s="134" t="s">
        <v>178</v>
      </c>
      <c r="V12" s="134" t="s">
        <v>179</v>
      </c>
      <c r="W12" s="134" t="s">
        <v>240</v>
      </c>
      <c r="X12" s="134" t="s">
        <v>283</v>
      </c>
      <c r="Y12" s="134" t="s">
        <v>284</v>
      </c>
      <c r="Z12" s="134" t="s">
        <v>285</v>
      </c>
      <c r="AA12" s="134" t="s">
        <v>368</v>
      </c>
      <c r="AB12" s="134" t="s">
        <v>369</v>
      </c>
      <c r="AC12" s="134" t="s">
        <v>370</v>
      </c>
      <c r="AD12" s="134" t="s">
        <v>371</v>
      </c>
      <c r="AE12" s="134" t="s">
        <v>372</v>
      </c>
      <c r="AF12" s="134" t="s">
        <v>373</v>
      </c>
      <c r="AG12" s="134" t="s">
        <v>374</v>
      </c>
      <c r="AH12" s="134" t="s">
        <v>375</v>
      </c>
      <c r="AI12" s="134" t="s">
        <v>376</v>
      </c>
      <c r="AJ12" s="134" t="s">
        <v>377</v>
      </c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</row>
    <row r="13" spans="1:54" x14ac:dyDescent="0.2">
      <c r="AN13" s="151"/>
      <c r="AO13" s="151"/>
      <c r="AP13" s="151"/>
      <c r="AQ13" s="151"/>
      <c r="AR13" s="151"/>
      <c r="AS13" s="152"/>
      <c r="AT13" s="152"/>
      <c r="AU13" s="152"/>
      <c r="AV13" s="152"/>
      <c r="AW13" s="152"/>
    </row>
    <row r="14" spans="1:54" x14ac:dyDescent="0.2">
      <c r="B14" s="6" t="s">
        <v>378</v>
      </c>
    </row>
    <row r="15" spans="1:54" x14ac:dyDescent="0.2">
      <c r="A15" s="2">
        <v>1</v>
      </c>
      <c r="B15" s="1" t="s">
        <v>379</v>
      </c>
      <c r="D15" s="20">
        <f ca="1">'Gas Supply Class'!P164</f>
        <v>1878311.1040714213</v>
      </c>
      <c r="E15" s="20"/>
      <c r="F15" s="20">
        <f ca="1">'Gas Supply Class'!P$180</f>
        <v>1878311.1040714213</v>
      </c>
      <c r="L15" s="20">
        <f ca="1">F15-H15</f>
        <v>1878311.1040714213</v>
      </c>
      <c r="N15" s="18" t="s">
        <v>380</v>
      </c>
      <c r="P15" s="20">
        <f ca="1">IF($L15&lt;&gt;0,VLOOKUP($N15,'Allocation Factors'!$B$13:$AY$548,5,FALSE)*$L15,0)+IF($H15&lt;&gt;0,(VLOOKUP($J15,'Allocation Factors'!$B$13:$AY$548,5,FALSE)*$H15),0)</f>
        <v>1234053.8856331643</v>
      </c>
      <c r="Q15" s="20">
        <f ca="1">IF($L15&lt;&gt;0,VLOOKUP($N15,'Allocation Factors'!$B$13:$AY$548,6,FALSE)*$L15,0)+IF($H15&lt;&gt;0,(VLOOKUP($J15,'Allocation Factors'!$B$13:$AY$548,6,FALSE)*$H15),0)</f>
        <v>586711.26767160289</v>
      </c>
      <c r="R15" s="20">
        <f ca="1">IF($L15&lt;&gt;0,VLOOKUP($N15,'Allocation Factors'!$B$13:$AY$548,7,FALSE)*$L15,0)+IF($H15&lt;&gt;0,(VLOOKUP($J15,'Allocation Factors'!$B$13:$AY$548,7,FALSE)*$H15),0)</f>
        <v>32422.638561100783</v>
      </c>
      <c r="S15" s="20">
        <f ca="1">IF($L15&lt;&gt;0,VLOOKUP($N15,'Allocation Factors'!$B$13:$AY$548,8,FALSE)*$L15,0)+IF($H15&lt;&gt;0,(VLOOKUP($J15,'Allocation Factors'!$B$13:$AY$548,8,FALSE)*$H15),0)</f>
        <v>0</v>
      </c>
      <c r="T15" s="20">
        <f ca="1">IF($L15&lt;&gt;0,VLOOKUP($N15,'Allocation Factors'!$B$13:$AY$548,9,FALSE)*$L15,0)+IF($H15&lt;&gt;0,(VLOOKUP($J15,'Allocation Factors'!$B$13:$AY$548,9,FALSE)*$H15),0)</f>
        <v>0</v>
      </c>
      <c r="U15" s="20">
        <f ca="1">IF($L15&lt;&gt;0,VLOOKUP($N15,'Allocation Factors'!$B$13:$AY$548,10,FALSE)*$L15,0)+IF($H15&lt;&gt;0,(VLOOKUP($J15,'Allocation Factors'!$B$13:$AY$548,10,FALSE)*$H15),0)</f>
        <v>0</v>
      </c>
      <c r="V15" s="20">
        <f ca="1">IF($L15&lt;&gt;0,VLOOKUP($N15,'Allocation Factors'!$B$13:$AY$548,11,FALSE)*$L15,0)+IF($H15&lt;&gt;0,(VLOOKUP($J15,'Allocation Factors'!$B$13:$AY$548,11,FALSE)*$H15),0)</f>
        <v>0</v>
      </c>
      <c r="W15" s="20">
        <f ca="1">IF($L15&lt;&gt;0,VLOOKUP($N15,'Allocation Factors'!$B$13:$AY$548,12,FALSE)*$L15,0)+IF($H15&lt;&gt;0,(VLOOKUP($J15,'Allocation Factors'!$B$13:$AY$548,12,FALSE)*$H15),0)</f>
        <v>0</v>
      </c>
      <c r="X15" s="20">
        <f ca="1">IF($L15&lt;&gt;0,VLOOKUP($N15,'Allocation Factors'!$B$13:$AY$548,13,FALSE)*$L15,0)+IF($H15&lt;&gt;0,(VLOOKUP($J15,'Allocation Factors'!$B$13:$AY$548,13,FALSE)*$H15),0)</f>
        <v>0</v>
      </c>
      <c r="Y15" s="20">
        <f ca="1">IF($L15&lt;&gt;0,VLOOKUP($N15,'Allocation Factors'!$B$13:$AY$548,14,FALSE)*$L15,0)+IF($H15&lt;&gt;0,(VLOOKUP($J15,'Allocation Factors'!$B$13:$AY$548,14,FALSE)*$H15),0)</f>
        <v>0</v>
      </c>
      <c r="Z15" s="20">
        <f ca="1">IF($L15&lt;&gt;0,VLOOKUP($N15,'Allocation Factors'!$B$13:$AY$548,15,FALSE)*$L15,0)+IF($H15&lt;&gt;0,(VLOOKUP($J15,'Allocation Factors'!$B$13:$AY$548,15,FALSE)*$H15),0)</f>
        <v>0</v>
      </c>
      <c r="AA15" s="20">
        <f ca="1">IF($L15&lt;&gt;0,VLOOKUP($N15,'Allocation Factors'!$B$13:$AY$548,16,FALSE)*$L15,0)+IF($H15&lt;&gt;0,(VLOOKUP($J15,'Allocation Factors'!$B$13:$AY$548,16,FALSE)*$H15),0)</f>
        <v>1924.8309879518158</v>
      </c>
      <c r="AB15" s="20">
        <f ca="1">IF($L15&lt;&gt;0,VLOOKUP($N15,'Allocation Factors'!$B$13:$AY$548,17,FALSE)*$L15,0)+IF($H15&lt;&gt;0,(VLOOKUP($J15,'Allocation Factors'!$B$13:$AY$548,17,FALSE)*$H15),0)</f>
        <v>936.33470473156308</v>
      </c>
      <c r="AC15" s="20">
        <f ca="1">IF($L15&lt;&gt;0,VLOOKUP($N15,'Allocation Factors'!$B$13:$AY$548,18,FALSE)*$L15,0)+IF($H15&lt;&gt;0,(VLOOKUP($J15,'Allocation Factors'!$B$13:$AY$548,18,FALSE)*$H15),0)</f>
        <v>0</v>
      </c>
      <c r="AD15" s="20">
        <f ca="1">IF($L15&lt;&gt;0,VLOOKUP($N15,'Allocation Factors'!$B$13:$AY$548,19,FALSE)*$L15,0)+IF($H15&lt;&gt;0,(VLOOKUP($J15,'Allocation Factors'!$B$13:$AY$548,19,FALSE)*$H15),0)</f>
        <v>0</v>
      </c>
      <c r="AE15" s="20">
        <f ca="1">IF($L15&lt;&gt;0,VLOOKUP($N15,'Allocation Factors'!$B$13:$AY$548,20,FALSE)*$L15,0)+IF($H15&lt;&gt;0,(VLOOKUP($J15,'Allocation Factors'!$B$13:$AY$548,20,FALSE)*$H15),0)</f>
        <v>22262.146512869978</v>
      </c>
      <c r="AF15" s="20">
        <f ca="1">IF($L15&lt;&gt;0,VLOOKUP($N15,'Allocation Factors'!$B$13:$AY$548,21,FALSE)*$L15,0)+IF($H15&lt;&gt;0,(VLOOKUP($J15,'Allocation Factors'!$B$13:$AY$548,21,FALSE)*$H15),0)</f>
        <v>0</v>
      </c>
      <c r="AG15" s="20">
        <f ca="1">IF($L15&lt;&gt;0,VLOOKUP($N15,'Allocation Factors'!$B$13:$AY$548,22,FALSE)*$L15,0)+IF($H15&lt;&gt;0,(VLOOKUP($J15,'Allocation Factors'!$B$13:$AY$548,22,FALSE)*$H15),0)</f>
        <v>0</v>
      </c>
      <c r="AH15" s="20">
        <f ca="1">IF($L15&lt;&gt;0,VLOOKUP($N15,'Allocation Factors'!$B$13:$AY$548,23,FALSE)*$L15,0)+IF($H15&lt;&gt;0,(VLOOKUP($J15,'Allocation Factors'!$B$13:$AY$548,23,FALSE)*$H15),0)</f>
        <v>0</v>
      </c>
      <c r="AI15" s="20">
        <f ca="1">IF($L15&lt;&gt;0,VLOOKUP($N15,'Allocation Factors'!$B$13:$AY$548,24,FALSE)*$L15,0)+IF($H15&lt;&gt;0,(VLOOKUP($J15,'Allocation Factors'!$B$13:$AY$548,24,FALSE)*$H15),0)</f>
        <v>0</v>
      </c>
      <c r="AJ15" s="20">
        <v>0</v>
      </c>
      <c r="AN15" s="135"/>
      <c r="AO15" s="135"/>
      <c r="AP15" s="135"/>
      <c r="AQ15" s="135"/>
      <c r="AR15" s="135"/>
    </row>
    <row r="16" spans="1:54" x14ac:dyDescent="0.2">
      <c r="A16" s="2">
        <f>A15+1</f>
        <v>2</v>
      </c>
      <c r="B16" s="1" t="s">
        <v>381</v>
      </c>
      <c r="D16" s="20">
        <f ca="1">'Gas Supply Class'!R164</f>
        <v>161486.41315728414</v>
      </c>
      <c r="E16" s="20"/>
      <c r="F16" s="20">
        <f ca="1">'Gas Supply Class'!R$180</f>
        <v>153599.23567205007</v>
      </c>
      <c r="L16" s="20">
        <f t="shared" ref="L16:L20" ca="1" si="0">F16-H16</f>
        <v>153599.23567205007</v>
      </c>
      <c r="N16" s="18" t="s">
        <v>382</v>
      </c>
      <c r="P16" s="20">
        <f ca="1">IF($L16&lt;&gt;0,VLOOKUP($N16,'Allocation Factors'!$B$13:$AY$548,5,FALSE)*$L16,0)+IF($H16&lt;&gt;0,(VLOOKUP($J16,'Allocation Factors'!$B$13:$AY$548,5,FALSE)*$H16),0)</f>
        <v>77127.605555416972</v>
      </c>
      <c r="Q16" s="20">
        <f ca="1">IF($L16&lt;&gt;0,VLOOKUP($N16,'Allocation Factors'!$B$13:$AY$548,6,FALSE)*$L16,0)+IF($H16&lt;&gt;0,(VLOOKUP($J16,'Allocation Factors'!$B$13:$AY$548,6,FALSE)*$H16),0)</f>
        <v>54547.842641002557</v>
      </c>
      <c r="R16" s="20">
        <f ca="1">IF($L16&lt;&gt;0,VLOOKUP($N16,'Allocation Factors'!$B$13:$AY$548,7,FALSE)*$L16,0)+IF($H16&lt;&gt;0,(VLOOKUP($J16,'Allocation Factors'!$B$13:$AY$548,7,FALSE)*$H16),0)</f>
        <v>11227.424999210516</v>
      </c>
      <c r="S16" s="20">
        <f ca="1">IF($L16&lt;&gt;0,VLOOKUP($N16,'Allocation Factors'!$B$13:$AY$548,8,FALSE)*$L16,0)+IF($H16&lt;&gt;0,(VLOOKUP($J16,'Allocation Factors'!$B$13:$AY$548,8,FALSE)*$H16),0)</f>
        <v>0</v>
      </c>
      <c r="T16" s="20">
        <f ca="1">IF($L16&lt;&gt;0,VLOOKUP($N16,'Allocation Factors'!$B$13:$AY$548,9,FALSE)*$L16,0)+IF($H16&lt;&gt;0,(VLOOKUP($J16,'Allocation Factors'!$B$13:$AY$548,9,FALSE)*$H16),0)</f>
        <v>0</v>
      </c>
      <c r="U16" s="20">
        <f ca="1">IF($L16&lt;&gt;0,VLOOKUP($N16,'Allocation Factors'!$B$13:$AY$548,10,FALSE)*$L16,0)+IF($H16&lt;&gt;0,(VLOOKUP($J16,'Allocation Factors'!$B$13:$AY$548,10,FALSE)*$H16),0)</f>
        <v>6403.4029259972358</v>
      </c>
      <c r="V16" s="20">
        <f ca="1">IF($L16&lt;&gt;0,VLOOKUP($N16,'Allocation Factors'!$B$13:$AY$548,11,FALSE)*$L16,0)+IF($H16&lt;&gt;0,(VLOOKUP($J16,'Allocation Factors'!$B$13:$AY$548,11,FALSE)*$H16),0)</f>
        <v>0</v>
      </c>
      <c r="W16" s="20">
        <f ca="1">IF($L16&lt;&gt;0,VLOOKUP($N16,'Allocation Factors'!$B$13:$AY$548,12,FALSE)*$L16,0)+IF($H16&lt;&gt;0,(VLOOKUP($J16,'Allocation Factors'!$B$13:$AY$548,12,FALSE)*$H16),0)</f>
        <v>0</v>
      </c>
      <c r="X16" s="20">
        <f ca="1">IF($L16&lt;&gt;0,VLOOKUP($N16,'Allocation Factors'!$B$13:$AY$548,13,FALSE)*$L16,0)+IF($H16&lt;&gt;0,(VLOOKUP($J16,'Allocation Factors'!$B$13:$AY$548,13,FALSE)*$H16),0)</f>
        <v>0</v>
      </c>
      <c r="Y16" s="20">
        <f ca="1">IF($L16&lt;&gt;0,VLOOKUP($N16,'Allocation Factors'!$B$13:$AY$548,14,FALSE)*$L16,0)+IF($H16&lt;&gt;0,(VLOOKUP($J16,'Allocation Factors'!$B$13:$AY$548,14,FALSE)*$H16),0)</f>
        <v>0</v>
      </c>
      <c r="Z16" s="20">
        <f ca="1">IF($L16&lt;&gt;0,VLOOKUP($N16,'Allocation Factors'!$B$13:$AY$548,15,FALSE)*$L16,0)+IF($H16&lt;&gt;0,(VLOOKUP($J16,'Allocation Factors'!$B$13:$AY$548,15,FALSE)*$H16),0)</f>
        <v>0</v>
      </c>
      <c r="AA16" s="20">
        <f ca="1">IF($L16&lt;&gt;0,VLOOKUP($N16,'Allocation Factors'!$B$13:$AY$548,16,FALSE)*$L16,0)+IF($H16&lt;&gt;0,(VLOOKUP($J16,'Allocation Factors'!$B$13:$AY$548,16,FALSE)*$H16),0)</f>
        <v>0.97163781600960608</v>
      </c>
      <c r="AB16" s="20">
        <f ca="1">IF($L16&lt;&gt;0,VLOOKUP($N16,'Allocation Factors'!$B$13:$AY$548,17,FALSE)*$L16,0)+IF($H16&lt;&gt;0,(VLOOKUP($J16,'Allocation Factors'!$B$13:$AY$548,17,FALSE)*$H16),0)</f>
        <v>0</v>
      </c>
      <c r="AC16" s="20">
        <f ca="1">IF($L16&lt;&gt;0,VLOOKUP($N16,'Allocation Factors'!$B$13:$AY$548,18,FALSE)*$L16,0)+IF($H16&lt;&gt;0,(VLOOKUP($J16,'Allocation Factors'!$B$13:$AY$548,18,FALSE)*$H16),0)</f>
        <v>1506.294369829101</v>
      </c>
      <c r="AD16" s="20">
        <f ca="1">IF($L16&lt;&gt;0,VLOOKUP($N16,'Allocation Factors'!$B$13:$AY$548,19,FALSE)*$L16,0)+IF($H16&lt;&gt;0,(VLOOKUP($J16,'Allocation Factors'!$B$13:$AY$548,19,FALSE)*$H16),0)</f>
        <v>0</v>
      </c>
      <c r="AE16" s="20">
        <f ca="1">IF($L16&lt;&gt;0,VLOOKUP($N16,'Allocation Factors'!$B$13:$AY$548,20,FALSE)*$L16,0)+IF($H16&lt;&gt;0,(VLOOKUP($J16,'Allocation Factors'!$B$13:$AY$548,20,FALSE)*$H16),0)</f>
        <v>1157.4345498219545</v>
      </c>
      <c r="AF16" s="20">
        <f ca="1">IF($L16&lt;&gt;0,VLOOKUP($N16,'Allocation Factors'!$B$13:$AY$548,21,FALSE)*$L16,0)+IF($H16&lt;&gt;0,(VLOOKUP($J16,'Allocation Factors'!$B$13:$AY$548,21,FALSE)*$H16),0)</f>
        <v>1628.2589929556987</v>
      </c>
      <c r="AG16" s="20">
        <f ca="1">IF($L16&lt;&gt;0,VLOOKUP($N16,'Allocation Factors'!$B$13:$AY$548,22,FALSE)*$L16,0)+IF($H16&lt;&gt;0,(VLOOKUP($J16,'Allocation Factors'!$B$13:$AY$548,22,FALSE)*$H16),0)</f>
        <v>0</v>
      </c>
      <c r="AH16" s="20">
        <f ca="1">IF($L16&lt;&gt;0,VLOOKUP($N16,'Allocation Factors'!$B$13:$AY$548,23,FALSE)*$L16,0)+IF($H16&lt;&gt;0,(VLOOKUP($J16,'Allocation Factors'!$B$13:$AY$548,23,FALSE)*$H16),0)</f>
        <v>0</v>
      </c>
      <c r="AI16" s="20">
        <f ca="1">IF($L16&lt;&gt;0,VLOOKUP($N16,'Allocation Factors'!$B$13:$AY$548,24,FALSE)*$L16,0)+IF($H16&lt;&gt;0,(VLOOKUP($J16,'Allocation Factors'!$B$13:$AY$548,24,FALSE)*$H16),0)</f>
        <v>0</v>
      </c>
      <c r="AJ16" s="20">
        <v>0</v>
      </c>
      <c r="AN16" s="135"/>
      <c r="AO16" s="135"/>
      <c r="AP16" s="135"/>
      <c r="AQ16" s="135"/>
      <c r="AR16" s="135"/>
    </row>
    <row r="17" spans="1:44" x14ac:dyDescent="0.2">
      <c r="A17" s="2">
        <f t="shared" ref="A17:A21" si="1">A16+1</f>
        <v>3</v>
      </c>
      <c r="B17" s="1" t="s">
        <v>383</v>
      </c>
      <c r="D17" s="20">
        <f ca="1">'Gas Supply Class'!T164</f>
        <v>40328.527901042762</v>
      </c>
      <c r="E17" s="20"/>
      <c r="F17" s="20">
        <f ca="1">'Gas Supply Class'!T$180</f>
        <v>40328.527901042762</v>
      </c>
      <c r="L17" s="20">
        <f t="shared" ca="1" si="0"/>
        <v>40328.527901042762</v>
      </c>
      <c r="N17" s="18" t="s">
        <v>384</v>
      </c>
      <c r="P17" s="20">
        <f ca="1">IF($L17&lt;&gt;0,VLOOKUP($N17,'Allocation Factors'!$B$13:$AY$548,5,FALSE)*$L17,0)+IF($H17&lt;&gt;0,(VLOOKUP($J17,'Allocation Factors'!$B$13:$AY$548,5,FALSE)*$H17),0)</f>
        <v>20276.057239120593</v>
      </c>
      <c r="Q17" s="20">
        <f ca="1">IF($L17&lt;&gt;0,VLOOKUP($N17,'Allocation Factors'!$B$13:$AY$548,6,FALSE)*$L17,0)+IF($H17&lt;&gt;0,(VLOOKUP($J17,'Allocation Factors'!$B$13:$AY$548,6,FALSE)*$H17),0)</f>
        <v>14340.068924670912</v>
      </c>
      <c r="R17" s="20">
        <f ca="1">IF($L17&lt;&gt;0,VLOOKUP($N17,'Allocation Factors'!$B$13:$AY$548,7,FALSE)*$L17,0)+IF($H17&lt;&gt;0,(VLOOKUP($J17,'Allocation Factors'!$B$13:$AY$548,7,FALSE)*$H17),0)</f>
        <v>2951.5749943560545</v>
      </c>
      <c r="S17" s="20">
        <f ca="1">IF($L17&lt;&gt;0,VLOOKUP($N17,'Allocation Factors'!$B$13:$AY$548,8,FALSE)*$L17,0)+IF($H17&lt;&gt;0,(VLOOKUP($J17,'Allocation Factors'!$B$13:$AY$548,8,FALSE)*$H17),0)</f>
        <v>0</v>
      </c>
      <c r="T17" s="20">
        <f ca="1">IF($L17&lt;&gt;0,VLOOKUP($N17,'Allocation Factors'!$B$13:$AY$548,9,FALSE)*$L17,0)+IF($H17&lt;&gt;0,(VLOOKUP($J17,'Allocation Factors'!$B$13:$AY$548,9,FALSE)*$H17),0)</f>
        <v>0</v>
      </c>
      <c r="U17" s="20">
        <f ca="1">IF($L17&lt;&gt;0,VLOOKUP($N17,'Allocation Factors'!$B$13:$AY$548,10,FALSE)*$L17,0)+IF($H17&lt;&gt;0,(VLOOKUP($J17,'Allocation Factors'!$B$13:$AY$548,10,FALSE)*$H17),0)</f>
        <v>1683.3890189859953</v>
      </c>
      <c r="V17" s="20">
        <f ca="1">IF($L17&lt;&gt;0,VLOOKUP($N17,'Allocation Factors'!$B$13:$AY$548,11,FALSE)*$L17,0)+IF($H17&lt;&gt;0,(VLOOKUP($J17,'Allocation Factors'!$B$13:$AY$548,11,FALSE)*$H17),0)</f>
        <v>0</v>
      </c>
      <c r="W17" s="20">
        <f ca="1">IF($L17&lt;&gt;0,VLOOKUP($N17,'Allocation Factors'!$B$13:$AY$548,12,FALSE)*$L17,0)+IF($H17&lt;&gt;0,(VLOOKUP($J17,'Allocation Factors'!$B$13:$AY$548,12,FALSE)*$H17),0)</f>
        <v>0</v>
      </c>
      <c r="X17" s="20">
        <f ca="1">IF($L17&lt;&gt;0,VLOOKUP($N17,'Allocation Factors'!$B$13:$AY$548,13,FALSE)*$L17,0)+IF($H17&lt;&gt;0,(VLOOKUP($J17,'Allocation Factors'!$B$13:$AY$548,13,FALSE)*$H17),0)</f>
        <v>0</v>
      </c>
      <c r="Y17" s="20">
        <f ca="1">IF($L17&lt;&gt;0,VLOOKUP($N17,'Allocation Factors'!$B$13:$AY$548,14,FALSE)*$L17,0)+IF($H17&lt;&gt;0,(VLOOKUP($J17,'Allocation Factors'!$B$13:$AY$548,14,FALSE)*$H17),0)</f>
        <v>0</v>
      </c>
      <c r="Z17" s="20">
        <f ca="1">IF($L17&lt;&gt;0,VLOOKUP($N17,'Allocation Factors'!$B$13:$AY$548,15,FALSE)*$L17,0)+IF($H17&lt;&gt;0,(VLOOKUP($J17,'Allocation Factors'!$B$13:$AY$548,15,FALSE)*$H17),0)</f>
        <v>0</v>
      </c>
      <c r="AA17" s="20">
        <f ca="1">IF($L17&lt;&gt;0,VLOOKUP($N17,'Allocation Factors'!$B$13:$AY$548,16,FALSE)*$L17,0)+IF($H17&lt;&gt;0,(VLOOKUP($J17,'Allocation Factors'!$B$13:$AY$548,16,FALSE)*$H17),0)</f>
        <v>0.2554336262772936</v>
      </c>
      <c r="AB17" s="20">
        <f ca="1">IF($L17&lt;&gt;0,VLOOKUP($N17,'Allocation Factors'!$B$13:$AY$548,17,FALSE)*$L17,0)+IF($H17&lt;&gt;0,(VLOOKUP($J17,'Allocation Factors'!$B$13:$AY$548,17,FALSE)*$H17),0)</f>
        <v>0</v>
      </c>
      <c r="AC17" s="20">
        <f ca="1">IF($L17&lt;&gt;0,VLOOKUP($N17,'Allocation Factors'!$B$13:$AY$548,18,FALSE)*$L17,0)+IF($H17&lt;&gt;0,(VLOOKUP($J17,'Allocation Factors'!$B$13:$AY$548,18,FALSE)*$H17),0)</f>
        <v>344.85200053440167</v>
      </c>
      <c r="AD17" s="20">
        <f ca="1">IF($L17&lt;&gt;0,VLOOKUP($N17,'Allocation Factors'!$B$13:$AY$548,19,FALSE)*$L17,0)+IF($H17&lt;&gt;0,(VLOOKUP($J17,'Allocation Factors'!$B$13:$AY$548,19,FALSE)*$H17),0)</f>
        <v>0</v>
      </c>
      <c r="AE17" s="20">
        <f ca="1">IF($L17&lt;&gt;0,VLOOKUP($N17,'Allocation Factors'!$B$13:$AY$548,20,FALSE)*$L17,0)+IF($H17&lt;&gt;0,(VLOOKUP($J17,'Allocation Factors'!$B$13:$AY$548,20,FALSE)*$H17),0)</f>
        <v>304.27768389443349</v>
      </c>
      <c r="AF17" s="20">
        <f ca="1">IF($L17&lt;&gt;0,VLOOKUP($N17,'Allocation Factors'!$B$13:$AY$548,21,FALSE)*$L17,0)+IF($H17&lt;&gt;0,(VLOOKUP($J17,'Allocation Factors'!$B$13:$AY$548,21,FALSE)*$H17),0)</f>
        <v>428.05260585408962</v>
      </c>
      <c r="AG17" s="20">
        <f ca="1">IF($L17&lt;&gt;0,VLOOKUP($N17,'Allocation Factors'!$B$13:$AY$548,22,FALSE)*$L17,0)+IF($H17&lt;&gt;0,(VLOOKUP($J17,'Allocation Factors'!$B$13:$AY$548,22,FALSE)*$H17),0)</f>
        <v>0</v>
      </c>
      <c r="AH17" s="20">
        <f ca="1">IF($L17&lt;&gt;0,VLOOKUP($N17,'Allocation Factors'!$B$13:$AY$548,23,FALSE)*$L17,0)+IF($H17&lt;&gt;0,(VLOOKUP($J17,'Allocation Factors'!$B$13:$AY$548,23,FALSE)*$H17),0)</f>
        <v>0</v>
      </c>
      <c r="AI17" s="20">
        <f ca="1">IF($L17&lt;&gt;0,VLOOKUP($N17,'Allocation Factors'!$B$13:$AY$548,24,FALSE)*$L17,0)+IF($H17&lt;&gt;0,(VLOOKUP($J17,'Allocation Factors'!$B$13:$AY$548,24,FALSE)*$H17),0)</f>
        <v>0</v>
      </c>
      <c r="AJ17" s="20">
        <v>0</v>
      </c>
      <c r="AN17" s="135"/>
      <c r="AO17" s="135"/>
      <c r="AP17" s="135"/>
      <c r="AQ17" s="135"/>
      <c r="AR17" s="135"/>
    </row>
    <row r="18" spans="1:44" x14ac:dyDescent="0.2">
      <c r="A18" s="2">
        <f t="shared" si="1"/>
        <v>4</v>
      </c>
      <c r="B18" s="1" t="s">
        <v>385</v>
      </c>
      <c r="D18" s="20">
        <f ca="1">'Gas Supply Class'!V164</f>
        <v>152523.42553920622</v>
      </c>
      <c r="E18" s="20"/>
      <c r="F18" s="20">
        <f ca="1">'Gas Supply Class'!V$180</f>
        <v>145074.01041898847</v>
      </c>
      <c r="H18" s="8">
        <f ca="1">F18-D18</f>
        <v>-7449.4151202177454</v>
      </c>
      <c r="J18" s="18" t="s">
        <v>386</v>
      </c>
      <c r="L18" s="20">
        <f t="shared" ca="1" si="0"/>
        <v>152523.42553920622</v>
      </c>
      <c r="N18" s="18" t="s">
        <v>387</v>
      </c>
      <c r="P18" s="20">
        <f ca="1">IF($L18&lt;&gt;0,VLOOKUP($N18,'Allocation Factors'!$B$13:$AY$548,5,FALSE)*$L18,0)+IF($H18&lt;&gt;0,(VLOOKUP($J18,'Allocation Factors'!$B$13:$AY$548,5,FALSE)*$H18),0)</f>
        <v>51204.194030558676</v>
      </c>
      <c r="Q18" s="20">
        <f ca="1">IF($L18&lt;&gt;0,VLOOKUP($N18,'Allocation Factors'!$B$13:$AY$548,6,FALSE)*$L18,0)+IF($H18&lt;&gt;0,(VLOOKUP($J18,'Allocation Factors'!$B$13:$AY$548,6,FALSE)*$H18),0)</f>
        <v>41048.218527246871</v>
      </c>
      <c r="R18" s="20">
        <f ca="1">IF($L18&lt;&gt;0,VLOOKUP($N18,'Allocation Factors'!$B$13:$AY$548,7,FALSE)*$L18,0)+IF($H18&lt;&gt;0,(VLOOKUP($J18,'Allocation Factors'!$B$13:$AY$548,7,FALSE)*$H18),0)</f>
        <v>17059.26936466734</v>
      </c>
      <c r="S18" s="20">
        <f ca="1">IF($L18&lt;&gt;0,VLOOKUP($N18,'Allocation Factors'!$B$13:$AY$548,8,FALSE)*$L18,0)+IF($H18&lt;&gt;0,(VLOOKUP($J18,'Allocation Factors'!$B$13:$AY$548,8,FALSE)*$H18),0)</f>
        <v>0</v>
      </c>
      <c r="T18" s="20">
        <f ca="1">IF($L18&lt;&gt;0,VLOOKUP($N18,'Allocation Factors'!$B$13:$AY$548,9,FALSE)*$L18,0)+IF($H18&lt;&gt;0,(VLOOKUP($J18,'Allocation Factors'!$B$13:$AY$548,9,FALSE)*$H18),0)</f>
        <v>0</v>
      </c>
      <c r="U18" s="20">
        <f ca="1">IF($L18&lt;&gt;0,VLOOKUP($N18,'Allocation Factors'!$B$13:$AY$548,10,FALSE)*$L18,0)+IF($H18&lt;&gt;0,(VLOOKUP($J18,'Allocation Factors'!$B$13:$AY$548,10,FALSE)*$H18),0)</f>
        <v>21519.000538236127</v>
      </c>
      <c r="V18" s="20">
        <f ca="1">IF($L18&lt;&gt;0,VLOOKUP($N18,'Allocation Factors'!$B$13:$AY$548,11,FALSE)*$L18,0)+IF($H18&lt;&gt;0,(VLOOKUP($J18,'Allocation Factors'!$B$13:$AY$548,11,FALSE)*$H18),0)</f>
        <v>434.16371980916682</v>
      </c>
      <c r="W18" s="20">
        <f ca="1">IF($L18&lt;&gt;0,VLOOKUP($N18,'Allocation Factors'!$B$13:$AY$548,12,FALSE)*$L18,0)+IF($H18&lt;&gt;0,(VLOOKUP($J18,'Allocation Factors'!$B$13:$AY$548,12,FALSE)*$H18),0)</f>
        <v>0</v>
      </c>
      <c r="X18" s="20">
        <f ca="1">IF($L18&lt;&gt;0,VLOOKUP($N18,'Allocation Factors'!$B$13:$AY$548,13,FALSE)*$L18,0)+IF($H18&lt;&gt;0,(VLOOKUP($J18,'Allocation Factors'!$B$13:$AY$548,13,FALSE)*$H18),0)</f>
        <v>0</v>
      </c>
      <c r="Y18" s="20">
        <f ca="1">IF($L18&lt;&gt;0,VLOOKUP($N18,'Allocation Factors'!$B$13:$AY$548,14,FALSE)*$L18,0)+IF($H18&lt;&gt;0,(VLOOKUP($J18,'Allocation Factors'!$B$13:$AY$548,14,FALSE)*$H18),0)</f>
        <v>7814.6382172705071</v>
      </c>
      <c r="Z18" s="20">
        <f ca="1">IF($L18&lt;&gt;0,VLOOKUP($N18,'Allocation Factors'!$B$13:$AY$548,15,FALSE)*$L18,0)+IF($H18&lt;&gt;0,(VLOOKUP($J18,'Allocation Factors'!$B$13:$AY$548,15,FALSE)*$H18),0)</f>
        <v>0</v>
      </c>
      <c r="AA18" s="20">
        <f ca="1">IF($L18&lt;&gt;0,VLOOKUP($N18,'Allocation Factors'!$B$13:$AY$548,16,FALSE)*$L18,0)+IF($H18&lt;&gt;0,(VLOOKUP($J18,'Allocation Factors'!$B$13:$AY$548,16,FALSE)*$H18),0)</f>
        <v>2595.3663177507074</v>
      </c>
      <c r="AB18" s="20">
        <f ca="1">IF($L18&lt;&gt;0,VLOOKUP($N18,'Allocation Factors'!$B$13:$AY$548,17,FALSE)*$L18,0)+IF($H18&lt;&gt;0,(VLOOKUP($J18,'Allocation Factors'!$B$13:$AY$548,17,FALSE)*$H18),0)</f>
        <v>300.14832767641252</v>
      </c>
      <c r="AC18" s="20">
        <f ca="1">IF($L18&lt;&gt;0,VLOOKUP($N18,'Allocation Factors'!$B$13:$AY$548,18,FALSE)*$L18,0)+IF($H18&lt;&gt;0,(VLOOKUP($J18,'Allocation Factors'!$B$13:$AY$548,18,FALSE)*$H18),0)</f>
        <v>207.41366135546636</v>
      </c>
      <c r="AD18" s="20">
        <f ca="1">IF($L18&lt;&gt;0,VLOOKUP($N18,'Allocation Factors'!$B$13:$AY$548,19,FALSE)*$L18,0)+IF($H18&lt;&gt;0,(VLOOKUP($J18,'Allocation Factors'!$B$13:$AY$548,19,FALSE)*$H18),0)</f>
        <v>0</v>
      </c>
      <c r="AE18" s="20">
        <f ca="1">IF($L18&lt;&gt;0,VLOOKUP($N18,'Allocation Factors'!$B$13:$AY$548,20,FALSE)*$L18,0)+IF($H18&lt;&gt;0,(VLOOKUP($J18,'Allocation Factors'!$B$13:$AY$548,20,FALSE)*$H18),0)</f>
        <v>1527.1996322785822</v>
      </c>
      <c r="AF18" s="20">
        <f ca="1">IF($L18&lt;&gt;0,VLOOKUP($N18,'Allocation Factors'!$B$13:$AY$548,21,FALSE)*$L18,0)+IF($H18&lt;&gt;0,(VLOOKUP($J18,'Allocation Factors'!$B$13:$AY$548,21,FALSE)*$H18),0)</f>
        <v>1364.3980821386519</v>
      </c>
      <c r="AG18" s="20">
        <f ca="1">IF($L18&lt;&gt;0,VLOOKUP($N18,'Allocation Factors'!$B$13:$AY$548,22,FALSE)*$L18,0)+IF($H18&lt;&gt;0,(VLOOKUP($J18,'Allocation Factors'!$B$13:$AY$548,22,FALSE)*$H18),0)</f>
        <v>0</v>
      </c>
      <c r="AH18" s="20">
        <f ca="1">IF($L18&lt;&gt;0,VLOOKUP($N18,'Allocation Factors'!$B$13:$AY$548,23,FALSE)*$L18,0)+IF($H18&lt;&gt;0,(VLOOKUP($J18,'Allocation Factors'!$B$13:$AY$548,23,FALSE)*$H18),0)</f>
        <v>0</v>
      </c>
      <c r="AI18" s="20">
        <f ca="1">IF($L18&lt;&gt;0,VLOOKUP($N18,'Allocation Factors'!$B$13:$AY$548,24,FALSE)*$L18,0)+IF($H18&lt;&gt;0,(VLOOKUP($J18,'Allocation Factors'!$B$13:$AY$548,24,FALSE)*$H18),0)</f>
        <v>0</v>
      </c>
      <c r="AJ18" s="20">
        <v>0</v>
      </c>
      <c r="AN18" s="135"/>
      <c r="AO18" s="135"/>
      <c r="AP18" s="135"/>
      <c r="AQ18" s="135"/>
      <c r="AR18" s="135"/>
    </row>
    <row r="19" spans="1:44" x14ac:dyDescent="0.2">
      <c r="A19" s="2">
        <f t="shared" si="1"/>
        <v>5</v>
      </c>
      <c r="B19" s="1" t="s">
        <v>388</v>
      </c>
      <c r="D19" s="20">
        <f ca="1">'Gas Supply Class'!X164</f>
        <v>14888.543237034275</v>
      </c>
      <c r="E19" s="20"/>
      <c r="F19" s="20">
        <f ca="1">'Gas Supply Class'!X$180</f>
        <v>14888.543237034275</v>
      </c>
      <c r="L19" s="20">
        <f t="shared" ca="1" si="0"/>
        <v>14888.543237034275</v>
      </c>
      <c r="N19" s="18" t="s">
        <v>389</v>
      </c>
      <c r="P19" s="20">
        <f ca="1">IF($L19&lt;&gt;0,VLOOKUP($N19,'Allocation Factors'!$B$13:$AY$548,5,FALSE)*$L19,0)+IF($H19&lt;&gt;0,(VLOOKUP($J19,'Allocation Factors'!$B$13:$AY$548,5,FALSE)*$H19),0)</f>
        <v>5410.059354867617</v>
      </c>
      <c r="Q19" s="20">
        <f ca="1">IF($L19&lt;&gt;0,VLOOKUP($N19,'Allocation Factors'!$B$13:$AY$548,6,FALSE)*$L19,0)+IF($H19&lt;&gt;0,(VLOOKUP($J19,'Allocation Factors'!$B$13:$AY$548,6,FALSE)*$H19),0)</f>
        <v>3889.4147124756919</v>
      </c>
      <c r="R19" s="20">
        <f ca="1">IF($L19&lt;&gt;0,VLOOKUP($N19,'Allocation Factors'!$B$13:$AY$548,7,FALSE)*$L19,0)+IF($H19&lt;&gt;0,(VLOOKUP($J19,'Allocation Factors'!$B$13:$AY$548,7,FALSE)*$H19),0)</f>
        <v>1731.0156056490473</v>
      </c>
      <c r="S19" s="20">
        <f ca="1">IF($L19&lt;&gt;0,VLOOKUP($N19,'Allocation Factors'!$B$13:$AY$548,8,FALSE)*$L19,0)+IF($H19&lt;&gt;0,(VLOOKUP($J19,'Allocation Factors'!$B$13:$AY$548,8,FALSE)*$H19),0)</f>
        <v>0</v>
      </c>
      <c r="T19" s="20">
        <f ca="1">IF($L19&lt;&gt;0,VLOOKUP($N19,'Allocation Factors'!$B$13:$AY$548,9,FALSE)*$L19,0)+IF($H19&lt;&gt;0,(VLOOKUP($J19,'Allocation Factors'!$B$13:$AY$548,9,FALSE)*$H19),0)</f>
        <v>0</v>
      </c>
      <c r="U19" s="20">
        <f ca="1">IF($L19&lt;&gt;0,VLOOKUP($N19,'Allocation Factors'!$B$13:$AY$548,10,FALSE)*$L19,0)+IF($H19&lt;&gt;0,(VLOOKUP($J19,'Allocation Factors'!$B$13:$AY$548,10,FALSE)*$H19),0)</f>
        <v>2326.3666753501157</v>
      </c>
      <c r="V19" s="20">
        <f ca="1">IF($L19&lt;&gt;0,VLOOKUP($N19,'Allocation Factors'!$B$13:$AY$548,11,FALSE)*$L19,0)+IF($H19&lt;&gt;0,(VLOOKUP($J19,'Allocation Factors'!$B$13:$AY$548,11,FALSE)*$H19),0)</f>
        <v>46.936381065441466</v>
      </c>
      <c r="W19" s="20">
        <f ca="1">IF($L19&lt;&gt;0,VLOOKUP($N19,'Allocation Factors'!$B$13:$AY$548,12,FALSE)*$L19,0)+IF($H19&lt;&gt;0,(VLOOKUP($J19,'Allocation Factors'!$B$13:$AY$548,12,FALSE)*$H19),0)</f>
        <v>0</v>
      </c>
      <c r="X19" s="20">
        <f ca="1">IF($L19&lt;&gt;0,VLOOKUP($N19,'Allocation Factors'!$B$13:$AY$548,13,FALSE)*$L19,0)+IF($H19&lt;&gt;0,(VLOOKUP($J19,'Allocation Factors'!$B$13:$AY$548,13,FALSE)*$H19),0)</f>
        <v>0</v>
      </c>
      <c r="Y19" s="20">
        <f ca="1">IF($L19&lt;&gt;0,VLOOKUP($N19,'Allocation Factors'!$B$13:$AY$548,14,FALSE)*$L19,0)+IF($H19&lt;&gt;0,(VLOOKUP($J19,'Allocation Factors'!$B$13:$AY$548,14,FALSE)*$H19),0)</f>
        <v>844.8214821256613</v>
      </c>
      <c r="Z19" s="20">
        <f ca="1">IF($L19&lt;&gt;0,VLOOKUP($N19,'Allocation Factors'!$B$13:$AY$548,15,FALSE)*$L19,0)+IF($H19&lt;&gt;0,(VLOOKUP($J19,'Allocation Factors'!$B$13:$AY$548,15,FALSE)*$H19),0)</f>
        <v>0</v>
      </c>
      <c r="AA19" s="20">
        <f ca="1">IF($L19&lt;&gt;0,VLOOKUP($N19,'Allocation Factors'!$B$13:$AY$548,16,FALSE)*$L19,0)+IF($H19&lt;&gt;0,(VLOOKUP($J19,'Allocation Factors'!$B$13:$AY$548,16,FALSE)*$H19),0)</f>
        <v>280.57872396132638</v>
      </c>
      <c r="AB19" s="20">
        <f ca="1">IF($L19&lt;&gt;0,VLOOKUP($N19,'Allocation Factors'!$B$13:$AY$548,17,FALSE)*$L19,0)+IF($H19&lt;&gt;0,(VLOOKUP($J19,'Allocation Factors'!$B$13:$AY$548,17,FALSE)*$H19),0)</f>
        <v>32.448303810754396</v>
      </c>
      <c r="AC19" s="20">
        <f ca="1">IF($L19&lt;&gt;0,VLOOKUP($N19,'Allocation Factors'!$B$13:$AY$548,18,FALSE)*$L19,0)+IF($H19&lt;&gt;0,(VLOOKUP($J19,'Allocation Factors'!$B$13:$AY$548,18,FALSE)*$H19),0)</f>
        <v>14.304023908463687</v>
      </c>
      <c r="AD19" s="20">
        <f ca="1">IF($L19&lt;&gt;0,VLOOKUP($N19,'Allocation Factors'!$B$13:$AY$548,19,FALSE)*$L19,0)+IF($H19&lt;&gt;0,(VLOOKUP($J19,'Allocation Factors'!$B$13:$AY$548,19,FALSE)*$H19),0)</f>
        <v>0</v>
      </c>
      <c r="AE19" s="20">
        <f ca="1">IF($L19&lt;&gt;0,VLOOKUP($N19,'Allocation Factors'!$B$13:$AY$548,20,FALSE)*$L19,0)+IF($H19&lt;&gt;0,(VLOOKUP($J19,'Allocation Factors'!$B$13:$AY$548,20,FALSE)*$H19),0)</f>
        <v>165.09622416598356</v>
      </c>
      <c r="AF19" s="20">
        <f ca="1">IF($L19&lt;&gt;0,VLOOKUP($N19,'Allocation Factors'!$B$13:$AY$548,21,FALSE)*$L19,0)+IF($H19&lt;&gt;0,(VLOOKUP($J19,'Allocation Factors'!$B$13:$AY$548,21,FALSE)*$H19),0)</f>
        <v>147.5017496541754</v>
      </c>
      <c r="AG19" s="20">
        <f ca="1">IF($L19&lt;&gt;0,VLOOKUP($N19,'Allocation Factors'!$B$13:$AY$548,22,FALSE)*$L19,0)+IF($H19&lt;&gt;0,(VLOOKUP($J19,'Allocation Factors'!$B$13:$AY$548,22,FALSE)*$H19),0)</f>
        <v>0</v>
      </c>
      <c r="AH19" s="20">
        <f ca="1">IF($L19&lt;&gt;0,VLOOKUP($N19,'Allocation Factors'!$B$13:$AY$548,23,FALSE)*$L19,0)+IF($H19&lt;&gt;0,(VLOOKUP($J19,'Allocation Factors'!$B$13:$AY$548,23,FALSE)*$H19),0)</f>
        <v>0</v>
      </c>
      <c r="AI19" s="20">
        <f ca="1">IF($L19&lt;&gt;0,VLOOKUP($N19,'Allocation Factors'!$B$13:$AY$548,24,FALSE)*$L19,0)+IF($H19&lt;&gt;0,(VLOOKUP($J19,'Allocation Factors'!$B$13:$AY$548,24,FALSE)*$H19),0)</f>
        <v>0</v>
      </c>
      <c r="AJ19" s="20">
        <v>0</v>
      </c>
      <c r="AN19" s="135"/>
      <c r="AO19" s="135"/>
      <c r="AP19" s="135"/>
      <c r="AQ19" s="135"/>
      <c r="AR19" s="135"/>
    </row>
    <row r="20" spans="1:44" x14ac:dyDescent="0.2">
      <c r="A20" s="2">
        <f t="shared" si="1"/>
        <v>6</v>
      </c>
      <c r="B20" s="1" t="s">
        <v>176</v>
      </c>
      <c r="D20" s="20">
        <f ca="1">'Gas Supply Class'!Z164</f>
        <v>20855.923243351954</v>
      </c>
      <c r="E20" s="20"/>
      <c r="F20" s="20">
        <f ca="1">'Gas Supply Class'!Z$180</f>
        <v>15491.673288166032</v>
      </c>
      <c r="L20" s="20">
        <f t="shared" ca="1" si="0"/>
        <v>15491.673288166032</v>
      </c>
      <c r="N20" s="18" t="s">
        <v>380</v>
      </c>
      <c r="P20" s="20">
        <f ca="1">IF($L20&lt;&gt;0,VLOOKUP($N20,'Allocation Factors'!$B$13:$AY$548,5,FALSE)*$L20,0)+IF($H20&lt;&gt;0,(VLOOKUP($J20,'Allocation Factors'!$B$13:$AY$548,5,FALSE)*$H20),0)</f>
        <v>10178.058136791944</v>
      </c>
      <c r="Q20" s="20">
        <f ca="1">IF($L20&lt;&gt;0,VLOOKUP($N20,'Allocation Factors'!$B$13:$AY$548,6,FALSE)*$L20,0)+IF($H20&lt;&gt;0,(VLOOKUP($J20,'Allocation Factors'!$B$13:$AY$548,6,FALSE)*$H20),0)</f>
        <v>4838.9956560191822</v>
      </c>
      <c r="R20" s="20">
        <f ca="1">IF($L20&lt;&gt;0,VLOOKUP($N20,'Allocation Factors'!$B$13:$AY$548,7,FALSE)*$L20,0)+IF($H20&lt;&gt;0,(VLOOKUP($J20,'Allocation Factors'!$B$13:$AY$548,7,FALSE)*$H20),0)</f>
        <v>267.41093242760712</v>
      </c>
      <c r="S20" s="20">
        <f ca="1">IF($L20&lt;&gt;0,VLOOKUP($N20,'Allocation Factors'!$B$13:$AY$548,8,FALSE)*$L20,0)+IF($H20&lt;&gt;0,(VLOOKUP($J20,'Allocation Factors'!$B$13:$AY$548,8,FALSE)*$H20),0)</f>
        <v>0</v>
      </c>
      <c r="T20" s="20">
        <f ca="1">IF($L20&lt;&gt;0,VLOOKUP($N20,'Allocation Factors'!$B$13:$AY$548,9,FALSE)*$L20,0)+IF($H20&lt;&gt;0,(VLOOKUP($J20,'Allocation Factors'!$B$13:$AY$548,9,FALSE)*$H20),0)</f>
        <v>0</v>
      </c>
      <c r="U20" s="20">
        <f ca="1">IF($L20&lt;&gt;0,VLOOKUP($N20,'Allocation Factors'!$B$13:$AY$548,10,FALSE)*$L20,0)+IF($H20&lt;&gt;0,(VLOOKUP($J20,'Allocation Factors'!$B$13:$AY$548,10,FALSE)*$H20),0)</f>
        <v>0</v>
      </c>
      <c r="V20" s="20">
        <f ca="1">IF($L20&lt;&gt;0,VLOOKUP($N20,'Allocation Factors'!$B$13:$AY$548,11,FALSE)*$L20,0)+IF($H20&lt;&gt;0,(VLOOKUP($J20,'Allocation Factors'!$B$13:$AY$548,11,FALSE)*$H20),0)</f>
        <v>0</v>
      </c>
      <c r="W20" s="20">
        <f ca="1">IF($L20&lt;&gt;0,VLOOKUP($N20,'Allocation Factors'!$B$13:$AY$548,12,FALSE)*$L20,0)+IF($H20&lt;&gt;0,(VLOOKUP($J20,'Allocation Factors'!$B$13:$AY$548,12,FALSE)*$H20),0)</f>
        <v>0</v>
      </c>
      <c r="X20" s="20">
        <f ca="1">IF($L20&lt;&gt;0,VLOOKUP($N20,'Allocation Factors'!$B$13:$AY$548,13,FALSE)*$L20,0)+IF($H20&lt;&gt;0,(VLOOKUP($J20,'Allocation Factors'!$B$13:$AY$548,13,FALSE)*$H20),0)</f>
        <v>0</v>
      </c>
      <c r="Y20" s="20">
        <f ca="1">IF($L20&lt;&gt;0,VLOOKUP($N20,'Allocation Factors'!$B$13:$AY$548,14,FALSE)*$L20,0)+IF($H20&lt;&gt;0,(VLOOKUP($J20,'Allocation Factors'!$B$13:$AY$548,14,FALSE)*$H20),0)</f>
        <v>0</v>
      </c>
      <c r="Z20" s="20">
        <f ca="1">IF($L20&lt;&gt;0,VLOOKUP($N20,'Allocation Factors'!$B$13:$AY$548,15,FALSE)*$L20,0)+IF($H20&lt;&gt;0,(VLOOKUP($J20,'Allocation Factors'!$B$13:$AY$548,15,FALSE)*$H20),0)</f>
        <v>0</v>
      </c>
      <c r="AA20" s="20">
        <f ca="1">IF($L20&lt;&gt;0,VLOOKUP($N20,'Allocation Factors'!$B$13:$AY$548,16,FALSE)*$L20,0)+IF($H20&lt;&gt;0,(VLOOKUP($J20,'Allocation Factors'!$B$13:$AY$548,16,FALSE)*$H20),0)</f>
        <v>15.87535352139064</v>
      </c>
      <c r="AB20" s="20">
        <f ca="1">IF($L20&lt;&gt;0,VLOOKUP($N20,'Allocation Factors'!$B$13:$AY$548,17,FALSE)*$L20,0)+IF($H20&lt;&gt;0,(VLOOKUP($J20,'Allocation Factors'!$B$13:$AY$548,17,FALSE)*$H20),0)</f>
        <v>7.7225712517116802</v>
      </c>
      <c r="AC20" s="20">
        <f ca="1">IF($L20&lt;&gt;0,VLOOKUP($N20,'Allocation Factors'!$B$13:$AY$548,18,FALSE)*$L20,0)+IF($H20&lt;&gt;0,(VLOOKUP($J20,'Allocation Factors'!$B$13:$AY$548,18,FALSE)*$H20),0)</f>
        <v>0</v>
      </c>
      <c r="AD20" s="20">
        <f ca="1">IF($L20&lt;&gt;0,VLOOKUP($N20,'Allocation Factors'!$B$13:$AY$548,19,FALSE)*$L20,0)+IF($H20&lt;&gt;0,(VLOOKUP($J20,'Allocation Factors'!$B$13:$AY$548,19,FALSE)*$H20),0)</f>
        <v>0</v>
      </c>
      <c r="AE20" s="20">
        <f ca="1">IF($L20&lt;&gt;0,VLOOKUP($N20,'Allocation Factors'!$B$13:$AY$548,20,FALSE)*$L20,0)+IF($H20&lt;&gt;0,(VLOOKUP($J20,'Allocation Factors'!$B$13:$AY$548,20,FALSE)*$H20),0)</f>
        <v>183.61063815419615</v>
      </c>
      <c r="AF20" s="20">
        <f ca="1">IF($L20&lt;&gt;0,VLOOKUP($N20,'Allocation Factors'!$B$13:$AY$548,21,FALSE)*$L20,0)+IF($H20&lt;&gt;0,(VLOOKUP($J20,'Allocation Factors'!$B$13:$AY$548,21,FALSE)*$H20),0)</f>
        <v>0</v>
      </c>
      <c r="AG20" s="20">
        <f ca="1">IF($L20&lt;&gt;0,VLOOKUP($N20,'Allocation Factors'!$B$13:$AY$548,22,FALSE)*$L20,0)+IF($H20&lt;&gt;0,(VLOOKUP($J20,'Allocation Factors'!$B$13:$AY$548,22,FALSE)*$H20),0)</f>
        <v>0</v>
      </c>
      <c r="AH20" s="20">
        <f ca="1">IF($L20&lt;&gt;0,VLOOKUP($N20,'Allocation Factors'!$B$13:$AY$548,23,FALSE)*$L20,0)+IF($H20&lt;&gt;0,(VLOOKUP($J20,'Allocation Factors'!$B$13:$AY$548,23,FALSE)*$H20),0)</f>
        <v>0</v>
      </c>
      <c r="AI20" s="20">
        <f ca="1">IF($L20&lt;&gt;0,VLOOKUP($N20,'Allocation Factors'!$B$13:$AY$548,24,FALSE)*$L20,0)+IF($H20&lt;&gt;0,(VLOOKUP($J20,'Allocation Factors'!$B$13:$AY$548,24,FALSE)*$H20),0)</f>
        <v>0</v>
      </c>
      <c r="AJ20" s="20">
        <v>0</v>
      </c>
      <c r="AN20" s="135"/>
      <c r="AO20" s="135"/>
      <c r="AP20" s="135"/>
      <c r="AQ20" s="135"/>
      <c r="AR20" s="135"/>
    </row>
    <row r="21" spans="1:44" x14ac:dyDescent="0.2">
      <c r="A21" s="2">
        <f t="shared" si="1"/>
        <v>7</v>
      </c>
      <c r="B21" s="32" t="s">
        <v>390</v>
      </c>
      <c r="D21" s="42">
        <f ca="1">SUM(D15:D20)</f>
        <v>2268393.9371493403</v>
      </c>
      <c r="E21" s="122"/>
      <c r="F21" s="42">
        <f ca="1">SUM(F15:F20)</f>
        <v>2247693.094588703</v>
      </c>
      <c r="G21" s="122"/>
      <c r="H21" s="42">
        <f ca="1">SUM(H15:H20)</f>
        <v>-7449.4151202177454</v>
      </c>
      <c r="I21" s="122"/>
      <c r="J21" s="122"/>
      <c r="K21" s="122"/>
      <c r="L21" s="42">
        <f ca="1">SUM(L15:L20)</f>
        <v>2255142.5097089205</v>
      </c>
      <c r="M21" s="122"/>
      <c r="N21" s="122"/>
      <c r="O21" s="122"/>
      <c r="P21" s="42">
        <f ca="1">SUM(P15:P20)</f>
        <v>1398249.8599499201</v>
      </c>
      <c r="Q21" s="42">
        <f t="shared" ref="Q21:AJ21" ca="1" si="2">SUM(Q15:Q20)</f>
        <v>705375.8081330182</v>
      </c>
      <c r="R21" s="42">
        <f t="shared" ca="1" si="2"/>
        <v>65659.334457411343</v>
      </c>
      <c r="S21" s="42">
        <f t="shared" ca="1" si="2"/>
        <v>0</v>
      </c>
      <c r="T21" s="42">
        <f t="shared" ca="1" si="2"/>
        <v>0</v>
      </c>
      <c r="U21" s="42">
        <f t="shared" ca="1" si="2"/>
        <v>31932.159158569477</v>
      </c>
      <c r="V21" s="42">
        <f t="shared" ca="1" si="2"/>
        <v>481.1001008746083</v>
      </c>
      <c r="W21" s="42">
        <f t="shared" ca="1" si="2"/>
        <v>0</v>
      </c>
      <c r="X21" s="42">
        <f t="shared" ca="1" si="2"/>
        <v>0</v>
      </c>
      <c r="Y21" s="42">
        <f t="shared" ca="1" si="2"/>
        <v>8659.4596993961677</v>
      </c>
      <c r="Z21" s="42">
        <f t="shared" ca="1" si="2"/>
        <v>0</v>
      </c>
      <c r="AA21" s="42">
        <f t="shared" ca="1" si="2"/>
        <v>4817.8784546275274</v>
      </c>
      <c r="AB21" s="42">
        <f t="shared" ca="1" si="2"/>
        <v>1276.6539074704417</v>
      </c>
      <c r="AC21" s="42">
        <f t="shared" ca="1" si="2"/>
        <v>2072.8640556274327</v>
      </c>
      <c r="AD21" s="42">
        <f t="shared" ca="1" si="2"/>
        <v>0</v>
      </c>
      <c r="AE21" s="42">
        <f t="shared" ca="1" si="2"/>
        <v>25599.76524118513</v>
      </c>
      <c r="AF21" s="42">
        <f t="shared" ca="1" si="2"/>
        <v>3568.2114306026156</v>
      </c>
      <c r="AG21" s="42">
        <f t="shared" ca="1" si="2"/>
        <v>0</v>
      </c>
      <c r="AH21" s="42">
        <f t="shared" ca="1" si="2"/>
        <v>0</v>
      </c>
      <c r="AI21" s="42">
        <f t="shared" ca="1" si="2"/>
        <v>0</v>
      </c>
      <c r="AJ21" s="42">
        <f t="shared" si="2"/>
        <v>0</v>
      </c>
      <c r="AN21" s="122"/>
      <c r="AO21" s="122"/>
      <c r="AP21" s="122"/>
      <c r="AQ21" s="122"/>
      <c r="AR21" s="122"/>
    </row>
    <row r="22" spans="1:44" x14ac:dyDescent="0.2"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4" x14ac:dyDescent="0.2">
      <c r="B23" s="6" t="s">
        <v>391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44" x14ac:dyDescent="0.2">
      <c r="A24" s="2">
        <f>A21+1</f>
        <v>8</v>
      </c>
      <c r="B24" s="1" t="s">
        <v>392</v>
      </c>
      <c r="D24" s="20">
        <f ca="1">'Storage Class'!P164</f>
        <v>106265.51371986591</v>
      </c>
      <c r="E24" s="20"/>
      <c r="F24" s="20">
        <f ca="1">'Storage Class'!P$180</f>
        <v>106265.51371986591</v>
      </c>
      <c r="L24" s="20">
        <f t="shared" ref="L24:L27" ca="1" si="3">F24-H24</f>
        <v>106265.51371986591</v>
      </c>
      <c r="N24" s="18" t="s">
        <v>384</v>
      </c>
      <c r="P24" s="20">
        <f ca="1">IF($L24&lt;&gt;0,VLOOKUP($N24,'Allocation Factors'!$B$13:$AY$548,5,FALSE)*$L24,0)+IF($H24&lt;&gt;0,(VLOOKUP($J24,'Allocation Factors'!$B$13:$AY$548,5,FALSE)*$H24),0)</f>
        <v>53427.331739347806</v>
      </c>
      <c r="Q24" s="20">
        <f ca="1">IF($L24&lt;&gt;0,VLOOKUP($N24,'Allocation Factors'!$B$13:$AY$548,6,FALSE)*$L24,0)+IF($H24&lt;&gt;0,(VLOOKUP($J24,'Allocation Factors'!$B$13:$AY$548,6,FALSE)*$H24),0)</f>
        <v>37786.025683794862</v>
      </c>
      <c r="R24" s="20">
        <f ca="1">IF($L24&lt;&gt;0,VLOOKUP($N24,'Allocation Factors'!$B$13:$AY$548,7,FALSE)*$L24,0)+IF($H24&lt;&gt;0,(VLOOKUP($J24,'Allocation Factors'!$B$13:$AY$548,7,FALSE)*$H24),0)</f>
        <v>7777.3885976593383</v>
      </c>
      <c r="S24" s="20">
        <f ca="1">IF($L24&lt;&gt;0,VLOOKUP($N24,'Allocation Factors'!$B$13:$AY$548,8,FALSE)*$L24,0)+IF($H24&lt;&gt;0,(VLOOKUP($J24,'Allocation Factors'!$B$13:$AY$548,8,FALSE)*$H24),0)</f>
        <v>0</v>
      </c>
      <c r="T24" s="20">
        <f ca="1">IF($L24&lt;&gt;0,VLOOKUP($N24,'Allocation Factors'!$B$13:$AY$548,9,FALSE)*$L24,0)+IF($H24&lt;&gt;0,(VLOOKUP($J24,'Allocation Factors'!$B$13:$AY$548,9,FALSE)*$H24),0)</f>
        <v>0</v>
      </c>
      <c r="U24" s="20">
        <f ca="1">IF($L24&lt;&gt;0,VLOOKUP($N24,'Allocation Factors'!$B$13:$AY$548,10,FALSE)*$L24,0)+IF($H24&lt;&gt;0,(VLOOKUP($J24,'Allocation Factors'!$B$13:$AY$548,10,FALSE)*$H24),0)</f>
        <v>4435.7234990544375</v>
      </c>
      <c r="V24" s="20">
        <f ca="1">IF($L24&lt;&gt;0,VLOOKUP($N24,'Allocation Factors'!$B$13:$AY$548,11,FALSE)*$L24,0)+IF($H24&lt;&gt;0,(VLOOKUP($J24,'Allocation Factors'!$B$13:$AY$548,11,FALSE)*$H24),0)</f>
        <v>0</v>
      </c>
      <c r="W24" s="20">
        <f ca="1">IF($L24&lt;&gt;0,VLOOKUP($N24,'Allocation Factors'!$B$13:$AY$548,12,FALSE)*$L24,0)+IF($H24&lt;&gt;0,(VLOOKUP($J24,'Allocation Factors'!$B$13:$AY$548,12,FALSE)*$H24),0)</f>
        <v>0</v>
      </c>
      <c r="X24" s="20">
        <f ca="1">IF($L24&lt;&gt;0,VLOOKUP($N24,'Allocation Factors'!$B$13:$AY$548,13,FALSE)*$L24,0)+IF($H24&lt;&gt;0,(VLOOKUP($J24,'Allocation Factors'!$B$13:$AY$548,13,FALSE)*$H24),0)</f>
        <v>0</v>
      </c>
      <c r="Y24" s="20">
        <f ca="1">IF($L24&lt;&gt;0,VLOOKUP($N24,'Allocation Factors'!$B$13:$AY$548,14,FALSE)*$L24,0)+IF($H24&lt;&gt;0,(VLOOKUP($J24,'Allocation Factors'!$B$13:$AY$548,14,FALSE)*$H24),0)</f>
        <v>0</v>
      </c>
      <c r="Z24" s="20">
        <f ca="1">IF($L24&lt;&gt;0,VLOOKUP($N24,'Allocation Factors'!$B$13:$AY$548,15,FALSE)*$L24,0)+IF($H24&lt;&gt;0,(VLOOKUP($J24,'Allocation Factors'!$B$13:$AY$548,15,FALSE)*$H24),0)</f>
        <v>0</v>
      </c>
      <c r="AA24" s="20">
        <f ca="1">IF($L24&lt;&gt;0,VLOOKUP($N24,'Allocation Factors'!$B$13:$AY$548,16,FALSE)*$L24,0)+IF($H24&lt;&gt;0,(VLOOKUP($J24,'Allocation Factors'!$B$13:$AY$548,16,FALSE)*$H24),0)</f>
        <v>0.67306660893473857</v>
      </c>
      <c r="AB24" s="20">
        <f ca="1">IF($L24&lt;&gt;0,VLOOKUP($N24,'Allocation Factors'!$B$13:$AY$548,17,FALSE)*$L24,0)+IF($H24&lt;&gt;0,(VLOOKUP($J24,'Allocation Factors'!$B$13:$AY$548,17,FALSE)*$H24),0)</f>
        <v>0</v>
      </c>
      <c r="AC24" s="20">
        <f ca="1">IF($L24&lt;&gt;0,VLOOKUP($N24,'Allocation Factors'!$B$13:$AY$548,18,FALSE)*$L24,0)+IF($H24&lt;&gt;0,(VLOOKUP($J24,'Allocation Factors'!$B$13:$AY$548,18,FALSE)*$H24),0)</f>
        <v>908.68367633037565</v>
      </c>
      <c r="AD24" s="20">
        <f ca="1">IF($L24&lt;&gt;0,VLOOKUP($N24,'Allocation Factors'!$B$13:$AY$548,19,FALSE)*$L24,0)+IF($H24&lt;&gt;0,(VLOOKUP($J24,'Allocation Factors'!$B$13:$AY$548,19,FALSE)*$H24),0)</f>
        <v>0</v>
      </c>
      <c r="AE24" s="20">
        <f ca="1">IF($L24&lt;&gt;0,VLOOKUP($N24,'Allocation Factors'!$B$13:$AY$548,20,FALSE)*$L24,0)+IF($H24&lt;&gt;0,(VLOOKUP($J24,'Allocation Factors'!$B$13:$AY$548,20,FALSE)*$H24),0)</f>
        <v>801.7705102421279</v>
      </c>
      <c r="AF24" s="20">
        <f ca="1">IF($L24&lt;&gt;0,VLOOKUP($N24,'Allocation Factors'!$B$13:$AY$548,21,FALSE)*$L24,0)+IF($H24&lt;&gt;0,(VLOOKUP($J24,'Allocation Factors'!$B$13:$AY$548,21,FALSE)*$H24),0)</f>
        <v>1127.9169468280036</v>
      </c>
      <c r="AG24" s="20">
        <f ca="1">IF($L24&lt;&gt;0,VLOOKUP($N24,'Allocation Factors'!$B$13:$AY$548,22,FALSE)*$L24,0)+IF($H24&lt;&gt;0,(VLOOKUP($J24,'Allocation Factors'!$B$13:$AY$548,22,FALSE)*$H24),0)</f>
        <v>0</v>
      </c>
      <c r="AH24" s="20">
        <f ca="1">IF($L24&lt;&gt;0,VLOOKUP($N24,'Allocation Factors'!$B$13:$AY$548,23,FALSE)*$L24,0)+IF($H24&lt;&gt;0,(VLOOKUP($J24,'Allocation Factors'!$B$13:$AY$548,23,FALSE)*$H24),0)</f>
        <v>0</v>
      </c>
      <c r="AI24" s="20">
        <f ca="1">IF($L24&lt;&gt;0,VLOOKUP($N24,'Allocation Factors'!$B$13:$AY$548,24,FALSE)*$L24,0)+IF($H24&lt;&gt;0,(VLOOKUP($J24,'Allocation Factors'!$B$13:$AY$548,24,FALSE)*$H24),0)</f>
        <v>0</v>
      </c>
      <c r="AJ24" s="20">
        <v>0</v>
      </c>
      <c r="AN24" s="135"/>
      <c r="AO24" s="135"/>
      <c r="AP24" s="135"/>
      <c r="AQ24" s="135"/>
      <c r="AR24" s="135"/>
    </row>
    <row r="25" spans="1:44" x14ac:dyDescent="0.2">
      <c r="A25" s="2">
        <f>A24+1</f>
        <v>9</v>
      </c>
      <c r="B25" s="1" t="s">
        <v>393</v>
      </c>
      <c r="D25" s="20">
        <f ca="1">'Storage Class'!R164</f>
        <v>67317.433307812898</v>
      </c>
      <c r="E25" s="20"/>
      <c r="F25" s="20">
        <f ca="1">'Storage Class'!R$180</f>
        <v>67317.433307812898</v>
      </c>
      <c r="H25" s="20">
        <f ca="1">'Storage Class'!AC93</f>
        <v>28256.55440729922</v>
      </c>
      <c r="J25" s="2" t="s">
        <v>394</v>
      </c>
      <c r="L25" s="20">
        <f t="shared" ca="1" si="3"/>
        <v>39060.878900513679</v>
      </c>
      <c r="N25" s="18" t="s">
        <v>395</v>
      </c>
      <c r="P25" s="20">
        <f ca="1">IF($L25&lt;&gt;0,VLOOKUP($N25,'Allocation Factors'!$B$13:$AY$548,5,FALSE)*$L25,0)+IF($H25&lt;&gt;0,(VLOOKUP($J25,'Allocation Factors'!$B$13:$AY$548,5,FALSE)*$H25),0)</f>
        <v>35222.355380082634</v>
      </c>
      <c r="Q25" s="20">
        <f ca="1">IF($L25&lt;&gt;0,VLOOKUP($N25,'Allocation Factors'!$B$13:$AY$548,6,FALSE)*$L25,0)+IF($H25&lt;&gt;0,(VLOOKUP($J25,'Allocation Factors'!$B$13:$AY$548,6,FALSE)*$H25),0)</f>
        <v>24633.823621199452</v>
      </c>
      <c r="R25" s="20">
        <f ca="1">IF($L25&lt;&gt;0,VLOOKUP($N25,'Allocation Factors'!$B$13:$AY$548,7,FALSE)*$L25,0)+IF($H25&lt;&gt;0,(VLOOKUP($J25,'Allocation Factors'!$B$13:$AY$548,7,FALSE)*$H25),0)</f>
        <v>3732.8960398764884</v>
      </c>
      <c r="S25" s="20">
        <f ca="1">IF($L25&lt;&gt;0,VLOOKUP($N25,'Allocation Factors'!$B$13:$AY$548,8,FALSE)*$L25,0)+IF($H25&lt;&gt;0,(VLOOKUP($J25,'Allocation Factors'!$B$13:$AY$548,8,FALSE)*$H25),0)</f>
        <v>0</v>
      </c>
      <c r="T25" s="20">
        <f ca="1">IF($L25&lt;&gt;0,VLOOKUP($N25,'Allocation Factors'!$B$13:$AY$548,9,FALSE)*$L25,0)+IF($H25&lt;&gt;0,(VLOOKUP($J25,'Allocation Factors'!$B$13:$AY$548,9,FALSE)*$H25),0)</f>
        <v>0</v>
      </c>
      <c r="U25" s="20">
        <f ca="1">IF($L25&lt;&gt;0,VLOOKUP($N25,'Allocation Factors'!$B$13:$AY$548,10,FALSE)*$L25,0)+IF($H25&lt;&gt;0,(VLOOKUP($J25,'Allocation Factors'!$B$13:$AY$548,10,FALSE)*$H25),0)</f>
        <v>1519.2324366731993</v>
      </c>
      <c r="V25" s="20">
        <f ca="1">IF($L25&lt;&gt;0,VLOOKUP($N25,'Allocation Factors'!$B$13:$AY$548,11,FALSE)*$L25,0)+IF($H25&lt;&gt;0,(VLOOKUP($J25,'Allocation Factors'!$B$13:$AY$548,11,FALSE)*$H25),0)</f>
        <v>0</v>
      </c>
      <c r="W25" s="20">
        <f ca="1">IF($L25&lt;&gt;0,VLOOKUP($N25,'Allocation Factors'!$B$13:$AY$548,12,FALSE)*$L25,0)+IF($H25&lt;&gt;0,(VLOOKUP($J25,'Allocation Factors'!$B$13:$AY$548,12,FALSE)*$H25),0)</f>
        <v>0</v>
      </c>
      <c r="X25" s="20">
        <f ca="1">IF($L25&lt;&gt;0,VLOOKUP($N25,'Allocation Factors'!$B$13:$AY$548,13,FALSE)*$L25,0)+IF($H25&lt;&gt;0,(VLOOKUP($J25,'Allocation Factors'!$B$13:$AY$548,13,FALSE)*$H25),0)</f>
        <v>0</v>
      </c>
      <c r="Y25" s="20">
        <f ca="1">IF($L25&lt;&gt;0,VLOOKUP($N25,'Allocation Factors'!$B$13:$AY$548,14,FALSE)*$L25,0)+IF($H25&lt;&gt;0,(VLOOKUP($J25,'Allocation Factors'!$B$13:$AY$548,14,FALSE)*$H25),0)</f>
        <v>0</v>
      </c>
      <c r="Z25" s="20">
        <f ca="1">IF($L25&lt;&gt;0,VLOOKUP($N25,'Allocation Factors'!$B$13:$AY$548,15,FALSE)*$L25,0)+IF($H25&lt;&gt;0,(VLOOKUP($J25,'Allocation Factors'!$B$13:$AY$548,15,FALSE)*$H25),0)</f>
        <v>0</v>
      </c>
      <c r="AA25" s="20">
        <f ca="1">IF($L25&lt;&gt;0,VLOOKUP($N25,'Allocation Factors'!$B$13:$AY$548,16,FALSE)*$L25,0)+IF($H25&lt;&gt;0,(VLOOKUP($J25,'Allocation Factors'!$B$13:$AY$548,16,FALSE)*$H25),0)</f>
        <v>308.70768890597139</v>
      </c>
      <c r="AB25" s="20">
        <f ca="1">IF($L25&lt;&gt;0,VLOOKUP($N25,'Allocation Factors'!$B$13:$AY$548,17,FALSE)*$L25,0)+IF($H25&lt;&gt;0,(VLOOKUP($J25,'Allocation Factors'!$B$13:$AY$548,17,FALSE)*$H25),0)</f>
        <v>0</v>
      </c>
      <c r="AC25" s="20">
        <f ca="1">IF($L25&lt;&gt;0,VLOOKUP($N25,'Allocation Factors'!$B$13:$AY$548,18,FALSE)*$L25,0)+IF($H25&lt;&gt;0,(VLOOKUP($J25,'Allocation Factors'!$B$13:$AY$548,18,FALSE)*$H25),0)</f>
        <v>610.14326306445605</v>
      </c>
      <c r="AD25" s="20">
        <f ca="1">IF($L25&lt;&gt;0,VLOOKUP($N25,'Allocation Factors'!$B$13:$AY$548,19,FALSE)*$L25,0)+IF($H25&lt;&gt;0,(VLOOKUP($J25,'Allocation Factors'!$B$13:$AY$548,19,FALSE)*$H25),0)</f>
        <v>0</v>
      </c>
      <c r="AE25" s="20">
        <f ca="1">IF($L25&lt;&gt;0,VLOOKUP($N25,'Allocation Factors'!$B$13:$AY$548,20,FALSE)*$L25,0)+IF($H25&lt;&gt;0,(VLOOKUP($J25,'Allocation Factors'!$B$13:$AY$548,20,FALSE)*$H25),0)</f>
        <v>715.16448333518906</v>
      </c>
      <c r="AF25" s="20">
        <f ca="1">IF($L25&lt;&gt;0,VLOOKUP($N25,'Allocation Factors'!$B$13:$AY$548,21,FALSE)*$L25,0)+IF($H25&lt;&gt;0,(VLOOKUP($J25,'Allocation Factors'!$B$13:$AY$548,21,FALSE)*$H25),0)</f>
        <v>575.11039467550563</v>
      </c>
      <c r="AG25" s="20">
        <f ca="1">IF($L25&lt;&gt;0,VLOOKUP($N25,'Allocation Factors'!$B$13:$AY$548,22,FALSE)*$L25,0)+IF($H25&lt;&gt;0,(VLOOKUP($J25,'Allocation Factors'!$B$13:$AY$548,22,FALSE)*$H25),0)</f>
        <v>0</v>
      </c>
      <c r="AH25" s="20">
        <f ca="1">IF($L25&lt;&gt;0,VLOOKUP($N25,'Allocation Factors'!$B$13:$AY$548,23,FALSE)*$L25,0)+IF($H25&lt;&gt;0,(VLOOKUP($J25,'Allocation Factors'!$B$13:$AY$548,23,FALSE)*$H25),0)</f>
        <v>0</v>
      </c>
      <c r="AI25" s="20">
        <f ca="1">IF($L25&lt;&gt;0,VLOOKUP($N25,'Allocation Factors'!$B$13:$AY$548,24,FALSE)*$L25,0)+IF($H25&lt;&gt;0,(VLOOKUP($J25,'Allocation Factors'!$B$13:$AY$548,24,FALSE)*$H25),0)</f>
        <v>0</v>
      </c>
      <c r="AJ25" s="20">
        <v>0</v>
      </c>
      <c r="AN25" s="135"/>
      <c r="AO25" s="135"/>
      <c r="AP25" s="135"/>
      <c r="AQ25" s="135"/>
      <c r="AR25" s="135"/>
    </row>
    <row r="26" spans="1:44" x14ac:dyDescent="0.2">
      <c r="A26" s="2">
        <f t="shared" ref="A26:A28" si="4">A25+1</f>
        <v>10</v>
      </c>
      <c r="B26" s="1" t="s">
        <v>396</v>
      </c>
      <c r="D26" s="20">
        <f ca="1">'Storage Class'!T164</f>
        <v>5768.9625818688937</v>
      </c>
      <c r="E26" s="20"/>
      <c r="F26" s="20">
        <f ca="1">'Storage Class'!T$180</f>
        <v>5768.9625818688937</v>
      </c>
      <c r="L26" s="20">
        <f t="shared" ca="1" si="3"/>
        <v>5768.9625818688937</v>
      </c>
      <c r="N26" s="18" t="s">
        <v>397</v>
      </c>
      <c r="P26" s="20">
        <f ca="1">IF($L26&lt;&gt;0,VLOOKUP($N26,'Allocation Factors'!$B$13:$AY$548,5,FALSE)*$L26,0)+IF($H26&lt;&gt;0,(VLOOKUP($J26,'Allocation Factors'!$B$13:$AY$548,5,FALSE)*$H26),0)</f>
        <v>2870.4428667766897</v>
      </c>
      <c r="Q26" s="20">
        <f ca="1">IF($L26&lt;&gt;0,VLOOKUP($N26,'Allocation Factors'!$B$13:$AY$548,6,FALSE)*$L26,0)+IF($H26&lt;&gt;0,(VLOOKUP($J26,'Allocation Factors'!$B$13:$AY$548,6,FALSE)*$H26),0)</f>
        <v>2036.4997594724211</v>
      </c>
      <c r="R26" s="20">
        <f ca="1">IF($L26&lt;&gt;0,VLOOKUP($N26,'Allocation Factors'!$B$13:$AY$548,7,FALSE)*$L26,0)+IF($H26&lt;&gt;0,(VLOOKUP($J26,'Allocation Factors'!$B$13:$AY$548,7,FALSE)*$H26),0)</f>
        <v>123.98612157278328</v>
      </c>
      <c r="S26" s="20">
        <f ca="1">IF($L26&lt;&gt;0,VLOOKUP($N26,'Allocation Factors'!$B$13:$AY$548,8,FALSE)*$L26,0)+IF($H26&lt;&gt;0,(VLOOKUP($J26,'Allocation Factors'!$B$13:$AY$548,8,FALSE)*$H26),0)</f>
        <v>0</v>
      </c>
      <c r="T26" s="20">
        <f ca="1">IF($L26&lt;&gt;0,VLOOKUP($N26,'Allocation Factors'!$B$13:$AY$548,9,FALSE)*$L26,0)+IF($H26&lt;&gt;0,(VLOOKUP($J26,'Allocation Factors'!$B$13:$AY$548,9,FALSE)*$H26),0)</f>
        <v>0</v>
      </c>
      <c r="U26" s="20">
        <f ca="1">IF($L26&lt;&gt;0,VLOOKUP($N26,'Allocation Factors'!$B$13:$AY$548,10,FALSE)*$L26,0)+IF($H26&lt;&gt;0,(VLOOKUP($J26,'Allocation Factors'!$B$13:$AY$548,10,FALSE)*$H26),0)</f>
        <v>129.28783480210822</v>
      </c>
      <c r="V26" s="20">
        <f ca="1">IF($L26&lt;&gt;0,VLOOKUP($N26,'Allocation Factors'!$B$13:$AY$548,11,FALSE)*$L26,0)+IF($H26&lt;&gt;0,(VLOOKUP($J26,'Allocation Factors'!$B$13:$AY$548,11,FALSE)*$H26),0)</f>
        <v>1.2137004413659704</v>
      </c>
      <c r="W26" s="20">
        <f ca="1">IF($L26&lt;&gt;0,VLOOKUP($N26,'Allocation Factors'!$B$13:$AY$548,12,FALSE)*$L26,0)+IF($H26&lt;&gt;0,(VLOOKUP($J26,'Allocation Factors'!$B$13:$AY$548,12,FALSE)*$H26),0)</f>
        <v>14.134857380997785</v>
      </c>
      <c r="X26" s="20">
        <f ca="1">IF($L26&lt;&gt;0,VLOOKUP($N26,'Allocation Factors'!$B$13:$AY$548,13,FALSE)*$L26,0)+IF($H26&lt;&gt;0,(VLOOKUP($J26,'Allocation Factors'!$B$13:$AY$548,13,FALSE)*$H26),0)</f>
        <v>0.88840039454436248</v>
      </c>
      <c r="Y26" s="20">
        <f ca="1">IF($L26&lt;&gt;0,VLOOKUP($N26,'Allocation Factors'!$B$13:$AY$548,14,FALSE)*$L26,0)+IF($H26&lt;&gt;0,(VLOOKUP($J26,'Allocation Factors'!$B$13:$AY$548,14,FALSE)*$H26),0)</f>
        <v>69.627417392007615</v>
      </c>
      <c r="Z26" s="20">
        <f ca="1">IF($L26&lt;&gt;0,VLOOKUP($N26,'Allocation Factors'!$B$13:$AY$548,15,FALSE)*$L26,0)+IF($H26&lt;&gt;0,(VLOOKUP($J26,'Allocation Factors'!$B$13:$AY$548,15,FALSE)*$H26),0)</f>
        <v>0.9655381496485147</v>
      </c>
      <c r="AA26" s="20">
        <f ca="1">IF($L26&lt;&gt;0,VLOOKUP($N26,'Allocation Factors'!$B$13:$AY$548,16,FALSE)*$L26,0)+IF($H26&lt;&gt;0,(VLOOKUP($J26,'Allocation Factors'!$B$13:$AY$548,16,FALSE)*$H26),0)</f>
        <v>10.791295048938501</v>
      </c>
      <c r="AB26" s="20">
        <f ca="1">IF($L26&lt;&gt;0,VLOOKUP($N26,'Allocation Factors'!$B$13:$AY$548,17,FALSE)*$L26,0)+IF($H26&lt;&gt;0,(VLOOKUP($J26,'Allocation Factors'!$B$13:$AY$548,17,FALSE)*$H26),0)</f>
        <v>0.87821516126391974</v>
      </c>
      <c r="AC26" s="20">
        <f ca="1">IF($L26&lt;&gt;0,VLOOKUP($N26,'Allocation Factors'!$B$13:$AY$548,18,FALSE)*$L26,0)+IF($H26&lt;&gt;0,(VLOOKUP($J26,'Allocation Factors'!$B$13:$AY$548,18,FALSE)*$H26),0)</f>
        <v>13.175509041245668</v>
      </c>
      <c r="AD26" s="20">
        <f ca="1">IF($L26&lt;&gt;0,VLOOKUP($N26,'Allocation Factors'!$B$13:$AY$548,19,FALSE)*$L26,0)+IF($H26&lt;&gt;0,(VLOOKUP($J26,'Allocation Factors'!$B$13:$AY$548,19,FALSE)*$H26),0)</f>
        <v>0</v>
      </c>
      <c r="AE26" s="20">
        <f ca="1">IF($L26&lt;&gt;0,VLOOKUP($N26,'Allocation Factors'!$B$13:$AY$548,20,FALSE)*$L26,0)+IF($H26&lt;&gt;0,(VLOOKUP($J26,'Allocation Factors'!$B$13:$AY$548,20,FALSE)*$H26),0)</f>
        <v>16.088781280142612</v>
      </c>
      <c r="AF26" s="20">
        <f ca="1">IF($L26&lt;&gt;0,VLOOKUP($N26,'Allocation Factors'!$B$13:$AY$548,21,FALSE)*$L26,0)+IF($H26&lt;&gt;0,(VLOOKUP($J26,'Allocation Factors'!$B$13:$AY$548,21,FALSE)*$H26),0)</f>
        <v>20.924434369106717</v>
      </c>
      <c r="AG26" s="20">
        <f ca="1">IF($L26&lt;&gt;0,VLOOKUP($N26,'Allocation Factors'!$B$13:$AY$548,22,FALSE)*$L26,0)+IF($H26&lt;&gt;0,(VLOOKUP($J26,'Allocation Factors'!$B$13:$AY$548,22,FALSE)*$H26),0)</f>
        <v>454.26584080866246</v>
      </c>
      <c r="AH26" s="20">
        <f ca="1">IF($L26&lt;&gt;0,VLOOKUP($N26,'Allocation Factors'!$B$13:$AY$548,23,FALSE)*$L26,0)+IF($H26&lt;&gt;0,(VLOOKUP($J26,'Allocation Factors'!$B$13:$AY$548,23,FALSE)*$H26),0)</f>
        <v>4.0222614449731982</v>
      </c>
      <c r="AI26" s="20">
        <f ca="1">IF($L26&lt;&gt;0,VLOOKUP($N26,'Allocation Factors'!$B$13:$AY$548,24,FALSE)*$L26,0)+IF($H26&lt;&gt;0,(VLOOKUP($J26,'Allocation Factors'!$B$13:$AY$548,24,FALSE)*$H26),0)</f>
        <v>1.7697483319945271</v>
      </c>
      <c r="AJ26" s="20">
        <v>0</v>
      </c>
      <c r="AN26" s="135"/>
      <c r="AO26" s="135"/>
      <c r="AP26" s="135"/>
      <c r="AQ26" s="135"/>
      <c r="AR26" s="135"/>
    </row>
    <row r="27" spans="1:44" x14ac:dyDescent="0.2">
      <c r="A27" s="2">
        <f t="shared" si="4"/>
        <v>11</v>
      </c>
      <c r="B27" s="1" t="s">
        <v>398</v>
      </c>
      <c r="D27" s="20">
        <f ca="1">'Storage Class'!V164</f>
        <v>14135.587472300971</v>
      </c>
      <c r="E27" s="20"/>
      <c r="F27" s="20">
        <f ca="1">'Storage Class'!V$180</f>
        <v>14135.587472300971</v>
      </c>
      <c r="L27" s="20">
        <f t="shared" ca="1" si="3"/>
        <v>14135.587472300971</v>
      </c>
      <c r="N27" s="18" t="s">
        <v>399</v>
      </c>
      <c r="P27" s="20">
        <f ca="1">IF($L27&lt;&gt;0,VLOOKUP($N27,'Allocation Factors'!$B$13:$AY$548,5,FALSE)*$L27,0)+IF($H27&lt;&gt;0,(VLOOKUP($J27,'Allocation Factors'!$B$13:$AY$548,5,FALSE)*$H27),0)</f>
        <v>6082.0224189735554</v>
      </c>
      <c r="Q27" s="20">
        <f ca="1">IF($L27&lt;&gt;0,VLOOKUP($N27,'Allocation Factors'!$B$13:$AY$548,6,FALSE)*$L27,0)+IF($H27&lt;&gt;0,(VLOOKUP($J27,'Allocation Factors'!$B$13:$AY$548,6,FALSE)*$H27),0)</f>
        <v>4369.9265868784532</v>
      </c>
      <c r="R27" s="20">
        <f ca="1">IF($L27&lt;&gt;0,VLOOKUP($N27,'Allocation Factors'!$B$13:$AY$548,7,FALSE)*$L27,0)+IF($H27&lt;&gt;0,(VLOOKUP($J27,'Allocation Factors'!$B$13:$AY$548,7,FALSE)*$H27),0)</f>
        <v>1946.1590539644437</v>
      </c>
      <c r="S27" s="20">
        <f ca="1">IF($L27&lt;&gt;0,VLOOKUP($N27,'Allocation Factors'!$B$13:$AY$548,8,FALSE)*$L27,0)+IF($H27&lt;&gt;0,(VLOOKUP($J27,'Allocation Factors'!$B$13:$AY$548,8,FALSE)*$H27),0)</f>
        <v>0</v>
      </c>
      <c r="T27" s="20">
        <f ca="1">IF($L27&lt;&gt;0,VLOOKUP($N27,'Allocation Factors'!$B$13:$AY$548,9,FALSE)*$L27,0)+IF($H27&lt;&gt;0,(VLOOKUP($J27,'Allocation Factors'!$B$13:$AY$548,9,FALSE)*$H27),0)</f>
        <v>0</v>
      </c>
      <c r="U27" s="20">
        <f ca="1">IF($L27&lt;&gt;0,VLOOKUP($N27,'Allocation Factors'!$B$13:$AY$548,10,FALSE)*$L27,0)+IF($H27&lt;&gt;0,(VLOOKUP($J27,'Allocation Factors'!$B$13:$AY$548,10,FALSE)*$H27),0)</f>
        <v>657.85432636054577</v>
      </c>
      <c r="V27" s="20">
        <f ca="1">IF($L27&lt;&gt;0,VLOOKUP($N27,'Allocation Factors'!$B$13:$AY$548,11,FALSE)*$L27,0)+IF($H27&lt;&gt;0,(VLOOKUP($J27,'Allocation Factors'!$B$13:$AY$548,11,FALSE)*$H27),0)</f>
        <v>0</v>
      </c>
      <c r="W27" s="20">
        <f ca="1">IF($L27&lt;&gt;0,VLOOKUP($N27,'Allocation Factors'!$B$13:$AY$548,12,FALSE)*$L27,0)+IF($H27&lt;&gt;0,(VLOOKUP($J27,'Allocation Factors'!$B$13:$AY$548,12,FALSE)*$H27),0)</f>
        <v>0</v>
      </c>
      <c r="X27" s="20">
        <f ca="1">IF($L27&lt;&gt;0,VLOOKUP($N27,'Allocation Factors'!$B$13:$AY$548,13,FALSE)*$L27,0)+IF($H27&lt;&gt;0,(VLOOKUP($J27,'Allocation Factors'!$B$13:$AY$548,13,FALSE)*$H27),0)</f>
        <v>0</v>
      </c>
      <c r="Y27" s="20">
        <f ca="1">IF($L27&lt;&gt;0,VLOOKUP($N27,'Allocation Factors'!$B$13:$AY$548,14,FALSE)*$L27,0)+IF($H27&lt;&gt;0,(VLOOKUP($J27,'Allocation Factors'!$B$13:$AY$548,14,FALSE)*$H27),0)</f>
        <v>0</v>
      </c>
      <c r="Z27" s="20">
        <f ca="1">IF($L27&lt;&gt;0,VLOOKUP($N27,'Allocation Factors'!$B$13:$AY$548,15,FALSE)*$L27,0)+IF($H27&lt;&gt;0,(VLOOKUP($J27,'Allocation Factors'!$B$13:$AY$548,15,FALSE)*$H27),0)</f>
        <v>0</v>
      </c>
      <c r="AA27" s="20">
        <f ca="1">IF($L27&lt;&gt;0,VLOOKUP($N27,'Allocation Factors'!$B$13:$AY$548,16,FALSE)*$L27,0)+IF($H27&lt;&gt;0,(VLOOKUP($J27,'Allocation Factors'!$B$13:$AY$548,16,FALSE)*$H27),0)</f>
        <v>315.2888662964192</v>
      </c>
      <c r="AB27" s="20">
        <f ca="1">IF($L27&lt;&gt;0,VLOOKUP($N27,'Allocation Factors'!$B$13:$AY$548,17,FALSE)*$L27,0)+IF($H27&lt;&gt;0,(VLOOKUP($J27,'Allocation Factors'!$B$13:$AY$548,17,FALSE)*$H27),0)</f>
        <v>36.478602116081824</v>
      </c>
      <c r="AC27" s="20">
        <f ca="1">IF($L27&lt;&gt;0,VLOOKUP($N27,'Allocation Factors'!$B$13:$AY$548,18,FALSE)*$L27,0)+IF($H27&lt;&gt;0,(VLOOKUP($J27,'Allocation Factors'!$B$13:$AY$548,18,FALSE)*$H27),0)</f>
        <v>354.60468740118654</v>
      </c>
      <c r="AD27" s="20">
        <f ca="1">IF($L27&lt;&gt;0,VLOOKUP($N27,'Allocation Factors'!$B$13:$AY$548,19,FALSE)*$L27,0)+IF($H27&lt;&gt;0,(VLOOKUP($J27,'Allocation Factors'!$B$13:$AY$548,19,FALSE)*$H27),0)</f>
        <v>0</v>
      </c>
      <c r="AE27" s="20">
        <f ca="1">IF($L27&lt;&gt;0,VLOOKUP($N27,'Allocation Factors'!$B$13:$AY$548,20,FALSE)*$L27,0)+IF($H27&lt;&gt;0,(VLOOKUP($J27,'Allocation Factors'!$B$13:$AY$548,20,FALSE)*$H27),0)</f>
        <v>185.60228933206446</v>
      </c>
      <c r="AF27" s="20">
        <f ca="1">IF($L27&lt;&gt;0,VLOOKUP($N27,'Allocation Factors'!$B$13:$AY$548,21,FALSE)*$L27,0)+IF($H27&lt;&gt;0,(VLOOKUP($J27,'Allocation Factors'!$B$13:$AY$548,21,FALSE)*$H27),0)</f>
        <v>187.65064097822111</v>
      </c>
      <c r="AG27" s="20">
        <f ca="1">IF($L27&lt;&gt;0,VLOOKUP($N27,'Allocation Factors'!$B$13:$AY$548,22,FALSE)*$L27,0)+IF($H27&lt;&gt;0,(VLOOKUP($J27,'Allocation Factors'!$B$13:$AY$548,22,FALSE)*$H27),0)</f>
        <v>0</v>
      </c>
      <c r="AH27" s="20">
        <f ca="1">IF($L27&lt;&gt;0,VLOOKUP($N27,'Allocation Factors'!$B$13:$AY$548,23,FALSE)*$L27,0)+IF($H27&lt;&gt;0,(VLOOKUP($J27,'Allocation Factors'!$B$13:$AY$548,23,FALSE)*$H27),0)</f>
        <v>0</v>
      </c>
      <c r="AI27" s="20">
        <f ca="1">IF($L27&lt;&gt;0,VLOOKUP($N27,'Allocation Factors'!$B$13:$AY$548,24,FALSE)*$L27,0)+IF($H27&lt;&gt;0,(VLOOKUP($J27,'Allocation Factors'!$B$13:$AY$548,24,FALSE)*$H27),0)</f>
        <v>0</v>
      </c>
      <c r="AJ27" s="20">
        <v>0</v>
      </c>
      <c r="AN27" s="135"/>
      <c r="AO27" s="135"/>
      <c r="AP27" s="135"/>
      <c r="AQ27" s="135"/>
      <c r="AR27" s="135"/>
    </row>
    <row r="28" spans="1:44" x14ac:dyDescent="0.2">
      <c r="A28" s="2">
        <f t="shared" si="4"/>
        <v>12</v>
      </c>
      <c r="B28" s="1" t="s">
        <v>400</v>
      </c>
      <c r="D28" s="42">
        <f ca="1">SUM(D24:D27)</f>
        <v>193487.49708184868</v>
      </c>
      <c r="E28" s="41"/>
      <c r="F28" s="42">
        <f ca="1">SUM(F24:F27)</f>
        <v>193487.49708184868</v>
      </c>
      <c r="G28" s="41"/>
      <c r="H28" s="42">
        <f ca="1">SUM(H24:H27)</f>
        <v>28256.55440729922</v>
      </c>
      <c r="I28" s="41"/>
      <c r="J28" s="41"/>
      <c r="K28" s="41"/>
      <c r="L28" s="42">
        <f ca="1">SUM(L24:L27)</f>
        <v>165230.94267454944</v>
      </c>
      <c r="M28" s="41"/>
      <c r="N28" s="41"/>
      <c r="O28" s="41"/>
      <c r="P28" s="42">
        <f ca="1">SUM(P24:P27)</f>
        <v>97602.152405180692</v>
      </c>
      <c r="Q28" s="42">
        <f t="shared" ref="Q28:AJ28" ca="1" si="5">SUM(Q24:Q27)</f>
        <v>68826.27565134519</v>
      </c>
      <c r="R28" s="42">
        <f t="shared" ca="1" si="5"/>
        <v>13580.429813073055</v>
      </c>
      <c r="S28" s="42">
        <f t="shared" ca="1" si="5"/>
        <v>0</v>
      </c>
      <c r="T28" s="42">
        <f t="shared" ca="1" si="5"/>
        <v>0</v>
      </c>
      <c r="U28" s="42">
        <f t="shared" ca="1" si="5"/>
        <v>6742.0980968902913</v>
      </c>
      <c r="V28" s="42">
        <f t="shared" ca="1" si="5"/>
        <v>1.2137004413659704</v>
      </c>
      <c r="W28" s="42">
        <f t="shared" ca="1" si="5"/>
        <v>14.134857380997785</v>
      </c>
      <c r="X28" s="42">
        <f t="shared" ca="1" si="5"/>
        <v>0.88840039454436248</v>
      </c>
      <c r="Y28" s="42">
        <f t="shared" ca="1" si="5"/>
        <v>69.627417392007615</v>
      </c>
      <c r="Z28" s="42">
        <f t="shared" ca="1" si="5"/>
        <v>0.9655381496485147</v>
      </c>
      <c r="AA28" s="42">
        <f t="shared" ca="1" si="5"/>
        <v>635.46091686026375</v>
      </c>
      <c r="AB28" s="42">
        <f t="shared" ca="1" si="5"/>
        <v>37.356817277345741</v>
      </c>
      <c r="AC28" s="42">
        <f t="shared" ca="1" si="5"/>
        <v>1886.607135837264</v>
      </c>
      <c r="AD28" s="42">
        <f t="shared" ca="1" si="5"/>
        <v>0</v>
      </c>
      <c r="AE28" s="42">
        <f t="shared" ca="1" si="5"/>
        <v>1718.6260641895242</v>
      </c>
      <c r="AF28" s="42">
        <f t="shared" ca="1" si="5"/>
        <v>1911.602416850837</v>
      </c>
      <c r="AG28" s="42">
        <f t="shared" ca="1" si="5"/>
        <v>454.26584080866246</v>
      </c>
      <c r="AH28" s="42">
        <f t="shared" ca="1" si="5"/>
        <v>4.0222614449731982</v>
      </c>
      <c r="AI28" s="42">
        <f t="shared" ca="1" si="5"/>
        <v>1.7697483319945271</v>
      </c>
      <c r="AJ28" s="42">
        <f t="shared" si="5"/>
        <v>0</v>
      </c>
      <c r="AN28" s="41"/>
      <c r="AO28" s="41"/>
      <c r="AP28" s="41"/>
      <c r="AQ28" s="41"/>
      <c r="AR28" s="41"/>
    </row>
    <row r="29" spans="1:44" x14ac:dyDescent="0.2">
      <c r="D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44" x14ac:dyDescent="0.2">
      <c r="B30" s="6" t="s">
        <v>401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44" x14ac:dyDescent="0.2">
      <c r="A31" s="2">
        <f>A28+1</f>
        <v>13</v>
      </c>
      <c r="B31" s="1" t="s">
        <v>402</v>
      </c>
      <c r="D31" s="20">
        <f ca="1">'Transmission Class'!P$164</f>
        <v>12889.72691135346</v>
      </c>
      <c r="E31" s="20"/>
      <c r="F31" s="20">
        <f ca="1">'Transmission Class'!P$180</f>
        <v>12889.72691135346</v>
      </c>
      <c r="L31" s="20">
        <f t="shared" ref="L31:L36" ca="1" si="6">F31-H31</f>
        <v>12889.72691135346</v>
      </c>
      <c r="N31" s="18" t="s">
        <v>403</v>
      </c>
      <c r="P31" s="20">
        <f ca="1">IF($L31&lt;&gt;0,VLOOKUP($N31,'Allocation Factors'!$B$13:$AY$548,5,FALSE)*$L31,0)+IF($H31&lt;&gt;0,(VLOOKUP($J31,'Allocation Factors'!$B$13:$AY$548,5,FALSE)*$H31),0)</f>
        <v>3617.8881835234329</v>
      </c>
      <c r="Q31" s="20">
        <f ca="1">IF($L31&lt;&gt;0,VLOOKUP($N31,'Allocation Factors'!$B$13:$AY$548,6,FALSE)*$L31,0)+IF($H31&lt;&gt;0,(VLOOKUP($J31,'Allocation Factors'!$B$13:$AY$548,6,FALSE)*$H31),0)</f>
        <v>2569.9469333859338</v>
      </c>
      <c r="R31" s="20">
        <f ca="1">IF($L31&lt;&gt;0,VLOOKUP($N31,'Allocation Factors'!$B$13:$AY$548,7,FALSE)*$L31,0)+IF($H31&lt;&gt;0,(VLOOKUP($J31,'Allocation Factors'!$B$13:$AY$548,7,FALSE)*$H31),0)</f>
        <v>700.57701752385265</v>
      </c>
      <c r="S31" s="20">
        <f ca="1">IF($L31&lt;&gt;0,VLOOKUP($N31,'Allocation Factors'!$B$13:$AY$548,8,FALSE)*$L31,0)+IF($H31&lt;&gt;0,(VLOOKUP($J31,'Allocation Factors'!$B$13:$AY$548,8,FALSE)*$H31),0)</f>
        <v>0</v>
      </c>
      <c r="T31" s="20">
        <f ca="1">IF($L31&lt;&gt;0,VLOOKUP($N31,'Allocation Factors'!$B$13:$AY$548,9,FALSE)*$L31,0)+IF($H31&lt;&gt;0,(VLOOKUP($J31,'Allocation Factors'!$B$13:$AY$548,9,FALSE)*$H31),0)</f>
        <v>0</v>
      </c>
      <c r="U31" s="20">
        <f ca="1">IF($L31&lt;&gt;0,VLOOKUP($N31,'Allocation Factors'!$B$13:$AY$548,10,FALSE)*$L31,0)+IF($H31&lt;&gt;0,(VLOOKUP($J31,'Allocation Factors'!$B$13:$AY$548,10,FALSE)*$H31),0)</f>
        <v>733.74321271367614</v>
      </c>
      <c r="V31" s="20">
        <f ca="1">IF($L31&lt;&gt;0,VLOOKUP($N31,'Allocation Factors'!$B$13:$AY$548,11,FALSE)*$L31,0)+IF($H31&lt;&gt;0,(VLOOKUP($J31,'Allocation Factors'!$B$13:$AY$548,11,FALSE)*$H31),0)</f>
        <v>0</v>
      </c>
      <c r="W31" s="20">
        <f ca="1">IF($L31&lt;&gt;0,VLOOKUP($N31,'Allocation Factors'!$B$13:$AY$548,12,FALSE)*$L31,0)+IF($H31&lt;&gt;0,(VLOOKUP($J31,'Allocation Factors'!$B$13:$AY$548,12,FALSE)*$H31),0)</f>
        <v>0</v>
      </c>
      <c r="X31" s="20">
        <f ca="1">IF($L31&lt;&gt;0,VLOOKUP($N31,'Allocation Factors'!$B$13:$AY$548,13,FALSE)*$L31,0)+IF($H31&lt;&gt;0,(VLOOKUP($J31,'Allocation Factors'!$B$13:$AY$548,13,FALSE)*$H31),0)</f>
        <v>0</v>
      </c>
      <c r="Y31" s="20">
        <f ca="1">IF($L31&lt;&gt;0,VLOOKUP($N31,'Allocation Factors'!$B$13:$AY$548,14,FALSE)*$L31,0)+IF($H31&lt;&gt;0,(VLOOKUP($J31,'Allocation Factors'!$B$13:$AY$548,14,FALSE)*$H31),0)</f>
        <v>396.62806907734824</v>
      </c>
      <c r="Z31" s="20">
        <f ca="1">IF($L31&lt;&gt;0,VLOOKUP($N31,'Allocation Factors'!$B$13:$AY$548,15,FALSE)*$L31,0)+IF($H31&lt;&gt;0,(VLOOKUP($J31,'Allocation Factors'!$B$13:$AY$548,15,FALSE)*$H31),0)</f>
        <v>0</v>
      </c>
      <c r="AA31" s="20">
        <f ca="1">IF($L31&lt;&gt;0,VLOOKUP($N31,'Allocation Factors'!$B$13:$AY$548,16,FALSE)*$L31,0)+IF($H31&lt;&gt;0,(VLOOKUP($J31,'Allocation Factors'!$B$13:$AY$548,16,FALSE)*$H31),0)</f>
        <v>5.5909286916888838E-2</v>
      </c>
      <c r="AB31" s="20">
        <f ca="1">IF($L31&lt;&gt;0,VLOOKUP($N31,'Allocation Factors'!$B$13:$AY$548,17,FALSE)*$L31,0)+IF($H31&lt;&gt;0,(VLOOKUP($J31,'Allocation Factors'!$B$13:$AY$548,17,FALSE)*$H31),0)</f>
        <v>0.75144510422512178</v>
      </c>
      <c r="AC31" s="20">
        <f ca="1">IF($L31&lt;&gt;0,VLOOKUP($N31,'Allocation Factors'!$B$13:$AY$548,18,FALSE)*$L31,0)+IF($H31&lt;&gt;0,(VLOOKUP($J31,'Allocation Factors'!$B$13:$AY$548,18,FALSE)*$H31),0)</f>
        <v>13.335840152606471</v>
      </c>
      <c r="AD31" s="20">
        <f ca="1">IF($L31&lt;&gt;0,VLOOKUP($N31,'Allocation Factors'!$B$13:$AY$548,19,FALSE)*$L31,0)+IF($H31&lt;&gt;0,(VLOOKUP($J31,'Allocation Factors'!$B$13:$AY$548,19,FALSE)*$H31),0)</f>
        <v>0</v>
      </c>
      <c r="AE31" s="20">
        <f ca="1">IF($L31&lt;&gt;0,VLOOKUP($N31,'Allocation Factors'!$B$13:$AY$548,20,FALSE)*$L31,0)+IF($H31&lt;&gt;0,(VLOOKUP($J31,'Allocation Factors'!$B$13:$AY$548,20,FALSE)*$H31),0)</f>
        <v>69.760716529963148</v>
      </c>
      <c r="AF31" s="20">
        <f ca="1">IF($L31&lt;&gt;0,VLOOKUP($N31,'Allocation Factors'!$B$13:$AY$548,21,FALSE)*$L31,0)+IF($H31&lt;&gt;0,(VLOOKUP($J31,'Allocation Factors'!$B$13:$AY$548,21,FALSE)*$H31),0)</f>
        <v>103.88333130348809</v>
      </c>
      <c r="AG31" s="20">
        <f ca="1">IF($L31&lt;&gt;0,VLOOKUP($N31,'Allocation Factors'!$B$13:$AY$548,22,FALSE)*$L31,0)+IF($H31&lt;&gt;0,(VLOOKUP($J31,'Allocation Factors'!$B$13:$AY$548,22,FALSE)*$H31),0)</f>
        <v>4683.1562527520173</v>
      </c>
      <c r="AH31" s="20">
        <f ca="1">IF($L31&lt;&gt;0,VLOOKUP($N31,'Allocation Factors'!$B$13:$AY$548,23,FALSE)*$L31,0)+IF($H31&lt;&gt;0,(VLOOKUP($J31,'Allocation Factors'!$B$13:$AY$548,23,FALSE)*$H31),0)</f>
        <v>0</v>
      </c>
      <c r="AI31" s="20">
        <f ca="1">IF($L31&lt;&gt;0,VLOOKUP($N31,'Allocation Factors'!$B$13:$AY$548,24,FALSE)*$L31,0)+IF($H31&lt;&gt;0,(VLOOKUP($J31,'Allocation Factors'!$B$13:$AY$548,24,FALSE)*$H31),0)</f>
        <v>0</v>
      </c>
      <c r="AJ31" s="20">
        <v>0</v>
      </c>
      <c r="AN31" s="135"/>
      <c r="AO31" s="135"/>
      <c r="AP31" s="135"/>
      <c r="AQ31" s="135"/>
      <c r="AR31" s="135"/>
    </row>
    <row r="32" spans="1:44" x14ac:dyDescent="0.2">
      <c r="A32" s="2">
        <f>A31+1</f>
        <v>14</v>
      </c>
      <c r="B32" s="1" t="s">
        <v>404</v>
      </c>
      <c r="D32" s="20">
        <f ca="1">'Transmission Class'!R$164</f>
        <v>1418.3718363261085</v>
      </c>
      <c r="E32" s="20"/>
      <c r="F32" s="20">
        <f ca="1">'Transmission Class'!R$180</f>
        <v>1418.3718363261085</v>
      </c>
      <c r="L32" s="20">
        <f t="shared" ca="1" si="6"/>
        <v>1418.3718363261085</v>
      </c>
      <c r="N32" s="18" t="s">
        <v>405</v>
      </c>
      <c r="P32" s="20">
        <f ca="1">IF($L32&lt;&gt;0,VLOOKUP($N32,'Allocation Factors'!$B$13:$AY$548,5,FALSE)*$L32,0)+IF($H32&lt;&gt;0,(VLOOKUP($J32,'Allocation Factors'!$B$13:$AY$548,5,FALSE)*$H32),0)</f>
        <v>186.25716832524159</v>
      </c>
      <c r="Q32" s="20">
        <f ca="1">IF($L32&lt;&gt;0,VLOOKUP($N32,'Allocation Factors'!$B$13:$AY$548,6,FALSE)*$L32,0)+IF($H32&lt;&gt;0,(VLOOKUP($J32,'Allocation Factors'!$B$13:$AY$548,6,FALSE)*$H32),0)</f>
        <v>132.3067530772685</v>
      </c>
      <c r="R32" s="20">
        <f ca="1">IF($L32&lt;&gt;0,VLOOKUP($N32,'Allocation Factors'!$B$13:$AY$548,7,FALSE)*$L32,0)+IF($H32&lt;&gt;0,(VLOOKUP($J32,'Allocation Factors'!$B$13:$AY$548,7,FALSE)*$H32),0)</f>
        <v>36.067309120276683</v>
      </c>
      <c r="S32" s="20">
        <f ca="1">IF($L32&lt;&gt;0,VLOOKUP($N32,'Allocation Factors'!$B$13:$AY$548,8,FALSE)*$L32,0)+IF($H32&lt;&gt;0,(VLOOKUP($J32,'Allocation Factors'!$B$13:$AY$548,8,FALSE)*$H32),0)</f>
        <v>0</v>
      </c>
      <c r="T32" s="20">
        <f ca="1">IF($L32&lt;&gt;0,VLOOKUP($N32,'Allocation Factors'!$B$13:$AY$548,9,FALSE)*$L32,0)+IF($H32&lt;&gt;0,(VLOOKUP($J32,'Allocation Factors'!$B$13:$AY$548,9,FALSE)*$H32),0)</f>
        <v>0</v>
      </c>
      <c r="U32" s="20">
        <f ca="1">IF($L32&lt;&gt;0,VLOOKUP($N32,'Allocation Factors'!$B$13:$AY$548,10,FALSE)*$L32,0)+IF($H32&lt;&gt;0,(VLOOKUP($J32,'Allocation Factors'!$B$13:$AY$548,10,FALSE)*$H32),0)</f>
        <v>37.774780796242794</v>
      </c>
      <c r="V32" s="20">
        <f ca="1">IF($L32&lt;&gt;0,VLOOKUP($N32,'Allocation Factors'!$B$13:$AY$548,11,FALSE)*$L32,0)+IF($H32&lt;&gt;0,(VLOOKUP($J32,'Allocation Factors'!$B$13:$AY$548,11,FALSE)*$H32),0)</f>
        <v>0</v>
      </c>
      <c r="W32" s="20">
        <f ca="1">IF($L32&lt;&gt;0,VLOOKUP($N32,'Allocation Factors'!$B$13:$AY$548,12,FALSE)*$L32,0)+IF($H32&lt;&gt;0,(VLOOKUP($J32,'Allocation Factors'!$B$13:$AY$548,12,FALSE)*$H32),0)</f>
        <v>0</v>
      </c>
      <c r="X32" s="20">
        <f ca="1">IF($L32&lt;&gt;0,VLOOKUP($N32,'Allocation Factors'!$B$13:$AY$548,13,FALSE)*$L32,0)+IF($H32&lt;&gt;0,(VLOOKUP($J32,'Allocation Factors'!$B$13:$AY$548,13,FALSE)*$H32),0)</f>
        <v>0</v>
      </c>
      <c r="Y32" s="20">
        <f ca="1">IF($L32&lt;&gt;0,VLOOKUP($N32,'Allocation Factors'!$B$13:$AY$548,14,FALSE)*$L32,0)+IF($H32&lt;&gt;0,(VLOOKUP($J32,'Allocation Factors'!$B$13:$AY$548,14,FALSE)*$H32),0)</f>
        <v>20.41932123858761</v>
      </c>
      <c r="Z32" s="20">
        <f ca="1">IF($L32&lt;&gt;0,VLOOKUP($N32,'Allocation Factors'!$B$13:$AY$548,15,FALSE)*$L32,0)+IF($H32&lt;&gt;0,(VLOOKUP($J32,'Allocation Factors'!$B$13:$AY$548,15,FALSE)*$H32),0)</f>
        <v>0</v>
      </c>
      <c r="AA32" s="20">
        <f ca="1">IF($L32&lt;&gt;0,VLOOKUP($N32,'Allocation Factors'!$B$13:$AY$548,16,FALSE)*$L32,0)+IF($H32&lt;&gt;0,(VLOOKUP($J32,'Allocation Factors'!$B$13:$AY$548,16,FALSE)*$H32),0)</f>
        <v>2.8783381177031183E-3</v>
      </c>
      <c r="AB32" s="20">
        <f ca="1">IF($L32&lt;&gt;0,VLOOKUP($N32,'Allocation Factors'!$B$13:$AY$548,17,FALSE)*$L32,0)+IF($H32&lt;&gt;0,(VLOOKUP($J32,'Allocation Factors'!$B$13:$AY$548,17,FALSE)*$H32),0)</f>
        <v>3.8686114706986137E-2</v>
      </c>
      <c r="AC32" s="20">
        <f ca="1">IF($L32&lt;&gt;0,VLOOKUP($N32,'Allocation Factors'!$B$13:$AY$548,18,FALSE)*$L32,0)+IF($H32&lt;&gt;0,(VLOOKUP($J32,'Allocation Factors'!$B$13:$AY$548,18,FALSE)*$H32),0)</f>
        <v>0</v>
      </c>
      <c r="AD32" s="20">
        <f ca="1">IF($L32&lt;&gt;0,VLOOKUP($N32,'Allocation Factors'!$B$13:$AY$548,19,FALSE)*$L32,0)+IF($H32&lt;&gt;0,(VLOOKUP($J32,'Allocation Factors'!$B$13:$AY$548,19,FALSE)*$H32),0)</f>
        <v>0</v>
      </c>
      <c r="AE32" s="20">
        <f ca="1">IF($L32&lt;&gt;0,VLOOKUP($N32,'Allocation Factors'!$B$13:$AY$548,20,FALSE)*$L32,0)+IF($H32&lt;&gt;0,(VLOOKUP($J32,'Allocation Factors'!$B$13:$AY$548,20,FALSE)*$H32),0)</f>
        <v>3.5914414327080184</v>
      </c>
      <c r="AF32" s="20">
        <f ca="1">IF($L32&lt;&gt;0,VLOOKUP($N32,'Allocation Factors'!$B$13:$AY$548,21,FALSE)*$L32,0)+IF($H32&lt;&gt;0,(VLOOKUP($J32,'Allocation Factors'!$B$13:$AY$548,21,FALSE)*$H32),0)</f>
        <v>5.3481517789576243</v>
      </c>
      <c r="AG32" s="20">
        <f ca="1">IF($L32&lt;&gt;0,VLOOKUP($N32,'Allocation Factors'!$B$13:$AY$548,22,FALSE)*$L32,0)+IF($H32&lt;&gt;0,(VLOOKUP($J32,'Allocation Factors'!$B$13:$AY$548,22,FALSE)*$H32),0)</f>
        <v>996.56534610400104</v>
      </c>
      <c r="AH32" s="20">
        <f ca="1">IF($L32&lt;&gt;0,VLOOKUP($N32,'Allocation Factors'!$B$13:$AY$548,23,FALSE)*$L32,0)+IF($H32&lt;&gt;0,(VLOOKUP($J32,'Allocation Factors'!$B$13:$AY$548,23,FALSE)*$H32),0)</f>
        <v>0</v>
      </c>
      <c r="AI32" s="20">
        <f ca="1">IF($L32&lt;&gt;0,VLOOKUP($N32,'Allocation Factors'!$B$13:$AY$548,24,FALSE)*$L32,0)+IF($H32&lt;&gt;0,(VLOOKUP($J32,'Allocation Factors'!$B$13:$AY$548,24,FALSE)*$H32),0)</f>
        <v>0</v>
      </c>
      <c r="AJ32" s="20">
        <v>0</v>
      </c>
      <c r="AN32" s="135"/>
      <c r="AO32" s="135"/>
      <c r="AP32" s="135"/>
      <c r="AQ32" s="135"/>
      <c r="AR32" s="135"/>
    </row>
    <row r="33" spans="1:44" x14ac:dyDescent="0.2">
      <c r="A33" s="2">
        <f t="shared" ref="A33:A38" si="7">A32+1</f>
        <v>15</v>
      </c>
      <c r="B33" s="1" t="s">
        <v>406</v>
      </c>
      <c r="D33" s="20">
        <f ca="1">'Transmission Class'!T$164</f>
        <v>46033.650718814592</v>
      </c>
      <c r="E33" s="20"/>
      <c r="F33" s="20">
        <f ca="1">'Transmission Class'!T$180</f>
        <v>46033.650718814592</v>
      </c>
      <c r="L33" s="20">
        <f t="shared" ca="1" si="6"/>
        <v>46033.650718814592</v>
      </c>
      <c r="N33" s="18" t="s">
        <v>407</v>
      </c>
      <c r="P33" s="20">
        <f ca="1">IF($L33&lt;&gt;0,VLOOKUP($N33,'Allocation Factors'!$B$13:$AY$548,5,FALSE)*$L33,0)+IF($H33&lt;&gt;0,(VLOOKUP($J33,'Allocation Factors'!$B$13:$AY$548,5,FALSE)*$H33),0)</f>
        <v>9845.2250207588695</v>
      </c>
      <c r="Q33" s="20">
        <f ca="1">IF($L33&lt;&gt;0,VLOOKUP($N33,'Allocation Factors'!$B$13:$AY$548,6,FALSE)*$L33,0)+IF($H33&lt;&gt;0,(VLOOKUP($J33,'Allocation Factors'!$B$13:$AY$548,6,FALSE)*$H33),0)</f>
        <v>6993.5013375544931</v>
      </c>
      <c r="R33" s="20">
        <f ca="1">IF($L33&lt;&gt;0,VLOOKUP($N33,'Allocation Factors'!$B$13:$AY$548,7,FALSE)*$L33,0)+IF($H33&lt;&gt;0,(VLOOKUP($J33,'Allocation Factors'!$B$13:$AY$548,7,FALSE)*$H33),0)</f>
        <v>1906.4542716677313</v>
      </c>
      <c r="S33" s="20">
        <f ca="1">IF($L33&lt;&gt;0,VLOOKUP($N33,'Allocation Factors'!$B$13:$AY$548,8,FALSE)*$L33,0)+IF($H33&lt;&gt;0,(VLOOKUP($J33,'Allocation Factors'!$B$13:$AY$548,8,FALSE)*$H33),0)</f>
        <v>0</v>
      </c>
      <c r="T33" s="20">
        <f ca="1">IF($L33&lt;&gt;0,VLOOKUP($N33,'Allocation Factors'!$B$13:$AY$548,9,FALSE)*$L33,0)+IF($H33&lt;&gt;0,(VLOOKUP($J33,'Allocation Factors'!$B$13:$AY$548,9,FALSE)*$H33),0)</f>
        <v>0</v>
      </c>
      <c r="U33" s="20">
        <f ca="1">IF($L33&lt;&gt;0,VLOOKUP($N33,'Allocation Factors'!$B$13:$AY$548,10,FALSE)*$L33,0)+IF($H33&lt;&gt;0,(VLOOKUP($J33,'Allocation Factors'!$B$13:$AY$548,10,FALSE)*$H33),0)</f>
        <v>1996.7082093690944</v>
      </c>
      <c r="V33" s="20">
        <f ca="1">IF($L33&lt;&gt;0,VLOOKUP($N33,'Allocation Factors'!$B$13:$AY$548,11,FALSE)*$L33,0)+IF($H33&lt;&gt;0,(VLOOKUP($J33,'Allocation Factors'!$B$13:$AY$548,11,FALSE)*$H33),0)</f>
        <v>0</v>
      </c>
      <c r="W33" s="20">
        <f ca="1">IF($L33&lt;&gt;0,VLOOKUP($N33,'Allocation Factors'!$B$13:$AY$548,12,FALSE)*$L33,0)+IF($H33&lt;&gt;0,(VLOOKUP($J33,'Allocation Factors'!$B$13:$AY$548,12,FALSE)*$H33),0)</f>
        <v>0</v>
      </c>
      <c r="X33" s="20">
        <f ca="1">IF($L33&lt;&gt;0,VLOOKUP($N33,'Allocation Factors'!$B$13:$AY$548,13,FALSE)*$L33,0)+IF($H33&lt;&gt;0,(VLOOKUP($J33,'Allocation Factors'!$B$13:$AY$548,13,FALSE)*$H33),0)</f>
        <v>0</v>
      </c>
      <c r="Y33" s="20">
        <f ca="1">IF($L33&lt;&gt;0,VLOOKUP($N33,'Allocation Factors'!$B$13:$AY$548,14,FALSE)*$L33,0)+IF($H33&lt;&gt;0,(VLOOKUP($J33,'Allocation Factors'!$B$13:$AY$548,14,FALSE)*$H33),0)</f>
        <v>1079.3292637951683</v>
      </c>
      <c r="Z33" s="20">
        <f ca="1">IF($L33&lt;&gt;0,VLOOKUP($N33,'Allocation Factors'!$B$13:$AY$548,15,FALSE)*$L33,0)+IF($H33&lt;&gt;0,(VLOOKUP($J33,'Allocation Factors'!$B$13:$AY$548,15,FALSE)*$H33),0)</f>
        <v>0</v>
      </c>
      <c r="AA33" s="20">
        <f ca="1">IF($L33&lt;&gt;0,VLOOKUP($N33,'Allocation Factors'!$B$13:$AY$548,16,FALSE)*$L33,0)+IF($H33&lt;&gt;0,(VLOOKUP($J33,'Allocation Factors'!$B$13:$AY$548,16,FALSE)*$H33),0)</f>
        <v>0.15214387027043819</v>
      </c>
      <c r="AB33" s="20">
        <f ca="1">IF($L33&lt;&gt;0,VLOOKUP($N33,'Allocation Factors'!$B$13:$AY$548,17,FALSE)*$L33,0)+IF($H33&lt;&gt;0,(VLOOKUP($J33,'Allocation Factors'!$B$13:$AY$548,17,FALSE)*$H33),0)</f>
        <v>2.0448797106379693</v>
      </c>
      <c r="AC33" s="20">
        <f ca="1">IF($L33&lt;&gt;0,VLOOKUP($N33,'Allocation Factors'!$B$13:$AY$548,18,FALSE)*$L33,0)+IF($H33&lt;&gt;0,(VLOOKUP($J33,'Allocation Factors'!$B$13:$AY$548,18,FALSE)*$H33),0)</f>
        <v>86.433483236921944</v>
      </c>
      <c r="AD33" s="20">
        <f ca="1">IF($L33&lt;&gt;0,VLOOKUP($N33,'Allocation Factors'!$B$13:$AY$548,19,FALSE)*$L33,0)+IF($H33&lt;&gt;0,(VLOOKUP($J33,'Allocation Factors'!$B$13:$AY$548,19,FALSE)*$H33),0)</f>
        <v>0</v>
      </c>
      <c r="AE33" s="20">
        <f ca="1">IF($L33&lt;&gt;0,VLOOKUP($N33,'Allocation Factors'!$B$13:$AY$548,20,FALSE)*$L33,0)+IF($H33&lt;&gt;0,(VLOOKUP($J33,'Allocation Factors'!$B$13:$AY$548,20,FALSE)*$H33),0)</f>
        <v>189.83725228842783</v>
      </c>
      <c r="AF33" s="20">
        <f ca="1">IF($L33&lt;&gt;0,VLOOKUP($N33,'Allocation Factors'!$B$13:$AY$548,21,FALSE)*$L33,0)+IF($H33&lt;&gt;0,(VLOOKUP($J33,'Allocation Factors'!$B$13:$AY$548,21,FALSE)*$H33),0)</f>
        <v>282.69385915427353</v>
      </c>
      <c r="AG33" s="20">
        <f ca="1">IF($L33&lt;&gt;0,VLOOKUP($N33,'Allocation Factors'!$B$13:$AY$548,22,FALSE)*$L33,0)+IF($H33&lt;&gt;0,(VLOOKUP($J33,'Allocation Factors'!$B$13:$AY$548,22,FALSE)*$H33),0)</f>
        <v>23651.270997408701</v>
      </c>
      <c r="AH33" s="20">
        <f ca="1">IF($L33&lt;&gt;0,VLOOKUP($N33,'Allocation Factors'!$B$13:$AY$548,23,FALSE)*$L33,0)+IF($H33&lt;&gt;0,(VLOOKUP($J33,'Allocation Factors'!$B$13:$AY$548,23,FALSE)*$H33),0)</f>
        <v>0</v>
      </c>
      <c r="AI33" s="20">
        <f ca="1">IF($L33&lt;&gt;0,VLOOKUP($N33,'Allocation Factors'!$B$13:$AY$548,24,FALSE)*$L33,0)+IF($H33&lt;&gt;0,(VLOOKUP($J33,'Allocation Factors'!$B$13:$AY$548,24,FALSE)*$H33),0)</f>
        <v>0</v>
      </c>
      <c r="AJ33" s="20">
        <v>0</v>
      </c>
      <c r="AN33" s="135"/>
      <c r="AO33" s="135"/>
      <c r="AP33" s="135"/>
      <c r="AQ33" s="135"/>
      <c r="AR33" s="135"/>
    </row>
    <row r="34" spans="1:44" x14ac:dyDescent="0.2">
      <c r="A34" s="2">
        <f t="shared" si="7"/>
        <v>16</v>
      </c>
      <c r="B34" s="1" t="s">
        <v>408</v>
      </c>
      <c r="D34" s="20">
        <f ca="1">'Transmission Class'!V$164</f>
        <v>229743.82612937456</v>
      </c>
      <c r="E34" s="20"/>
      <c r="F34" s="20">
        <f ca="1">'Transmission Class'!V$180</f>
        <v>229743.82612937456</v>
      </c>
      <c r="L34" s="20">
        <f t="shared" ca="1" si="6"/>
        <v>229743.82612937456</v>
      </c>
      <c r="N34" s="18" t="s">
        <v>409</v>
      </c>
      <c r="P34" s="20">
        <f ca="1">IF($L34&lt;&gt;0,VLOOKUP($N34,'Allocation Factors'!$B$13:$AY$548,5,FALSE)*$L34,0)+IF($H34&lt;&gt;0,(VLOOKUP($J34,'Allocation Factors'!$B$13:$AY$548,5,FALSE)*$H34),0)</f>
        <v>71926.662202964551</v>
      </c>
      <c r="Q34" s="20">
        <f ca="1">IF($L34&lt;&gt;0,VLOOKUP($N34,'Allocation Factors'!$B$13:$AY$548,6,FALSE)*$L34,0)+IF($H34&lt;&gt;0,(VLOOKUP($J34,'Allocation Factors'!$B$13:$AY$548,6,FALSE)*$H34),0)</f>
        <v>51092.708116029426</v>
      </c>
      <c r="R34" s="20">
        <f ca="1">IF($L34&lt;&gt;0,VLOOKUP($N34,'Allocation Factors'!$B$13:$AY$548,7,FALSE)*$L34,0)+IF($H34&lt;&gt;0,(VLOOKUP($J34,'Allocation Factors'!$B$13:$AY$548,7,FALSE)*$H34),0)</f>
        <v>13928.060772050709</v>
      </c>
      <c r="S34" s="20">
        <f ca="1">IF($L34&lt;&gt;0,VLOOKUP($N34,'Allocation Factors'!$B$13:$AY$548,8,FALSE)*$L34,0)+IF($H34&lt;&gt;0,(VLOOKUP($J34,'Allocation Factors'!$B$13:$AY$548,8,FALSE)*$H34),0)</f>
        <v>0</v>
      </c>
      <c r="T34" s="20">
        <f ca="1">IF($L34&lt;&gt;0,VLOOKUP($N34,'Allocation Factors'!$B$13:$AY$548,9,FALSE)*$L34,0)+IF($H34&lt;&gt;0,(VLOOKUP($J34,'Allocation Factors'!$B$13:$AY$548,9,FALSE)*$H34),0)</f>
        <v>0</v>
      </c>
      <c r="U34" s="20">
        <f ca="1">IF($L34&lt;&gt;0,VLOOKUP($N34,'Allocation Factors'!$B$13:$AY$548,10,FALSE)*$L34,0)+IF($H34&lt;&gt;0,(VLOOKUP($J34,'Allocation Factors'!$B$13:$AY$548,10,FALSE)*$H34),0)</f>
        <v>14587.432647842836</v>
      </c>
      <c r="V34" s="20">
        <f ca="1">IF($L34&lt;&gt;0,VLOOKUP($N34,'Allocation Factors'!$B$13:$AY$548,11,FALSE)*$L34,0)+IF($H34&lt;&gt;0,(VLOOKUP($J34,'Allocation Factors'!$B$13:$AY$548,11,FALSE)*$H34),0)</f>
        <v>0</v>
      </c>
      <c r="W34" s="20">
        <f ca="1">IF($L34&lt;&gt;0,VLOOKUP($N34,'Allocation Factors'!$B$13:$AY$548,12,FALSE)*$L34,0)+IF($H34&lt;&gt;0,(VLOOKUP($J34,'Allocation Factors'!$B$13:$AY$548,12,FALSE)*$H34),0)</f>
        <v>0</v>
      </c>
      <c r="X34" s="20">
        <f ca="1">IF($L34&lt;&gt;0,VLOOKUP($N34,'Allocation Factors'!$B$13:$AY$548,13,FALSE)*$L34,0)+IF($H34&lt;&gt;0,(VLOOKUP($J34,'Allocation Factors'!$B$13:$AY$548,13,FALSE)*$H34),0)</f>
        <v>0</v>
      </c>
      <c r="Y34" s="20">
        <f ca="1">IF($L34&lt;&gt;0,VLOOKUP($N34,'Allocation Factors'!$B$13:$AY$548,14,FALSE)*$L34,0)+IF($H34&lt;&gt;0,(VLOOKUP($J34,'Allocation Factors'!$B$13:$AY$548,14,FALSE)*$H34),0)</f>
        <v>7885.2998483101774</v>
      </c>
      <c r="Z34" s="20">
        <f ca="1">IF($L34&lt;&gt;0,VLOOKUP($N34,'Allocation Factors'!$B$13:$AY$548,15,FALSE)*$L34,0)+IF($H34&lt;&gt;0,(VLOOKUP($J34,'Allocation Factors'!$B$13:$AY$548,15,FALSE)*$H34),0)</f>
        <v>0</v>
      </c>
      <c r="AA34" s="20">
        <f ca="1">IF($L34&lt;&gt;0,VLOOKUP($N34,'Allocation Factors'!$B$13:$AY$548,16,FALSE)*$L34,0)+IF($H34&lt;&gt;0,(VLOOKUP($J34,'Allocation Factors'!$B$13:$AY$548,16,FALSE)*$H34),0)</f>
        <v>1.1115236817969618</v>
      </c>
      <c r="AB34" s="20">
        <f ca="1">IF($L34&lt;&gt;0,VLOOKUP($N34,'Allocation Factors'!$B$13:$AY$548,17,FALSE)*$L34,0)+IF($H34&lt;&gt;0,(VLOOKUP($J34,'Allocation Factors'!$B$13:$AY$548,17,FALSE)*$H34),0)</f>
        <v>14.939361150469276</v>
      </c>
      <c r="AC34" s="20">
        <f ca="1">IF($L34&lt;&gt;0,VLOOKUP($N34,'Allocation Factors'!$B$13:$AY$548,18,FALSE)*$L34,0)+IF($H34&lt;&gt;0,(VLOOKUP($J34,'Allocation Factors'!$B$13:$AY$548,18,FALSE)*$H34),0)</f>
        <v>292.06031699680307</v>
      </c>
      <c r="AD34" s="20">
        <f ca="1">IF($L34&lt;&gt;0,VLOOKUP($N34,'Allocation Factors'!$B$13:$AY$548,19,FALSE)*$L34,0)+IF($H34&lt;&gt;0,(VLOOKUP($J34,'Allocation Factors'!$B$13:$AY$548,19,FALSE)*$H34),0)</f>
        <v>0</v>
      </c>
      <c r="AE34" s="20">
        <f ca="1">IF($L34&lt;&gt;0,VLOOKUP($N34,'Allocation Factors'!$B$13:$AY$548,20,FALSE)*$L34,0)+IF($H34&lt;&gt;0,(VLOOKUP($J34,'Allocation Factors'!$B$13:$AY$548,20,FALSE)*$H34),0)</f>
        <v>1386.901761015944</v>
      </c>
      <c r="AF34" s="20">
        <f ca="1">IF($L34&lt;&gt;0,VLOOKUP($N34,'Allocation Factors'!$B$13:$AY$548,21,FALSE)*$L34,0)+IF($H34&lt;&gt;0,(VLOOKUP($J34,'Allocation Factors'!$B$13:$AY$548,21,FALSE)*$H34),0)</f>
        <v>2065.288063134039</v>
      </c>
      <c r="AG34" s="20">
        <f ca="1">IF($L34&lt;&gt;0,VLOOKUP($N34,'Allocation Factors'!$B$13:$AY$548,22,FALSE)*$L34,0)+IF($H34&lt;&gt;0,(VLOOKUP($J34,'Allocation Factors'!$B$13:$AY$548,22,FALSE)*$H34),0)</f>
        <v>66563.361516197823</v>
      </c>
      <c r="AH34" s="20">
        <f ca="1">IF($L34&lt;&gt;0,VLOOKUP($N34,'Allocation Factors'!$B$13:$AY$548,23,FALSE)*$L34,0)+IF($H34&lt;&gt;0,(VLOOKUP($J34,'Allocation Factors'!$B$13:$AY$548,23,FALSE)*$H34),0)</f>
        <v>0</v>
      </c>
      <c r="AI34" s="20">
        <f ca="1">IF($L34&lt;&gt;0,VLOOKUP($N34,'Allocation Factors'!$B$13:$AY$548,24,FALSE)*$L34,0)+IF($H34&lt;&gt;0,(VLOOKUP($J34,'Allocation Factors'!$B$13:$AY$548,24,FALSE)*$H34),0)</f>
        <v>0</v>
      </c>
      <c r="AJ34" s="20">
        <v>0</v>
      </c>
      <c r="AN34" s="135"/>
      <c r="AO34" s="135"/>
      <c r="AP34" s="135"/>
      <c r="AQ34" s="135"/>
      <c r="AR34" s="135"/>
    </row>
    <row r="35" spans="1:44" x14ac:dyDescent="0.2">
      <c r="A35" s="2">
        <f t="shared" si="7"/>
        <v>17</v>
      </c>
      <c r="B35" s="1" t="s">
        <v>410</v>
      </c>
      <c r="D35" s="20">
        <f ca="1">'Transmission Class'!X$164</f>
        <v>30569.722628306641</v>
      </c>
      <c r="E35" s="20"/>
      <c r="F35" s="20">
        <f ca="1">'Transmission Class'!X$180</f>
        <v>30569.722628306641</v>
      </c>
      <c r="L35" s="20">
        <f t="shared" ca="1" si="6"/>
        <v>30569.722628306641</v>
      </c>
      <c r="N35" s="18" t="s">
        <v>411</v>
      </c>
      <c r="P35" s="20">
        <f ca="1">IF($L35&lt;&gt;0,VLOOKUP($N35,'Allocation Factors'!$B$13:$AY$548,5,FALSE)*$L35,0)+IF($H35&lt;&gt;0,(VLOOKUP($J35,'Allocation Factors'!$B$13:$AY$548,5,FALSE)*$H35),0)</f>
        <v>5399.4711842753277</v>
      </c>
      <c r="Q35" s="20">
        <f ca="1">IF($L35&lt;&gt;0,VLOOKUP($N35,'Allocation Factors'!$B$13:$AY$548,6,FALSE)*$L35,0)+IF($H35&lt;&gt;0,(VLOOKUP($J35,'Allocation Factors'!$B$13:$AY$548,6,FALSE)*$H35),0)</f>
        <v>3835.4845998640076</v>
      </c>
      <c r="R35" s="20">
        <f ca="1">IF($L35&lt;&gt;0,VLOOKUP($N35,'Allocation Factors'!$B$13:$AY$548,7,FALSE)*$L35,0)+IF($H35&lt;&gt;0,(VLOOKUP($J35,'Allocation Factors'!$B$13:$AY$548,7,FALSE)*$H35),0)</f>
        <v>1045.5672554262326</v>
      </c>
      <c r="S35" s="20">
        <f ca="1">IF($L35&lt;&gt;0,VLOOKUP($N35,'Allocation Factors'!$B$13:$AY$548,8,FALSE)*$L35,0)+IF($H35&lt;&gt;0,(VLOOKUP($J35,'Allocation Factors'!$B$13:$AY$548,8,FALSE)*$H35),0)</f>
        <v>0</v>
      </c>
      <c r="T35" s="20">
        <f ca="1">IF($L35&lt;&gt;0,VLOOKUP($N35,'Allocation Factors'!$B$13:$AY$548,9,FALSE)*$L35,0)+IF($H35&lt;&gt;0,(VLOOKUP($J35,'Allocation Factors'!$B$13:$AY$548,9,FALSE)*$H35),0)</f>
        <v>0</v>
      </c>
      <c r="U35" s="20">
        <f ca="1">IF($L35&lt;&gt;0,VLOOKUP($N35,'Allocation Factors'!$B$13:$AY$548,10,FALSE)*$L35,0)+IF($H35&lt;&gt;0,(VLOOKUP($J35,'Allocation Factors'!$B$13:$AY$548,10,FALSE)*$H35),0)</f>
        <v>1095.0657214194789</v>
      </c>
      <c r="V35" s="20">
        <f ca="1">IF($L35&lt;&gt;0,VLOOKUP($N35,'Allocation Factors'!$B$13:$AY$548,11,FALSE)*$L35,0)+IF($H35&lt;&gt;0,(VLOOKUP($J35,'Allocation Factors'!$B$13:$AY$548,11,FALSE)*$H35),0)</f>
        <v>0</v>
      </c>
      <c r="W35" s="20">
        <f ca="1">IF($L35&lt;&gt;0,VLOOKUP($N35,'Allocation Factors'!$B$13:$AY$548,12,FALSE)*$L35,0)+IF($H35&lt;&gt;0,(VLOOKUP($J35,'Allocation Factors'!$B$13:$AY$548,12,FALSE)*$H35),0)</f>
        <v>0</v>
      </c>
      <c r="X35" s="20">
        <f ca="1">IF($L35&lt;&gt;0,VLOOKUP($N35,'Allocation Factors'!$B$13:$AY$548,13,FALSE)*$L35,0)+IF($H35&lt;&gt;0,(VLOOKUP($J35,'Allocation Factors'!$B$13:$AY$548,13,FALSE)*$H35),0)</f>
        <v>0</v>
      </c>
      <c r="Y35" s="20">
        <f ca="1">IF($L35&lt;&gt;0,VLOOKUP($N35,'Allocation Factors'!$B$13:$AY$548,14,FALSE)*$L35,0)+IF($H35&lt;&gt;0,(VLOOKUP($J35,'Allocation Factors'!$B$13:$AY$548,14,FALSE)*$H35),0)</f>
        <v>591.94251486574035</v>
      </c>
      <c r="Z35" s="20">
        <f ca="1">IF($L35&lt;&gt;0,VLOOKUP($N35,'Allocation Factors'!$B$13:$AY$548,15,FALSE)*$L35,0)+IF($H35&lt;&gt;0,(VLOOKUP($J35,'Allocation Factors'!$B$13:$AY$548,15,FALSE)*$H35),0)</f>
        <v>0</v>
      </c>
      <c r="AA35" s="20">
        <f ca="1">IF($L35&lt;&gt;0,VLOOKUP($N35,'Allocation Factors'!$B$13:$AY$548,16,FALSE)*$L35,0)+IF($H35&lt;&gt;0,(VLOOKUP($J35,'Allocation Factors'!$B$13:$AY$548,16,FALSE)*$H35),0)</f>
        <v>8.3441103850568341E-2</v>
      </c>
      <c r="AB35" s="20">
        <f ca="1">IF($L35&lt;&gt;0,VLOOKUP($N35,'Allocation Factors'!$B$13:$AY$548,17,FALSE)*$L35,0)+IF($H35&lt;&gt;0,(VLOOKUP($J35,'Allocation Factors'!$B$13:$AY$548,17,FALSE)*$H35),0)</f>
        <v>1.1214846841609238</v>
      </c>
      <c r="AC35" s="20">
        <f ca="1">IF($L35&lt;&gt;0,VLOOKUP($N35,'Allocation Factors'!$B$13:$AY$548,18,FALSE)*$L35,0)+IF($H35&lt;&gt;0,(VLOOKUP($J35,'Allocation Factors'!$B$13:$AY$548,18,FALSE)*$H35),0)</f>
        <v>0</v>
      </c>
      <c r="AD35" s="20">
        <f ca="1">IF($L35&lt;&gt;0,VLOOKUP($N35,'Allocation Factors'!$B$13:$AY$548,19,FALSE)*$L35,0)+IF($H35&lt;&gt;0,(VLOOKUP($J35,'Allocation Factors'!$B$13:$AY$548,19,FALSE)*$H35),0)</f>
        <v>0</v>
      </c>
      <c r="AE35" s="20">
        <f ca="1">IF($L35&lt;&gt;0,VLOOKUP($N35,'Allocation Factors'!$B$13:$AY$548,20,FALSE)*$L35,0)+IF($H35&lt;&gt;0,(VLOOKUP($J35,'Allocation Factors'!$B$13:$AY$548,20,FALSE)*$H35),0)</f>
        <v>104.11349372635908</v>
      </c>
      <c r="AF35" s="20">
        <f ca="1">IF($L35&lt;&gt;0,VLOOKUP($N35,'Allocation Factors'!$B$13:$AY$548,21,FALSE)*$L35,0)+IF($H35&lt;&gt;0,(VLOOKUP($J35,'Allocation Factors'!$B$13:$AY$548,21,FALSE)*$H35),0)</f>
        <v>155.03935595749678</v>
      </c>
      <c r="AG35" s="20">
        <f ca="1">IF($L35&lt;&gt;0,VLOOKUP($N35,'Allocation Factors'!$B$13:$AY$548,22,FALSE)*$L35,0)+IF($H35&lt;&gt;0,(VLOOKUP($J35,'Allocation Factors'!$B$13:$AY$548,22,FALSE)*$H35),0)</f>
        <v>18341.833576983983</v>
      </c>
      <c r="AH35" s="20">
        <f ca="1">IF($L35&lt;&gt;0,VLOOKUP($N35,'Allocation Factors'!$B$13:$AY$548,23,FALSE)*$L35,0)+IF($H35&lt;&gt;0,(VLOOKUP($J35,'Allocation Factors'!$B$13:$AY$548,23,FALSE)*$H35),0)</f>
        <v>0</v>
      </c>
      <c r="AI35" s="20">
        <f ca="1">IF($L35&lt;&gt;0,VLOOKUP($N35,'Allocation Factors'!$B$13:$AY$548,24,FALSE)*$L35,0)+IF($H35&lt;&gt;0,(VLOOKUP($J35,'Allocation Factors'!$B$13:$AY$548,24,FALSE)*$H35),0)</f>
        <v>0</v>
      </c>
      <c r="AJ35" s="20">
        <v>0</v>
      </c>
      <c r="AN35" s="135"/>
      <c r="AO35" s="135"/>
      <c r="AP35" s="135"/>
      <c r="AQ35" s="135"/>
      <c r="AR35" s="135"/>
    </row>
    <row r="36" spans="1:44" x14ac:dyDescent="0.2">
      <c r="A36" s="2">
        <f t="shared" si="7"/>
        <v>18</v>
      </c>
      <c r="B36" s="1" t="s">
        <v>412</v>
      </c>
      <c r="D36" s="20">
        <f ca="1">'Transmission Class'!Z$164</f>
        <v>53148.309605428803</v>
      </c>
      <c r="E36" s="20"/>
      <c r="F36" s="20">
        <f ca="1">'Transmission Class'!Z$180</f>
        <v>53148.309605428803</v>
      </c>
      <c r="L36" s="20">
        <f t="shared" ca="1" si="6"/>
        <v>53148.309605428803</v>
      </c>
      <c r="N36" s="18" t="s">
        <v>263</v>
      </c>
      <c r="P36" s="20">
        <f ca="1">IF($L36&lt;&gt;0,VLOOKUP($N36,'Allocation Factors'!$B$13:$AY$548,5,FALSE)*$L36,0)+IF($H36&lt;&gt;0,(VLOOKUP($J36,'Allocation Factors'!$B$13:$AY$548,5,FALSE)*$H36),0)</f>
        <v>23468.708703765627</v>
      </c>
      <c r="Q36" s="20">
        <f ca="1">IF($L36&lt;&gt;0,VLOOKUP($N36,'Allocation Factors'!$B$13:$AY$548,6,FALSE)*$L36,0)+IF($H36&lt;&gt;0,(VLOOKUP($J36,'Allocation Factors'!$B$13:$AY$548,6,FALSE)*$H36),0)</f>
        <v>16670.867894272942</v>
      </c>
      <c r="R36" s="20">
        <f ca="1">IF($L36&lt;&gt;0,VLOOKUP($N36,'Allocation Factors'!$B$13:$AY$548,7,FALSE)*$L36,0)+IF($H36&lt;&gt;0,(VLOOKUP($J36,'Allocation Factors'!$B$13:$AY$548,7,FALSE)*$H36),0)</f>
        <v>4544.5401059376645</v>
      </c>
      <c r="S36" s="20">
        <f ca="1">IF($L36&lt;&gt;0,VLOOKUP($N36,'Allocation Factors'!$B$13:$AY$548,8,FALSE)*$L36,0)+IF($H36&lt;&gt;0,(VLOOKUP($J36,'Allocation Factors'!$B$13:$AY$548,8,FALSE)*$H36),0)</f>
        <v>0</v>
      </c>
      <c r="T36" s="20">
        <f ca="1">IF($L36&lt;&gt;0,VLOOKUP($N36,'Allocation Factors'!$B$13:$AY$548,9,FALSE)*$L36,0)+IF($H36&lt;&gt;0,(VLOOKUP($J36,'Allocation Factors'!$B$13:$AY$548,9,FALSE)*$H36),0)</f>
        <v>0</v>
      </c>
      <c r="U36" s="20">
        <f ca="1">IF($L36&lt;&gt;0,VLOOKUP($N36,'Allocation Factors'!$B$13:$AY$548,10,FALSE)*$L36,0)+IF($H36&lt;&gt;0,(VLOOKUP($J36,'Allocation Factors'!$B$13:$AY$548,10,FALSE)*$H36),0)</f>
        <v>4759.6843376657307</v>
      </c>
      <c r="V36" s="20">
        <f ca="1">IF($L36&lt;&gt;0,VLOOKUP($N36,'Allocation Factors'!$B$13:$AY$548,11,FALSE)*$L36,0)+IF($H36&lt;&gt;0,(VLOOKUP($J36,'Allocation Factors'!$B$13:$AY$548,11,FALSE)*$H36),0)</f>
        <v>0</v>
      </c>
      <c r="W36" s="20">
        <f ca="1">IF($L36&lt;&gt;0,VLOOKUP($N36,'Allocation Factors'!$B$13:$AY$548,12,FALSE)*$L36,0)+IF($H36&lt;&gt;0,(VLOOKUP($J36,'Allocation Factors'!$B$13:$AY$548,12,FALSE)*$H36),0)</f>
        <v>0</v>
      </c>
      <c r="X36" s="20">
        <f ca="1">IF($L36&lt;&gt;0,VLOOKUP($N36,'Allocation Factors'!$B$13:$AY$548,13,FALSE)*$L36,0)+IF($H36&lt;&gt;0,(VLOOKUP($J36,'Allocation Factors'!$B$13:$AY$548,13,FALSE)*$H36),0)</f>
        <v>0</v>
      </c>
      <c r="Y36" s="20">
        <f ca="1">IF($L36&lt;&gt;0,VLOOKUP($N36,'Allocation Factors'!$B$13:$AY$548,14,FALSE)*$L36,0)+IF($H36&lt;&gt;0,(VLOOKUP($J36,'Allocation Factors'!$B$13:$AY$548,14,FALSE)*$H36),0)</f>
        <v>2572.8679673698452</v>
      </c>
      <c r="Z36" s="20">
        <f ca="1">IF($L36&lt;&gt;0,VLOOKUP($N36,'Allocation Factors'!$B$13:$AY$548,15,FALSE)*$L36,0)+IF($H36&lt;&gt;0,(VLOOKUP($J36,'Allocation Factors'!$B$13:$AY$548,15,FALSE)*$H36),0)</f>
        <v>0</v>
      </c>
      <c r="AA36" s="20">
        <f ca="1">IF($L36&lt;&gt;0,VLOOKUP($N36,'Allocation Factors'!$B$13:$AY$548,16,FALSE)*$L36,0)+IF($H36&lt;&gt;0,(VLOOKUP($J36,'Allocation Factors'!$B$13:$AY$548,16,FALSE)*$H36),0)</f>
        <v>0.36267532381552398</v>
      </c>
      <c r="AB36" s="20">
        <f ca="1">IF($L36&lt;&gt;0,VLOOKUP($N36,'Allocation Factors'!$B$13:$AY$548,17,FALSE)*$L36,0)+IF($H36&lt;&gt;0,(VLOOKUP($J36,'Allocation Factors'!$B$13:$AY$548,17,FALSE)*$H36),0)</f>
        <v>4.8745139051686124</v>
      </c>
      <c r="AC36" s="20">
        <f ca="1">IF($L36&lt;&gt;0,VLOOKUP($N36,'Allocation Factors'!$B$13:$AY$548,18,FALSE)*$L36,0)+IF($H36&lt;&gt;0,(VLOOKUP($J36,'Allocation Factors'!$B$13:$AY$548,18,FALSE)*$H36),0)</f>
        <v>0</v>
      </c>
      <c r="AD36" s="20">
        <f ca="1">IF($L36&lt;&gt;0,VLOOKUP($N36,'Allocation Factors'!$B$13:$AY$548,19,FALSE)*$L36,0)+IF($H36&lt;&gt;0,(VLOOKUP($J36,'Allocation Factors'!$B$13:$AY$548,19,FALSE)*$H36),0)</f>
        <v>0</v>
      </c>
      <c r="AE36" s="20">
        <f ca="1">IF($L36&lt;&gt;0,VLOOKUP($N36,'Allocation Factors'!$B$13:$AY$548,20,FALSE)*$L36,0)+IF($H36&lt;&gt;0,(VLOOKUP($J36,'Allocation Factors'!$B$13:$AY$548,20,FALSE)*$H36),0)</f>
        <v>452.52751112203316</v>
      </c>
      <c r="AF36" s="20">
        <f ca="1">IF($L36&lt;&gt;0,VLOOKUP($N36,'Allocation Factors'!$B$13:$AY$548,21,FALSE)*$L36,0)+IF($H36&lt;&gt;0,(VLOOKUP($J36,'Allocation Factors'!$B$13:$AY$548,21,FALSE)*$H36),0)</f>
        <v>673.87589606597021</v>
      </c>
      <c r="AG36" s="20">
        <f ca="1">IF($L36&lt;&gt;0,VLOOKUP($N36,'Allocation Factors'!$B$13:$AY$548,22,FALSE)*$L36,0)+IF($H36&lt;&gt;0,(VLOOKUP($J36,'Allocation Factors'!$B$13:$AY$548,22,FALSE)*$H36),0)</f>
        <v>0</v>
      </c>
      <c r="AH36" s="20">
        <f ca="1">IF($L36&lt;&gt;0,VLOOKUP($N36,'Allocation Factors'!$B$13:$AY$548,23,FALSE)*$L36,0)+IF($H36&lt;&gt;0,(VLOOKUP($J36,'Allocation Factors'!$B$13:$AY$548,23,FALSE)*$H36),0)</f>
        <v>0</v>
      </c>
      <c r="AI36" s="20">
        <f ca="1">IF($L36&lt;&gt;0,VLOOKUP($N36,'Allocation Factors'!$B$13:$AY$548,24,FALSE)*$L36,0)+IF($H36&lt;&gt;0,(VLOOKUP($J36,'Allocation Factors'!$B$13:$AY$548,24,FALSE)*$H36),0)</f>
        <v>0</v>
      </c>
      <c r="AJ36" s="20">
        <v>0</v>
      </c>
      <c r="AM36" s="136"/>
      <c r="AN36" s="135"/>
      <c r="AO36" s="135"/>
      <c r="AP36" s="135"/>
      <c r="AQ36" s="135"/>
      <c r="AR36" s="135"/>
    </row>
    <row r="37" spans="1:44" x14ac:dyDescent="0.2">
      <c r="A37" s="2">
        <f t="shared" si="7"/>
        <v>19</v>
      </c>
      <c r="B37" s="1" t="s">
        <v>413</v>
      </c>
      <c r="D37" s="20">
        <f ca="1">'Transmission Class'!AB$164</f>
        <v>29913.696260682678</v>
      </c>
      <c r="E37" s="20"/>
      <c r="F37" s="20">
        <f ca="1">'Transmission Class'!AB$180</f>
        <v>29913.696260682678</v>
      </c>
      <c r="H37" s="20">
        <f ca="1">'Transmission Class'!AB117</f>
        <v>18533.95038585359</v>
      </c>
      <c r="J37" s="2" t="s">
        <v>414</v>
      </c>
      <c r="L37" s="20">
        <f ca="1">F37-H37</f>
        <v>11379.745874829088</v>
      </c>
      <c r="N37" s="18" t="s">
        <v>415</v>
      </c>
      <c r="P37" s="20">
        <f ca="1">IF($L37&lt;&gt;0,VLOOKUP($N37,'Allocation Factors'!$B$13:$AY$548,5,FALSE)*$L37,0)+IF($H37&lt;&gt;0,(VLOOKUP($J37,'Allocation Factors'!$B$13:$AY$548,5,FALSE)*$H37),0)</f>
        <v>3363.8733914304312</v>
      </c>
      <c r="Q37" s="20">
        <f ca="1">IF($L37&lt;&gt;0,VLOOKUP($N37,'Allocation Factors'!$B$13:$AY$548,6,FALSE)*$L37,0)+IF($H37&lt;&gt;0,(VLOOKUP($J37,'Allocation Factors'!$B$13:$AY$548,6,FALSE)*$H37),0)</f>
        <v>2418.36508646212</v>
      </c>
      <c r="R37" s="20">
        <f ca="1">IF($L37&lt;&gt;0,VLOOKUP($N37,'Allocation Factors'!$B$13:$AY$548,7,FALSE)*$L37,0)+IF($H37&lt;&gt;0,(VLOOKUP($J37,'Allocation Factors'!$B$13:$AY$548,7,FALSE)*$H37),0)</f>
        <v>1076.3130224766801</v>
      </c>
      <c r="S37" s="20">
        <f ca="1">IF($L37&lt;&gt;0,VLOOKUP($N37,'Allocation Factors'!$B$13:$AY$548,8,FALSE)*$L37,0)+IF($H37&lt;&gt;0,(VLOOKUP($J37,'Allocation Factors'!$B$13:$AY$548,8,FALSE)*$H37),0)</f>
        <v>0</v>
      </c>
      <c r="T37" s="20">
        <f ca="1">IF($L37&lt;&gt;0,VLOOKUP($N37,'Allocation Factors'!$B$13:$AY$548,9,FALSE)*$L37,0)+IF($H37&lt;&gt;0,(VLOOKUP($J37,'Allocation Factors'!$B$13:$AY$548,9,FALSE)*$H37),0)</f>
        <v>0</v>
      </c>
      <c r="U37" s="20">
        <f ca="1">IF($L37&lt;&gt;0,VLOOKUP($N37,'Allocation Factors'!$B$13:$AY$548,10,FALSE)*$L37,0)+IF($H37&lt;&gt;0,(VLOOKUP($J37,'Allocation Factors'!$B$13:$AY$548,10,FALSE)*$H37),0)</f>
        <v>1446.4911463331973</v>
      </c>
      <c r="V37" s="20">
        <f ca="1">IF($L37&lt;&gt;0,VLOOKUP($N37,'Allocation Factors'!$B$13:$AY$548,11,FALSE)*$L37,0)+IF($H37&lt;&gt;0,(VLOOKUP($J37,'Allocation Factors'!$B$13:$AY$548,11,FALSE)*$H37),0)</f>
        <v>29.184161028168063</v>
      </c>
      <c r="W37" s="20">
        <f ca="1">IF($L37&lt;&gt;0,VLOOKUP($N37,'Allocation Factors'!$B$13:$AY$548,12,FALSE)*$L37,0)+IF($H37&lt;&gt;0,(VLOOKUP($J37,'Allocation Factors'!$B$13:$AY$548,12,FALSE)*$H37),0)</f>
        <v>0</v>
      </c>
      <c r="X37" s="20">
        <f ca="1">IF($L37&lt;&gt;0,VLOOKUP($N37,'Allocation Factors'!$B$13:$AY$548,13,FALSE)*$L37,0)+IF($H37&lt;&gt;0,(VLOOKUP($J37,'Allocation Factors'!$B$13:$AY$548,13,FALSE)*$H37),0)</f>
        <v>0</v>
      </c>
      <c r="Y37" s="20">
        <f ca="1">IF($L37&lt;&gt;0,VLOOKUP($N37,'Allocation Factors'!$B$13:$AY$548,14,FALSE)*$L37,0)+IF($H37&lt;&gt;0,(VLOOKUP($J37,'Allocation Factors'!$B$13:$AY$548,14,FALSE)*$H37),0)</f>
        <v>525.29414518734905</v>
      </c>
      <c r="Z37" s="20">
        <f ca="1">IF($L37&lt;&gt;0,VLOOKUP($N37,'Allocation Factors'!$B$13:$AY$548,15,FALSE)*$L37,0)+IF($H37&lt;&gt;0,(VLOOKUP($J37,'Allocation Factors'!$B$13:$AY$548,15,FALSE)*$H37),0)</f>
        <v>0</v>
      </c>
      <c r="AA37" s="20">
        <f ca="1">IF($L37&lt;&gt;0,VLOOKUP($N37,'Allocation Factors'!$B$13:$AY$548,16,FALSE)*$L37,0)+IF($H37&lt;&gt;0,(VLOOKUP($J37,'Allocation Factors'!$B$13:$AY$548,16,FALSE)*$H37),0)</f>
        <v>174.45858572249392</v>
      </c>
      <c r="AB37" s="20">
        <f ca="1">IF($L37&lt;&gt;0,VLOOKUP($N37,'Allocation Factors'!$B$13:$AY$548,17,FALSE)*$L37,0)+IF($H37&lt;&gt;0,(VLOOKUP($J37,'Allocation Factors'!$B$13:$AY$548,17,FALSE)*$H37),0)</f>
        <v>20.175746442738568</v>
      </c>
      <c r="AC37" s="20">
        <f ca="1">IF($L37&lt;&gt;0,VLOOKUP($N37,'Allocation Factors'!$B$13:$AY$548,18,FALSE)*$L37,0)+IF($H37&lt;&gt;0,(VLOOKUP($J37,'Allocation Factors'!$B$13:$AY$548,18,FALSE)*$H37),0)</f>
        <v>9.0764407211430935</v>
      </c>
      <c r="AD37" s="20">
        <f ca="1">IF($L37&lt;&gt;0,VLOOKUP($N37,'Allocation Factors'!$B$13:$AY$548,19,FALSE)*$L37,0)+IF($H37&lt;&gt;0,(VLOOKUP($J37,'Allocation Factors'!$B$13:$AY$548,19,FALSE)*$H37),0)</f>
        <v>0</v>
      </c>
      <c r="AE37" s="20">
        <f ca="1">IF($L37&lt;&gt;0,VLOOKUP($N37,'Allocation Factors'!$B$13:$AY$548,20,FALSE)*$L37,0)+IF($H37&lt;&gt;0,(VLOOKUP($J37,'Allocation Factors'!$B$13:$AY$548,20,FALSE)*$H37),0)</f>
        <v>102.65373429149129</v>
      </c>
      <c r="AF37" s="20">
        <f ca="1">IF($L37&lt;&gt;0,VLOOKUP($N37,'Allocation Factors'!$B$13:$AY$548,21,FALSE)*$L37,0)+IF($H37&lt;&gt;0,(VLOOKUP($J37,'Allocation Factors'!$B$13:$AY$548,21,FALSE)*$H37),0)</f>
        <v>91.71382017448002</v>
      </c>
      <c r="AG37" s="20">
        <f ca="1">IF($L37&lt;&gt;0,VLOOKUP($N37,'Allocation Factors'!$B$13:$AY$548,22,FALSE)*$L37,0)+IF($H37&lt;&gt;0,(VLOOKUP($J37,'Allocation Factors'!$B$13:$AY$548,22,FALSE)*$H37),0)</f>
        <v>20289.00385871821</v>
      </c>
      <c r="AH37" s="20">
        <f ca="1">IF($L37&lt;&gt;0,VLOOKUP($N37,'Allocation Factors'!$B$13:$AY$548,23,FALSE)*$L37,0)+IF($H37&lt;&gt;0,(VLOOKUP($J37,'Allocation Factors'!$B$13:$AY$548,23,FALSE)*$H37),0)</f>
        <v>290.69267929902242</v>
      </c>
      <c r="AI37" s="20">
        <f ca="1">IF($L37&lt;&gt;0,VLOOKUP($N37,'Allocation Factors'!$B$13:$AY$548,24,FALSE)*$L37,0)+IF($H37&lt;&gt;0,(VLOOKUP($J37,'Allocation Factors'!$B$13:$AY$548,24,FALSE)*$H37),0)</f>
        <v>76.400442395155451</v>
      </c>
      <c r="AJ37" s="20">
        <v>0</v>
      </c>
      <c r="AM37" s="136"/>
      <c r="AN37" s="135"/>
      <c r="AO37" s="135"/>
      <c r="AP37" s="135"/>
      <c r="AQ37" s="135"/>
      <c r="AR37" s="135"/>
    </row>
    <row r="38" spans="1:44" x14ac:dyDescent="0.2">
      <c r="A38" s="2">
        <f t="shared" si="7"/>
        <v>20</v>
      </c>
      <c r="B38" s="1" t="s">
        <v>416</v>
      </c>
      <c r="D38" s="42">
        <f ca="1">SUM(D31:D37)</f>
        <v>403717.30409028684</v>
      </c>
      <c r="F38" s="42">
        <f ca="1">SUM(F31:F37)</f>
        <v>403717.30409028684</v>
      </c>
      <c r="G38" s="41"/>
      <c r="H38" s="42">
        <f ca="1">SUM(H31:H37)</f>
        <v>18533.95038585359</v>
      </c>
      <c r="I38" s="41"/>
      <c r="J38" s="41"/>
      <c r="K38" s="41"/>
      <c r="L38" s="42">
        <f ca="1">SUM(L31:L37)</f>
        <v>385183.35370443325</v>
      </c>
      <c r="P38" s="42">
        <f t="shared" ref="P38:AJ38" ca="1" si="8">SUM(P31:P37)</f>
        <v>117808.08585504349</v>
      </c>
      <c r="Q38" s="42">
        <f t="shared" ca="1" si="8"/>
        <v>83713.180720646182</v>
      </c>
      <c r="R38" s="42">
        <f t="shared" ca="1" si="8"/>
        <v>23237.579754203143</v>
      </c>
      <c r="S38" s="42">
        <f t="shared" ca="1" si="8"/>
        <v>0</v>
      </c>
      <c r="T38" s="42">
        <f t="shared" ca="1" si="8"/>
        <v>0</v>
      </c>
      <c r="U38" s="42">
        <f t="shared" ca="1" si="8"/>
        <v>24656.900056140257</v>
      </c>
      <c r="V38" s="42">
        <f t="shared" ca="1" si="8"/>
        <v>29.184161028168063</v>
      </c>
      <c r="W38" s="42">
        <f t="shared" ca="1" si="8"/>
        <v>0</v>
      </c>
      <c r="X38" s="42">
        <f t="shared" ca="1" si="8"/>
        <v>0</v>
      </c>
      <c r="Y38" s="42">
        <f t="shared" ca="1" si="8"/>
        <v>13071.781129844218</v>
      </c>
      <c r="Z38" s="42">
        <f t="shared" ca="1" si="8"/>
        <v>0</v>
      </c>
      <c r="AA38" s="42">
        <f t="shared" ca="1" si="8"/>
        <v>176.22715732726201</v>
      </c>
      <c r="AB38" s="42">
        <f t="shared" ca="1" si="8"/>
        <v>43.946117112107459</v>
      </c>
      <c r="AC38" s="42">
        <f t="shared" ca="1" si="8"/>
        <v>400.90608110747456</v>
      </c>
      <c r="AD38" s="42">
        <f t="shared" ca="1" si="8"/>
        <v>0</v>
      </c>
      <c r="AE38" s="42">
        <f t="shared" ca="1" si="8"/>
        <v>2309.3859104069265</v>
      </c>
      <c r="AF38" s="42">
        <f t="shared" ca="1" si="8"/>
        <v>3377.8424775687054</v>
      </c>
      <c r="AG38" s="42">
        <f t="shared" ca="1" si="8"/>
        <v>134525.19154816473</v>
      </c>
      <c r="AH38" s="42">
        <f t="shared" ca="1" si="8"/>
        <v>290.69267929902242</v>
      </c>
      <c r="AI38" s="42">
        <f t="shared" ca="1" si="8"/>
        <v>76.400442395155451</v>
      </c>
      <c r="AJ38" s="42">
        <f t="shared" si="8"/>
        <v>0</v>
      </c>
      <c r="AN38" s="41"/>
      <c r="AO38" s="41"/>
      <c r="AP38" s="41"/>
      <c r="AQ38" s="41"/>
      <c r="AR38" s="41"/>
    </row>
    <row r="39" spans="1:44" x14ac:dyDescent="0.2">
      <c r="D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M39" s="137"/>
    </row>
    <row r="40" spans="1:44" x14ac:dyDescent="0.2">
      <c r="B40" s="6" t="s">
        <v>417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44" x14ac:dyDescent="0.2">
      <c r="A41" s="2">
        <f>A38+1</f>
        <v>21</v>
      </c>
      <c r="B41" s="1" t="s">
        <v>418</v>
      </c>
      <c r="D41" s="20">
        <f ca="1">'Distribution Class'!P$164</f>
        <v>311406.91405573947</v>
      </c>
      <c r="E41" s="20"/>
      <c r="F41" s="20">
        <f ca="1">'Distribution Class'!P$180</f>
        <v>311406.91405573947</v>
      </c>
      <c r="G41" s="20"/>
      <c r="H41" s="20"/>
      <c r="I41" s="20"/>
      <c r="J41" s="20"/>
      <c r="K41" s="20"/>
      <c r="L41" s="20">
        <f ca="1">F41-H41</f>
        <v>311406.91405573947</v>
      </c>
      <c r="N41" s="18" t="s">
        <v>419</v>
      </c>
      <c r="P41" s="20">
        <f ca="1">IF($L41&lt;&gt;0,VLOOKUP($N41,'Allocation Factors'!$B$13:$AY$548,5,FALSE)*$L41,0)+IF($H41&lt;&gt;0,(VLOOKUP($J41,'Allocation Factors'!$B$13:$AY$548,5,FALSE)*$H41),0)</f>
        <v>125363.37595369251</v>
      </c>
      <c r="Q41" s="20">
        <f ca="1">IF($L41&lt;&gt;0,VLOOKUP($N41,'Allocation Factors'!$B$13:$AY$548,6,FALSE)*$L41,0)+IF($H41&lt;&gt;0,(VLOOKUP($J41,'Allocation Factors'!$B$13:$AY$548,6,FALSE)*$H41),0)</f>
        <v>89093.157715065623</v>
      </c>
      <c r="R41" s="20">
        <f ca="1">IF($L41&lt;&gt;0,VLOOKUP($N41,'Allocation Factors'!$B$13:$AY$548,7,FALSE)*$L41,0)+IF($H41&lt;&gt;0,(VLOOKUP($J41,'Allocation Factors'!$B$13:$AY$548,7,FALSE)*$H41),0)</f>
        <v>24275.681164591882</v>
      </c>
      <c r="S41" s="20">
        <f ca="1">IF($L41&lt;&gt;0,VLOOKUP($N41,'Allocation Factors'!$B$13:$AY$548,8,FALSE)*$L41,0)+IF($H41&lt;&gt;0,(VLOOKUP($J41,'Allocation Factors'!$B$13:$AY$548,8,FALSE)*$H41),0)</f>
        <v>0</v>
      </c>
      <c r="T41" s="20">
        <f ca="1">IF($L41&lt;&gt;0,VLOOKUP($N41,'Allocation Factors'!$B$13:$AY$548,9,FALSE)*$L41,0)+IF($H41&lt;&gt;0,(VLOOKUP($J41,'Allocation Factors'!$B$13:$AY$548,9,FALSE)*$H41),0)</f>
        <v>0</v>
      </c>
      <c r="U41" s="20">
        <f ca="1">IF($L41&lt;&gt;0,VLOOKUP($N41,'Allocation Factors'!$B$13:$AY$548,10,FALSE)*$L41,0)+IF($H41&lt;&gt;0,(VLOOKUP($J41,'Allocation Factors'!$B$13:$AY$548,10,FALSE)*$H41),0)</f>
        <v>25424.92237538191</v>
      </c>
      <c r="V41" s="20">
        <f ca="1">IF($L41&lt;&gt;0,VLOOKUP($N41,'Allocation Factors'!$B$13:$AY$548,11,FALSE)*$L41,0)+IF($H41&lt;&gt;0,(VLOOKUP($J41,'Allocation Factors'!$B$13:$AY$548,11,FALSE)*$H41),0)</f>
        <v>0</v>
      </c>
      <c r="W41" s="20">
        <f ca="1">IF($L41&lt;&gt;0,VLOOKUP($N41,'Allocation Factors'!$B$13:$AY$548,12,FALSE)*$L41,0)+IF($H41&lt;&gt;0,(VLOOKUP($J41,'Allocation Factors'!$B$13:$AY$548,12,FALSE)*$H41),0)</f>
        <v>7123.4866395795116</v>
      </c>
      <c r="X41" s="20">
        <f ca="1">IF($L41&lt;&gt;0,VLOOKUP($N41,'Allocation Factors'!$B$13:$AY$548,13,FALSE)*$L41,0)+IF($H41&lt;&gt;0,(VLOOKUP($J41,'Allocation Factors'!$B$13:$AY$548,13,FALSE)*$H41),0)</f>
        <v>0</v>
      </c>
      <c r="Y41" s="20">
        <f ca="1">IF($L41&lt;&gt;0,VLOOKUP($N41,'Allocation Factors'!$B$13:$AY$548,14,FALSE)*$L41,0)+IF($H41&lt;&gt;0,(VLOOKUP($J41,'Allocation Factors'!$B$13:$AY$548,14,FALSE)*$H41),0)</f>
        <v>33767.545615625415</v>
      </c>
      <c r="Z41" s="20">
        <f ca="1">IF($L41&lt;&gt;0,VLOOKUP($N41,'Allocation Factors'!$B$13:$AY$548,15,FALSE)*$L41,0)+IF($H41&lt;&gt;0,(VLOOKUP($J41,'Allocation Factors'!$B$13:$AY$548,15,FALSE)*$H41),0)</f>
        <v>0</v>
      </c>
      <c r="AA41" s="20">
        <f ca="1">IF($L41&lt;&gt;0,VLOOKUP($N41,'Allocation Factors'!$B$13:$AY$548,16,FALSE)*$L41,0)+IF($H41&lt;&gt;0,(VLOOKUP($J41,'Allocation Factors'!$B$13:$AY$548,16,FALSE)*$H41),0)</f>
        <v>1.937311657940409</v>
      </c>
      <c r="AB41" s="20">
        <f ca="1">IF($L41&lt;&gt;0,VLOOKUP($N41,'Allocation Factors'!$B$13:$AY$548,17,FALSE)*$L41,0)+IF($H41&lt;&gt;0,(VLOOKUP($J41,'Allocation Factors'!$B$13:$AY$548,17,FALSE)*$H41),0)</f>
        <v>26.03831028790707</v>
      </c>
      <c r="AC41" s="20">
        <f ca="1">IF($L41&lt;&gt;0,VLOOKUP($N41,'Allocation Factors'!$B$13:$AY$548,18,FALSE)*$L41,0)+IF($H41&lt;&gt;0,(VLOOKUP($J41,'Allocation Factors'!$B$13:$AY$548,18,FALSE)*$H41),0)</f>
        <v>0</v>
      </c>
      <c r="AD41" s="20">
        <f ca="1">IF($L41&lt;&gt;0,VLOOKUP($N41,'Allocation Factors'!$B$13:$AY$548,19,FALSE)*$L41,0)+IF($H41&lt;&gt;0,(VLOOKUP($J41,'Allocation Factors'!$B$13:$AY$548,19,FALSE)*$H41),0)</f>
        <v>313.83230779949275</v>
      </c>
      <c r="AE41" s="20">
        <f ca="1">IF($L41&lt;&gt;0,VLOOKUP($N41,'Allocation Factors'!$B$13:$AY$548,20,FALSE)*$L41,0)+IF($H41&lt;&gt;0,(VLOOKUP($J41,'Allocation Factors'!$B$13:$AY$548,20,FALSE)*$H41),0)</f>
        <v>2417.2772870574522</v>
      </c>
      <c r="AF41" s="20">
        <f ca="1">IF($L41&lt;&gt;0,VLOOKUP($N41,'Allocation Factors'!$B$13:$AY$548,21,FALSE)*$L41,0)+IF($H41&lt;&gt;0,(VLOOKUP($J41,'Allocation Factors'!$B$13:$AY$548,21,FALSE)*$H41),0)</f>
        <v>3599.6593749998119</v>
      </c>
      <c r="AG41" s="20">
        <f ca="1">IF($L41&lt;&gt;0,VLOOKUP($N41,'Allocation Factors'!$B$13:$AY$548,22,FALSE)*$L41,0)+IF($H41&lt;&gt;0,(VLOOKUP($J41,'Allocation Factors'!$B$13:$AY$548,22,FALSE)*$H41),0)</f>
        <v>0</v>
      </c>
      <c r="AH41" s="20">
        <f ca="1">IF($L41&lt;&gt;0,VLOOKUP($N41,'Allocation Factors'!$B$13:$AY$548,23,FALSE)*$L41,0)+IF($H41&lt;&gt;0,(VLOOKUP($J41,'Allocation Factors'!$B$13:$AY$548,23,FALSE)*$H41),0)</f>
        <v>0</v>
      </c>
      <c r="AI41" s="20">
        <f ca="1">IF($L41&lt;&gt;0,VLOOKUP($N41,'Allocation Factors'!$B$13:$AY$548,24,FALSE)*$L41,0)+IF($H41&lt;&gt;0,(VLOOKUP($J41,'Allocation Factors'!$B$13:$AY$548,24,FALSE)*$H41),0)</f>
        <v>0</v>
      </c>
      <c r="AJ41" s="20">
        <v>0</v>
      </c>
      <c r="AM41" s="135"/>
      <c r="AN41" s="135"/>
      <c r="AO41" s="135"/>
      <c r="AP41" s="135"/>
      <c r="AQ41" s="135"/>
      <c r="AR41" s="135"/>
    </row>
    <row r="42" spans="1:44" x14ac:dyDescent="0.2">
      <c r="A42" s="2">
        <f>A41+1</f>
        <v>22</v>
      </c>
      <c r="B42" s="1" t="s">
        <v>420</v>
      </c>
      <c r="D42" s="20">
        <f ca="1">'Distribution Class'!R$164</f>
        <v>57512.664971773804</v>
      </c>
      <c r="E42" s="20"/>
      <c r="F42" s="20">
        <f ca="1">'Distribution Class'!R$180</f>
        <v>57512.664971773804</v>
      </c>
      <c r="G42" s="20"/>
      <c r="H42" s="20"/>
      <c r="I42" s="20"/>
      <c r="J42" s="20"/>
      <c r="K42" s="20"/>
      <c r="L42" s="20">
        <f t="shared" ref="L42:L46" ca="1" si="9">F42-H42</f>
        <v>57512.664971773804</v>
      </c>
      <c r="N42" s="18" t="s">
        <v>421</v>
      </c>
      <c r="P42" s="20">
        <f ca="1">IF($L42&lt;&gt;0,VLOOKUP($N42,'Allocation Factors'!$B$13:$AY$548,5,FALSE)*$L42,0)+IF($H42&lt;&gt;0,(VLOOKUP($J42,'Allocation Factors'!$B$13:$AY$548,5,FALSE)*$H42),0)</f>
        <v>31016.616780964607</v>
      </c>
      <c r="Q42" s="20">
        <f ca="1">IF($L42&lt;&gt;0,VLOOKUP($N42,'Allocation Factors'!$B$13:$AY$548,6,FALSE)*$L42,0)+IF($H42&lt;&gt;0,(VLOOKUP($J42,'Allocation Factors'!$B$13:$AY$548,6,FALSE)*$H42),0)</f>
        <v>22042.867860187336</v>
      </c>
      <c r="R42" s="20">
        <f ca="1">IF($L42&lt;&gt;0,VLOOKUP($N42,'Allocation Factors'!$B$13:$AY$548,7,FALSE)*$L42,0)+IF($H42&lt;&gt;0,(VLOOKUP($J42,'Allocation Factors'!$B$13:$AY$548,7,FALSE)*$H42),0)</f>
        <v>3517.5517670784843</v>
      </c>
      <c r="S42" s="20">
        <f ca="1">IF($L42&lt;&gt;0,VLOOKUP($N42,'Allocation Factors'!$B$13:$AY$548,8,FALSE)*$L42,0)+IF($H42&lt;&gt;0,(VLOOKUP($J42,'Allocation Factors'!$B$13:$AY$548,8,FALSE)*$H42),0)</f>
        <v>0</v>
      </c>
      <c r="T42" s="20">
        <f ca="1">IF($L42&lt;&gt;0,VLOOKUP($N42,'Allocation Factors'!$B$13:$AY$548,9,FALSE)*$L42,0)+IF($H42&lt;&gt;0,(VLOOKUP($J42,'Allocation Factors'!$B$13:$AY$548,9,FALSE)*$H42),0)</f>
        <v>0</v>
      </c>
      <c r="U42" s="20">
        <f ca="1">IF($L42&lt;&gt;0,VLOOKUP($N42,'Allocation Factors'!$B$13:$AY$548,10,FALSE)*$L42,0)+IF($H42&lt;&gt;0,(VLOOKUP($J42,'Allocation Factors'!$B$13:$AY$548,10,FALSE)*$H42),0)</f>
        <v>641.80651203278103</v>
      </c>
      <c r="V42" s="20">
        <f ca="1">IF($L42&lt;&gt;0,VLOOKUP($N42,'Allocation Factors'!$B$13:$AY$548,11,FALSE)*$L42,0)+IF($H42&lt;&gt;0,(VLOOKUP($J42,'Allocation Factors'!$B$13:$AY$548,11,FALSE)*$H42),0)</f>
        <v>0</v>
      </c>
      <c r="W42" s="20">
        <f ca="1">IF($L42&lt;&gt;0,VLOOKUP($N42,'Allocation Factors'!$B$13:$AY$548,12,FALSE)*$L42,0)+IF($H42&lt;&gt;0,(VLOOKUP($J42,'Allocation Factors'!$B$13:$AY$548,12,FALSE)*$H42),0)</f>
        <v>215.49124219675542</v>
      </c>
      <c r="X42" s="20">
        <f ca="1">IF($L42&lt;&gt;0,VLOOKUP($N42,'Allocation Factors'!$B$13:$AY$548,13,FALSE)*$L42,0)+IF($H42&lt;&gt;0,(VLOOKUP($J42,'Allocation Factors'!$B$13:$AY$548,13,FALSE)*$H42),0)</f>
        <v>0</v>
      </c>
      <c r="Y42" s="20">
        <f ca="1">IF($L42&lt;&gt;0,VLOOKUP($N42,'Allocation Factors'!$B$13:$AY$548,14,FALSE)*$L42,0)+IF($H42&lt;&gt;0,(VLOOKUP($J42,'Allocation Factors'!$B$13:$AY$548,14,FALSE)*$H42),0)</f>
        <v>0</v>
      </c>
      <c r="Z42" s="20">
        <f ca="1">IF($L42&lt;&gt;0,VLOOKUP($N42,'Allocation Factors'!$B$13:$AY$548,15,FALSE)*$L42,0)+IF($H42&lt;&gt;0,(VLOOKUP($J42,'Allocation Factors'!$B$13:$AY$548,15,FALSE)*$H42),0)</f>
        <v>0</v>
      </c>
      <c r="AA42" s="20">
        <f ca="1">IF($L42&lt;&gt;0,VLOOKUP($N42,'Allocation Factors'!$B$13:$AY$548,16,FALSE)*$L42,0)+IF($H42&lt;&gt;0,(VLOOKUP($J42,'Allocation Factors'!$B$13:$AY$548,16,FALSE)*$H42),0)</f>
        <v>0</v>
      </c>
      <c r="AB42" s="20">
        <f ca="1">IF($L42&lt;&gt;0,VLOOKUP($N42,'Allocation Factors'!$B$13:$AY$548,17,FALSE)*$L42,0)+IF($H42&lt;&gt;0,(VLOOKUP($J42,'Allocation Factors'!$B$13:$AY$548,17,FALSE)*$H42),0)</f>
        <v>4.4978348698428929</v>
      </c>
      <c r="AC42" s="20">
        <f ca="1">IF($L42&lt;&gt;0,VLOOKUP($N42,'Allocation Factors'!$B$13:$AY$548,18,FALSE)*$L42,0)+IF($H42&lt;&gt;0,(VLOOKUP($J42,'Allocation Factors'!$B$13:$AY$548,18,FALSE)*$H42),0)</f>
        <v>0</v>
      </c>
      <c r="AD42" s="20">
        <f ca="1">IF($L42&lt;&gt;0,VLOOKUP($N42,'Allocation Factors'!$B$13:$AY$548,19,FALSE)*$L42,0)+IF($H42&lt;&gt;0,(VLOOKUP($J42,'Allocation Factors'!$B$13:$AY$548,19,FALSE)*$H42),0)</f>
        <v>0</v>
      </c>
      <c r="AE42" s="20">
        <f ca="1">IF($L42&lt;&gt;0,VLOOKUP($N42,'Allocation Factors'!$B$13:$AY$548,20,FALSE)*$L42,0)+IF($H42&lt;&gt;0,(VLOOKUP($J42,'Allocation Factors'!$B$13:$AY$548,20,FALSE)*$H42),0)</f>
        <v>73.8329744439813</v>
      </c>
      <c r="AF42" s="20">
        <f ca="1">IF($L42&lt;&gt;0,VLOOKUP($N42,'Allocation Factors'!$B$13:$AY$548,21,FALSE)*$L42,0)+IF($H42&lt;&gt;0,(VLOOKUP($J42,'Allocation Factors'!$B$13:$AY$548,21,FALSE)*$H42),0)</f>
        <v>0</v>
      </c>
      <c r="AG42" s="20">
        <f ca="1">IF($L42&lt;&gt;0,VLOOKUP($N42,'Allocation Factors'!$B$13:$AY$548,22,FALSE)*$L42,0)+IF($H42&lt;&gt;0,(VLOOKUP($J42,'Allocation Factors'!$B$13:$AY$548,22,FALSE)*$H42),0)</f>
        <v>0</v>
      </c>
      <c r="AH42" s="20">
        <f ca="1">IF($L42&lt;&gt;0,VLOOKUP($N42,'Allocation Factors'!$B$13:$AY$548,23,FALSE)*$L42,0)+IF($H42&lt;&gt;0,(VLOOKUP($J42,'Allocation Factors'!$B$13:$AY$548,23,FALSE)*$H42),0)</f>
        <v>0</v>
      </c>
      <c r="AI42" s="20">
        <f ca="1">IF($L42&lt;&gt;0,VLOOKUP($N42,'Allocation Factors'!$B$13:$AY$548,24,FALSE)*$L42,0)+IF($H42&lt;&gt;0,(VLOOKUP($J42,'Allocation Factors'!$B$13:$AY$548,24,FALSE)*$H42),0)</f>
        <v>0</v>
      </c>
      <c r="AJ42" s="20">
        <v>0</v>
      </c>
      <c r="AN42" s="135"/>
      <c r="AO42" s="135"/>
      <c r="AP42" s="135"/>
      <c r="AQ42" s="135"/>
      <c r="AR42" s="135"/>
    </row>
    <row r="43" spans="1:44" x14ac:dyDescent="0.2">
      <c r="A43" s="2">
        <f t="shared" ref="A43:A56" si="10">A42+1</f>
        <v>23</v>
      </c>
      <c r="B43" s="1" t="s">
        <v>422</v>
      </c>
      <c r="D43" s="20">
        <f ca="1">'Distribution Class'!T$164</f>
        <v>306243.27582367021</v>
      </c>
      <c r="E43" s="20"/>
      <c r="F43" s="20">
        <f ca="1">'Distribution Class'!T$180</f>
        <v>305683.4115939769</v>
      </c>
      <c r="G43" s="20"/>
      <c r="H43" s="20"/>
      <c r="I43" s="20"/>
      <c r="J43" s="20"/>
      <c r="K43" s="20"/>
      <c r="L43" s="20">
        <f t="shared" ca="1" si="9"/>
        <v>305683.4115939769</v>
      </c>
      <c r="N43" s="18" t="s">
        <v>423</v>
      </c>
      <c r="P43" s="20">
        <f ca="1">IF($L43&lt;&gt;0,VLOOKUP($N43,'Allocation Factors'!$B$13:$AY$548,5,FALSE)*$L43,0)+IF($H43&lt;&gt;0,(VLOOKUP($J43,'Allocation Factors'!$B$13:$AY$548,5,FALSE)*$H43),0)</f>
        <v>167868.31424996446</v>
      </c>
      <c r="Q43" s="20">
        <f ca="1">IF($L43&lt;&gt;0,VLOOKUP($N43,'Allocation Factors'!$B$13:$AY$548,6,FALSE)*$L43,0)+IF($H43&lt;&gt;0,(VLOOKUP($J43,'Allocation Factors'!$B$13:$AY$548,6,FALSE)*$H43),0)</f>
        <v>119300.53800049856</v>
      </c>
      <c r="R43" s="20">
        <f ca="1">IF($L43&lt;&gt;0,VLOOKUP($N43,'Allocation Factors'!$B$13:$AY$548,7,FALSE)*$L43,0)+IF($H43&lt;&gt;0,(VLOOKUP($J43,'Allocation Factors'!$B$13:$AY$548,7,FALSE)*$H43),0)</f>
        <v>14266.17226210845</v>
      </c>
      <c r="S43" s="20">
        <f ca="1">IF($L43&lt;&gt;0,VLOOKUP($N43,'Allocation Factors'!$B$13:$AY$548,8,FALSE)*$L43,0)+IF($H43&lt;&gt;0,(VLOOKUP($J43,'Allocation Factors'!$B$13:$AY$548,8,FALSE)*$H43),0)</f>
        <v>0</v>
      </c>
      <c r="T43" s="20">
        <f ca="1">IF($L43&lt;&gt;0,VLOOKUP($N43,'Allocation Factors'!$B$13:$AY$548,9,FALSE)*$L43,0)+IF($H43&lt;&gt;0,(VLOOKUP($J43,'Allocation Factors'!$B$13:$AY$548,9,FALSE)*$H43),0)</f>
        <v>0</v>
      </c>
      <c r="U43" s="20">
        <f ca="1">IF($L43&lt;&gt;0,VLOOKUP($N43,'Allocation Factors'!$B$13:$AY$548,10,FALSE)*$L43,0)+IF($H43&lt;&gt;0,(VLOOKUP($J43,'Allocation Factors'!$B$13:$AY$548,10,FALSE)*$H43),0)</f>
        <v>1984.0674483145742</v>
      </c>
      <c r="V43" s="20">
        <f ca="1">IF($L43&lt;&gt;0,VLOOKUP($N43,'Allocation Factors'!$B$13:$AY$548,11,FALSE)*$L43,0)+IF($H43&lt;&gt;0,(VLOOKUP($J43,'Allocation Factors'!$B$13:$AY$548,11,FALSE)*$H43),0)</f>
        <v>232.97591602799218</v>
      </c>
      <c r="W43" s="20">
        <f ca="1">IF($L43&lt;&gt;0,VLOOKUP($N43,'Allocation Factors'!$B$13:$AY$548,12,FALSE)*$L43,0)+IF($H43&lt;&gt;0,(VLOOKUP($J43,'Allocation Factors'!$B$13:$AY$548,12,FALSE)*$H43),0)</f>
        <v>26.384507780966729</v>
      </c>
      <c r="X43" s="20">
        <f ca="1">IF($L43&lt;&gt;0,VLOOKUP($N43,'Allocation Factors'!$B$13:$AY$548,13,FALSE)*$L43,0)+IF($H43&lt;&gt;0,(VLOOKUP($J43,'Allocation Factors'!$B$13:$AY$548,13,FALSE)*$H43),0)</f>
        <v>479.0030825310219</v>
      </c>
      <c r="Y43" s="20">
        <f ca="1">IF($L43&lt;&gt;0,VLOOKUP($N43,'Allocation Factors'!$B$13:$AY$548,14,FALSE)*$L43,0)+IF($H43&lt;&gt;0,(VLOOKUP($J43,'Allocation Factors'!$B$13:$AY$548,14,FALSE)*$H43),0)</f>
        <v>0</v>
      </c>
      <c r="Z43" s="20">
        <f ca="1">IF($L43&lt;&gt;0,VLOOKUP($N43,'Allocation Factors'!$B$13:$AY$548,15,FALSE)*$L43,0)+IF($H43&lt;&gt;0,(VLOOKUP($J43,'Allocation Factors'!$B$13:$AY$548,15,FALSE)*$H43),0)</f>
        <v>1168.370406605492</v>
      </c>
      <c r="AA43" s="20">
        <f ca="1">IF($L43&lt;&gt;0,VLOOKUP($N43,'Allocation Factors'!$B$13:$AY$548,16,FALSE)*$L43,0)+IF($H43&lt;&gt;0,(VLOOKUP($J43,'Allocation Factors'!$B$13:$AY$548,16,FALSE)*$H43),0)</f>
        <v>342.6211682666297</v>
      </c>
      <c r="AB43" s="20">
        <f ca="1">IF($L43&lt;&gt;0,VLOOKUP($N43,'Allocation Factors'!$B$13:$AY$548,17,FALSE)*$L43,0)+IF($H43&lt;&gt;0,(VLOOKUP($J43,'Allocation Factors'!$B$13:$AY$548,17,FALSE)*$H43),0)</f>
        <v>14.964551878725711</v>
      </c>
      <c r="AC43" s="20">
        <f ca="1">IF($L43&lt;&gt;0,VLOOKUP($N43,'Allocation Factors'!$B$13:$AY$548,18,FALSE)*$L43,0)+IF($H43&lt;&gt;0,(VLOOKUP($J43,'Allocation Factors'!$B$13:$AY$548,18,FALSE)*$H43),0)</f>
        <v>0</v>
      </c>
      <c r="AD43" s="20">
        <f ca="1">IF($L43&lt;&gt;0,VLOOKUP($N43,'Allocation Factors'!$B$13:$AY$548,19,FALSE)*$L43,0)+IF($H43&lt;&gt;0,(VLOOKUP($J43,'Allocation Factors'!$B$13:$AY$548,19,FALSE)*$H43),0)</f>
        <v>0</v>
      </c>
      <c r="AE43" s="20">
        <f ca="1">IF($L43&lt;&gt;0,VLOOKUP($N43,'Allocation Factors'!$B$13:$AY$548,20,FALSE)*$L43,0)+IF($H43&lt;&gt;0,(VLOOKUP($J43,'Allocation Factors'!$B$13:$AY$548,20,FALSE)*$H43),0)</f>
        <v>0</v>
      </c>
      <c r="AF43" s="20">
        <f ca="1">IF($L43&lt;&gt;0,VLOOKUP($N43,'Allocation Factors'!$B$13:$AY$548,21,FALSE)*$L43,0)+IF($H43&lt;&gt;0,(VLOOKUP($J43,'Allocation Factors'!$B$13:$AY$548,21,FALSE)*$H43),0)</f>
        <v>0</v>
      </c>
      <c r="AG43" s="20">
        <f ca="1">IF($L43&lt;&gt;0,VLOOKUP($N43,'Allocation Factors'!$B$13:$AY$548,22,FALSE)*$L43,0)+IF($H43&lt;&gt;0,(VLOOKUP($J43,'Allocation Factors'!$B$13:$AY$548,22,FALSE)*$H43),0)</f>
        <v>0</v>
      </c>
      <c r="AH43" s="20">
        <f ca="1">IF($L43&lt;&gt;0,VLOOKUP($N43,'Allocation Factors'!$B$13:$AY$548,23,FALSE)*$L43,0)+IF($H43&lt;&gt;0,(VLOOKUP($J43,'Allocation Factors'!$B$13:$AY$548,23,FALSE)*$H43),0)</f>
        <v>0</v>
      </c>
      <c r="AI43" s="20">
        <f ca="1">IF($L43&lt;&gt;0,VLOOKUP($N43,'Allocation Factors'!$B$13:$AY$548,24,FALSE)*$L43,0)+IF($H43&lt;&gt;0,(VLOOKUP($J43,'Allocation Factors'!$B$13:$AY$548,24,FALSE)*$H43),0)</f>
        <v>0</v>
      </c>
      <c r="AJ43" s="20">
        <v>0</v>
      </c>
      <c r="AN43" s="135"/>
      <c r="AO43" s="135"/>
      <c r="AP43" s="135"/>
      <c r="AQ43" s="135"/>
      <c r="AR43" s="135"/>
    </row>
    <row r="44" spans="1:44" x14ac:dyDescent="0.2">
      <c r="B44" s="1" t="s">
        <v>424</v>
      </c>
      <c r="D44" s="20"/>
      <c r="E44" s="20"/>
      <c r="F44" s="20"/>
      <c r="G44" s="20"/>
      <c r="H44" s="20"/>
      <c r="I44" s="20"/>
      <c r="J44" s="20"/>
      <c r="K44" s="20"/>
      <c r="L44" s="20"/>
      <c r="AN44" s="135"/>
      <c r="AO44" s="135"/>
      <c r="AP44" s="135"/>
      <c r="AQ44" s="135"/>
      <c r="AR44" s="135"/>
    </row>
    <row r="45" spans="1:44" x14ac:dyDescent="0.2">
      <c r="A45" s="2">
        <f>A43+1</f>
        <v>24</v>
      </c>
      <c r="B45" s="36" t="s">
        <v>425</v>
      </c>
      <c r="D45" s="20">
        <f ca="1">'Distribution Class'!AJ148</f>
        <v>150927.52203758305</v>
      </c>
      <c r="E45" s="20"/>
      <c r="F45" s="20">
        <f ca="1">D45</f>
        <v>150927.52203758305</v>
      </c>
      <c r="G45" s="20"/>
      <c r="H45" s="20"/>
      <c r="I45" s="20"/>
      <c r="J45" s="20"/>
      <c r="K45" s="20"/>
      <c r="L45" s="20">
        <f t="shared" ca="1" si="9"/>
        <v>150927.52203758305</v>
      </c>
      <c r="N45" s="18" t="s">
        <v>426</v>
      </c>
      <c r="P45" s="20">
        <f ca="1">IF($L45&lt;&gt;0,VLOOKUP($N45,'Allocation Factors'!$B$13:$AY$548,5,FALSE)*$L45,0)+IF($H45&lt;&gt;0,(VLOOKUP($J45,'Allocation Factors'!$B$13:$AY$548,5,FALSE)*$H45),0)</f>
        <v>109342.22361408165</v>
      </c>
      <c r="Q45" s="20">
        <f ca="1">IF($L45&lt;&gt;0,VLOOKUP($N45,'Allocation Factors'!$B$13:$AY$548,6,FALSE)*$L45,0)+IF($H45&lt;&gt;0,(VLOOKUP($J45,'Allocation Factors'!$B$13:$AY$548,6,FALSE)*$H45),0)</f>
        <v>24662.023221804335</v>
      </c>
      <c r="R45" s="20">
        <f ca="1">IF($L45&lt;&gt;0,VLOOKUP($N45,'Allocation Factors'!$B$13:$AY$548,7,FALSE)*$L45,0)+IF($H45&lt;&gt;0,(VLOOKUP($J45,'Allocation Factors'!$B$13:$AY$548,7,FALSE)*$H45),0)</f>
        <v>9925.6225553503191</v>
      </c>
      <c r="S45" s="20">
        <f ca="1">IF($L45&lt;&gt;0,VLOOKUP($N45,'Allocation Factors'!$B$13:$AY$548,8,FALSE)*$L45,0)+IF($H45&lt;&gt;0,(VLOOKUP($J45,'Allocation Factors'!$B$13:$AY$548,8,FALSE)*$H45),0)</f>
        <v>0</v>
      </c>
      <c r="T45" s="20">
        <f ca="1">IF($L45&lt;&gt;0,VLOOKUP($N45,'Allocation Factors'!$B$13:$AY$548,9,FALSE)*$L45,0)+IF($H45&lt;&gt;0,(VLOOKUP($J45,'Allocation Factors'!$B$13:$AY$548,9,FALSE)*$H45),0)</f>
        <v>0</v>
      </c>
      <c r="U45" s="20">
        <f ca="1">IF($L45&lt;&gt;0,VLOOKUP($N45,'Allocation Factors'!$B$13:$AY$548,10,FALSE)*$L45,0)+IF($H45&lt;&gt;0,(VLOOKUP($J45,'Allocation Factors'!$B$13:$AY$548,10,FALSE)*$H45),0)</f>
        <v>3089.5210341603383</v>
      </c>
      <c r="V45" s="20">
        <f ca="1">IF($L45&lt;&gt;0,VLOOKUP($N45,'Allocation Factors'!$B$13:$AY$548,11,FALSE)*$L45,0)+IF($H45&lt;&gt;0,(VLOOKUP($J45,'Allocation Factors'!$B$13:$AY$548,11,FALSE)*$H45),0)</f>
        <v>62.333654494609029</v>
      </c>
      <c r="W45" s="20">
        <f ca="1">IF($L45&lt;&gt;0,VLOOKUP($N45,'Allocation Factors'!$B$13:$AY$548,12,FALSE)*$L45,0)+IF($H45&lt;&gt;0,(VLOOKUP($J45,'Allocation Factors'!$B$13:$AY$548,12,FALSE)*$H45),0)</f>
        <v>1212.5541343432665</v>
      </c>
      <c r="X45" s="20">
        <f ca="1">IF($L45&lt;&gt;0,VLOOKUP($N45,'Allocation Factors'!$B$13:$AY$548,13,FALSE)*$L45,0)+IF($H45&lt;&gt;0,(VLOOKUP($J45,'Allocation Factors'!$B$13:$AY$548,13,FALSE)*$H45),0)</f>
        <v>76.211138345487399</v>
      </c>
      <c r="Y45" s="20">
        <f ca="1">IF($L45&lt;&gt;0,VLOOKUP($N45,'Allocation Factors'!$B$13:$AY$548,14,FALSE)*$L45,0)+IF($H45&lt;&gt;0,(VLOOKUP($J45,'Allocation Factors'!$B$13:$AY$548,14,FALSE)*$H45),0)</f>
        <v>726.10409582205693</v>
      </c>
      <c r="Z45" s="20">
        <f ca="1">IF($L45&lt;&gt;0,VLOOKUP($N45,'Allocation Factors'!$B$13:$AY$548,15,FALSE)*$L45,0)+IF($H45&lt;&gt;0,(VLOOKUP($J45,'Allocation Factors'!$B$13:$AY$548,15,FALSE)*$H45),0)</f>
        <v>14.319050254709026</v>
      </c>
      <c r="AA45" s="20">
        <f ca="1">IF($L45&lt;&gt;0,VLOOKUP($N45,'Allocation Factors'!$B$13:$AY$548,16,FALSE)*$L45,0)+IF($H45&lt;&gt;0,(VLOOKUP($J45,'Allocation Factors'!$B$13:$AY$548,16,FALSE)*$H45),0)</f>
        <v>981.40805715655642</v>
      </c>
      <c r="AB45" s="20">
        <f ca="1">IF($L45&lt;&gt;0,VLOOKUP($N45,'Allocation Factors'!$B$13:$AY$548,17,FALSE)*$L45,0)+IF($H45&lt;&gt;0,(VLOOKUP($J45,'Allocation Factors'!$B$13:$AY$548,17,FALSE)*$H45),0)</f>
        <v>692.12430787459675</v>
      </c>
      <c r="AC45" s="20">
        <f ca="1">IF($L45&lt;&gt;0,VLOOKUP($N45,'Allocation Factors'!$B$13:$AY$548,18,FALSE)*$L45,0)+IF($H45&lt;&gt;0,(VLOOKUP($J45,'Allocation Factors'!$B$13:$AY$548,18,FALSE)*$H45),0)</f>
        <v>0</v>
      </c>
      <c r="AD45" s="20">
        <f ca="1">IF($L45&lt;&gt;0,VLOOKUP($N45,'Allocation Factors'!$B$13:$AY$548,19,FALSE)*$L45,0)+IF($H45&lt;&gt;0,(VLOOKUP($J45,'Allocation Factors'!$B$13:$AY$548,19,FALSE)*$H45),0)</f>
        <v>0</v>
      </c>
      <c r="AE45" s="20">
        <f ca="1">IF($L45&lt;&gt;0,VLOOKUP($N45,'Allocation Factors'!$B$13:$AY$548,20,FALSE)*$L45,0)+IF($H45&lt;&gt;0,(VLOOKUP($J45,'Allocation Factors'!$B$13:$AY$548,20,FALSE)*$H45),0)</f>
        <v>50.042962839135647</v>
      </c>
      <c r="AF45" s="20">
        <f ca="1">IF($L45&lt;&gt;0,VLOOKUP($N45,'Allocation Factors'!$B$13:$AY$548,21,FALSE)*$L45,0)+IF($H45&lt;&gt;0,(VLOOKUP($J45,'Allocation Factors'!$B$13:$AY$548,21,FALSE)*$H45),0)</f>
        <v>93.034211056015323</v>
      </c>
      <c r="AG45" s="20">
        <f ca="1">IF($L45&lt;&gt;0,VLOOKUP($N45,'Allocation Factors'!$B$13:$AY$548,22,FALSE)*$L45,0)+IF($H45&lt;&gt;0,(VLOOKUP($J45,'Allocation Factors'!$B$13:$AY$548,22,FALSE)*$H45),0)</f>
        <v>0</v>
      </c>
      <c r="AH45" s="20">
        <f ca="1">IF($L45&lt;&gt;0,VLOOKUP($N45,'Allocation Factors'!$B$13:$AY$548,23,FALSE)*$L45,0)+IF($H45&lt;&gt;0,(VLOOKUP($J45,'Allocation Factors'!$B$13:$AY$548,23,FALSE)*$H45),0)</f>
        <v>0</v>
      </c>
      <c r="AI45" s="20">
        <f ca="1">IF($L45&lt;&gt;0,VLOOKUP($N45,'Allocation Factors'!$B$13:$AY$548,24,FALSE)*$L45,0)+IF($H45&lt;&gt;0,(VLOOKUP($J45,'Allocation Factors'!$B$13:$AY$548,24,FALSE)*$H45),0)</f>
        <v>0</v>
      </c>
      <c r="AJ45" s="20">
        <v>0</v>
      </c>
      <c r="AN45" s="135"/>
      <c r="AO45" s="135"/>
      <c r="AP45" s="135"/>
      <c r="AQ45" s="135"/>
      <c r="AR45" s="135"/>
    </row>
    <row r="46" spans="1:44" x14ac:dyDescent="0.2">
      <c r="A46" s="2">
        <f t="shared" si="10"/>
        <v>25</v>
      </c>
      <c r="B46" s="36" t="s">
        <v>427</v>
      </c>
      <c r="D46" s="20">
        <f ca="1">'Distribution Class'!V164-'Total ALLOCATION'!D45</f>
        <v>65848.377147061168</v>
      </c>
      <c r="E46" s="20"/>
      <c r="F46" s="20">
        <f ca="1">D46</f>
        <v>65848.377147061168</v>
      </c>
      <c r="G46" s="20"/>
      <c r="H46" s="20"/>
      <c r="I46" s="20"/>
      <c r="J46" s="20"/>
      <c r="K46" s="20"/>
      <c r="L46" s="20">
        <f t="shared" ca="1" si="9"/>
        <v>65848.377147061168</v>
      </c>
      <c r="N46" s="18" t="s">
        <v>428</v>
      </c>
      <c r="P46" s="20">
        <f ca="1">IF($L46&lt;&gt;0,VLOOKUP($N46,'Allocation Factors'!$B$13:$AY$548,5,FALSE)*$L46,0)+IF($H46&lt;&gt;0,(VLOOKUP($J46,'Allocation Factors'!$B$13:$AY$548,5,FALSE)*$H46),0)</f>
        <v>40146.167562685361</v>
      </c>
      <c r="Q46" s="20">
        <f ca="1">IF($L46&lt;&gt;0,VLOOKUP($N46,'Allocation Factors'!$B$13:$AY$548,6,FALSE)*$L46,0)+IF($H46&lt;&gt;0,(VLOOKUP($J46,'Allocation Factors'!$B$13:$AY$548,6,FALSE)*$H46),0)</f>
        <v>13992.342429988015</v>
      </c>
      <c r="R46" s="20">
        <f ca="1">IF($L46&lt;&gt;0,VLOOKUP($N46,'Allocation Factors'!$B$13:$AY$548,7,FALSE)*$L46,0)+IF($H46&lt;&gt;0,(VLOOKUP($J46,'Allocation Factors'!$B$13:$AY$548,7,FALSE)*$H46),0)</f>
        <v>7843.9238408933006</v>
      </c>
      <c r="S46" s="20">
        <f ca="1">IF($L46&lt;&gt;0,VLOOKUP($N46,'Allocation Factors'!$B$13:$AY$548,8,FALSE)*$L46,0)+IF($H46&lt;&gt;0,(VLOOKUP($J46,'Allocation Factors'!$B$13:$AY$548,8,FALSE)*$H46),0)</f>
        <v>0</v>
      </c>
      <c r="T46" s="20">
        <f ca="1">IF($L46&lt;&gt;0,VLOOKUP($N46,'Allocation Factors'!$B$13:$AY$548,9,FALSE)*$L46,0)+IF($H46&lt;&gt;0,(VLOOKUP($J46,'Allocation Factors'!$B$13:$AY$548,9,FALSE)*$H46),0)</f>
        <v>0</v>
      </c>
      <c r="U46" s="20">
        <f ca="1">IF($L46&lt;&gt;0,VLOOKUP($N46,'Allocation Factors'!$B$13:$AY$548,10,FALSE)*$L46,0)+IF($H46&lt;&gt;0,(VLOOKUP($J46,'Allocation Factors'!$B$13:$AY$548,10,FALSE)*$H46),0)</f>
        <v>1499.4521646033238</v>
      </c>
      <c r="V46" s="20">
        <f ca="1">IF($L46&lt;&gt;0,VLOOKUP($N46,'Allocation Factors'!$B$13:$AY$548,11,FALSE)*$L46,0)+IF($H46&lt;&gt;0,(VLOOKUP($J46,'Allocation Factors'!$B$13:$AY$548,11,FALSE)*$H46),0)</f>
        <v>30.252693581346424</v>
      </c>
      <c r="W46" s="20">
        <f ca="1">IF($L46&lt;&gt;0,VLOOKUP($N46,'Allocation Factors'!$B$13:$AY$548,12,FALSE)*$L46,0)+IF($H46&lt;&gt;0,(VLOOKUP($J46,'Allocation Factors'!$B$13:$AY$548,12,FALSE)*$H46),0)</f>
        <v>657.1486901162308</v>
      </c>
      <c r="X46" s="20">
        <f ca="1">IF($L46&lt;&gt;0,VLOOKUP($N46,'Allocation Factors'!$B$13:$AY$548,13,FALSE)*$L46,0)+IF($H46&lt;&gt;0,(VLOOKUP($J46,'Allocation Factors'!$B$13:$AY$548,13,FALSE)*$H46),0)</f>
        <v>41.302939240010851</v>
      </c>
      <c r="Y46" s="20">
        <f ca="1">IF($L46&lt;&gt;0,VLOOKUP($N46,'Allocation Factors'!$B$13:$AY$548,14,FALSE)*$L46,0)+IF($H46&lt;&gt;0,(VLOOKUP($J46,'Allocation Factors'!$B$13:$AY$548,14,FALSE)*$H46),0)</f>
        <v>313.46029054037302</v>
      </c>
      <c r="Z46" s="20">
        <f ca="1">IF($L46&lt;&gt;0,VLOOKUP($N46,'Allocation Factors'!$B$13:$AY$548,15,FALSE)*$L46,0)+IF($H46&lt;&gt;0,(VLOOKUP($J46,'Allocation Factors'!$B$13:$AY$548,15,FALSE)*$H46),0)</f>
        <v>6.1815567202133757</v>
      </c>
      <c r="AA46" s="20">
        <f ca="1">IF($L46&lt;&gt;0,VLOOKUP($N46,'Allocation Factors'!$B$13:$AY$548,16,FALSE)*$L46,0)+IF($H46&lt;&gt;0,(VLOOKUP($J46,'Allocation Factors'!$B$13:$AY$548,16,FALSE)*$H46),0)</f>
        <v>671.14082056923019</v>
      </c>
      <c r="AB46" s="20">
        <f ca="1">IF($L46&lt;&gt;0,VLOOKUP($N46,'Allocation Factors'!$B$13:$AY$548,17,FALSE)*$L46,0)+IF($H46&lt;&gt;0,(VLOOKUP($J46,'Allocation Factors'!$B$13:$AY$548,17,FALSE)*$H46),0)</f>
        <v>588.83528118579829</v>
      </c>
      <c r="AC46" s="20">
        <f ca="1">IF($L46&lt;&gt;0,VLOOKUP($N46,'Allocation Factors'!$B$13:$AY$548,18,FALSE)*$L46,0)+IF($H46&lt;&gt;0,(VLOOKUP($J46,'Allocation Factors'!$B$13:$AY$548,18,FALSE)*$H46),0)</f>
        <v>0</v>
      </c>
      <c r="AD46" s="20">
        <f ca="1">IF($L46&lt;&gt;0,VLOOKUP($N46,'Allocation Factors'!$B$13:$AY$548,19,FALSE)*$L46,0)+IF($H46&lt;&gt;0,(VLOOKUP($J46,'Allocation Factors'!$B$13:$AY$548,19,FALSE)*$H46),0)</f>
        <v>0</v>
      </c>
      <c r="AE46" s="20">
        <f ca="1">IF($L46&lt;&gt;0,VLOOKUP($N46,'Allocation Factors'!$B$13:$AY$548,20,FALSE)*$L46,0)+IF($H46&lt;&gt;0,(VLOOKUP($J46,'Allocation Factors'!$B$13:$AY$548,20,FALSE)*$H46),0)</f>
        <v>20.345264501337848</v>
      </c>
      <c r="AF46" s="20">
        <f ca="1">IF($L46&lt;&gt;0,VLOOKUP($N46,'Allocation Factors'!$B$13:$AY$548,21,FALSE)*$L46,0)+IF($H46&lt;&gt;0,(VLOOKUP($J46,'Allocation Factors'!$B$13:$AY$548,21,FALSE)*$H46),0)</f>
        <v>37.823612436625552</v>
      </c>
      <c r="AG46" s="20">
        <f ca="1">IF($L46&lt;&gt;0,VLOOKUP($N46,'Allocation Factors'!$B$13:$AY$548,22,FALSE)*$L46,0)+IF($H46&lt;&gt;0,(VLOOKUP($J46,'Allocation Factors'!$B$13:$AY$548,22,FALSE)*$H46),0)</f>
        <v>0</v>
      </c>
      <c r="AH46" s="20">
        <f ca="1">IF($L46&lt;&gt;0,VLOOKUP($N46,'Allocation Factors'!$B$13:$AY$548,23,FALSE)*$L46,0)+IF($H46&lt;&gt;0,(VLOOKUP($J46,'Allocation Factors'!$B$13:$AY$548,23,FALSE)*$H46),0)</f>
        <v>0</v>
      </c>
      <c r="AI46" s="20">
        <f ca="1">IF($L46&lt;&gt;0,VLOOKUP($N46,'Allocation Factors'!$B$13:$AY$548,24,FALSE)*$L46,0)+IF($H46&lt;&gt;0,(VLOOKUP($J46,'Allocation Factors'!$B$13:$AY$548,24,FALSE)*$H46),0)</f>
        <v>0</v>
      </c>
      <c r="AJ46" s="20">
        <v>0</v>
      </c>
      <c r="AN46" s="135"/>
      <c r="AO46" s="135"/>
      <c r="AP46" s="135"/>
      <c r="AQ46" s="135"/>
      <c r="AR46" s="135"/>
    </row>
    <row r="47" spans="1:44" x14ac:dyDescent="0.2">
      <c r="A47" s="2">
        <f t="shared" si="10"/>
        <v>26</v>
      </c>
      <c r="B47" s="1" t="s">
        <v>429</v>
      </c>
      <c r="D47" s="20">
        <f ca="1">'Distribution Class'!X$164</f>
        <v>407980.07155946712</v>
      </c>
      <c r="E47" s="20"/>
      <c r="F47" s="20">
        <f ca="1">'Distribution Class'!X$180</f>
        <v>407234.215351263</v>
      </c>
      <c r="G47" s="20"/>
      <c r="H47" s="20"/>
      <c r="I47" s="20"/>
      <c r="J47" s="20"/>
      <c r="K47" s="20"/>
      <c r="L47" s="20">
        <f ca="1">F47-H47</f>
        <v>407234.215351263</v>
      </c>
      <c r="N47" s="18" t="s">
        <v>330</v>
      </c>
      <c r="P47" s="20">
        <f ca="1">IF($L47&lt;&gt;0,VLOOKUP($N47,'Allocation Factors'!$B$13:$AY$548,5,FALSE)*$L47,0)+IF($H47&lt;&gt;0,(VLOOKUP($J47,'Allocation Factors'!$B$13:$AY$548,5,FALSE)*$H47),0)</f>
        <v>398293.55142121384</v>
      </c>
      <c r="Q47" s="20">
        <f ca="1">IF($L47&lt;&gt;0,VLOOKUP($N47,'Allocation Factors'!$B$13:$AY$548,6,FALSE)*$L47,0)+IF($H47&lt;&gt;0,(VLOOKUP($J47,'Allocation Factors'!$B$13:$AY$548,6,FALSE)*$H47),0)</f>
        <v>8836.1150186859741</v>
      </c>
      <c r="R47" s="20">
        <f ca="1">IF($L47&lt;&gt;0,VLOOKUP($N47,'Allocation Factors'!$B$13:$AY$548,7,FALSE)*$L47,0)+IF($H47&lt;&gt;0,(VLOOKUP($J47,'Allocation Factors'!$B$13:$AY$548,7,FALSE)*$H47),0)</f>
        <v>79.423949546014029</v>
      </c>
      <c r="S47" s="20">
        <f ca="1">IF($L47&lt;&gt;0,VLOOKUP($N47,'Allocation Factors'!$B$13:$AY$548,8,FALSE)*$L47,0)+IF($H47&lt;&gt;0,(VLOOKUP($J47,'Allocation Factors'!$B$13:$AY$548,8,FALSE)*$H47),0)</f>
        <v>0</v>
      </c>
      <c r="T47" s="20">
        <f ca="1">IF($L47&lt;&gt;0,VLOOKUP($N47,'Allocation Factors'!$B$13:$AY$548,9,FALSE)*$L47,0)+IF($H47&lt;&gt;0,(VLOOKUP($J47,'Allocation Factors'!$B$13:$AY$548,9,FALSE)*$H47),0)</f>
        <v>0</v>
      </c>
      <c r="U47" s="20">
        <f ca="1">IF($L47&lt;&gt;0,VLOOKUP($N47,'Allocation Factors'!$B$13:$AY$548,10,FALSE)*$L47,0)+IF($H47&lt;&gt;0,(VLOOKUP($J47,'Allocation Factors'!$B$13:$AY$548,10,FALSE)*$H47),0)</f>
        <v>8.3057725015439505</v>
      </c>
      <c r="V47" s="20">
        <f ca="1">IF($L47&lt;&gt;0,VLOOKUP($N47,'Allocation Factors'!$B$13:$AY$548,11,FALSE)*$L47,0)+IF($H47&lt;&gt;0,(VLOOKUP($J47,'Allocation Factors'!$B$13:$AY$548,11,FALSE)*$H47),0)</f>
        <v>0</v>
      </c>
      <c r="W47" s="20">
        <f ca="1">IF($L47&lt;&gt;0,VLOOKUP($N47,'Allocation Factors'!$B$13:$AY$548,12,FALSE)*$L47,0)+IF($H47&lt;&gt;0,(VLOOKUP($J47,'Allocation Factors'!$B$13:$AY$548,12,FALSE)*$H47),0)</f>
        <v>5.0872856571956699</v>
      </c>
      <c r="X47" s="20">
        <f ca="1">IF($L47&lt;&gt;0,VLOOKUP($N47,'Allocation Factors'!$B$13:$AY$548,13,FALSE)*$L47,0)+IF($H47&lt;&gt;0,(VLOOKUP($J47,'Allocation Factors'!$B$13:$AY$548,13,FALSE)*$H47),0)</f>
        <v>0</v>
      </c>
      <c r="Y47" s="20">
        <f ca="1">IF($L47&lt;&gt;0,VLOOKUP($N47,'Allocation Factors'!$B$13:$AY$548,14,FALSE)*$L47,0)+IF($H47&lt;&gt;0,(VLOOKUP($J47,'Allocation Factors'!$B$13:$AY$548,14,FALSE)*$H47),0)</f>
        <v>1.4535101877701915</v>
      </c>
      <c r="Z47" s="20">
        <f ca="1">IF($L47&lt;&gt;0,VLOOKUP($N47,'Allocation Factors'!$B$13:$AY$548,15,FALSE)*$L47,0)+IF($H47&lt;&gt;0,(VLOOKUP($J47,'Allocation Factors'!$B$13:$AY$548,15,FALSE)*$H47),0)</f>
        <v>0</v>
      </c>
      <c r="AA47" s="20">
        <f ca="1">IF($L47&lt;&gt;0,VLOOKUP($N47,'Allocation Factors'!$B$13:$AY$548,16,FALSE)*$L47,0)+IF($H47&lt;&gt;0,(VLOOKUP($J47,'Allocation Factors'!$B$13:$AY$548,16,FALSE)*$H47),0)</f>
        <v>5.3987521260035676</v>
      </c>
      <c r="AB47" s="20">
        <f ca="1">IF($L47&lt;&gt;0,VLOOKUP($N47,'Allocation Factors'!$B$13:$AY$548,17,FALSE)*$L47,0)+IF($H47&lt;&gt;0,(VLOOKUP($J47,'Allocation Factors'!$B$13:$AY$548,17,FALSE)*$H47),0)</f>
        <v>4.2567084070412751</v>
      </c>
      <c r="AC47" s="20">
        <f ca="1">IF($L47&lt;&gt;0,VLOOKUP($N47,'Allocation Factors'!$B$13:$AY$548,18,FALSE)*$L47,0)+IF($H47&lt;&gt;0,(VLOOKUP($J47,'Allocation Factors'!$B$13:$AY$548,18,FALSE)*$H47),0)</f>
        <v>0</v>
      </c>
      <c r="AD47" s="20">
        <f ca="1">IF($L47&lt;&gt;0,VLOOKUP($N47,'Allocation Factors'!$B$13:$AY$548,19,FALSE)*$L47,0)+IF($H47&lt;&gt;0,(VLOOKUP($J47,'Allocation Factors'!$B$13:$AY$548,19,FALSE)*$H47),0)</f>
        <v>0</v>
      </c>
      <c r="AE47" s="20">
        <f ca="1">IF($L47&lt;&gt;0,VLOOKUP($N47,'Allocation Factors'!$B$13:$AY$548,20,FALSE)*$L47,0)+IF($H47&lt;&gt;0,(VLOOKUP($J47,'Allocation Factors'!$B$13:$AY$548,20,FALSE)*$H47),0)</f>
        <v>0.51911078134649691</v>
      </c>
      <c r="AF47" s="20">
        <f ca="1">IF($L47&lt;&gt;0,VLOOKUP($N47,'Allocation Factors'!$B$13:$AY$548,21,FALSE)*$L47,0)+IF($H47&lt;&gt;0,(VLOOKUP($J47,'Allocation Factors'!$B$13:$AY$548,21,FALSE)*$H47),0)</f>
        <v>0.10382215626929937</v>
      </c>
      <c r="AG47" s="20">
        <f ca="1">IF($L47&lt;&gt;0,VLOOKUP($N47,'Allocation Factors'!$B$13:$AY$548,22,FALSE)*$L47,0)+IF($H47&lt;&gt;0,(VLOOKUP($J47,'Allocation Factors'!$B$13:$AY$548,22,FALSE)*$H47),0)</f>
        <v>0</v>
      </c>
      <c r="AH47" s="20">
        <f ca="1">IF($L47&lt;&gt;0,VLOOKUP($N47,'Allocation Factors'!$B$13:$AY$548,23,FALSE)*$L47,0)+IF($H47&lt;&gt;0,(VLOOKUP($J47,'Allocation Factors'!$B$13:$AY$548,23,FALSE)*$H47),0)</f>
        <v>0</v>
      </c>
      <c r="AI47" s="20">
        <f ca="1">IF($L47&lt;&gt;0,VLOOKUP($N47,'Allocation Factors'!$B$13:$AY$548,24,FALSE)*$L47,0)+IF($H47&lt;&gt;0,(VLOOKUP($J47,'Allocation Factors'!$B$13:$AY$548,24,FALSE)*$H47),0)</f>
        <v>0</v>
      </c>
      <c r="AJ47" s="20">
        <v>0</v>
      </c>
      <c r="AN47" s="135"/>
      <c r="AO47" s="135"/>
      <c r="AP47" s="135"/>
      <c r="AQ47" s="135"/>
      <c r="AR47" s="135"/>
    </row>
    <row r="48" spans="1:44" x14ac:dyDescent="0.2">
      <c r="A48" s="2">
        <f t="shared" si="10"/>
        <v>27</v>
      </c>
      <c r="B48" s="1" t="s">
        <v>430</v>
      </c>
      <c r="D48" s="20">
        <f ca="1">'Distribution Class'!Z$164</f>
        <v>583743.7291515196</v>
      </c>
      <c r="E48" s="20"/>
      <c r="F48" s="20">
        <f ca="1">'Distribution Class'!Z$180</f>
        <v>582676.54740726517</v>
      </c>
      <c r="G48" s="20"/>
      <c r="H48" s="20"/>
      <c r="I48" s="20"/>
      <c r="J48" s="20"/>
      <c r="K48" s="20"/>
      <c r="L48" s="20">
        <f t="shared" ref="L48:L50" ca="1" si="11">F48-H48</f>
        <v>582676.54740726517</v>
      </c>
      <c r="N48" s="85" t="s">
        <v>330</v>
      </c>
      <c r="P48" s="20">
        <f ca="1">IF($L48&lt;&gt;0,VLOOKUP($N48,'Allocation Factors'!$B$13:$AY$548,5,FALSE)*$L48,0)+IF($H48&lt;&gt;0,(VLOOKUP($J48,'Allocation Factors'!$B$13:$AY$548,5,FALSE)*$H48),0)</f>
        <v>569884.11741511384</v>
      </c>
      <c r="Q48" s="20">
        <f ca="1">IF($L48&lt;&gt;0,VLOOKUP($N48,'Allocation Factors'!$B$13:$AY$548,6,FALSE)*$L48,0)+IF($H48&lt;&gt;0,(VLOOKUP($J48,'Allocation Factors'!$B$13:$AY$548,6,FALSE)*$H48),0)</f>
        <v>12642.839912507017</v>
      </c>
      <c r="R48" s="20">
        <f ca="1">IF($L48&lt;&gt;0,VLOOKUP($N48,'Allocation Factors'!$B$13:$AY$548,7,FALSE)*$L48,0)+IF($H48&lt;&gt;0,(VLOOKUP($J48,'Allocation Factors'!$B$13:$AY$548,7,FALSE)*$H48),0)</f>
        <v>113.64092445670958</v>
      </c>
      <c r="S48" s="20">
        <f ca="1">IF($L48&lt;&gt;0,VLOOKUP($N48,'Allocation Factors'!$B$13:$AY$548,8,FALSE)*$L48,0)+IF($H48&lt;&gt;0,(VLOOKUP($J48,'Allocation Factors'!$B$13:$AY$548,8,FALSE)*$H48),0)</f>
        <v>0</v>
      </c>
      <c r="T48" s="20">
        <f ca="1">IF($L48&lt;&gt;0,VLOOKUP($N48,'Allocation Factors'!$B$13:$AY$548,9,FALSE)*$L48,0)+IF($H48&lt;&gt;0,(VLOOKUP($J48,'Allocation Factors'!$B$13:$AY$548,9,FALSE)*$H48),0)</f>
        <v>0</v>
      </c>
      <c r="U48" s="20">
        <f ca="1">IF($L48&lt;&gt;0,VLOOKUP($N48,'Allocation Factors'!$B$13:$AY$548,10,FALSE)*$L48,0)+IF($H48&lt;&gt;0,(VLOOKUP($J48,'Allocation Factors'!$B$13:$AY$548,10,FALSE)*$H48),0)</f>
        <v>11.884018243838911</v>
      </c>
      <c r="V48" s="20">
        <f ca="1">IF($L48&lt;&gt;0,VLOOKUP($N48,'Allocation Factors'!$B$13:$AY$548,11,FALSE)*$L48,0)+IF($H48&lt;&gt;0,(VLOOKUP($J48,'Allocation Factors'!$B$13:$AY$548,11,FALSE)*$H48),0)</f>
        <v>0</v>
      </c>
      <c r="W48" s="20">
        <f ca="1">IF($L48&lt;&gt;0,VLOOKUP($N48,'Allocation Factors'!$B$13:$AY$548,12,FALSE)*$L48,0)+IF($H48&lt;&gt;0,(VLOOKUP($J48,'Allocation Factors'!$B$13:$AY$548,12,FALSE)*$H48),0)</f>
        <v>7.2789611743513323</v>
      </c>
      <c r="X48" s="20">
        <f ca="1">IF($L48&lt;&gt;0,VLOOKUP($N48,'Allocation Factors'!$B$13:$AY$548,13,FALSE)*$L48,0)+IF($H48&lt;&gt;0,(VLOOKUP($J48,'Allocation Factors'!$B$13:$AY$548,13,FALSE)*$H48),0)</f>
        <v>0</v>
      </c>
      <c r="Y48" s="20">
        <f ca="1">IF($L48&lt;&gt;0,VLOOKUP($N48,'Allocation Factors'!$B$13:$AY$548,14,FALSE)*$L48,0)+IF($H48&lt;&gt;0,(VLOOKUP($J48,'Allocation Factors'!$B$13:$AY$548,14,FALSE)*$H48),0)</f>
        <v>2.0797031926718095</v>
      </c>
      <c r="Z48" s="20">
        <f ca="1">IF($L48&lt;&gt;0,VLOOKUP($N48,'Allocation Factors'!$B$13:$AY$548,15,FALSE)*$L48,0)+IF($H48&lt;&gt;0,(VLOOKUP($J48,'Allocation Factors'!$B$13:$AY$548,15,FALSE)*$H48),0)</f>
        <v>0</v>
      </c>
      <c r="AA48" s="20">
        <f ca="1">IF($L48&lt;&gt;0,VLOOKUP($N48,'Allocation Factors'!$B$13:$AY$548,16,FALSE)*$L48,0)+IF($H48&lt;&gt;0,(VLOOKUP($J48,'Allocation Factors'!$B$13:$AY$548,16,FALSE)*$H48),0)</f>
        <v>7.7246118584952921</v>
      </c>
      <c r="AB48" s="20">
        <f ca="1">IF($L48&lt;&gt;0,VLOOKUP($N48,'Allocation Factors'!$B$13:$AY$548,17,FALSE)*$L48,0)+IF($H48&lt;&gt;0,(VLOOKUP($J48,'Allocation Factors'!$B$13:$AY$548,17,FALSE)*$H48),0)</f>
        <v>6.0905593499674415</v>
      </c>
      <c r="AC48" s="20">
        <f ca="1">IF($L48&lt;&gt;0,VLOOKUP($N48,'Allocation Factors'!$B$13:$AY$548,18,FALSE)*$L48,0)+IF($H48&lt;&gt;0,(VLOOKUP($J48,'Allocation Factors'!$B$13:$AY$548,18,FALSE)*$H48),0)</f>
        <v>0</v>
      </c>
      <c r="AD48" s="20">
        <f ca="1">IF($L48&lt;&gt;0,VLOOKUP($N48,'Allocation Factors'!$B$13:$AY$548,19,FALSE)*$L48,0)+IF($H48&lt;&gt;0,(VLOOKUP($J48,'Allocation Factors'!$B$13:$AY$548,19,FALSE)*$H48),0)</f>
        <v>0</v>
      </c>
      <c r="AE48" s="20">
        <f ca="1">IF($L48&lt;&gt;0,VLOOKUP($N48,'Allocation Factors'!$B$13:$AY$548,20,FALSE)*$L48,0)+IF($H48&lt;&gt;0,(VLOOKUP($J48,'Allocation Factors'!$B$13:$AY$548,20,FALSE)*$H48),0)</f>
        <v>0.74275114023993194</v>
      </c>
      <c r="AF48" s="20">
        <f ca="1">IF($L48&lt;&gt;0,VLOOKUP($N48,'Allocation Factors'!$B$13:$AY$548,21,FALSE)*$L48,0)+IF($H48&lt;&gt;0,(VLOOKUP($J48,'Allocation Factors'!$B$13:$AY$548,21,FALSE)*$H48),0)</f>
        <v>0.14855022804798637</v>
      </c>
      <c r="AG48" s="20">
        <f ca="1">IF($L48&lt;&gt;0,VLOOKUP($N48,'Allocation Factors'!$B$13:$AY$548,22,FALSE)*$L48,0)+IF($H48&lt;&gt;0,(VLOOKUP($J48,'Allocation Factors'!$B$13:$AY$548,22,FALSE)*$H48),0)</f>
        <v>0</v>
      </c>
      <c r="AH48" s="20">
        <f ca="1">IF($L48&lt;&gt;0,VLOOKUP($N48,'Allocation Factors'!$B$13:$AY$548,23,FALSE)*$L48,0)+IF($H48&lt;&gt;0,(VLOOKUP($J48,'Allocation Factors'!$B$13:$AY$548,23,FALSE)*$H48),0)</f>
        <v>0</v>
      </c>
      <c r="AI48" s="20">
        <f ca="1">IF($L48&lt;&gt;0,VLOOKUP($N48,'Allocation Factors'!$B$13:$AY$548,24,FALSE)*$L48,0)+IF($H48&lt;&gt;0,(VLOOKUP($J48,'Allocation Factors'!$B$13:$AY$548,24,FALSE)*$H48),0)</f>
        <v>0</v>
      </c>
      <c r="AJ48" s="20">
        <v>0</v>
      </c>
      <c r="AN48" s="135"/>
      <c r="AO48" s="135"/>
      <c r="AP48" s="135"/>
      <c r="AQ48" s="135"/>
      <c r="AR48" s="135"/>
    </row>
    <row r="49" spans="1:44" x14ac:dyDescent="0.2">
      <c r="A49" s="2">
        <f t="shared" si="10"/>
        <v>28</v>
      </c>
      <c r="B49" s="1" t="s">
        <v>431</v>
      </c>
      <c r="D49" s="20">
        <f ca="1">'Distribution Class'!AB$164</f>
        <v>293237.9955716416</v>
      </c>
      <c r="E49" s="20"/>
      <c r="F49" s="20">
        <f ca="1">'Distribution Class'!AB$180</f>
        <v>292701.90718221996</v>
      </c>
      <c r="G49" s="20"/>
      <c r="H49" s="20"/>
      <c r="I49" s="20"/>
      <c r="J49" s="20"/>
      <c r="K49" s="20"/>
      <c r="L49" s="20">
        <f t="shared" ca="1" si="11"/>
        <v>292701.90718221996</v>
      </c>
      <c r="N49" s="85" t="s">
        <v>432</v>
      </c>
      <c r="P49" s="20">
        <f ca="1">IF($L49&lt;&gt;0,VLOOKUP($N49,'Allocation Factors'!$B$13:$AY$548,5,FALSE)*$L49,0)+IF($H49&lt;&gt;0,(VLOOKUP($J49,'Allocation Factors'!$B$13:$AY$548,5,FALSE)*$H49),0)</f>
        <v>233561.25364486911</v>
      </c>
      <c r="Q49" s="20">
        <f ca="1">IF($L49&lt;&gt;0,VLOOKUP($N49,'Allocation Factors'!$B$13:$AY$548,6,FALSE)*$L49,0)+IF($H49&lt;&gt;0,(VLOOKUP($J49,'Allocation Factors'!$B$13:$AY$548,6,FALSE)*$H49),0)</f>
        <v>53998.799580770508</v>
      </c>
      <c r="R49" s="20">
        <f ca="1">IF($L49&lt;&gt;0,VLOOKUP($N49,'Allocation Factors'!$B$13:$AY$548,7,FALSE)*$L49,0)+IF($H49&lt;&gt;0,(VLOOKUP($J49,'Allocation Factors'!$B$13:$AY$548,7,FALSE)*$H49),0)</f>
        <v>2943.1951475881033</v>
      </c>
      <c r="S49" s="20">
        <f ca="1">IF($L49&lt;&gt;0,VLOOKUP($N49,'Allocation Factors'!$B$13:$AY$548,8,FALSE)*$L49,0)+IF($H49&lt;&gt;0,(VLOOKUP($J49,'Allocation Factors'!$B$13:$AY$548,8,FALSE)*$H49),0)</f>
        <v>0</v>
      </c>
      <c r="T49" s="20">
        <f ca="1">IF($L49&lt;&gt;0,VLOOKUP($N49,'Allocation Factors'!$B$13:$AY$548,9,FALSE)*$L49,0)+IF($H49&lt;&gt;0,(VLOOKUP($J49,'Allocation Factors'!$B$13:$AY$548,9,FALSE)*$H49),0)</f>
        <v>0</v>
      </c>
      <c r="U49" s="20">
        <f ca="1">IF($L49&lt;&gt;0,VLOOKUP($N49,'Allocation Factors'!$B$13:$AY$548,10,FALSE)*$L49,0)+IF($H49&lt;&gt;0,(VLOOKUP($J49,'Allocation Factors'!$B$13:$AY$548,10,FALSE)*$H49),0)</f>
        <v>997.76667772223664</v>
      </c>
      <c r="V49" s="20">
        <f ca="1">IF($L49&lt;&gt;0,VLOOKUP($N49,'Allocation Factors'!$B$13:$AY$548,11,FALSE)*$L49,0)+IF($H49&lt;&gt;0,(VLOOKUP($J49,'Allocation Factors'!$B$13:$AY$548,11,FALSE)*$H49),0)</f>
        <v>0</v>
      </c>
      <c r="W49" s="20">
        <f ca="1">IF($L49&lt;&gt;0,VLOOKUP($N49,'Allocation Factors'!$B$13:$AY$548,12,FALSE)*$L49,0)+IF($H49&lt;&gt;0,(VLOOKUP($J49,'Allocation Factors'!$B$13:$AY$548,12,FALSE)*$H49),0)</f>
        <v>321.76609371917783</v>
      </c>
      <c r="X49" s="20">
        <f ca="1">IF($L49&lt;&gt;0,VLOOKUP($N49,'Allocation Factors'!$B$13:$AY$548,13,FALSE)*$L49,0)+IF($H49&lt;&gt;0,(VLOOKUP($J49,'Allocation Factors'!$B$13:$AY$548,13,FALSE)*$H49),0)</f>
        <v>11.178263293091845</v>
      </c>
      <c r="Y49" s="20">
        <f ca="1">IF($L49&lt;&gt;0,VLOOKUP($N49,'Allocation Factors'!$B$13:$AY$548,14,FALSE)*$L49,0)+IF($H49&lt;&gt;0,(VLOOKUP($J49,'Allocation Factors'!$B$13:$AY$548,14,FALSE)*$H49),0)</f>
        <v>195.08729158119078</v>
      </c>
      <c r="Z49" s="20">
        <f ca="1">IF($L49&lt;&gt;0,VLOOKUP($N49,'Allocation Factors'!$B$13:$AY$548,15,FALSE)*$L49,0)+IF($H49&lt;&gt;0,(VLOOKUP($J49,'Allocation Factors'!$B$13:$AY$548,15,FALSE)*$H49),0)</f>
        <v>0</v>
      </c>
      <c r="AA49" s="20">
        <f ca="1">IF($L49&lt;&gt;0,VLOOKUP($N49,'Allocation Factors'!$B$13:$AY$548,16,FALSE)*$L49,0)+IF($H49&lt;&gt;0,(VLOOKUP($J49,'Allocation Factors'!$B$13:$AY$548,16,FALSE)*$H49),0)</f>
        <v>343.39843661641373</v>
      </c>
      <c r="AB49" s="20">
        <f ca="1">IF($L49&lt;&gt;0,VLOOKUP($N49,'Allocation Factors'!$B$13:$AY$548,17,FALSE)*$L49,0)+IF($H49&lt;&gt;0,(VLOOKUP($J49,'Allocation Factors'!$B$13:$AY$548,17,FALSE)*$H49),0)</f>
        <v>284.93152533291891</v>
      </c>
      <c r="AC49" s="20">
        <f ca="1">IF($L49&lt;&gt;0,VLOOKUP($N49,'Allocation Factors'!$B$13:$AY$548,18,FALSE)*$L49,0)+IF($H49&lt;&gt;0,(VLOOKUP($J49,'Allocation Factors'!$B$13:$AY$548,18,FALSE)*$H49),0)</f>
        <v>0</v>
      </c>
      <c r="AD49" s="20">
        <f ca="1">IF($L49&lt;&gt;0,VLOOKUP($N49,'Allocation Factors'!$B$13:$AY$548,19,FALSE)*$L49,0)+IF($H49&lt;&gt;0,(VLOOKUP($J49,'Allocation Factors'!$B$13:$AY$548,19,FALSE)*$H49),0)</f>
        <v>0</v>
      </c>
      <c r="AE49" s="20">
        <f ca="1">IF($L49&lt;&gt;0,VLOOKUP($N49,'Allocation Factors'!$B$13:$AY$548,20,FALSE)*$L49,0)+IF($H49&lt;&gt;0,(VLOOKUP($J49,'Allocation Factors'!$B$13:$AY$548,20,FALSE)*$H49),0)</f>
        <v>22.609059080451242</v>
      </c>
      <c r="AF49" s="20">
        <f ca="1">IF($L49&lt;&gt;0,VLOOKUP($N49,'Allocation Factors'!$B$13:$AY$548,21,FALSE)*$L49,0)+IF($H49&lt;&gt;0,(VLOOKUP($J49,'Allocation Factors'!$B$13:$AY$548,21,FALSE)*$H49),0)</f>
        <v>21.92146164680468</v>
      </c>
      <c r="AG49" s="20">
        <f ca="1">IF($L49&lt;&gt;0,VLOOKUP($N49,'Allocation Factors'!$B$13:$AY$548,22,FALSE)*$L49,0)+IF($H49&lt;&gt;0,(VLOOKUP($J49,'Allocation Factors'!$B$13:$AY$548,22,FALSE)*$H49),0)</f>
        <v>0</v>
      </c>
      <c r="AH49" s="20">
        <f ca="1">IF($L49&lt;&gt;0,VLOOKUP($N49,'Allocation Factors'!$B$13:$AY$548,23,FALSE)*$L49,0)+IF($H49&lt;&gt;0,(VLOOKUP($J49,'Allocation Factors'!$B$13:$AY$548,23,FALSE)*$H49),0)</f>
        <v>0</v>
      </c>
      <c r="AI49" s="20">
        <f ca="1">IF($L49&lt;&gt;0,VLOOKUP($N49,'Allocation Factors'!$B$13:$AY$548,24,FALSE)*$L49,0)+IF($H49&lt;&gt;0,(VLOOKUP($J49,'Allocation Factors'!$B$13:$AY$548,24,FALSE)*$H49),0)</f>
        <v>0</v>
      </c>
      <c r="AJ49" s="20">
        <v>0</v>
      </c>
      <c r="AN49" s="135"/>
      <c r="AO49" s="135"/>
      <c r="AP49" s="135"/>
      <c r="AQ49" s="135"/>
      <c r="AR49" s="135"/>
    </row>
    <row r="50" spans="1:44" x14ac:dyDescent="0.2">
      <c r="A50" s="2">
        <f t="shared" si="10"/>
        <v>29</v>
      </c>
      <c r="B50" s="1" t="s">
        <v>433</v>
      </c>
      <c r="D50" s="20">
        <f ca="1">'Distribution Class'!AD$164</f>
        <v>48458.119684596852</v>
      </c>
      <c r="E50" s="20"/>
      <c r="F50" s="20">
        <f ca="1">'Distribution Class'!AD$180</f>
        <v>45349.940922692105</v>
      </c>
      <c r="G50" s="20"/>
      <c r="H50" s="20"/>
      <c r="I50" s="20"/>
      <c r="J50" s="20"/>
      <c r="K50" s="20"/>
      <c r="L50" s="20">
        <f t="shared" ca="1" si="11"/>
        <v>45349.940922692105</v>
      </c>
      <c r="N50" s="85" t="s">
        <v>434</v>
      </c>
      <c r="P50" s="20">
        <f ca="1">IF($L50&lt;&gt;0,VLOOKUP($N50,'Allocation Factors'!$B$13:$AY$548,5,FALSE)*$L50,0)+IF($H50&lt;&gt;0,(VLOOKUP($J50,'Allocation Factors'!$B$13:$AY$548,5,FALSE)*$H50),0)</f>
        <v>0</v>
      </c>
      <c r="Q50" s="20">
        <f ca="1">IF($L50&lt;&gt;0,VLOOKUP($N50,'Allocation Factors'!$B$13:$AY$548,6,FALSE)*$L50,0)+IF($H50&lt;&gt;0,(VLOOKUP($J50,'Allocation Factors'!$B$13:$AY$548,6,FALSE)*$H50),0)</f>
        <v>35077.937321466699</v>
      </c>
      <c r="R50" s="20">
        <f ca="1">IF($L50&lt;&gt;0,VLOOKUP($N50,'Allocation Factors'!$B$13:$AY$548,7,FALSE)*$L50,0)+IF($H50&lt;&gt;0,(VLOOKUP($J50,'Allocation Factors'!$B$13:$AY$548,7,FALSE)*$H50),0)</f>
        <v>4001.6353227565523</v>
      </c>
      <c r="S50" s="20">
        <f ca="1">IF($L50&lt;&gt;0,VLOOKUP($N50,'Allocation Factors'!$B$13:$AY$548,8,FALSE)*$L50,0)+IF($H50&lt;&gt;0,(VLOOKUP($J50,'Allocation Factors'!$B$13:$AY$548,8,FALSE)*$H50),0)</f>
        <v>0</v>
      </c>
      <c r="T50" s="20">
        <f ca="1">IF($L50&lt;&gt;0,VLOOKUP($N50,'Allocation Factors'!$B$13:$AY$548,9,FALSE)*$L50,0)+IF($H50&lt;&gt;0,(VLOOKUP($J50,'Allocation Factors'!$B$13:$AY$548,9,FALSE)*$H50),0)</f>
        <v>0</v>
      </c>
      <c r="U50" s="20">
        <f ca="1">IF($L50&lt;&gt;0,VLOOKUP($N50,'Allocation Factors'!$B$13:$AY$548,10,FALSE)*$L50,0)+IF($H50&lt;&gt;0,(VLOOKUP($J50,'Allocation Factors'!$B$13:$AY$548,10,FALSE)*$H50),0)</f>
        <v>3030.6995663240837</v>
      </c>
      <c r="V50" s="20">
        <f ca="1">IF($L50&lt;&gt;0,VLOOKUP($N50,'Allocation Factors'!$B$13:$AY$548,11,FALSE)*$L50,0)+IF($H50&lt;&gt;0,(VLOOKUP($J50,'Allocation Factors'!$B$13:$AY$548,11,FALSE)*$H50),0)</f>
        <v>0</v>
      </c>
      <c r="W50" s="20">
        <f ca="1">IF($L50&lt;&gt;0,VLOOKUP($N50,'Allocation Factors'!$B$13:$AY$548,12,FALSE)*$L50,0)+IF($H50&lt;&gt;0,(VLOOKUP($J50,'Allocation Factors'!$B$13:$AY$548,12,FALSE)*$H50),0)</f>
        <v>380.89470635123172</v>
      </c>
      <c r="X50" s="20">
        <f ca="1">IF($L50&lt;&gt;0,VLOOKUP($N50,'Allocation Factors'!$B$13:$AY$548,13,FALSE)*$L50,0)+IF($H50&lt;&gt;0,(VLOOKUP($J50,'Allocation Factors'!$B$13:$AY$548,13,FALSE)*$H50),0)</f>
        <v>2.7323822287879</v>
      </c>
      <c r="Y50" s="20">
        <f ca="1">IF($L50&lt;&gt;0,VLOOKUP($N50,'Allocation Factors'!$B$13:$AY$548,14,FALSE)*$L50,0)+IF($H50&lt;&gt;0,(VLOOKUP($J50,'Allocation Factors'!$B$13:$AY$548,14,FALSE)*$H50),0)</f>
        <v>1837.9842693326329</v>
      </c>
      <c r="Z50" s="20">
        <f ca="1">IF($L50&lt;&gt;0,VLOOKUP($N50,'Allocation Factors'!$B$13:$AY$548,15,FALSE)*$L50,0)+IF($H50&lt;&gt;0,(VLOOKUP($J50,'Allocation Factors'!$B$13:$AY$548,15,FALSE)*$H50),0)</f>
        <v>5.6544373695446728</v>
      </c>
      <c r="AA50" s="20">
        <f ca="1">IF($L50&lt;&gt;0,VLOOKUP($N50,'Allocation Factors'!$B$13:$AY$548,16,FALSE)*$L50,0)+IF($H50&lt;&gt;0,(VLOOKUP($J50,'Allocation Factors'!$B$13:$AY$548,16,FALSE)*$H50),0)</f>
        <v>448.03991942739839</v>
      </c>
      <c r="AB50" s="20">
        <f ca="1">IF($L50&lt;&gt;0,VLOOKUP($N50,'Allocation Factors'!$B$13:$AY$548,17,FALSE)*$L50,0)+IF($H50&lt;&gt;0,(VLOOKUP($J50,'Allocation Factors'!$B$13:$AY$548,17,FALSE)*$H50),0)</f>
        <v>196.28710763113909</v>
      </c>
      <c r="AC50" s="20">
        <f ca="1">IF($L50&lt;&gt;0,VLOOKUP($N50,'Allocation Factors'!$B$13:$AY$548,18,FALSE)*$L50,0)+IF($H50&lt;&gt;0,(VLOOKUP($J50,'Allocation Factors'!$B$13:$AY$548,18,FALSE)*$H50),0)</f>
        <v>0</v>
      </c>
      <c r="AD50" s="20">
        <f ca="1">IF($L50&lt;&gt;0,VLOOKUP($N50,'Allocation Factors'!$B$13:$AY$548,19,FALSE)*$L50,0)+IF($H50&lt;&gt;0,(VLOOKUP($J50,'Allocation Factors'!$B$13:$AY$548,19,FALSE)*$H50),0)</f>
        <v>0</v>
      </c>
      <c r="AE50" s="20">
        <f ca="1">IF($L50&lt;&gt;0,VLOOKUP($N50,'Allocation Factors'!$B$13:$AY$548,20,FALSE)*$L50,0)+IF($H50&lt;&gt;0,(VLOOKUP($J50,'Allocation Factors'!$B$13:$AY$548,20,FALSE)*$H50),0)</f>
        <v>66.392144778458544</v>
      </c>
      <c r="AF50" s="20">
        <f ca="1">IF($L50&lt;&gt;0,VLOOKUP($N50,'Allocation Factors'!$B$13:$AY$548,21,FALSE)*$L50,0)+IF($H50&lt;&gt;0,(VLOOKUP($J50,'Allocation Factors'!$B$13:$AY$548,21,FALSE)*$H50),0)</f>
        <v>301.68374502558294</v>
      </c>
      <c r="AG50" s="20">
        <f ca="1">IF($L50&lt;&gt;0,VLOOKUP($N50,'Allocation Factors'!$B$13:$AY$548,22,FALSE)*$L50,0)+IF($H50&lt;&gt;0,(VLOOKUP($J50,'Allocation Factors'!$B$13:$AY$548,22,FALSE)*$H50),0)</f>
        <v>0</v>
      </c>
      <c r="AH50" s="20">
        <f ca="1">IF($L50&lt;&gt;0,VLOOKUP($N50,'Allocation Factors'!$B$13:$AY$548,23,FALSE)*$L50,0)+IF($H50&lt;&gt;0,(VLOOKUP($J50,'Allocation Factors'!$B$13:$AY$548,23,FALSE)*$H50),0)</f>
        <v>0</v>
      </c>
      <c r="AI50" s="20">
        <f ca="1">IF($L50&lt;&gt;0,VLOOKUP($N50,'Allocation Factors'!$B$13:$AY$548,24,FALSE)*$L50,0)+IF($H50&lt;&gt;0,(VLOOKUP($J50,'Allocation Factors'!$B$13:$AY$548,24,FALSE)*$H50),0)</f>
        <v>0</v>
      </c>
      <c r="AJ50" s="20">
        <v>0</v>
      </c>
      <c r="AN50" s="135"/>
      <c r="AO50" s="135"/>
      <c r="AP50" s="135"/>
      <c r="AQ50" s="135"/>
      <c r="AR50" s="135"/>
    </row>
    <row r="51" spans="1:44" x14ac:dyDescent="0.2">
      <c r="B51" s="1" t="s">
        <v>435</v>
      </c>
      <c r="AN51" s="135"/>
      <c r="AO51" s="135"/>
      <c r="AP51" s="135"/>
      <c r="AQ51" s="135"/>
      <c r="AR51" s="135"/>
    </row>
    <row r="52" spans="1:44" x14ac:dyDescent="0.2">
      <c r="A52" s="2">
        <f>A50+1</f>
        <v>30</v>
      </c>
      <c r="B52" s="36" t="s">
        <v>141</v>
      </c>
      <c r="D52" s="20">
        <f ca="1">'Dist Cust Class'!P$164</f>
        <v>12619.21223901281</v>
      </c>
      <c r="E52" s="20"/>
      <c r="F52" s="20">
        <f ca="1">'Dist Cust Class'!P$180</f>
        <v>12619.21223901281</v>
      </c>
      <c r="L52" s="20">
        <f t="shared" ref="L52:L55" ca="1" si="12">F52-H52</f>
        <v>12619.21223901281</v>
      </c>
      <c r="N52" s="85" t="s">
        <v>332</v>
      </c>
      <c r="P52" s="20">
        <f ca="1">IF($L52&lt;&gt;0,VLOOKUP($N52,'Allocation Factors'!$B$13:$AY$548,5,FALSE)*$L52,0)+IF($H52&lt;&gt;0,(VLOOKUP($J52,'Allocation Factors'!$B$13:$AY$548,5,FALSE)*$H52),0)</f>
        <v>11089.882685992701</v>
      </c>
      <c r="Q52" s="20">
        <f ca="1">IF($L52&lt;&gt;0,VLOOKUP($N52,'Allocation Factors'!$B$13:$AY$548,6,FALSE)*$L52,0)+IF($H52&lt;&gt;0,(VLOOKUP($J52,'Allocation Factors'!$B$13:$AY$548,6,FALSE)*$H52),0)</f>
        <v>246.0282839315546</v>
      </c>
      <c r="R52" s="20">
        <f ca="1">IF($L52&lt;&gt;0,VLOOKUP($N52,'Allocation Factors'!$B$13:$AY$548,7,FALSE)*$L52,0)+IF($H52&lt;&gt;0,(VLOOKUP($J52,'Allocation Factors'!$B$13:$AY$548,7,FALSE)*$H52),0)</f>
        <v>974.90116271374575</v>
      </c>
      <c r="S52" s="20">
        <f ca="1">IF($L52&lt;&gt;0,VLOOKUP($N52,'Allocation Factors'!$B$13:$AY$548,8,FALSE)*$L52,0)+IF($H52&lt;&gt;0,(VLOOKUP($J52,'Allocation Factors'!$B$13:$AY$548,8,FALSE)*$H52),0)</f>
        <v>0</v>
      </c>
      <c r="T52" s="20">
        <f ca="1">IF($L52&lt;&gt;0,VLOOKUP($N52,'Allocation Factors'!$B$13:$AY$548,9,FALSE)*$L52,0)+IF($H52&lt;&gt;0,(VLOOKUP($J52,'Allocation Factors'!$B$13:$AY$548,9,FALSE)*$H52),0)</f>
        <v>0</v>
      </c>
      <c r="U52" s="20">
        <f ca="1">IF($L52&lt;&gt;0,VLOOKUP($N52,'Allocation Factors'!$B$13:$AY$548,10,FALSE)*$L52,0)+IF($H52&lt;&gt;0,(VLOOKUP($J52,'Allocation Factors'!$B$13:$AY$548,10,FALSE)*$H52),0)</f>
        <v>101.95044838836556</v>
      </c>
      <c r="V52" s="20">
        <f ca="1">IF($L52&lt;&gt;0,VLOOKUP($N52,'Allocation Factors'!$B$13:$AY$548,11,FALSE)*$L52,0)+IF($H52&lt;&gt;0,(VLOOKUP($J52,'Allocation Factors'!$B$13:$AY$548,11,FALSE)*$H52),0)</f>
        <v>0</v>
      </c>
      <c r="W52" s="20">
        <f ca="1">IF($L52&lt;&gt;0,VLOOKUP($N52,'Allocation Factors'!$B$13:$AY$548,12,FALSE)*$L52,0)+IF($H52&lt;&gt;0,(VLOOKUP($J52,'Allocation Factors'!$B$13:$AY$548,12,FALSE)*$H52),0)</f>
        <v>62.444649637873916</v>
      </c>
      <c r="X52" s="20">
        <f ca="1">IF($L52&lt;&gt;0,VLOOKUP($N52,'Allocation Factors'!$B$13:$AY$548,13,FALSE)*$L52,0)+IF($H52&lt;&gt;0,(VLOOKUP($J52,'Allocation Factors'!$B$13:$AY$548,13,FALSE)*$H52),0)</f>
        <v>0</v>
      </c>
      <c r="Y52" s="20">
        <f ca="1">IF($L52&lt;&gt;0,VLOOKUP($N52,'Allocation Factors'!$B$13:$AY$548,14,FALSE)*$L52,0)+IF($H52&lt;&gt;0,(VLOOKUP($J52,'Allocation Factors'!$B$13:$AY$548,14,FALSE)*$H52),0)</f>
        <v>17.841328467963972</v>
      </c>
      <c r="Z52" s="20">
        <f ca="1">IF($L52&lt;&gt;0,VLOOKUP($N52,'Allocation Factors'!$B$13:$AY$548,15,FALSE)*$L52,0)+IF($H52&lt;&gt;0,(VLOOKUP($J52,'Allocation Factors'!$B$13:$AY$548,15,FALSE)*$H52),0)</f>
        <v>0</v>
      </c>
      <c r="AA52" s="20">
        <f ca="1">IF($L52&lt;&gt;0,VLOOKUP($N52,'Allocation Factors'!$B$13:$AY$548,16,FALSE)*$L52,0)+IF($H52&lt;&gt;0,(VLOOKUP($J52,'Allocation Factors'!$B$13:$AY$548,16,FALSE)*$H52),0)</f>
        <v>66.267791452437621</v>
      </c>
      <c r="AB52" s="20">
        <f ca="1">IF($L52&lt;&gt;0,VLOOKUP($N52,'Allocation Factors'!$B$13:$AY$548,17,FALSE)*$L52,0)+IF($H52&lt;&gt;0,(VLOOKUP($J52,'Allocation Factors'!$B$13:$AY$548,17,FALSE)*$H52),0)</f>
        <v>52.249604799037343</v>
      </c>
      <c r="AC52" s="20">
        <f ca="1">IF($L52&lt;&gt;0,VLOOKUP($N52,'Allocation Factors'!$B$13:$AY$548,18,FALSE)*$L52,0)+IF($H52&lt;&gt;0,(VLOOKUP($J52,'Allocation Factors'!$B$13:$AY$548,18,FALSE)*$H52),0)</f>
        <v>0</v>
      </c>
      <c r="AD52" s="20">
        <f ca="1">IF($L52&lt;&gt;0,VLOOKUP($N52,'Allocation Factors'!$B$13:$AY$548,19,FALSE)*$L52,0)+IF($H52&lt;&gt;0,(VLOOKUP($J52,'Allocation Factors'!$B$13:$AY$548,19,FALSE)*$H52),0)</f>
        <v>0</v>
      </c>
      <c r="AE52" s="20">
        <f ca="1">IF($L52&lt;&gt;0,VLOOKUP($N52,'Allocation Factors'!$B$13:$AY$548,20,FALSE)*$L52,0)+IF($H52&lt;&gt;0,(VLOOKUP($J52,'Allocation Factors'!$B$13:$AY$548,20,FALSE)*$H52),0)</f>
        <v>6.3719030242728474</v>
      </c>
      <c r="AF52" s="20">
        <f ca="1">IF($L52&lt;&gt;0,VLOOKUP($N52,'Allocation Factors'!$B$13:$AY$548,21,FALSE)*$L52,0)+IF($H52&lt;&gt;0,(VLOOKUP($J52,'Allocation Factors'!$B$13:$AY$548,21,FALSE)*$H52),0)</f>
        <v>1.2743806048545696</v>
      </c>
      <c r="AG52" s="20">
        <f ca="1">IF($L52&lt;&gt;0,VLOOKUP($N52,'Allocation Factors'!$B$13:$AY$548,22,FALSE)*$L52,0)+IF($H52&lt;&gt;0,(VLOOKUP($J52,'Allocation Factors'!$B$13:$AY$548,22,FALSE)*$H52),0)</f>
        <v>0</v>
      </c>
      <c r="AH52" s="20">
        <f ca="1">IF($L52&lt;&gt;0,VLOOKUP($N52,'Allocation Factors'!$B$13:$AY$548,23,FALSE)*$L52,0)+IF($H52&lt;&gt;0,(VLOOKUP($J52,'Allocation Factors'!$B$13:$AY$548,23,FALSE)*$H52),0)</f>
        <v>0</v>
      </c>
      <c r="AI52" s="20">
        <f ca="1">IF($L52&lt;&gt;0,VLOOKUP($N52,'Allocation Factors'!$B$13:$AY$548,24,FALSE)*$L52,0)+IF($H52&lt;&gt;0,(VLOOKUP($J52,'Allocation Factors'!$B$13:$AY$548,24,FALSE)*$H52),0)</f>
        <v>0</v>
      </c>
      <c r="AJ52" s="20">
        <v>0</v>
      </c>
      <c r="AN52" s="135"/>
      <c r="AO52" s="135"/>
      <c r="AP52" s="135"/>
      <c r="AQ52" s="135"/>
      <c r="AR52" s="135"/>
    </row>
    <row r="53" spans="1:44" x14ac:dyDescent="0.2">
      <c r="A53" s="2">
        <f t="shared" si="10"/>
        <v>31</v>
      </c>
      <c r="B53" s="36" t="s">
        <v>134</v>
      </c>
      <c r="D53" s="20">
        <f ca="1">'Dist Cust Class'!R$164</f>
        <v>191117.96744973469</v>
      </c>
      <c r="E53" s="20"/>
      <c r="F53" s="20">
        <f ca="1">'Dist Cust Class'!R$180</f>
        <v>132202.55170421681</v>
      </c>
      <c r="H53" s="20">
        <v>11615.535133857922</v>
      </c>
      <c r="J53" s="18" t="s">
        <v>436</v>
      </c>
      <c r="L53" s="20">
        <f t="shared" ca="1" si="12"/>
        <v>120587.01657035889</v>
      </c>
      <c r="N53" s="85" t="s">
        <v>330</v>
      </c>
      <c r="P53" s="20">
        <f ca="1">IF($L53&lt;&gt;0,VLOOKUP($N53,'Allocation Factors'!$B$13:$AY$548,5,FALSE)*$L53,0)+IF($H53&lt;&gt;0,(VLOOKUP($J53,'Allocation Factors'!$B$13:$AY$548,5,FALSE)*$H53),0)</f>
        <v>126699.19968700412</v>
      </c>
      <c r="Q53" s="20">
        <f ca="1">IF($L53&lt;&gt;0,VLOOKUP($N53,'Allocation Factors'!$B$13:$AY$548,6,FALSE)*$L53,0)+IF($H53&lt;&gt;0,(VLOOKUP($J53,'Allocation Factors'!$B$13:$AY$548,6,FALSE)*$H53),0)</f>
        <v>2810.8130227443153</v>
      </c>
      <c r="R53" s="20">
        <f ca="1">IF($L53&lt;&gt;0,VLOOKUP($N53,'Allocation Factors'!$B$13:$AY$548,7,FALSE)*$L53,0)+IF($H53&lt;&gt;0,(VLOOKUP($J53,'Allocation Factors'!$B$13:$AY$548,7,FALSE)*$H53),0)</f>
        <v>2029.507535370597</v>
      </c>
      <c r="S53" s="20">
        <f ca="1">IF($L53&lt;&gt;0,VLOOKUP($N53,'Allocation Factors'!$B$13:$AY$548,8,FALSE)*$L53,0)+IF($H53&lt;&gt;0,(VLOOKUP($J53,'Allocation Factors'!$B$13:$AY$548,8,FALSE)*$H53),0)</f>
        <v>0</v>
      </c>
      <c r="T53" s="20">
        <f ca="1">IF($L53&lt;&gt;0,VLOOKUP($N53,'Allocation Factors'!$B$13:$AY$548,9,FALSE)*$L53,0)+IF($H53&lt;&gt;0,(VLOOKUP($J53,'Allocation Factors'!$B$13:$AY$548,9,FALSE)*$H53),0)</f>
        <v>0</v>
      </c>
      <c r="U53" s="20">
        <f ca="1">IF($L53&lt;&gt;0,VLOOKUP($N53,'Allocation Factors'!$B$13:$AY$548,10,FALSE)*$L53,0)+IF($H53&lt;&gt;0,(VLOOKUP($J53,'Allocation Factors'!$B$13:$AY$548,10,FALSE)*$H53),0)</f>
        <v>212.23608213025855</v>
      </c>
      <c r="V53" s="20">
        <f ca="1">IF($L53&lt;&gt;0,VLOOKUP($N53,'Allocation Factors'!$B$13:$AY$548,11,FALSE)*$L53,0)+IF($H53&lt;&gt;0,(VLOOKUP($J53,'Allocation Factors'!$B$13:$AY$548,11,FALSE)*$H53),0)</f>
        <v>0</v>
      </c>
      <c r="W53" s="20">
        <f ca="1">IF($L53&lt;&gt;0,VLOOKUP($N53,'Allocation Factors'!$B$13:$AY$548,12,FALSE)*$L53,0)+IF($H53&lt;&gt;0,(VLOOKUP($J53,'Allocation Factors'!$B$13:$AY$548,12,FALSE)*$H53),0)</f>
        <v>129.99460030478335</v>
      </c>
      <c r="X53" s="20">
        <f ca="1">IF($L53&lt;&gt;0,VLOOKUP($N53,'Allocation Factors'!$B$13:$AY$548,13,FALSE)*$L53,0)+IF($H53&lt;&gt;0,(VLOOKUP($J53,'Allocation Factors'!$B$13:$AY$548,13,FALSE)*$H53),0)</f>
        <v>0</v>
      </c>
      <c r="Y53" s="20">
        <f ca="1">IF($L53&lt;&gt;0,VLOOKUP($N53,'Allocation Factors'!$B$13:$AY$548,14,FALSE)*$L53,0)+IF($H53&lt;&gt;0,(VLOOKUP($J53,'Allocation Factors'!$B$13:$AY$548,14,FALSE)*$H53),0)</f>
        <v>37.141314372795229</v>
      </c>
      <c r="Z53" s="20">
        <f ca="1">IF($L53&lt;&gt;0,VLOOKUP($N53,'Allocation Factors'!$B$13:$AY$548,15,FALSE)*$L53,0)+IF($H53&lt;&gt;0,(VLOOKUP($J53,'Allocation Factors'!$B$13:$AY$548,15,FALSE)*$H53),0)</f>
        <v>0</v>
      </c>
      <c r="AA53" s="20">
        <f ca="1">IF($L53&lt;&gt;0,VLOOKUP($N53,'Allocation Factors'!$B$13:$AY$548,16,FALSE)*$L53,0)+IF($H53&lt;&gt;0,(VLOOKUP($J53,'Allocation Factors'!$B$13:$AY$548,16,FALSE)*$H53),0)</f>
        <v>137.95345338466805</v>
      </c>
      <c r="AB53" s="20">
        <f ca="1">IF($L53&lt;&gt;0,VLOOKUP($N53,'Allocation Factors'!$B$13:$AY$548,17,FALSE)*$L53,0)+IF($H53&lt;&gt;0,(VLOOKUP($J53,'Allocation Factors'!$B$13:$AY$548,17,FALSE)*$H53),0)</f>
        <v>108.77099209175748</v>
      </c>
      <c r="AC53" s="20">
        <f ca="1">IF($L53&lt;&gt;0,VLOOKUP($N53,'Allocation Factors'!$B$13:$AY$548,18,FALSE)*$L53,0)+IF($H53&lt;&gt;0,(VLOOKUP($J53,'Allocation Factors'!$B$13:$AY$548,18,FALSE)*$H53),0)</f>
        <v>0</v>
      </c>
      <c r="AD53" s="20">
        <f ca="1">IF($L53&lt;&gt;0,VLOOKUP($N53,'Allocation Factors'!$B$13:$AY$548,19,FALSE)*$L53,0)+IF($H53&lt;&gt;0,(VLOOKUP($J53,'Allocation Factors'!$B$13:$AY$548,19,FALSE)*$H53),0)</f>
        <v>0</v>
      </c>
      <c r="AE53" s="20">
        <f ca="1">IF($L53&lt;&gt;0,VLOOKUP($N53,'Allocation Factors'!$B$13:$AY$548,20,FALSE)*$L53,0)+IF($H53&lt;&gt;0,(VLOOKUP($J53,'Allocation Factors'!$B$13:$AY$548,20,FALSE)*$H53),0)</f>
        <v>13.26475513314116</v>
      </c>
      <c r="AF53" s="20">
        <f ca="1">IF($L53&lt;&gt;0,VLOOKUP($N53,'Allocation Factors'!$B$13:$AY$548,21,FALSE)*$L53,0)+IF($H53&lt;&gt;0,(VLOOKUP($J53,'Allocation Factors'!$B$13:$AY$548,21,FALSE)*$H53),0)</f>
        <v>2.6529510266282315</v>
      </c>
      <c r="AG53" s="20">
        <f ca="1">IF($L53&lt;&gt;0,VLOOKUP($N53,'Allocation Factors'!$B$13:$AY$548,22,FALSE)*$L53,0)+IF($H53&lt;&gt;0,(VLOOKUP($J53,'Allocation Factors'!$B$13:$AY$548,22,FALSE)*$H53),0)</f>
        <v>21.017310653740008</v>
      </c>
      <c r="AH53" s="20">
        <f ca="1">IF($L53&lt;&gt;0,VLOOKUP($N53,'Allocation Factors'!$B$13:$AY$548,23,FALSE)*$L53,0)+IF($H53&lt;&gt;0,(VLOOKUP($J53,'Allocation Factors'!$B$13:$AY$548,23,FALSE)*$H53),0)</f>
        <v>0</v>
      </c>
      <c r="AI53" s="20">
        <f ca="1">IF($L53&lt;&gt;0,VLOOKUP($N53,'Allocation Factors'!$B$13:$AY$548,24,FALSE)*$L53,0)+IF($H53&lt;&gt;0,(VLOOKUP($J53,'Allocation Factors'!$B$13:$AY$548,24,FALSE)*$H53),0)</f>
        <v>0</v>
      </c>
      <c r="AJ53" s="20">
        <v>0</v>
      </c>
      <c r="AN53" s="135"/>
      <c r="AO53" s="135"/>
      <c r="AP53" s="135"/>
      <c r="AQ53" s="135"/>
      <c r="AR53" s="135"/>
    </row>
    <row r="54" spans="1:44" x14ac:dyDescent="0.2">
      <c r="A54" s="2">
        <f t="shared" si="10"/>
        <v>32</v>
      </c>
      <c r="B54" s="36" t="s">
        <v>139</v>
      </c>
      <c r="D54" s="20">
        <f ca="1">'Dist Cust Class'!T$164</f>
        <v>16855.932785702531</v>
      </c>
      <c r="E54" s="20"/>
      <c r="F54" s="20">
        <f ca="1">'Dist Cust Class'!T$180</f>
        <v>16855.932785702531</v>
      </c>
      <c r="L54" s="20">
        <f t="shared" ca="1" si="12"/>
        <v>16855.932785702531</v>
      </c>
      <c r="N54" s="85" t="s">
        <v>437</v>
      </c>
      <c r="P54" s="20">
        <f ca="1">IF($L54&lt;&gt;0,VLOOKUP($N54,'Allocation Factors'!$B$13:$AY$548,5,FALSE)*$L54,0)+IF($H54&lt;&gt;0,(VLOOKUP($J54,'Allocation Factors'!$B$13:$AY$548,5,FALSE)*$H54),0)</f>
        <v>0</v>
      </c>
      <c r="Q54" s="20">
        <f ca="1">IF($L54&lt;&gt;0,VLOOKUP($N54,'Allocation Factors'!$B$13:$AY$548,6,FALSE)*$L54,0)+IF($H54&lt;&gt;0,(VLOOKUP($J54,'Allocation Factors'!$B$13:$AY$548,6,FALSE)*$H54),0)</f>
        <v>0</v>
      </c>
      <c r="R54" s="20">
        <f ca="1">IF($L54&lt;&gt;0,VLOOKUP($N54,'Allocation Factors'!$B$13:$AY$548,7,FALSE)*$L54,0)+IF($H54&lt;&gt;0,(VLOOKUP($J54,'Allocation Factors'!$B$13:$AY$548,7,FALSE)*$H54),0)</f>
        <v>12805.15251346816</v>
      </c>
      <c r="S54" s="20">
        <f ca="1">IF($L54&lt;&gt;0,VLOOKUP($N54,'Allocation Factors'!$B$13:$AY$548,8,FALSE)*$L54,0)+IF($H54&lt;&gt;0,(VLOOKUP($J54,'Allocation Factors'!$B$13:$AY$548,8,FALSE)*$H54),0)</f>
        <v>0</v>
      </c>
      <c r="T54" s="20">
        <f ca="1">IF($L54&lt;&gt;0,VLOOKUP($N54,'Allocation Factors'!$B$13:$AY$548,9,FALSE)*$L54,0)+IF($H54&lt;&gt;0,(VLOOKUP($J54,'Allocation Factors'!$B$13:$AY$548,9,FALSE)*$H54),0)</f>
        <v>0</v>
      </c>
      <c r="U54" s="20">
        <f ca="1">IF($L54&lt;&gt;0,VLOOKUP($N54,'Allocation Factors'!$B$13:$AY$548,10,FALSE)*$L54,0)+IF($H54&lt;&gt;0,(VLOOKUP($J54,'Allocation Factors'!$B$13:$AY$548,10,FALSE)*$H54),0)</f>
        <v>1339.1009164411148</v>
      </c>
      <c r="V54" s="20">
        <f ca="1">IF($L54&lt;&gt;0,VLOOKUP($N54,'Allocation Factors'!$B$13:$AY$548,11,FALSE)*$L54,0)+IF($H54&lt;&gt;0,(VLOOKUP($J54,'Allocation Factors'!$B$13:$AY$548,11,FALSE)*$H54),0)</f>
        <v>0</v>
      </c>
      <c r="W54" s="20">
        <f ca="1">IF($L54&lt;&gt;0,VLOOKUP($N54,'Allocation Factors'!$B$13:$AY$548,12,FALSE)*$L54,0)+IF($H54&lt;&gt;0,(VLOOKUP($J54,'Allocation Factors'!$B$13:$AY$548,12,FALSE)*$H54),0)</f>
        <v>820.19931132018269</v>
      </c>
      <c r="X54" s="20">
        <f ca="1">IF($L54&lt;&gt;0,VLOOKUP($N54,'Allocation Factors'!$B$13:$AY$548,13,FALSE)*$L54,0)+IF($H54&lt;&gt;0,(VLOOKUP($J54,'Allocation Factors'!$B$13:$AY$548,13,FALSE)*$H54),0)</f>
        <v>0</v>
      </c>
      <c r="Y54" s="20">
        <f ca="1">IF($L54&lt;&gt;0,VLOOKUP($N54,'Allocation Factors'!$B$13:$AY$548,14,FALSE)*$L54,0)+IF($H54&lt;&gt;0,(VLOOKUP($J54,'Allocation Factors'!$B$13:$AY$548,14,FALSE)*$H54),0)</f>
        <v>234.34266037719505</v>
      </c>
      <c r="Z54" s="20">
        <f ca="1">IF($L54&lt;&gt;0,VLOOKUP($N54,'Allocation Factors'!$B$13:$AY$548,15,FALSE)*$L54,0)+IF($H54&lt;&gt;0,(VLOOKUP($J54,'Allocation Factors'!$B$13:$AY$548,15,FALSE)*$H54),0)</f>
        <v>0</v>
      </c>
      <c r="AA54" s="20">
        <f ca="1">IF($L54&lt;&gt;0,VLOOKUP($N54,'Allocation Factors'!$B$13:$AY$548,16,FALSE)*$L54,0)+IF($H54&lt;&gt;0,(VLOOKUP($J54,'Allocation Factors'!$B$13:$AY$548,16,FALSE)*$H54),0)</f>
        <v>870.41559568672449</v>
      </c>
      <c r="AB54" s="20">
        <f ca="1">IF($L54&lt;&gt;0,VLOOKUP($N54,'Allocation Factors'!$B$13:$AY$548,17,FALSE)*$L54,0)+IF($H54&lt;&gt;0,(VLOOKUP($J54,'Allocation Factors'!$B$13:$AY$548,17,FALSE)*$H54),0)</f>
        <v>686.2892196760713</v>
      </c>
      <c r="AC54" s="20">
        <f ca="1">IF($L54&lt;&gt;0,VLOOKUP($N54,'Allocation Factors'!$B$13:$AY$548,18,FALSE)*$L54,0)+IF($H54&lt;&gt;0,(VLOOKUP($J54,'Allocation Factors'!$B$13:$AY$548,18,FALSE)*$H54),0)</f>
        <v>0</v>
      </c>
      <c r="AD54" s="20">
        <f ca="1">IF($L54&lt;&gt;0,VLOOKUP($N54,'Allocation Factors'!$B$13:$AY$548,19,FALSE)*$L54,0)+IF($H54&lt;&gt;0,(VLOOKUP($J54,'Allocation Factors'!$B$13:$AY$548,19,FALSE)*$H54),0)</f>
        <v>0</v>
      </c>
      <c r="AE54" s="20">
        <f ca="1">IF($L54&lt;&gt;0,VLOOKUP($N54,'Allocation Factors'!$B$13:$AY$548,20,FALSE)*$L54,0)+IF($H54&lt;&gt;0,(VLOOKUP($J54,'Allocation Factors'!$B$13:$AY$548,20,FALSE)*$H54),0)</f>
        <v>83.693807277569675</v>
      </c>
      <c r="AF54" s="20">
        <f ca="1">IF($L54&lt;&gt;0,VLOOKUP($N54,'Allocation Factors'!$B$13:$AY$548,21,FALSE)*$L54,0)+IF($H54&lt;&gt;0,(VLOOKUP($J54,'Allocation Factors'!$B$13:$AY$548,21,FALSE)*$H54),0)</f>
        <v>16.738761455513934</v>
      </c>
      <c r="AG54" s="20">
        <f ca="1">IF($L54&lt;&gt;0,VLOOKUP($N54,'Allocation Factors'!$B$13:$AY$548,22,FALSE)*$L54,0)+IF($H54&lt;&gt;0,(VLOOKUP($J54,'Allocation Factors'!$B$13:$AY$548,22,FALSE)*$H54),0)</f>
        <v>0</v>
      </c>
      <c r="AH54" s="20">
        <f ca="1">IF($L54&lt;&gt;0,VLOOKUP($N54,'Allocation Factors'!$B$13:$AY$548,23,FALSE)*$L54,0)+IF($H54&lt;&gt;0,(VLOOKUP($J54,'Allocation Factors'!$B$13:$AY$548,23,FALSE)*$H54),0)</f>
        <v>0</v>
      </c>
      <c r="AI54" s="20">
        <f ca="1">IF($L54&lt;&gt;0,VLOOKUP($N54,'Allocation Factors'!$B$13:$AY$548,24,FALSE)*$L54,0)+IF($H54&lt;&gt;0,(VLOOKUP($J54,'Allocation Factors'!$B$13:$AY$548,24,FALSE)*$H54),0)</f>
        <v>0</v>
      </c>
      <c r="AJ54" s="20">
        <v>0</v>
      </c>
      <c r="AN54" s="135"/>
      <c r="AO54" s="135"/>
      <c r="AP54" s="135"/>
      <c r="AQ54" s="135"/>
      <c r="AR54" s="135"/>
    </row>
    <row r="55" spans="1:44" ht="14.45" customHeight="1" x14ac:dyDescent="0.2">
      <c r="A55" s="2">
        <f t="shared" si="10"/>
        <v>33</v>
      </c>
      <c r="B55" s="1" t="s">
        <v>438</v>
      </c>
      <c r="D55" s="20">
        <f ca="1">'Distribution Class'!AH164</f>
        <v>18339.883386175716</v>
      </c>
      <c r="F55" s="20">
        <f ca="1">'Distribution Class'!AH180</f>
        <v>18339.883386175716</v>
      </c>
      <c r="H55" s="20">
        <v>0</v>
      </c>
      <c r="J55" s="18"/>
      <c r="L55" s="20">
        <f t="shared" ca="1" si="12"/>
        <v>18339.883386175716</v>
      </c>
      <c r="N55" s="85" t="s">
        <v>439</v>
      </c>
      <c r="P55" s="20">
        <f ca="1">IF($L55&lt;&gt;0,VLOOKUP($N55,'Allocation Factors'!$B$13:$AY$548,5,FALSE)*$L55,0)+IF($H55&lt;&gt;0,(VLOOKUP($J55,'Allocation Factors'!$B$13:$AY$548,5,FALSE)*$H55),0)</f>
        <v>6109.8494661285158</v>
      </c>
      <c r="Q55" s="20">
        <f ca="1">IF($L55&lt;&gt;0,VLOOKUP($N55,'Allocation Factors'!$B$13:$AY$548,6,FALSE)*$L55,0)+IF($H55&lt;&gt;0,(VLOOKUP($J55,'Allocation Factors'!$B$13:$AY$548,6,FALSE)*$H55),0)</f>
        <v>4392.5097389534067</v>
      </c>
      <c r="R55" s="20">
        <f ca="1">IF($L55&lt;&gt;0,VLOOKUP($N55,'Allocation Factors'!$B$13:$AY$548,7,FALSE)*$L55,0)+IF($H55&lt;&gt;0,(VLOOKUP($J55,'Allocation Factors'!$B$13:$AY$548,7,FALSE)*$H55),0)</f>
        <v>1954.9221330666451</v>
      </c>
      <c r="S55" s="20">
        <f ca="1">IF($L55&lt;&gt;0,VLOOKUP($N55,'Allocation Factors'!$B$13:$AY$548,8,FALSE)*$L55,0)+IF($H55&lt;&gt;0,(VLOOKUP($J55,'Allocation Factors'!$B$13:$AY$548,8,FALSE)*$H55),0)</f>
        <v>0</v>
      </c>
      <c r="T55" s="20">
        <f ca="1">IF($L55&lt;&gt;0,VLOOKUP($N55,'Allocation Factors'!$B$13:$AY$548,9,FALSE)*$L55,0)+IF($H55&lt;&gt;0,(VLOOKUP($J55,'Allocation Factors'!$B$13:$AY$548,9,FALSE)*$H55),0)</f>
        <v>0</v>
      </c>
      <c r="U55" s="20">
        <f ca="1">IF($L55&lt;&gt;0,VLOOKUP($N55,'Allocation Factors'!$B$13:$AY$548,10,FALSE)*$L55,0)+IF($H55&lt;&gt;0,(VLOOKUP($J55,'Allocation Factors'!$B$13:$AY$548,10,FALSE)*$H55),0)</f>
        <v>2627.2817462933135</v>
      </c>
      <c r="V55" s="20">
        <f ca="1">IF($L55&lt;&gt;0,VLOOKUP($N55,'Allocation Factors'!$B$13:$AY$548,11,FALSE)*$L55,0)+IF($H55&lt;&gt;0,(VLOOKUP($J55,'Allocation Factors'!$B$13:$AY$548,11,FALSE)*$H55),0)</f>
        <v>53.007592705368651</v>
      </c>
      <c r="W55" s="20">
        <f ca="1">IF($L55&lt;&gt;0,VLOOKUP($N55,'Allocation Factors'!$B$13:$AY$548,12,FALSE)*$L55,0)+IF($H55&lt;&gt;0,(VLOOKUP($J55,'Allocation Factors'!$B$13:$AY$548,12,FALSE)*$H55),0)</f>
        <v>617.33088121575406</v>
      </c>
      <c r="X55" s="20">
        <f ca="1">IF($L55&lt;&gt;0,VLOOKUP($N55,'Allocation Factors'!$B$13:$AY$548,13,FALSE)*$L55,0)+IF($H55&lt;&gt;0,(VLOOKUP($J55,'Allocation Factors'!$B$13:$AY$548,13,FALSE)*$H55),0)</f>
        <v>38.800320629607974</v>
      </c>
      <c r="Y55" s="20">
        <f ca="1">IF($L55&lt;&gt;0,VLOOKUP($N55,'Allocation Factors'!$B$13:$AY$548,14,FALSE)*$L55,0)+IF($H55&lt;&gt;0,(VLOOKUP($J55,'Allocation Factors'!$B$13:$AY$548,14,FALSE)*$H55),0)</f>
        <v>1797.4627720549252</v>
      </c>
      <c r="Z55" s="20">
        <f ca="1">IF($L55&lt;&gt;0,VLOOKUP($N55,'Allocation Factors'!$B$13:$AY$548,15,FALSE)*$L55,0)+IF($H55&lt;&gt;0,(VLOOKUP($J55,'Allocation Factors'!$B$13:$AY$548,15,FALSE)*$H55),0)</f>
        <v>42.169262887028175</v>
      </c>
      <c r="AA55" s="20">
        <f ca="1">IF($L55&lt;&gt;0,VLOOKUP($N55,'Allocation Factors'!$B$13:$AY$548,16,FALSE)*$L55,0)+IF($H55&lt;&gt;0,(VLOOKUP($J55,'Allocation Factors'!$B$13:$AY$548,16,FALSE)*$H55),0)</f>
        <v>316.87152660528955</v>
      </c>
      <c r="AB55" s="20">
        <f ca="1">IF($L55&lt;&gt;0,VLOOKUP($N55,'Allocation Factors'!$B$13:$AY$548,17,FALSE)*$L55,0)+IF($H55&lt;&gt;0,(VLOOKUP($J55,'Allocation Factors'!$B$13:$AY$548,17,FALSE)*$H55),0)</f>
        <v>36.645485513303541</v>
      </c>
      <c r="AC55" s="20">
        <f ca="1">IF($L55&lt;&gt;0,VLOOKUP($N55,'Allocation Factors'!$B$13:$AY$548,18,FALSE)*$L55,0)+IF($H55&lt;&gt;0,(VLOOKUP($J55,'Allocation Factors'!$B$13:$AY$548,18,FALSE)*$H55),0)</f>
        <v>0</v>
      </c>
      <c r="AD55" s="20">
        <f ca="1">IF($L55&lt;&gt;0,VLOOKUP($N55,'Allocation Factors'!$B$13:$AY$548,19,FALSE)*$L55,0)+IF($H55&lt;&gt;0,(VLOOKUP($J55,'Allocation Factors'!$B$13:$AY$548,19,FALSE)*$H55),0)</f>
        <v>0</v>
      </c>
      <c r="AE55" s="20">
        <f ca="1">IF($L55&lt;&gt;0,VLOOKUP($N55,'Allocation Factors'!$B$13:$AY$548,20,FALSE)*$L55,0)+IF($H55&lt;&gt;0,(VLOOKUP($J55,'Allocation Factors'!$B$13:$AY$548,20,FALSE)*$H55),0)</f>
        <v>186.4513882223481</v>
      </c>
      <c r="AF55" s="20">
        <f ca="1">IF($L55&lt;&gt;0,VLOOKUP($N55,'Allocation Factors'!$B$13:$AY$548,21,FALSE)*$L55,0)+IF($H55&lt;&gt;0,(VLOOKUP($J55,'Allocation Factors'!$B$13:$AY$548,21,FALSE)*$H55),0)</f>
        <v>166.5810719002061</v>
      </c>
      <c r="AG55" s="20">
        <f ca="1">IF($L55&lt;&gt;0,VLOOKUP($N55,'Allocation Factors'!$B$13:$AY$548,22,FALSE)*$L55,0)+IF($H55&lt;&gt;0,(VLOOKUP($J55,'Allocation Factors'!$B$13:$AY$548,22,FALSE)*$H55),0)</f>
        <v>0</v>
      </c>
      <c r="AH55" s="20">
        <f ca="1">IF($L55&lt;&gt;0,VLOOKUP($N55,'Allocation Factors'!$B$13:$AY$548,23,FALSE)*$L55,0)+IF($H55&lt;&gt;0,(VLOOKUP($J55,'Allocation Factors'!$B$13:$AY$548,23,FALSE)*$H55),0)</f>
        <v>0</v>
      </c>
      <c r="AI55" s="20">
        <f ca="1">IF($L55&lt;&gt;0,VLOOKUP($N55,'Allocation Factors'!$B$13:$AY$548,24,FALSE)*$L55,0)+IF($H55&lt;&gt;0,(VLOOKUP($J55,'Allocation Factors'!$B$13:$AY$548,24,FALSE)*$H55),0)</f>
        <v>0</v>
      </c>
      <c r="AJ55" s="20">
        <v>0</v>
      </c>
      <c r="AN55" s="135"/>
      <c r="AO55" s="135"/>
      <c r="AP55" s="135"/>
      <c r="AQ55" s="135"/>
      <c r="AR55" s="135"/>
    </row>
    <row r="56" spans="1:44" ht="14.45" customHeight="1" x14ac:dyDescent="0.2">
      <c r="A56" s="2">
        <f t="shared" si="10"/>
        <v>34</v>
      </c>
      <c r="B56" s="32" t="s">
        <v>440</v>
      </c>
      <c r="D56" s="42">
        <f ca="1">SUM(D41:D55)</f>
        <v>2464291.6658636788</v>
      </c>
      <c r="F56" s="42">
        <f ca="1">SUM(F41:F55)</f>
        <v>2399359.0807846817</v>
      </c>
      <c r="G56" s="41"/>
      <c r="H56" s="42">
        <f>SUM(H41:H55)</f>
        <v>11615.535133857922</v>
      </c>
      <c r="I56" s="41"/>
      <c r="J56" s="41"/>
      <c r="K56" s="41"/>
      <c r="L56" s="42">
        <f ca="1">SUM(L41:L55)</f>
        <v>2387743.545650824</v>
      </c>
      <c r="P56" s="42">
        <f t="shared" ref="P56:AJ56" ca="1" si="13">SUM(P41:P55)</f>
        <v>1819374.5524817107</v>
      </c>
      <c r="Q56" s="42">
        <f t="shared" ca="1" si="13"/>
        <v>387095.97210660338</v>
      </c>
      <c r="R56" s="42">
        <f t="shared" ca="1" si="13"/>
        <v>84731.330278988971</v>
      </c>
      <c r="S56" s="42">
        <f t="shared" ca="1" si="13"/>
        <v>0</v>
      </c>
      <c r="T56" s="42">
        <f t="shared" ca="1" si="13"/>
        <v>0</v>
      </c>
      <c r="U56" s="42">
        <f t="shared" ca="1" si="13"/>
        <v>40968.994762537681</v>
      </c>
      <c r="V56" s="42">
        <f t="shared" ca="1" si="13"/>
        <v>378.56985680931632</v>
      </c>
      <c r="W56" s="42">
        <f t="shared" ca="1" si="13"/>
        <v>11580.061703397279</v>
      </c>
      <c r="X56" s="42">
        <f t="shared" ca="1" si="13"/>
        <v>649.22812626800783</v>
      </c>
      <c r="Y56" s="42">
        <f t="shared" ca="1" si="13"/>
        <v>38930.502851554993</v>
      </c>
      <c r="Z56" s="42">
        <f t="shared" ca="1" si="13"/>
        <v>1236.6947138369874</v>
      </c>
      <c r="AA56" s="42">
        <f t="shared" ca="1" si="13"/>
        <v>4193.1774448077867</v>
      </c>
      <c r="AB56" s="42">
        <f t="shared" ca="1" si="13"/>
        <v>2701.9814888981073</v>
      </c>
      <c r="AC56" s="42">
        <f t="shared" ca="1" si="13"/>
        <v>0</v>
      </c>
      <c r="AD56" s="42">
        <f t="shared" ca="1" si="13"/>
        <v>313.83230779949275</v>
      </c>
      <c r="AE56" s="42">
        <f t="shared" ca="1" si="13"/>
        <v>2941.5434082797346</v>
      </c>
      <c r="AF56" s="42">
        <f t="shared" ca="1" si="13"/>
        <v>4241.6219425363615</v>
      </c>
      <c r="AG56" s="42">
        <f t="shared" ca="1" si="13"/>
        <v>21.017310653740008</v>
      </c>
      <c r="AH56" s="42">
        <f t="shared" ca="1" si="13"/>
        <v>0</v>
      </c>
      <c r="AI56" s="42">
        <f t="shared" ca="1" si="13"/>
        <v>0</v>
      </c>
      <c r="AJ56" s="42">
        <f t="shared" si="13"/>
        <v>0</v>
      </c>
      <c r="AN56" s="41"/>
      <c r="AO56" s="41"/>
      <c r="AP56" s="41"/>
      <c r="AQ56" s="41"/>
      <c r="AR56" s="41"/>
    </row>
    <row r="57" spans="1:44" x14ac:dyDescent="0.2">
      <c r="D57" s="41"/>
      <c r="E57" s="22"/>
      <c r="F57" s="41"/>
      <c r="AG57" s="41"/>
      <c r="AH57" s="41"/>
      <c r="AI57" s="41"/>
      <c r="AJ57" s="41"/>
    </row>
    <row r="58" spans="1:44" ht="13.5" thickBot="1" x14ac:dyDescent="0.25">
      <c r="A58" s="2">
        <f>A56+1</f>
        <v>35</v>
      </c>
      <c r="B58" s="1" t="s">
        <v>441</v>
      </c>
      <c r="D58" s="83">
        <f ca="1">D21+D28+D38+D56</f>
        <v>5329890.4041851545</v>
      </c>
      <c r="E58" s="22"/>
      <c r="F58" s="83">
        <f ca="1">F21+F28+F38+F56</f>
        <v>5244256.9765455201</v>
      </c>
      <c r="H58" s="83">
        <f ca="1">H21+H28+H38+H56</f>
        <v>50956.624806792985</v>
      </c>
      <c r="L58" s="83">
        <f ca="1">L21+L28+L38+L56</f>
        <v>5193300.3517387267</v>
      </c>
      <c r="P58" s="83">
        <f t="shared" ref="P58:AJ58" ca="1" si="14">P21+P28+P38+P56</f>
        <v>3433034.6506918548</v>
      </c>
      <c r="Q58" s="83">
        <f t="shared" ca="1" si="14"/>
        <v>1245011.2366116128</v>
      </c>
      <c r="R58" s="83">
        <f t="shared" ca="1" si="14"/>
        <v>187208.67430367653</v>
      </c>
      <c r="S58" s="83">
        <f t="shared" ca="1" si="14"/>
        <v>0</v>
      </c>
      <c r="T58" s="83">
        <f t="shared" ca="1" si="14"/>
        <v>0</v>
      </c>
      <c r="U58" s="83">
        <f t="shared" ca="1" si="14"/>
        <v>104300.1520741377</v>
      </c>
      <c r="V58" s="83">
        <f t="shared" ca="1" si="14"/>
        <v>890.06781915345869</v>
      </c>
      <c r="W58" s="83">
        <f t="shared" ca="1" si="14"/>
        <v>11594.196560778277</v>
      </c>
      <c r="X58" s="83">
        <f t="shared" ca="1" si="14"/>
        <v>650.11652666255225</v>
      </c>
      <c r="Y58" s="83">
        <f t="shared" ca="1" si="14"/>
        <v>60731.371098187388</v>
      </c>
      <c r="Z58" s="83">
        <f t="shared" ca="1" si="14"/>
        <v>1237.6602519866358</v>
      </c>
      <c r="AA58" s="83">
        <f t="shared" ca="1" si="14"/>
        <v>9822.7439736228407</v>
      </c>
      <c r="AB58" s="83">
        <f t="shared" ca="1" si="14"/>
        <v>4059.9383307580019</v>
      </c>
      <c r="AC58" s="83">
        <f t="shared" ca="1" si="14"/>
        <v>4360.377272572171</v>
      </c>
      <c r="AD58" s="83">
        <f t="shared" ca="1" si="14"/>
        <v>313.83230779949275</v>
      </c>
      <c r="AE58" s="83">
        <f t="shared" ca="1" si="14"/>
        <v>32569.320624061314</v>
      </c>
      <c r="AF58" s="83">
        <f t="shared" ca="1" si="14"/>
        <v>13099.27826755852</v>
      </c>
      <c r="AG58" s="83">
        <f t="shared" ca="1" si="14"/>
        <v>135000.47469962711</v>
      </c>
      <c r="AH58" s="83">
        <f t="shared" ca="1" si="14"/>
        <v>294.71494074399561</v>
      </c>
      <c r="AI58" s="83">
        <f t="shared" ca="1" si="14"/>
        <v>78.170190727149972</v>
      </c>
      <c r="AJ58" s="83">
        <f t="shared" si="14"/>
        <v>0</v>
      </c>
      <c r="AN58" s="41"/>
      <c r="AO58" s="41"/>
      <c r="AP58" s="41"/>
      <c r="AQ58" s="41"/>
      <c r="AR58" s="41"/>
    </row>
    <row r="59" spans="1:44" ht="13.5" thickTop="1" x14ac:dyDescent="0.2">
      <c r="B59" s="22"/>
      <c r="D59" s="8"/>
      <c r="F59" s="8"/>
    </row>
    <row r="60" spans="1:44" x14ac:dyDescent="0.2">
      <c r="P60" s="14"/>
    </row>
    <row r="61" spans="1:44" x14ac:dyDescent="0.2">
      <c r="F61" s="8"/>
      <c r="P61" s="8"/>
      <c r="Q61" s="8"/>
      <c r="R61" s="8"/>
      <c r="S61" s="8"/>
      <c r="T61" s="8"/>
    </row>
    <row r="62" spans="1:44" x14ac:dyDescent="0.2">
      <c r="F62" s="8"/>
      <c r="P62" s="8"/>
      <c r="Q62" s="8"/>
      <c r="R62" s="8"/>
      <c r="S62" s="8"/>
      <c r="T62" s="8"/>
    </row>
    <row r="63" spans="1:44" x14ac:dyDescent="0.2">
      <c r="F63" s="8"/>
      <c r="P63" s="14"/>
      <c r="Q63" s="14"/>
      <c r="R63" s="14"/>
      <c r="S63" s="14"/>
      <c r="T63" s="14"/>
    </row>
    <row r="64" spans="1:44" x14ac:dyDescent="0.2">
      <c r="F64" s="8"/>
    </row>
    <row r="65" spans="6:6" x14ac:dyDescent="0.2">
      <c r="F65" s="8"/>
    </row>
    <row r="66" spans="6:6" x14ac:dyDescent="0.2">
      <c r="F66" s="8"/>
    </row>
  </sheetData>
  <mergeCells count="7">
    <mergeCell ref="AN13:AR13"/>
    <mergeCell ref="AS13:AW13"/>
    <mergeCell ref="B6:N6"/>
    <mergeCell ref="B7:N7"/>
    <mergeCell ref="P10:AC10"/>
    <mergeCell ref="AD10:AF10"/>
    <mergeCell ref="AG10:AJ10"/>
  </mergeCells>
  <phoneticPr fontId="12" type="noConversion"/>
  <pageMargins left="0.7" right="0.7" top="0.75" bottom="0.75" header="0.3" footer="0.3"/>
  <pageSetup scale="74" fitToWidth="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97C4-6286-407A-B6B7-B84CD185E46E}">
  <sheetPr>
    <pageSetUpPr fitToPage="1"/>
  </sheetPr>
  <dimension ref="A3:AA224"/>
  <sheetViews>
    <sheetView tabSelected="1" workbookViewId="0">
      <selection activeCell="C102" sqref="C102"/>
    </sheetView>
  </sheetViews>
  <sheetFormatPr defaultColWidth="9.140625" defaultRowHeight="15" x14ac:dyDescent="0.25"/>
  <cols>
    <col min="1" max="1" width="9.140625" style="2"/>
    <col min="2" max="2" width="20" style="2" bestFit="1" customWidth="1"/>
    <col min="3" max="3" width="4.42578125" style="32" customWidth="1"/>
    <col min="4" max="4" width="15.140625" style="32" bestFit="1" customWidth="1"/>
    <col min="5" max="5" width="2.85546875" style="32" customWidth="1"/>
    <col min="6" max="8" width="14.7109375" style="32" customWidth="1"/>
    <col min="9" max="10" width="14.7109375" style="32" hidden="1" customWidth="1"/>
    <col min="11" max="22" width="14.7109375" style="32" customWidth="1"/>
    <col min="23" max="25" width="14.7109375" style="60" customWidth="1"/>
    <col min="26" max="16384" width="9.140625" style="60"/>
  </cols>
  <sheetData>
    <row r="3" spans="1:27" x14ac:dyDescent="0.25">
      <c r="D3" s="51"/>
    </row>
    <row r="6" spans="1:27" x14ac:dyDescent="0.25">
      <c r="K6" s="124" t="s">
        <v>442</v>
      </c>
    </row>
    <row r="7" spans="1:27" x14ac:dyDescent="0.25">
      <c r="K7" s="124" t="s">
        <v>443</v>
      </c>
    </row>
    <row r="8" spans="1:27" x14ac:dyDescent="0.25">
      <c r="K8" s="124"/>
    </row>
    <row r="9" spans="1:27" customFormat="1" x14ac:dyDescent="0.25">
      <c r="A9" s="18" t="s">
        <v>6</v>
      </c>
      <c r="B9" s="18"/>
      <c r="C9" s="1"/>
      <c r="D9" s="1"/>
      <c r="E9" s="1"/>
      <c r="F9" s="147" t="s">
        <v>444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 t="s">
        <v>342</v>
      </c>
      <c r="U9" s="147"/>
      <c r="V9" s="147"/>
      <c r="W9" s="147" t="s">
        <v>445</v>
      </c>
      <c r="X9" s="147"/>
      <c r="Y9" s="147"/>
      <c r="Z9" s="147"/>
    </row>
    <row r="10" spans="1:27" customFormat="1" x14ac:dyDescent="0.25">
      <c r="A10" s="4" t="s">
        <v>11</v>
      </c>
      <c r="B10" s="4" t="s">
        <v>443</v>
      </c>
      <c r="C10" s="1"/>
      <c r="D10" s="4" t="s">
        <v>2</v>
      </c>
      <c r="E10" s="1"/>
      <c r="F10" s="4" t="s">
        <v>446</v>
      </c>
      <c r="G10" s="4" t="s">
        <v>447</v>
      </c>
      <c r="H10" s="4" t="s">
        <v>448</v>
      </c>
      <c r="I10" s="4" t="s">
        <v>350</v>
      </c>
      <c r="J10" s="4" t="s">
        <v>351</v>
      </c>
      <c r="K10" s="4" t="s">
        <v>449</v>
      </c>
      <c r="L10" s="4" t="s">
        <v>450</v>
      </c>
      <c r="M10" s="4" t="s">
        <v>451</v>
      </c>
      <c r="N10" s="4" t="s">
        <v>452</v>
      </c>
      <c r="O10" s="4" t="s">
        <v>453</v>
      </c>
      <c r="P10" s="4" t="s">
        <v>454</v>
      </c>
      <c r="Q10" s="4" t="s">
        <v>455</v>
      </c>
      <c r="R10" s="4" t="s">
        <v>456</v>
      </c>
      <c r="S10" s="4" t="s">
        <v>457</v>
      </c>
      <c r="T10" s="4" t="s">
        <v>458</v>
      </c>
      <c r="U10" s="4" t="s">
        <v>459</v>
      </c>
      <c r="V10" s="138" t="s">
        <v>460</v>
      </c>
      <c r="W10" s="119" t="s">
        <v>461</v>
      </c>
      <c r="X10" s="4" t="s">
        <v>462</v>
      </c>
      <c r="Y10" s="4" t="s">
        <v>463</v>
      </c>
      <c r="Z10" s="4" t="s">
        <v>464</v>
      </c>
    </row>
    <row r="11" spans="1:27" customFormat="1" x14ac:dyDescent="0.25">
      <c r="A11" s="18"/>
      <c r="B11" s="18"/>
      <c r="C11" s="1"/>
      <c r="D11" s="18" t="s">
        <v>22</v>
      </c>
      <c r="E11" s="1"/>
      <c r="F11" s="18" t="s">
        <v>23</v>
      </c>
      <c r="G11" s="18" t="s">
        <v>24</v>
      </c>
      <c r="H11" s="18" t="s">
        <v>165</v>
      </c>
      <c r="I11" s="1"/>
      <c r="J11" s="1"/>
      <c r="K11" s="18" t="s">
        <v>26</v>
      </c>
      <c r="L11" s="18" t="s">
        <v>27</v>
      </c>
      <c r="M11" s="18" t="s">
        <v>28</v>
      </c>
      <c r="N11" s="18" t="s">
        <v>29</v>
      </c>
      <c r="O11" s="18" t="s">
        <v>30</v>
      </c>
      <c r="P11" s="18" t="s">
        <v>178</v>
      </c>
      <c r="Q11" s="18" t="s">
        <v>179</v>
      </c>
      <c r="R11" s="18" t="s">
        <v>240</v>
      </c>
      <c r="S11" s="18" t="s">
        <v>283</v>
      </c>
      <c r="T11" s="18" t="s">
        <v>284</v>
      </c>
      <c r="U11" s="18" t="s">
        <v>285</v>
      </c>
      <c r="V11" s="18" t="s">
        <v>368</v>
      </c>
      <c r="W11" s="18" t="s">
        <v>369</v>
      </c>
      <c r="X11" s="18" t="s">
        <v>370</v>
      </c>
      <c r="Y11" s="18" t="s">
        <v>371</v>
      </c>
      <c r="Z11" s="18" t="s">
        <v>372</v>
      </c>
      <c r="AA11" s="18"/>
    </row>
    <row r="13" spans="1:27" x14ac:dyDescent="0.25">
      <c r="A13" s="18">
        <v>1</v>
      </c>
      <c r="C13" s="2"/>
      <c r="D13" s="51">
        <f>SUM(F13:Y13)</f>
        <v>99.515065713586068</v>
      </c>
      <c r="F13" s="79">
        <v>54.248492932223293</v>
      </c>
      <c r="G13" s="79">
        <v>37.940330570962395</v>
      </c>
      <c r="H13" s="79">
        <v>5.7493027439746829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0.47546300351078341</v>
      </c>
      <c r="R13" s="79">
        <v>0</v>
      </c>
      <c r="S13" s="79">
        <v>0</v>
      </c>
      <c r="T13" s="79">
        <v>0</v>
      </c>
      <c r="U13" s="79">
        <v>1.1014764629149125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</row>
    <row r="14" spans="1:27" x14ac:dyDescent="0.25">
      <c r="A14" s="18">
        <f>A13+1</f>
        <v>2</v>
      </c>
      <c r="B14" s="2" t="s">
        <v>394</v>
      </c>
      <c r="C14" s="2" t="s">
        <v>167</v>
      </c>
      <c r="D14" s="90">
        <f>SUM(F14:Y14)</f>
        <v>1</v>
      </c>
      <c r="F14" s="90">
        <f t="shared" ref="F14:Z14" si="0">F13/$D13</f>
        <v>0.54512844405243799</v>
      </c>
      <c r="G14" s="90">
        <f t="shared" si="0"/>
        <v>0.38125212799595909</v>
      </c>
      <c r="H14" s="90">
        <f t="shared" si="0"/>
        <v>5.7773189443714276E-2</v>
      </c>
      <c r="I14" s="90">
        <f t="shared" si="0"/>
        <v>0</v>
      </c>
      <c r="J14" s="90">
        <f t="shared" si="0"/>
        <v>0</v>
      </c>
      <c r="K14" s="90">
        <f t="shared" si="0"/>
        <v>0</v>
      </c>
      <c r="L14" s="90">
        <f t="shared" si="0"/>
        <v>0</v>
      </c>
      <c r="M14" s="90">
        <f t="shared" si="0"/>
        <v>0</v>
      </c>
      <c r="N14" s="90">
        <f t="shared" si="0"/>
        <v>0</v>
      </c>
      <c r="O14" s="90">
        <f t="shared" si="0"/>
        <v>0</v>
      </c>
      <c r="P14" s="90">
        <f t="shared" si="0"/>
        <v>0</v>
      </c>
      <c r="Q14" s="90">
        <f t="shared" si="0"/>
        <v>4.7777992216697287E-3</v>
      </c>
      <c r="R14" s="90">
        <f t="shared" si="0"/>
        <v>0</v>
      </c>
      <c r="S14" s="90">
        <f t="shared" si="0"/>
        <v>0</v>
      </c>
      <c r="T14" s="90">
        <f t="shared" si="0"/>
        <v>0</v>
      </c>
      <c r="U14" s="90">
        <f t="shared" si="0"/>
        <v>1.1068439286218911E-2</v>
      </c>
      <c r="V14" s="90">
        <f t="shared" si="0"/>
        <v>0</v>
      </c>
      <c r="W14" s="90">
        <f t="shared" si="0"/>
        <v>0</v>
      </c>
      <c r="X14" s="90">
        <f t="shared" si="0"/>
        <v>0</v>
      </c>
      <c r="Y14" s="90">
        <f t="shared" si="0"/>
        <v>0</v>
      </c>
      <c r="Z14" s="90">
        <f t="shared" si="0"/>
        <v>0</v>
      </c>
    </row>
    <row r="15" spans="1:27" x14ac:dyDescent="0.25">
      <c r="C15" s="2"/>
    </row>
    <row r="16" spans="1:27" x14ac:dyDescent="0.25">
      <c r="A16" s="2">
        <f>A14+1</f>
        <v>3</v>
      </c>
      <c r="B16" s="60"/>
      <c r="C16" s="2"/>
      <c r="D16" s="51">
        <f>SUM(F16:Y16)</f>
        <v>11615.535133857918</v>
      </c>
      <c r="F16" s="95">
        <v>8759.6227198055458</v>
      </c>
      <c r="G16" s="95">
        <v>194.33162700302293</v>
      </c>
      <c r="H16" s="95">
        <v>2005.9891354941828</v>
      </c>
      <c r="I16" s="95">
        <v>0</v>
      </c>
      <c r="J16" s="95">
        <v>0</v>
      </c>
      <c r="K16" s="95">
        <v>209.77664162030672</v>
      </c>
      <c r="L16" s="95">
        <v>0</v>
      </c>
      <c r="M16" s="95">
        <v>128.48819299243786</v>
      </c>
      <c r="N16" s="95">
        <v>0</v>
      </c>
      <c r="O16" s="95">
        <v>36.710912283553668</v>
      </c>
      <c r="P16" s="95">
        <v>0</v>
      </c>
      <c r="Q16" s="95">
        <v>136.35481705319935</v>
      </c>
      <c r="R16" s="95">
        <v>107.51052883040718</v>
      </c>
      <c r="S16" s="95">
        <v>0</v>
      </c>
      <c r="T16" s="95">
        <v>0</v>
      </c>
      <c r="U16" s="95">
        <v>13.11104010126917</v>
      </c>
      <c r="V16" s="95">
        <v>2.6222080202538338</v>
      </c>
      <c r="W16" s="95">
        <v>21.017310653740001</v>
      </c>
      <c r="X16" s="95">
        <v>0</v>
      </c>
      <c r="Y16" s="95">
        <v>0</v>
      </c>
      <c r="Z16" s="95">
        <v>0</v>
      </c>
    </row>
    <row r="17" spans="1:26" x14ac:dyDescent="0.25">
      <c r="A17" s="2">
        <f>A16+1</f>
        <v>4</v>
      </c>
      <c r="B17" s="2" t="s">
        <v>436</v>
      </c>
      <c r="C17" s="2" t="s">
        <v>166</v>
      </c>
      <c r="D17" s="90">
        <f>SUM(F17:Y17)</f>
        <v>1.0000000000000002</v>
      </c>
      <c r="F17" s="90">
        <f t="shared" ref="F17:Z17" si="1">F16/$D16</f>
        <v>0.75412993192817057</v>
      </c>
      <c r="G17" s="90">
        <f t="shared" si="1"/>
        <v>1.6730320623504387E-2</v>
      </c>
      <c r="H17" s="90">
        <f t="shared" si="1"/>
        <v>0.17269881347497804</v>
      </c>
      <c r="I17" s="90">
        <f t="shared" si="1"/>
        <v>0</v>
      </c>
      <c r="J17" s="90">
        <f t="shared" si="1"/>
        <v>0</v>
      </c>
      <c r="K17" s="90">
        <f t="shared" si="1"/>
        <v>1.8060006637906204E-2</v>
      </c>
      <c r="L17" s="90">
        <f t="shared" si="1"/>
        <v>0</v>
      </c>
      <c r="M17" s="90">
        <f t="shared" si="1"/>
        <v>1.1061754065717548E-2</v>
      </c>
      <c r="N17" s="90">
        <f t="shared" si="1"/>
        <v>0</v>
      </c>
      <c r="O17" s="90">
        <f t="shared" si="1"/>
        <v>3.1605011616335846E-3</v>
      </c>
      <c r="P17" s="90">
        <f t="shared" si="1"/>
        <v>0</v>
      </c>
      <c r="Q17" s="90">
        <f t="shared" si="1"/>
        <v>1.1739004314639031E-2</v>
      </c>
      <c r="R17" s="90">
        <f t="shared" si="1"/>
        <v>9.2557534019269277E-3</v>
      </c>
      <c r="S17" s="90">
        <f t="shared" si="1"/>
        <v>0</v>
      </c>
      <c r="T17" s="90">
        <f t="shared" si="1"/>
        <v>0</v>
      </c>
      <c r="U17" s="90">
        <f t="shared" si="1"/>
        <v>1.1287504148691377E-3</v>
      </c>
      <c r="V17" s="90">
        <f t="shared" si="1"/>
        <v>2.2575008297382753E-4</v>
      </c>
      <c r="W17" s="90">
        <f t="shared" si="1"/>
        <v>1.809413893680801E-3</v>
      </c>
      <c r="X17" s="90">
        <f t="shared" si="1"/>
        <v>0</v>
      </c>
      <c r="Y17" s="90">
        <f t="shared" si="1"/>
        <v>0</v>
      </c>
      <c r="Z17" s="90">
        <f t="shared" si="1"/>
        <v>0</v>
      </c>
    </row>
    <row r="18" spans="1:26" x14ac:dyDescent="0.25">
      <c r="C18" s="2"/>
    </row>
    <row r="19" spans="1:26" x14ac:dyDescent="0.25">
      <c r="A19" s="18">
        <f>A17+1</f>
        <v>5</v>
      </c>
      <c r="C19" s="2"/>
      <c r="D19" s="51">
        <f>SUM(F19:Y19)</f>
        <v>129959.01953522452</v>
      </c>
      <c r="F19" s="79">
        <v>22459.157092323894</v>
      </c>
      <c r="G19" s="79">
        <v>16146.398827601186</v>
      </c>
      <c r="H19" s="79">
        <v>7186.0859311195945</v>
      </c>
      <c r="I19" s="79">
        <v>0</v>
      </c>
      <c r="J19" s="79">
        <v>0</v>
      </c>
      <c r="K19" s="79">
        <v>9657.6083900125759</v>
      </c>
      <c r="L19" s="79">
        <v>194.85027548643626</v>
      </c>
      <c r="M19" s="79">
        <v>0</v>
      </c>
      <c r="N19" s="79">
        <v>0</v>
      </c>
      <c r="O19" s="79">
        <v>3507.1663982685486</v>
      </c>
      <c r="P19" s="79">
        <v>0</v>
      </c>
      <c r="Q19" s="79">
        <v>1164.7860448224988</v>
      </c>
      <c r="R19" s="79">
        <v>134.70490892294799</v>
      </c>
      <c r="S19" s="79">
        <v>61.993727466024154</v>
      </c>
      <c r="T19" s="79">
        <v>0</v>
      </c>
      <c r="U19" s="79">
        <v>685.37548124258558</v>
      </c>
      <c r="V19" s="79">
        <v>612.33431087870542</v>
      </c>
      <c r="W19" s="79">
        <v>67327.805014632497</v>
      </c>
      <c r="X19" s="79">
        <v>820.75313244703364</v>
      </c>
      <c r="Y19" s="79">
        <v>0</v>
      </c>
      <c r="Z19" s="79">
        <v>0</v>
      </c>
    </row>
    <row r="20" spans="1:26" x14ac:dyDescent="0.25">
      <c r="A20" s="18">
        <f>A19+1</f>
        <v>6</v>
      </c>
      <c r="B20" s="2" t="s">
        <v>414</v>
      </c>
      <c r="C20" s="2" t="s">
        <v>166</v>
      </c>
      <c r="D20" s="90">
        <f>SUM(F20:Y20)</f>
        <v>1.0000000000000002</v>
      </c>
      <c r="F20" s="90">
        <f t="shared" ref="F20:Z20" si="2">F19/$D19</f>
        <v>0.17281722478859185</v>
      </c>
      <c r="G20" s="90">
        <f t="shared" si="2"/>
        <v>0.12424223332359639</v>
      </c>
      <c r="H20" s="90">
        <f t="shared" si="2"/>
        <v>5.5295014973330531E-2</v>
      </c>
      <c r="I20" s="90">
        <f t="shared" si="2"/>
        <v>0</v>
      </c>
      <c r="J20" s="90">
        <f t="shared" si="2"/>
        <v>0</v>
      </c>
      <c r="K20" s="90">
        <f t="shared" si="2"/>
        <v>7.4312721229748468E-2</v>
      </c>
      <c r="L20" s="90">
        <f t="shared" si="2"/>
        <v>1.4993209104168673E-3</v>
      </c>
      <c r="M20" s="90">
        <f t="shared" si="2"/>
        <v>0</v>
      </c>
      <c r="N20" s="90">
        <f t="shared" si="2"/>
        <v>0</v>
      </c>
      <c r="O20" s="90">
        <f t="shared" si="2"/>
        <v>2.6986710201502825E-2</v>
      </c>
      <c r="P20" s="90">
        <f t="shared" si="2"/>
        <v>0</v>
      </c>
      <c r="Q20" s="90">
        <f t="shared" si="2"/>
        <v>8.9627180090166136E-3</v>
      </c>
      <c r="R20" s="90">
        <f t="shared" si="2"/>
        <v>1.0365183532831835E-3</v>
      </c>
      <c r="S20" s="90">
        <f t="shared" si="2"/>
        <v>4.7702520138835896E-4</v>
      </c>
      <c r="T20" s="90">
        <f t="shared" si="2"/>
        <v>0</v>
      </c>
      <c r="U20" s="90">
        <f t="shared" si="2"/>
        <v>5.2737815635552649E-3</v>
      </c>
      <c r="V20" s="90">
        <f t="shared" si="2"/>
        <v>4.7117492350174E-3</v>
      </c>
      <c r="W20" s="90">
        <f t="shared" si="2"/>
        <v>0.51806950572125354</v>
      </c>
      <c r="X20" s="90">
        <f t="shared" si="2"/>
        <v>6.3154764892987981E-3</v>
      </c>
      <c r="Y20" s="90">
        <f t="shared" si="2"/>
        <v>0</v>
      </c>
      <c r="Z20" s="90">
        <f t="shared" si="2"/>
        <v>0</v>
      </c>
    </row>
    <row r="21" spans="1:26" x14ac:dyDescent="0.25">
      <c r="C21" s="2"/>
    </row>
    <row r="22" spans="1:26" x14ac:dyDescent="0.25">
      <c r="A22" s="2">
        <f>A20+1</f>
        <v>7</v>
      </c>
      <c r="C22" s="2"/>
      <c r="D22" s="51">
        <f>SUM(F22:Y22)</f>
        <v>152523.42553920628</v>
      </c>
      <c r="F22" s="95">
        <v>55396.516979649023</v>
      </c>
      <c r="G22" s="95">
        <v>39825.815952776851</v>
      </c>
      <c r="H22" s="95">
        <v>17724.802834944374</v>
      </c>
      <c r="I22" s="95">
        <v>0</v>
      </c>
      <c r="J22" s="95">
        <v>0</v>
      </c>
      <c r="K22" s="95">
        <v>23820.923686534272</v>
      </c>
      <c r="L22" s="95">
        <v>480.60693240187732</v>
      </c>
      <c r="M22" s="95">
        <v>0</v>
      </c>
      <c r="N22" s="95">
        <v>0</v>
      </c>
      <c r="O22" s="95">
        <v>8650.583017585328</v>
      </c>
      <c r="P22" s="95">
        <v>0</v>
      </c>
      <c r="Q22" s="95">
        <v>2872.9969537334596</v>
      </c>
      <c r="R22" s="95">
        <v>332.25569168589107</v>
      </c>
      <c r="S22" s="95">
        <v>218.0641594052459</v>
      </c>
      <c r="T22" s="95">
        <v>0</v>
      </c>
      <c r="U22" s="95">
        <v>1690.5093244602017</v>
      </c>
      <c r="V22" s="95">
        <v>1510.3500060297231</v>
      </c>
      <c r="W22" s="95">
        <v>0</v>
      </c>
      <c r="X22" s="95">
        <v>0</v>
      </c>
      <c r="Y22" s="95">
        <v>0</v>
      </c>
      <c r="Z22" s="95">
        <v>0</v>
      </c>
    </row>
    <row r="23" spans="1:26" x14ac:dyDescent="0.25">
      <c r="A23" s="2">
        <f>A22+1</f>
        <v>8</v>
      </c>
      <c r="B23" s="2" t="s">
        <v>386</v>
      </c>
      <c r="C23" s="2" t="s">
        <v>166</v>
      </c>
      <c r="D23" s="90">
        <f>SUM(F23:Y23)</f>
        <v>0.99999999999999989</v>
      </c>
      <c r="F23" s="90">
        <f t="shared" ref="F23:Z23" si="3">F22/$D22</f>
        <v>0.36320005785215792</v>
      </c>
      <c r="G23" s="90">
        <f t="shared" si="3"/>
        <v>0.26111278193486148</v>
      </c>
      <c r="H23" s="90">
        <f t="shared" si="3"/>
        <v>0.11621036422623618</v>
      </c>
      <c r="I23" s="90">
        <f t="shared" si="3"/>
        <v>0</v>
      </c>
      <c r="J23" s="90">
        <f t="shared" si="3"/>
        <v>0</v>
      </c>
      <c r="K23" s="90">
        <f t="shared" si="3"/>
        <v>0.1561787876342384</v>
      </c>
      <c r="L23" s="90">
        <f t="shared" si="3"/>
        <v>3.1510368371469397E-3</v>
      </c>
      <c r="M23" s="90">
        <f t="shared" si="3"/>
        <v>0</v>
      </c>
      <c r="N23" s="90">
        <f t="shared" si="3"/>
        <v>0</v>
      </c>
      <c r="O23" s="90">
        <f t="shared" si="3"/>
        <v>5.6716422326626069E-2</v>
      </c>
      <c r="P23" s="90">
        <f t="shared" si="3"/>
        <v>0</v>
      </c>
      <c r="Q23" s="90">
        <f t="shared" si="3"/>
        <v>1.8836430820883664E-2</v>
      </c>
      <c r="R23" s="90">
        <f t="shared" si="3"/>
        <v>2.1783912242417111E-3</v>
      </c>
      <c r="S23" s="90">
        <f t="shared" si="3"/>
        <v>1.429709296354561E-3</v>
      </c>
      <c r="T23" s="90">
        <f t="shared" si="3"/>
        <v>0</v>
      </c>
      <c r="U23" s="90">
        <f t="shared" si="3"/>
        <v>1.1083604492122128E-2</v>
      </c>
      <c r="V23" s="90">
        <f t="shared" si="3"/>
        <v>9.9024133551307257E-3</v>
      </c>
      <c r="W23" s="90">
        <f t="shared" si="3"/>
        <v>0</v>
      </c>
      <c r="X23" s="90">
        <f t="shared" si="3"/>
        <v>0</v>
      </c>
      <c r="Y23" s="90">
        <f t="shared" si="3"/>
        <v>0</v>
      </c>
      <c r="Z23" s="90">
        <f t="shared" si="3"/>
        <v>0</v>
      </c>
    </row>
    <row r="24" spans="1:26" x14ac:dyDescent="0.25">
      <c r="C24" s="2"/>
    </row>
    <row r="25" spans="1:26" x14ac:dyDescent="0.25">
      <c r="A25" s="18">
        <f>A23+1</f>
        <v>9</v>
      </c>
      <c r="C25" s="2"/>
      <c r="D25" s="51">
        <f>SUM(F25:Y25)</f>
        <v>100</v>
      </c>
      <c r="F25" s="79">
        <v>17.662807248619195</v>
      </c>
      <c r="G25" s="79">
        <v>12.546677791287726</v>
      </c>
      <c r="H25" s="79">
        <v>3.420270664994745</v>
      </c>
      <c r="I25" s="79">
        <v>0</v>
      </c>
      <c r="J25" s="79">
        <v>0</v>
      </c>
      <c r="K25" s="79">
        <v>3.5821905705008956</v>
      </c>
      <c r="L25" s="79">
        <v>0</v>
      </c>
      <c r="M25" s="79">
        <v>0</v>
      </c>
      <c r="N25" s="79">
        <v>0</v>
      </c>
      <c r="O25" s="79">
        <v>1.9363686156498503</v>
      </c>
      <c r="P25" s="79">
        <v>0</v>
      </c>
      <c r="Q25" s="79">
        <v>2.7295342147888645E-4</v>
      </c>
      <c r="R25" s="79">
        <v>3.6686125608560898E-3</v>
      </c>
      <c r="S25" s="79">
        <v>0</v>
      </c>
      <c r="T25" s="79">
        <v>0</v>
      </c>
      <c r="U25" s="79">
        <v>0.34057716189401444</v>
      </c>
      <c r="V25" s="79">
        <v>0.50716638107123357</v>
      </c>
      <c r="W25" s="79">
        <v>60</v>
      </c>
      <c r="X25" s="79">
        <v>0</v>
      </c>
      <c r="Y25" s="79">
        <v>0</v>
      </c>
      <c r="Z25" s="79">
        <v>0</v>
      </c>
    </row>
    <row r="26" spans="1:26" x14ac:dyDescent="0.25">
      <c r="A26" s="18">
        <f>A25+1</f>
        <v>10</v>
      </c>
      <c r="B26" s="2" t="s">
        <v>411</v>
      </c>
      <c r="C26" s="2" t="s">
        <v>166</v>
      </c>
      <c r="D26" s="90">
        <f>SUM(F26:Y26)</f>
        <v>1</v>
      </c>
      <c r="F26" s="90">
        <f t="shared" ref="F26:Z26" si="4">F25/$D25</f>
        <v>0.17662807248619194</v>
      </c>
      <c r="G26" s="90">
        <f t="shared" si="4"/>
        <v>0.12546677791287725</v>
      </c>
      <c r="H26" s="90">
        <f t="shared" si="4"/>
        <v>3.4202706649947449E-2</v>
      </c>
      <c r="I26" s="90">
        <f t="shared" si="4"/>
        <v>0</v>
      </c>
      <c r="J26" s="90">
        <f t="shared" si="4"/>
        <v>0</v>
      </c>
      <c r="K26" s="90">
        <f t="shared" si="4"/>
        <v>3.5821905705008955E-2</v>
      </c>
      <c r="L26" s="90">
        <f t="shared" si="4"/>
        <v>0</v>
      </c>
      <c r="M26" s="90">
        <f t="shared" si="4"/>
        <v>0</v>
      </c>
      <c r="N26" s="90">
        <f t="shared" si="4"/>
        <v>0</v>
      </c>
      <c r="O26" s="90">
        <f t="shared" si="4"/>
        <v>1.9363686156498503E-2</v>
      </c>
      <c r="P26" s="90">
        <f t="shared" si="4"/>
        <v>0</v>
      </c>
      <c r="Q26" s="90">
        <f t="shared" si="4"/>
        <v>2.7295342147888643E-6</v>
      </c>
      <c r="R26" s="90">
        <f t="shared" si="4"/>
        <v>3.66861256085609E-5</v>
      </c>
      <c r="S26" s="90">
        <f t="shared" si="4"/>
        <v>0</v>
      </c>
      <c r="T26" s="90">
        <f t="shared" si="4"/>
        <v>0</v>
      </c>
      <c r="U26" s="90">
        <f t="shared" si="4"/>
        <v>3.4057716189401445E-3</v>
      </c>
      <c r="V26" s="90">
        <f t="shared" si="4"/>
        <v>5.0716638107123355E-3</v>
      </c>
      <c r="W26" s="90">
        <f t="shared" si="4"/>
        <v>0.6</v>
      </c>
      <c r="X26" s="90">
        <f t="shared" si="4"/>
        <v>0</v>
      </c>
      <c r="Y26" s="90">
        <f t="shared" si="4"/>
        <v>0</v>
      </c>
      <c r="Z26" s="90">
        <f t="shared" si="4"/>
        <v>0</v>
      </c>
    </row>
    <row r="27" spans="1:26" x14ac:dyDescent="0.25">
      <c r="C27" s="2"/>
    </row>
    <row r="28" spans="1:26" x14ac:dyDescent="0.25">
      <c r="A28" s="18">
        <f>A26+1</f>
        <v>11</v>
      </c>
      <c r="C28" s="2"/>
      <c r="D28" s="51">
        <f>SUM(F28:Y28)</f>
        <v>23629.563072077843</v>
      </c>
      <c r="F28" s="79">
        <v>20765.882800550189</v>
      </c>
      <c r="G28" s="79">
        <v>460.6896803512779</v>
      </c>
      <c r="H28" s="79">
        <v>1825.5092375868148</v>
      </c>
      <c r="I28" s="79">
        <v>0</v>
      </c>
      <c r="J28" s="79">
        <v>0</v>
      </c>
      <c r="K28" s="79">
        <v>190.90292680646431</v>
      </c>
      <c r="L28" s="79">
        <v>0</v>
      </c>
      <c r="M28" s="79">
        <v>116.92804266895939</v>
      </c>
      <c r="N28" s="79">
        <v>0</v>
      </c>
      <c r="O28" s="79">
        <v>33.408012191131249</v>
      </c>
      <c r="P28" s="79">
        <v>0</v>
      </c>
      <c r="Q28" s="79">
        <v>124.08690242420181</v>
      </c>
      <c r="R28" s="79">
        <v>97.83774998831295</v>
      </c>
      <c r="S28" s="79">
        <v>0</v>
      </c>
      <c r="T28" s="79">
        <v>0</v>
      </c>
      <c r="U28" s="79">
        <v>11.931432925404019</v>
      </c>
      <c r="V28" s="79">
        <v>2.3862865850808039</v>
      </c>
      <c r="W28" s="79">
        <v>0</v>
      </c>
      <c r="X28" s="79">
        <v>0</v>
      </c>
      <c r="Y28" s="79">
        <v>0</v>
      </c>
      <c r="Z28" s="79">
        <v>0</v>
      </c>
    </row>
    <row r="29" spans="1:26" x14ac:dyDescent="0.25">
      <c r="A29" s="18">
        <f>A28+1</f>
        <v>12</v>
      </c>
      <c r="B29" s="2" t="s">
        <v>332</v>
      </c>
      <c r="C29" s="2" t="s">
        <v>166</v>
      </c>
      <c r="D29" s="90">
        <f>SUM(F29:Y29)</f>
        <v>1</v>
      </c>
      <c r="F29" s="90">
        <f t="shared" ref="F29:Z29" si="5">F28/$D28</f>
        <v>0.87880942771592951</v>
      </c>
      <c r="G29" s="90">
        <f t="shared" si="5"/>
        <v>1.9496326654285766E-2</v>
      </c>
      <c r="H29" s="90">
        <f t="shared" si="5"/>
        <v>7.7255310731663501E-2</v>
      </c>
      <c r="I29" s="90">
        <f t="shared" si="5"/>
        <v>0</v>
      </c>
      <c r="J29" s="90">
        <f t="shared" si="5"/>
        <v>0</v>
      </c>
      <c r="K29" s="90">
        <f t="shared" si="5"/>
        <v>8.0789867431804961E-3</v>
      </c>
      <c r="L29" s="90">
        <f t="shared" si="5"/>
        <v>0</v>
      </c>
      <c r="M29" s="90">
        <f t="shared" si="5"/>
        <v>4.9483793801980546E-3</v>
      </c>
      <c r="N29" s="90">
        <f t="shared" si="5"/>
        <v>0</v>
      </c>
      <c r="O29" s="90">
        <f t="shared" si="5"/>
        <v>1.4138226800565867E-3</v>
      </c>
      <c r="P29" s="90">
        <f t="shared" si="5"/>
        <v>0</v>
      </c>
      <c r="Q29" s="90">
        <f t="shared" si="5"/>
        <v>5.2513413830673232E-3</v>
      </c>
      <c r="R29" s="90">
        <f t="shared" si="5"/>
        <v>4.140480705880004E-3</v>
      </c>
      <c r="S29" s="90">
        <f t="shared" si="5"/>
        <v>0</v>
      </c>
      <c r="T29" s="90">
        <f t="shared" si="5"/>
        <v>0</v>
      </c>
      <c r="U29" s="90">
        <f t="shared" si="5"/>
        <v>5.0493667144878101E-4</v>
      </c>
      <c r="V29" s="90">
        <f t="shared" si="5"/>
        <v>1.0098733428975621E-4</v>
      </c>
      <c r="W29" s="90">
        <f t="shared" si="5"/>
        <v>0</v>
      </c>
      <c r="X29" s="90">
        <f t="shared" si="5"/>
        <v>0</v>
      </c>
      <c r="Y29" s="90">
        <f t="shared" si="5"/>
        <v>0</v>
      </c>
      <c r="Z29" s="90">
        <f t="shared" si="5"/>
        <v>0</v>
      </c>
    </row>
    <row r="30" spans="1:26" x14ac:dyDescent="0.25">
      <c r="C30" s="2"/>
    </row>
    <row r="31" spans="1:26" x14ac:dyDescent="0.25">
      <c r="A31" s="2">
        <f>A29+1</f>
        <v>13</v>
      </c>
      <c r="C31" s="2"/>
      <c r="D31" s="51">
        <f>SUM(F31:Y31)</f>
        <v>1007</v>
      </c>
      <c r="F31" s="79">
        <v>0</v>
      </c>
      <c r="G31" s="79">
        <v>0</v>
      </c>
      <c r="H31" s="79">
        <v>765</v>
      </c>
      <c r="I31" s="79">
        <v>0</v>
      </c>
      <c r="J31" s="79">
        <v>0</v>
      </c>
      <c r="K31" s="79">
        <v>80</v>
      </c>
      <c r="L31" s="79">
        <v>0</v>
      </c>
      <c r="M31" s="79">
        <v>49</v>
      </c>
      <c r="N31" s="79">
        <v>0</v>
      </c>
      <c r="O31" s="79">
        <v>14</v>
      </c>
      <c r="P31" s="79">
        <v>0</v>
      </c>
      <c r="Q31" s="79">
        <v>52</v>
      </c>
      <c r="R31" s="79">
        <v>41</v>
      </c>
      <c r="S31" s="79">
        <v>0</v>
      </c>
      <c r="T31" s="79">
        <v>0</v>
      </c>
      <c r="U31" s="79">
        <v>5</v>
      </c>
      <c r="V31" s="79">
        <v>1</v>
      </c>
      <c r="W31" s="79">
        <v>0</v>
      </c>
      <c r="X31" s="79">
        <v>0</v>
      </c>
      <c r="Y31" s="79">
        <v>0</v>
      </c>
      <c r="Z31" s="79">
        <v>0</v>
      </c>
    </row>
    <row r="32" spans="1:26" x14ac:dyDescent="0.25">
      <c r="A32" s="2">
        <f>A31+1</f>
        <v>14</v>
      </c>
      <c r="B32" s="2" t="s">
        <v>437</v>
      </c>
      <c r="C32" s="2" t="s">
        <v>167</v>
      </c>
      <c r="D32" s="90">
        <f>SUM(F32:Y32)</f>
        <v>1</v>
      </c>
      <c r="F32" s="90">
        <f t="shared" ref="F32:Z32" si="6">F31/$D31</f>
        <v>0</v>
      </c>
      <c r="G32" s="90">
        <f t="shared" si="6"/>
        <v>0</v>
      </c>
      <c r="H32" s="90">
        <f t="shared" si="6"/>
        <v>0.75968222442899702</v>
      </c>
      <c r="I32" s="90">
        <f t="shared" si="6"/>
        <v>0</v>
      </c>
      <c r="J32" s="90">
        <f t="shared" si="6"/>
        <v>0</v>
      </c>
      <c r="K32" s="90">
        <f t="shared" si="6"/>
        <v>7.9443892750744788E-2</v>
      </c>
      <c r="L32" s="90">
        <f t="shared" si="6"/>
        <v>0</v>
      </c>
      <c r="M32" s="90">
        <f t="shared" si="6"/>
        <v>4.8659384309831182E-2</v>
      </c>
      <c r="N32" s="90">
        <f t="shared" si="6"/>
        <v>0</v>
      </c>
      <c r="O32" s="90">
        <f t="shared" si="6"/>
        <v>1.3902681231380337E-2</v>
      </c>
      <c r="P32" s="90">
        <f t="shared" si="6"/>
        <v>0</v>
      </c>
      <c r="Q32" s="90">
        <f t="shared" si="6"/>
        <v>5.1638530287984111E-2</v>
      </c>
      <c r="R32" s="90">
        <f t="shared" si="6"/>
        <v>4.0714995034756701E-2</v>
      </c>
      <c r="S32" s="90">
        <f t="shared" si="6"/>
        <v>0</v>
      </c>
      <c r="T32" s="90">
        <f t="shared" si="6"/>
        <v>0</v>
      </c>
      <c r="U32" s="90">
        <f t="shared" si="6"/>
        <v>4.9652432969215492E-3</v>
      </c>
      <c r="V32" s="90">
        <f t="shared" si="6"/>
        <v>9.930486593843098E-4</v>
      </c>
      <c r="W32" s="90">
        <f t="shared" si="6"/>
        <v>0</v>
      </c>
      <c r="X32" s="90">
        <f t="shared" si="6"/>
        <v>0</v>
      </c>
      <c r="Y32" s="90">
        <f t="shared" si="6"/>
        <v>0</v>
      </c>
      <c r="Z32" s="90">
        <f t="shared" si="6"/>
        <v>0</v>
      </c>
    </row>
    <row r="33" spans="1:26" x14ac:dyDescent="0.25">
      <c r="C33" s="2"/>
    </row>
    <row r="34" spans="1:26" x14ac:dyDescent="0.25">
      <c r="A34" s="18">
        <f>A32+1</f>
        <v>15</v>
      </c>
      <c r="C34" s="2"/>
      <c r="D34" s="79">
        <f>SUM(F34:Y34)</f>
        <v>221666.94487943861</v>
      </c>
      <c r="E34" s="79"/>
      <c r="F34" s="79">
        <v>62217.471795362668</v>
      </c>
      <c r="G34" s="79">
        <v>44195.83821625937</v>
      </c>
      <c r="H34" s="79">
        <v>12047.948586907256</v>
      </c>
      <c r="I34" s="79">
        <v>0</v>
      </c>
      <c r="J34" s="79">
        <v>0</v>
      </c>
      <c r="K34" s="79">
        <v>12618.313592431747</v>
      </c>
      <c r="L34" s="79">
        <v>0</v>
      </c>
      <c r="M34" s="79">
        <v>0</v>
      </c>
      <c r="N34" s="79">
        <v>0</v>
      </c>
      <c r="O34" s="79">
        <v>6820.8840210855114</v>
      </c>
      <c r="P34" s="79">
        <v>0</v>
      </c>
      <c r="Q34" s="79">
        <v>0.96148203189150327</v>
      </c>
      <c r="R34" s="79">
        <v>12.922736194781312</v>
      </c>
      <c r="S34" s="79">
        <v>229.33883427933864</v>
      </c>
      <c r="T34" s="79">
        <v>0</v>
      </c>
      <c r="U34" s="79">
        <v>1199.6875505699718</v>
      </c>
      <c r="V34" s="79">
        <v>1786.5002751656275</v>
      </c>
      <c r="W34" s="79">
        <v>80537.077789150469</v>
      </c>
      <c r="X34" s="79">
        <v>0</v>
      </c>
      <c r="Y34" s="79">
        <v>0</v>
      </c>
      <c r="Z34" s="79">
        <v>0</v>
      </c>
    </row>
    <row r="35" spans="1:26" x14ac:dyDescent="0.25">
      <c r="A35" s="18">
        <f>A34+1</f>
        <v>16</v>
      </c>
      <c r="B35" s="2" t="s">
        <v>403</v>
      </c>
      <c r="C35" s="2" t="s">
        <v>166</v>
      </c>
      <c r="D35" s="90">
        <f>SUM(F35:Y35)</f>
        <v>1</v>
      </c>
      <c r="F35" s="90">
        <f t="shared" ref="F35:Z35" si="7">F34/$D34</f>
        <v>0.28067997160876573</v>
      </c>
      <c r="G35" s="90">
        <f t="shared" si="7"/>
        <v>0.19937947103613862</v>
      </c>
      <c r="H35" s="90">
        <f t="shared" si="7"/>
        <v>5.4351579544076621E-2</v>
      </c>
      <c r="I35" s="90">
        <f t="shared" si="7"/>
        <v>0</v>
      </c>
      <c r="J35" s="90">
        <f t="shared" si="7"/>
        <v>0</v>
      </c>
      <c r="K35" s="90">
        <f t="shared" si="7"/>
        <v>5.6924651527518737E-2</v>
      </c>
      <c r="L35" s="90">
        <f t="shared" si="7"/>
        <v>0</v>
      </c>
      <c r="M35" s="90">
        <f t="shared" si="7"/>
        <v>0</v>
      </c>
      <c r="N35" s="90">
        <f t="shared" si="7"/>
        <v>0</v>
      </c>
      <c r="O35" s="90">
        <f t="shared" si="7"/>
        <v>3.0770866737912999E-2</v>
      </c>
      <c r="P35" s="90">
        <f t="shared" si="7"/>
        <v>0</v>
      </c>
      <c r="Q35" s="90">
        <f t="shared" si="7"/>
        <v>4.3375074818414594E-6</v>
      </c>
      <c r="R35" s="90">
        <f t="shared" si="7"/>
        <v>5.8297984852048181E-5</v>
      </c>
      <c r="S35" s="90">
        <f t="shared" si="7"/>
        <v>1.0346099839291449E-3</v>
      </c>
      <c r="T35" s="90">
        <f t="shared" si="7"/>
        <v>0</v>
      </c>
      <c r="U35" s="90">
        <f t="shared" si="7"/>
        <v>5.4121174955628331E-3</v>
      </c>
      <c r="V35" s="90">
        <f t="shared" si="7"/>
        <v>8.059389622287973E-3</v>
      </c>
      <c r="W35" s="90">
        <f t="shared" si="7"/>
        <v>0.36332470695147351</v>
      </c>
      <c r="X35" s="90">
        <f t="shared" si="7"/>
        <v>0</v>
      </c>
      <c r="Y35" s="90">
        <f t="shared" si="7"/>
        <v>0</v>
      </c>
      <c r="Z35" s="90">
        <f t="shared" si="7"/>
        <v>0</v>
      </c>
    </row>
    <row r="36" spans="1:26" x14ac:dyDescent="0.25">
      <c r="C36" s="2"/>
    </row>
    <row r="37" spans="1:26" x14ac:dyDescent="0.25">
      <c r="A37" s="18">
        <f>A35+1</f>
        <v>17</v>
      </c>
      <c r="C37" s="2"/>
      <c r="D37" s="51">
        <f>SUM(F37:Y37)</f>
        <v>16614.585424649998</v>
      </c>
      <c r="F37" s="79">
        <v>5535.0742286214781</v>
      </c>
      <c r="G37" s="79">
        <v>3979.290748460227</v>
      </c>
      <c r="H37" s="79">
        <v>1771.0156653917325</v>
      </c>
      <c r="I37" s="79">
        <v>0</v>
      </c>
      <c r="J37" s="79">
        <v>0</v>
      </c>
      <c r="K37" s="79">
        <v>2380.1240220162686</v>
      </c>
      <c r="L37" s="79">
        <v>48.0209802109351</v>
      </c>
      <c r="M37" s="79">
        <v>559.25637286030542</v>
      </c>
      <c r="N37" s="79">
        <v>35.150236674370468</v>
      </c>
      <c r="O37" s="79">
        <v>1628.3690656640586</v>
      </c>
      <c r="P37" s="79">
        <v>38.202250569334112</v>
      </c>
      <c r="Q37" s="79">
        <v>287.06229677508571</v>
      </c>
      <c r="R37" s="79">
        <v>33.198114550035569</v>
      </c>
      <c r="S37" s="79">
        <v>0</v>
      </c>
      <c r="T37" s="79">
        <v>0</v>
      </c>
      <c r="U37" s="79">
        <v>168.911243977694</v>
      </c>
      <c r="V37" s="79">
        <v>150.91019887847068</v>
      </c>
      <c r="W37" s="79">
        <v>0</v>
      </c>
      <c r="X37" s="79">
        <v>0</v>
      </c>
      <c r="Y37" s="79">
        <v>0</v>
      </c>
      <c r="Z37" s="79">
        <v>0</v>
      </c>
    </row>
    <row r="38" spans="1:26" x14ac:dyDescent="0.25">
      <c r="A38" s="18">
        <f>A37+1</f>
        <v>18</v>
      </c>
      <c r="B38" s="2" t="s">
        <v>439</v>
      </c>
      <c r="C38" s="2" t="s">
        <v>166</v>
      </c>
      <c r="D38" s="90">
        <f>SUM(F38:Y38)</f>
        <v>0.99999999999999989</v>
      </c>
      <c r="F38" s="90">
        <f t="shared" ref="F38:Z38" si="8">F37/$D37</f>
        <v>0.33314549157569967</v>
      </c>
      <c r="G38" s="90">
        <f t="shared" si="8"/>
        <v>0.23950587070059584</v>
      </c>
      <c r="H38" s="90">
        <f t="shared" si="8"/>
        <v>0.10659403290100695</v>
      </c>
      <c r="I38" s="90">
        <f t="shared" si="8"/>
        <v>0</v>
      </c>
      <c r="J38" s="90">
        <f t="shared" si="8"/>
        <v>0</v>
      </c>
      <c r="K38" s="90">
        <f t="shared" si="8"/>
        <v>0.14325509551896676</v>
      </c>
      <c r="L38" s="90">
        <f t="shared" si="8"/>
        <v>2.8902906081357555E-3</v>
      </c>
      <c r="M38" s="90">
        <f t="shared" si="8"/>
        <v>3.3660567421114972E-2</v>
      </c>
      <c r="N38" s="90">
        <f t="shared" si="8"/>
        <v>2.1156252639455155E-3</v>
      </c>
      <c r="O38" s="90">
        <f t="shared" si="8"/>
        <v>9.8008407916585841E-2</v>
      </c>
      <c r="P38" s="90">
        <f t="shared" si="8"/>
        <v>2.2993201210218506E-3</v>
      </c>
      <c r="Q38" s="90">
        <f t="shared" si="8"/>
        <v>1.7277728540201175E-2</v>
      </c>
      <c r="R38" s="90">
        <f t="shared" si="8"/>
        <v>1.998130780969211E-3</v>
      </c>
      <c r="S38" s="90">
        <f t="shared" si="8"/>
        <v>0</v>
      </c>
      <c r="T38" s="90">
        <f t="shared" si="8"/>
        <v>0</v>
      </c>
      <c r="U38" s="90">
        <f t="shared" si="8"/>
        <v>1.0166443498920603E-2</v>
      </c>
      <c r="V38" s="90">
        <f t="shared" si="8"/>
        <v>9.0829951528357041E-3</v>
      </c>
      <c r="W38" s="90">
        <f t="shared" si="8"/>
        <v>0</v>
      </c>
      <c r="X38" s="90">
        <f t="shared" si="8"/>
        <v>0</v>
      </c>
      <c r="Y38" s="90">
        <f t="shared" si="8"/>
        <v>0</v>
      </c>
      <c r="Z38" s="90">
        <f t="shared" si="8"/>
        <v>0</v>
      </c>
    </row>
    <row r="39" spans="1:26" x14ac:dyDescent="0.25">
      <c r="C39" s="2"/>
    </row>
    <row r="40" spans="1:26" x14ac:dyDescent="0.25">
      <c r="A40" s="18">
        <f>A38+1</f>
        <v>19</v>
      </c>
      <c r="C40" s="2"/>
      <c r="D40" s="79">
        <f>SUM(F40:Y40)</f>
        <v>41301.951882382389</v>
      </c>
      <c r="F40" s="79">
        <v>12930.539163626234</v>
      </c>
      <c r="G40" s="79">
        <v>9185.1372361167723</v>
      </c>
      <c r="H40" s="79">
        <v>2503.9023050751962</v>
      </c>
      <c r="I40" s="79">
        <v>0</v>
      </c>
      <c r="J40" s="79">
        <v>0</v>
      </c>
      <c r="K40" s="79">
        <v>2622.4401824379024</v>
      </c>
      <c r="L40" s="79">
        <v>0</v>
      </c>
      <c r="M40" s="79">
        <v>0</v>
      </c>
      <c r="N40" s="79">
        <v>0</v>
      </c>
      <c r="O40" s="79">
        <v>1417.5713898386389</v>
      </c>
      <c r="P40" s="79">
        <v>0</v>
      </c>
      <c r="Q40" s="79">
        <v>0.19982298717291588</v>
      </c>
      <c r="R40" s="79">
        <v>2.6857077545263501</v>
      </c>
      <c r="S40" s="79">
        <v>52.504832719911782</v>
      </c>
      <c r="T40" s="79">
        <v>0</v>
      </c>
      <c r="U40" s="79">
        <v>249.32878834713543</v>
      </c>
      <c r="V40" s="79">
        <v>371.28496397020035</v>
      </c>
      <c r="W40" s="79">
        <v>11966.3574895087</v>
      </c>
      <c r="X40" s="79">
        <v>0</v>
      </c>
      <c r="Y40" s="79">
        <v>0</v>
      </c>
      <c r="Z40" s="79">
        <v>0</v>
      </c>
    </row>
    <row r="41" spans="1:26" x14ac:dyDescent="0.25">
      <c r="A41" s="18">
        <f>A40+1</f>
        <v>20</v>
      </c>
      <c r="B41" s="2" t="s">
        <v>409</v>
      </c>
      <c r="C41" s="2" t="s">
        <v>166</v>
      </c>
      <c r="D41" s="90">
        <f>SUM(F41:Y41)</f>
        <v>1</v>
      </c>
      <c r="F41" s="90">
        <f t="shared" ref="F41:Z41" si="9">F40/$D40</f>
        <v>0.31307331916053677</v>
      </c>
      <c r="G41" s="90">
        <f t="shared" si="9"/>
        <v>0.22238990695339875</v>
      </c>
      <c r="H41" s="90">
        <f t="shared" si="9"/>
        <v>6.0624309287020686E-2</v>
      </c>
      <c r="I41" s="90">
        <f t="shared" si="9"/>
        <v>0</v>
      </c>
      <c r="J41" s="90">
        <f t="shared" si="9"/>
        <v>0</v>
      </c>
      <c r="K41" s="90">
        <f t="shared" si="9"/>
        <v>6.349434016837642E-2</v>
      </c>
      <c r="L41" s="90">
        <f t="shared" si="9"/>
        <v>0</v>
      </c>
      <c r="M41" s="90">
        <f t="shared" si="9"/>
        <v>0</v>
      </c>
      <c r="N41" s="90">
        <f t="shared" si="9"/>
        <v>0</v>
      </c>
      <c r="O41" s="90">
        <f t="shared" si="9"/>
        <v>3.4322140364589235E-2</v>
      </c>
      <c r="P41" s="90">
        <f t="shared" si="9"/>
        <v>0</v>
      </c>
      <c r="Q41" s="90">
        <f t="shared" si="9"/>
        <v>4.8381003334167281E-6</v>
      </c>
      <c r="R41" s="90">
        <f t="shared" si="9"/>
        <v>6.5026170244316132E-5</v>
      </c>
      <c r="S41" s="90">
        <f t="shared" si="9"/>
        <v>1.2712433753598955E-3</v>
      </c>
      <c r="T41" s="90">
        <f t="shared" si="9"/>
        <v>0</v>
      </c>
      <c r="U41" s="90">
        <f t="shared" si="9"/>
        <v>6.0367313645892902E-3</v>
      </c>
      <c r="V41" s="90">
        <f t="shared" si="9"/>
        <v>8.9895258468056637E-3</v>
      </c>
      <c r="W41" s="90">
        <f t="shared" si="9"/>
        <v>0.2897286192087456</v>
      </c>
      <c r="X41" s="90">
        <f t="shared" si="9"/>
        <v>0</v>
      </c>
      <c r="Y41" s="90">
        <f t="shared" si="9"/>
        <v>0</v>
      </c>
      <c r="Z41" s="90">
        <f t="shared" si="9"/>
        <v>0</v>
      </c>
    </row>
    <row r="42" spans="1:26" x14ac:dyDescent="0.25">
      <c r="C42" s="2"/>
    </row>
    <row r="43" spans="1:26" x14ac:dyDescent="0.25">
      <c r="A43" s="18">
        <f>A41+1</f>
        <v>21</v>
      </c>
      <c r="C43" s="2"/>
      <c r="D43" s="51">
        <f>SUM(F43:Y43)</f>
        <v>32154.404883630974</v>
      </c>
      <c r="F43" s="79">
        <v>19603.765229532157</v>
      </c>
      <c r="G43" s="79">
        <v>6832.5972978716518</v>
      </c>
      <c r="H43" s="79">
        <v>3830.2645256262854</v>
      </c>
      <c r="I43" s="79">
        <v>0</v>
      </c>
      <c r="J43" s="79">
        <v>0</v>
      </c>
      <c r="K43" s="79">
        <v>732.19711848956263</v>
      </c>
      <c r="L43" s="79">
        <v>14.772685377842318</v>
      </c>
      <c r="M43" s="79">
        <v>320.89211558781869</v>
      </c>
      <c r="N43" s="79">
        <v>20.168628123382547</v>
      </c>
      <c r="O43" s="79">
        <v>153.06571754176616</v>
      </c>
      <c r="P43" s="79">
        <v>3.0185144449188863</v>
      </c>
      <c r="Q43" s="79">
        <v>327.72460937525904</v>
      </c>
      <c r="R43" s="79">
        <v>287.534011639038</v>
      </c>
      <c r="S43" s="79">
        <v>0</v>
      </c>
      <c r="T43" s="79">
        <v>0</v>
      </c>
      <c r="U43" s="79">
        <v>9.9347911153460871</v>
      </c>
      <c r="V43" s="79">
        <v>18.469638905946479</v>
      </c>
      <c r="W43" s="79">
        <v>0</v>
      </c>
      <c r="X43" s="79">
        <v>0</v>
      </c>
      <c r="Y43" s="79">
        <v>0</v>
      </c>
      <c r="Z43" s="79">
        <v>0</v>
      </c>
    </row>
    <row r="44" spans="1:26" x14ac:dyDescent="0.25">
      <c r="A44" s="18">
        <f>A43+1</f>
        <v>22</v>
      </c>
      <c r="B44" s="2" t="s">
        <v>428</v>
      </c>
      <c r="C44" s="2" t="s">
        <v>166</v>
      </c>
      <c r="D44" s="90">
        <f>SUM(F44:Y44)</f>
        <v>1</v>
      </c>
      <c r="F44" s="90">
        <f t="shared" ref="F44:Z44" si="10">F43/$D43</f>
        <v>0.60967588423668684</v>
      </c>
      <c r="G44" s="90">
        <f t="shared" si="10"/>
        <v>0.21249335270235278</v>
      </c>
      <c r="H44" s="90">
        <f t="shared" si="10"/>
        <v>0.11912098947215098</v>
      </c>
      <c r="I44" s="90">
        <f t="shared" si="10"/>
        <v>0</v>
      </c>
      <c r="J44" s="90">
        <f t="shared" si="10"/>
        <v>0</v>
      </c>
      <c r="K44" s="90">
        <f t="shared" si="10"/>
        <v>2.2771285027337152E-2</v>
      </c>
      <c r="L44" s="90">
        <f t="shared" si="10"/>
        <v>4.5942960012184005E-4</v>
      </c>
      <c r="M44" s="90">
        <f t="shared" si="10"/>
        <v>9.9797249163574801E-3</v>
      </c>
      <c r="N44" s="90">
        <f t="shared" si="10"/>
        <v>6.272430852436614E-4</v>
      </c>
      <c r="O44" s="90">
        <f t="shared" si="10"/>
        <v>4.7603343335297799E-3</v>
      </c>
      <c r="P44" s="90">
        <f t="shared" si="10"/>
        <v>9.3875612247936165E-5</v>
      </c>
      <c r="Q44" s="90">
        <f t="shared" si="10"/>
        <v>1.0192215049891831E-2</v>
      </c>
      <c r="R44" s="90">
        <f t="shared" si="10"/>
        <v>8.9422899499973195E-3</v>
      </c>
      <c r="S44" s="90">
        <f t="shared" si="10"/>
        <v>0</v>
      </c>
      <c r="T44" s="90">
        <f t="shared" si="10"/>
        <v>0</v>
      </c>
      <c r="U44" s="90">
        <f t="shared" si="10"/>
        <v>3.0897138825304918E-4</v>
      </c>
      <c r="V44" s="90">
        <f t="shared" si="10"/>
        <v>5.7440462582931907E-4</v>
      </c>
      <c r="W44" s="90">
        <f t="shared" si="10"/>
        <v>0</v>
      </c>
      <c r="X44" s="90">
        <f t="shared" si="10"/>
        <v>0</v>
      </c>
      <c r="Y44" s="90">
        <f t="shared" si="10"/>
        <v>0</v>
      </c>
      <c r="Z44" s="90">
        <f t="shared" si="10"/>
        <v>0</v>
      </c>
    </row>
    <row r="45" spans="1:26" x14ac:dyDescent="0.25">
      <c r="C45" s="2"/>
    </row>
    <row r="46" spans="1:26" x14ac:dyDescent="0.25">
      <c r="A46" s="18">
        <f>A44+1</f>
        <v>23</v>
      </c>
      <c r="C46" s="2"/>
      <c r="D46" s="51">
        <f>SUM(F46:Y46)</f>
        <v>150927.52176876733</v>
      </c>
      <c r="F46" s="79">
        <v>109342.22341933315</v>
      </c>
      <c r="G46" s="79">
        <v>24662.023177879015</v>
      </c>
      <c r="H46" s="79">
        <v>9925.6225376718776</v>
      </c>
      <c r="I46" s="79">
        <v>0</v>
      </c>
      <c r="J46" s="79">
        <v>0</v>
      </c>
      <c r="K46" s="79">
        <v>3089.5210286576184</v>
      </c>
      <c r="L46" s="79">
        <v>62.333654383587088</v>
      </c>
      <c r="M46" s="79">
        <v>1212.5541321835967</v>
      </c>
      <c r="N46" s="79">
        <v>76.211138209748398</v>
      </c>
      <c r="O46" s="79">
        <v>726.10409452879912</v>
      </c>
      <c r="P46" s="79">
        <v>14.319050229205487</v>
      </c>
      <c r="Q46" s="79">
        <v>981.40805540857878</v>
      </c>
      <c r="R46" s="79">
        <v>692.12430664186002</v>
      </c>
      <c r="S46" s="79">
        <v>0</v>
      </c>
      <c r="T46" s="79">
        <v>0</v>
      </c>
      <c r="U46" s="79">
        <v>50.042962750004548</v>
      </c>
      <c r="V46" s="79">
        <v>93.034210890312877</v>
      </c>
      <c r="W46" s="79">
        <v>0</v>
      </c>
      <c r="X46" s="79">
        <v>0</v>
      </c>
      <c r="Y46" s="79">
        <v>0</v>
      </c>
      <c r="Z46" s="79">
        <v>0</v>
      </c>
    </row>
    <row r="47" spans="1:26" x14ac:dyDescent="0.25">
      <c r="A47" s="18">
        <f>A46+1</f>
        <v>24</v>
      </c>
      <c r="B47" s="2" t="s">
        <v>426</v>
      </c>
      <c r="C47" s="2" t="s">
        <v>166</v>
      </c>
      <c r="D47" s="90">
        <f>SUM(F47:Y47)</f>
        <v>1.0000000000000002</v>
      </c>
      <c r="F47" s="90">
        <f t="shared" ref="F47:Z47" si="11">F46/$D$46</f>
        <v>0.72446842125224797</v>
      </c>
      <c r="G47" s="90">
        <f t="shared" si="11"/>
        <v>0.16340308837551276</v>
      </c>
      <c r="H47" s="90">
        <f t="shared" si="11"/>
        <v>6.5764165616385734E-2</v>
      </c>
      <c r="I47" s="90">
        <f t="shared" si="11"/>
        <v>0</v>
      </c>
      <c r="J47" s="90">
        <f t="shared" si="11"/>
        <v>0</v>
      </c>
      <c r="K47" s="90">
        <f t="shared" si="11"/>
        <v>2.0470229633737739E-2</v>
      </c>
      <c r="L47" s="90">
        <f t="shared" si="11"/>
        <v>4.1300389520134757E-4</v>
      </c>
      <c r="M47" s="90">
        <f t="shared" si="11"/>
        <v>8.0340160493811309E-3</v>
      </c>
      <c r="N47" s="90">
        <f t="shared" si="11"/>
        <v>5.0495189556288992E-4</v>
      </c>
      <c r="O47" s="90">
        <f t="shared" si="11"/>
        <v>4.8109455851348759E-3</v>
      </c>
      <c r="P47" s="90">
        <f t="shared" si="11"/>
        <v>9.4873685470986421E-5</v>
      </c>
      <c r="Q47" s="90">
        <f t="shared" si="11"/>
        <v>6.5025122251206914E-3</v>
      </c>
      <c r="R47" s="90">
        <f t="shared" si="11"/>
        <v>4.5858058128208593E-3</v>
      </c>
      <c r="S47" s="90">
        <f t="shared" si="11"/>
        <v>0</v>
      </c>
      <c r="T47" s="90">
        <f t="shared" si="11"/>
        <v>0</v>
      </c>
      <c r="U47" s="90">
        <f t="shared" si="11"/>
        <v>3.3156949881330624E-4</v>
      </c>
      <c r="V47" s="90">
        <f t="shared" si="11"/>
        <v>6.1641647460990254E-4</v>
      </c>
      <c r="W47" s="90">
        <f t="shared" si="11"/>
        <v>0</v>
      </c>
      <c r="X47" s="90">
        <f t="shared" si="11"/>
        <v>0</v>
      </c>
      <c r="Y47" s="90">
        <f t="shared" si="11"/>
        <v>0</v>
      </c>
      <c r="Z47" s="90">
        <f t="shared" si="11"/>
        <v>0</v>
      </c>
    </row>
    <row r="48" spans="1:26" x14ac:dyDescent="0.25">
      <c r="C48" s="2"/>
    </row>
    <row r="49" spans="1:26" x14ac:dyDescent="0.25">
      <c r="A49" s="18">
        <f>A47+1</f>
        <v>25</v>
      </c>
      <c r="C49" s="2"/>
      <c r="D49" s="51">
        <f>SUM(F49:Y49)</f>
        <v>167984.14392039488</v>
      </c>
      <c r="F49" s="79">
        <v>90593.955606376723</v>
      </c>
      <c r="G49" s="79">
        <v>64383.250000000015</v>
      </c>
      <c r="H49" s="79">
        <v>10274.135663481273</v>
      </c>
      <c r="I49" s="79">
        <v>0</v>
      </c>
      <c r="J49" s="79">
        <v>0</v>
      </c>
      <c r="K49" s="79">
        <v>1874.6013167582169</v>
      </c>
      <c r="L49" s="79">
        <v>0</v>
      </c>
      <c r="M49" s="79">
        <v>629.41113684316861</v>
      </c>
      <c r="N49" s="79">
        <v>0</v>
      </c>
      <c r="O49" s="79">
        <v>0</v>
      </c>
      <c r="P49" s="79">
        <v>0</v>
      </c>
      <c r="Q49" s="79">
        <v>0</v>
      </c>
      <c r="R49" s="79">
        <v>13.137366186676918</v>
      </c>
      <c r="S49" s="79">
        <v>0</v>
      </c>
      <c r="T49" s="79">
        <v>0</v>
      </c>
      <c r="U49" s="79">
        <v>215.65283074876902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</row>
    <row r="50" spans="1:26" x14ac:dyDescent="0.25">
      <c r="A50" s="18">
        <f>A49+1</f>
        <v>26</v>
      </c>
      <c r="B50" s="2" t="s">
        <v>421</v>
      </c>
      <c r="C50" s="2" t="s">
        <v>166</v>
      </c>
      <c r="D50" s="90">
        <f>SUM(F50:Y50)</f>
        <v>0.99999999999999989</v>
      </c>
      <c r="F50" s="90">
        <f t="shared" ref="F50:Z50" si="12">F49/$D49</f>
        <v>0.5393006357154031</v>
      </c>
      <c r="G50" s="90">
        <f t="shared" si="12"/>
        <v>0.38326980450315745</v>
      </c>
      <c r="H50" s="90">
        <f t="shared" si="12"/>
        <v>6.116134192016378E-2</v>
      </c>
      <c r="I50" s="90">
        <f t="shared" si="12"/>
        <v>0</v>
      </c>
      <c r="J50" s="90">
        <f t="shared" si="12"/>
        <v>0</v>
      </c>
      <c r="K50" s="90">
        <f t="shared" si="12"/>
        <v>1.115939441074011E-2</v>
      </c>
      <c r="L50" s="90">
        <f t="shared" si="12"/>
        <v>0</v>
      </c>
      <c r="M50" s="90">
        <f t="shared" si="12"/>
        <v>3.7468484950665161E-3</v>
      </c>
      <c r="N50" s="90">
        <f t="shared" si="12"/>
        <v>0</v>
      </c>
      <c r="O50" s="90">
        <f t="shared" si="12"/>
        <v>0</v>
      </c>
      <c r="P50" s="90">
        <f t="shared" si="12"/>
        <v>0</v>
      </c>
      <c r="Q50" s="90">
        <f t="shared" si="12"/>
        <v>0</v>
      </c>
      <c r="R50" s="90">
        <f t="shared" si="12"/>
        <v>7.8205989446852278E-5</v>
      </c>
      <c r="S50" s="90">
        <f t="shared" si="12"/>
        <v>0</v>
      </c>
      <c r="T50" s="90">
        <f t="shared" si="12"/>
        <v>0</v>
      </c>
      <c r="U50" s="90">
        <f t="shared" si="12"/>
        <v>1.2837689660219573E-3</v>
      </c>
      <c r="V50" s="90">
        <f t="shared" si="12"/>
        <v>0</v>
      </c>
      <c r="W50" s="90">
        <f t="shared" si="12"/>
        <v>0</v>
      </c>
      <c r="X50" s="90">
        <f t="shared" si="12"/>
        <v>0</v>
      </c>
      <c r="Y50" s="90">
        <f t="shared" si="12"/>
        <v>0</v>
      </c>
      <c r="Z50" s="90">
        <f t="shared" si="12"/>
        <v>0</v>
      </c>
    </row>
    <row r="51" spans="1:26" x14ac:dyDescent="0.25">
      <c r="C51" s="2"/>
    </row>
    <row r="52" spans="1:26" x14ac:dyDescent="0.25">
      <c r="A52" s="18">
        <f>A50+1</f>
        <v>27</v>
      </c>
      <c r="C52" s="2"/>
      <c r="D52" s="51">
        <f>SUM(F52:Y52)</f>
        <v>225038.48458823733</v>
      </c>
      <c r="F52" s="79">
        <v>90593.955606376723</v>
      </c>
      <c r="G52" s="79">
        <v>64383.250000000015</v>
      </c>
      <c r="H52" s="79">
        <v>17542.842676412591</v>
      </c>
      <c r="I52" s="79">
        <v>0</v>
      </c>
      <c r="J52" s="79">
        <v>0</v>
      </c>
      <c r="K52" s="79">
        <v>18373.342863881924</v>
      </c>
      <c r="L52" s="79">
        <v>0</v>
      </c>
      <c r="M52" s="79">
        <v>5147.7939827263854</v>
      </c>
      <c r="N52" s="79">
        <v>0</v>
      </c>
      <c r="O52" s="79">
        <v>24402.147000000001</v>
      </c>
      <c r="P52" s="79">
        <v>0</v>
      </c>
      <c r="Q52" s="79">
        <v>1.4</v>
      </c>
      <c r="R52" s="79">
        <v>18.816608186740801</v>
      </c>
      <c r="S52" s="79">
        <v>0</v>
      </c>
      <c r="T52" s="79">
        <v>226.79119754350052</v>
      </c>
      <c r="U52" s="79">
        <v>1746.8475905824182</v>
      </c>
      <c r="V52" s="79">
        <v>2601.29706252702</v>
      </c>
      <c r="W52" s="79">
        <v>0</v>
      </c>
      <c r="X52" s="79">
        <v>0</v>
      </c>
      <c r="Y52" s="79">
        <v>0</v>
      </c>
      <c r="Z52" s="79">
        <v>0</v>
      </c>
    </row>
    <row r="53" spans="1:26" x14ac:dyDescent="0.25">
      <c r="A53" s="18">
        <f>A52+1</f>
        <v>28</v>
      </c>
      <c r="B53" s="2" t="s">
        <v>419</v>
      </c>
      <c r="C53" s="2" t="s">
        <v>166</v>
      </c>
      <c r="D53" s="90">
        <f>SUM(F53:Y53)</f>
        <v>1</v>
      </c>
      <c r="F53" s="90">
        <f t="shared" ref="F53:Z53" si="13">F52/$D52</f>
        <v>0.40257094590794285</v>
      </c>
      <c r="G53" s="90">
        <f t="shared" si="13"/>
        <v>0.2860988426837518</v>
      </c>
      <c r="H53" s="90">
        <f t="shared" si="13"/>
        <v>7.7954856070558284E-2</v>
      </c>
      <c r="I53" s="90">
        <f t="shared" si="13"/>
        <v>0</v>
      </c>
      <c r="J53" s="90">
        <f t="shared" si="13"/>
        <v>0</v>
      </c>
      <c r="K53" s="90">
        <f t="shared" si="13"/>
        <v>8.1645336785396622E-2</v>
      </c>
      <c r="L53" s="90">
        <f t="shared" si="13"/>
        <v>0</v>
      </c>
      <c r="M53" s="90">
        <f t="shared" si="13"/>
        <v>2.2875171738494095E-2</v>
      </c>
      <c r="N53" s="90">
        <f t="shared" si="13"/>
        <v>0</v>
      </c>
      <c r="O53" s="90">
        <f t="shared" si="13"/>
        <v>0.10843543958558763</v>
      </c>
      <c r="P53" s="90">
        <f t="shared" si="13"/>
        <v>0</v>
      </c>
      <c r="Q53" s="90">
        <f t="shared" si="13"/>
        <v>6.2211581390695936E-6</v>
      </c>
      <c r="R53" s="90">
        <f t="shared" si="13"/>
        <v>8.3615067979018632E-5</v>
      </c>
      <c r="S53" s="90">
        <f t="shared" si="13"/>
        <v>0</v>
      </c>
      <c r="T53" s="90">
        <f t="shared" si="13"/>
        <v>1.0077885031907774E-3</v>
      </c>
      <c r="U53" s="90">
        <f t="shared" si="13"/>
        <v>7.7624393613327999E-3</v>
      </c>
      <c r="V53" s="90">
        <f t="shared" si="13"/>
        <v>1.1559343137626996E-2</v>
      </c>
      <c r="W53" s="90">
        <f t="shared" si="13"/>
        <v>0</v>
      </c>
      <c r="X53" s="90">
        <f t="shared" si="13"/>
        <v>0</v>
      </c>
      <c r="Y53" s="90">
        <f t="shared" si="13"/>
        <v>0</v>
      </c>
      <c r="Z53" s="90">
        <f t="shared" si="13"/>
        <v>0</v>
      </c>
    </row>
    <row r="54" spans="1:26" x14ac:dyDescent="0.25">
      <c r="A54" s="18"/>
      <c r="C54" s="2"/>
    </row>
    <row r="55" spans="1:26" x14ac:dyDescent="0.25">
      <c r="A55" s="18">
        <f>A53+1</f>
        <v>29</v>
      </c>
      <c r="C55" s="2"/>
      <c r="D55" s="79">
        <f>SUM(F55:Y55)</f>
        <v>18953.944151269137</v>
      </c>
      <c r="F55" s="79">
        <v>2488.9862275850242</v>
      </c>
      <c r="G55" s="79">
        <v>1768.037650238376</v>
      </c>
      <c r="H55" s="79">
        <v>481.97358777441809</v>
      </c>
      <c r="I55" s="79">
        <v>0</v>
      </c>
      <c r="J55" s="79">
        <v>0</v>
      </c>
      <c r="K55" s="79">
        <v>504.79082226630118</v>
      </c>
      <c r="L55" s="79">
        <v>0</v>
      </c>
      <c r="M55" s="79">
        <v>0</v>
      </c>
      <c r="N55" s="79">
        <v>0</v>
      </c>
      <c r="O55" s="79">
        <v>272.86686357612444</v>
      </c>
      <c r="P55" s="79">
        <v>0</v>
      </c>
      <c r="Q55" s="79">
        <v>3.8463721948065167E-2</v>
      </c>
      <c r="R55" s="79">
        <v>0.51696913235748909</v>
      </c>
      <c r="S55" s="79">
        <v>0</v>
      </c>
      <c r="T55" s="79">
        <v>0</v>
      </c>
      <c r="U55" s="79">
        <v>47.993042864149807</v>
      </c>
      <c r="V55" s="79">
        <v>71.468262083827142</v>
      </c>
      <c r="W55" s="79">
        <v>13317.272262026612</v>
      </c>
      <c r="X55" s="79">
        <v>0</v>
      </c>
      <c r="Y55" s="79">
        <v>0</v>
      </c>
      <c r="Z55" s="79">
        <v>0</v>
      </c>
    </row>
    <row r="56" spans="1:26" x14ac:dyDescent="0.25">
      <c r="A56" s="18">
        <f>A55+1</f>
        <v>30</v>
      </c>
      <c r="B56" s="2" t="s">
        <v>405</v>
      </c>
      <c r="C56" s="2" t="s">
        <v>166</v>
      </c>
      <c r="D56" s="90">
        <f>SUM(F56:Y56)</f>
        <v>1</v>
      </c>
      <c r="F56" s="90">
        <f t="shared" ref="F56:Z56" si="14">F55/$D55</f>
        <v>0.13131758792369155</v>
      </c>
      <c r="G56" s="90">
        <f t="shared" si="14"/>
        <v>9.328072490495283E-2</v>
      </c>
      <c r="H56" s="90">
        <f t="shared" si="14"/>
        <v>2.5428669828709272E-2</v>
      </c>
      <c r="I56" s="90">
        <f t="shared" si="14"/>
        <v>0</v>
      </c>
      <c r="J56" s="90">
        <f t="shared" si="14"/>
        <v>0</v>
      </c>
      <c r="K56" s="90">
        <f t="shared" si="14"/>
        <v>2.6632494969787115E-2</v>
      </c>
      <c r="L56" s="90">
        <f t="shared" si="14"/>
        <v>0</v>
      </c>
      <c r="M56" s="90">
        <f t="shared" si="14"/>
        <v>0</v>
      </c>
      <c r="N56" s="90">
        <f t="shared" si="14"/>
        <v>0</v>
      </c>
      <c r="O56" s="90">
        <f t="shared" si="14"/>
        <v>1.4396310414255048E-2</v>
      </c>
      <c r="P56" s="90">
        <f t="shared" si="14"/>
        <v>0</v>
      </c>
      <c r="Q56" s="90">
        <f t="shared" si="14"/>
        <v>2.0293254871435124E-6</v>
      </c>
      <c r="R56" s="90">
        <f t="shared" si="14"/>
        <v>2.7275016124961693E-5</v>
      </c>
      <c r="S56" s="90">
        <f t="shared" si="14"/>
        <v>0</v>
      </c>
      <c r="T56" s="90">
        <f t="shared" si="14"/>
        <v>0</v>
      </c>
      <c r="U56" s="90">
        <f t="shared" si="14"/>
        <v>2.5320873840886694E-3</v>
      </c>
      <c r="V56" s="90">
        <f t="shared" si="14"/>
        <v>3.7706274490125948E-3</v>
      </c>
      <c r="W56" s="90">
        <f t="shared" si="14"/>
        <v>0.70261219278389087</v>
      </c>
      <c r="X56" s="90">
        <f t="shared" si="14"/>
        <v>0</v>
      </c>
      <c r="Y56" s="90">
        <f t="shared" si="14"/>
        <v>0</v>
      </c>
      <c r="Z56" s="90">
        <f t="shared" si="14"/>
        <v>0</v>
      </c>
    </row>
    <row r="57" spans="1:26" x14ac:dyDescent="0.25">
      <c r="A57" s="18"/>
      <c r="C57" s="2"/>
    </row>
    <row r="58" spans="1:26" x14ac:dyDescent="0.25">
      <c r="A58" s="18">
        <f>A56+1</f>
        <v>31</v>
      </c>
      <c r="C58" s="2"/>
      <c r="D58" s="51">
        <f>SUM(F58:Y58)</f>
        <v>161486.41315728411</v>
      </c>
      <c r="F58" s="79">
        <v>81088.03616150099</v>
      </c>
      <c r="G58" s="79">
        <v>57348.823482240507</v>
      </c>
      <c r="H58" s="79">
        <v>11803.94280077039</v>
      </c>
      <c r="I58" s="79">
        <v>0</v>
      </c>
      <c r="J58" s="79">
        <v>0</v>
      </c>
      <c r="K58" s="79">
        <v>6732.2116936049079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1.0215305115865245</v>
      </c>
      <c r="R58" s="79">
        <v>0</v>
      </c>
      <c r="S58" s="79">
        <v>1583.641180754754</v>
      </c>
      <c r="T58" s="79">
        <v>0</v>
      </c>
      <c r="U58" s="79">
        <v>1216.8677343820577</v>
      </c>
      <c r="V58" s="79">
        <v>1711.8685735189106</v>
      </c>
      <c r="W58" s="79">
        <v>0</v>
      </c>
      <c r="X58" s="79">
        <v>0</v>
      </c>
      <c r="Y58" s="79">
        <v>0</v>
      </c>
      <c r="Z58" s="79">
        <v>0</v>
      </c>
    </row>
    <row r="59" spans="1:26" x14ac:dyDescent="0.25">
      <c r="A59" s="18">
        <f>A58+1</f>
        <v>32</v>
      </c>
      <c r="B59" s="2" t="s">
        <v>382</v>
      </c>
      <c r="C59" s="2" t="s">
        <v>166</v>
      </c>
      <c r="D59" s="90">
        <f>SUM(F59:Y59)</f>
        <v>0.99999999999999989</v>
      </c>
      <c r="F59" s="90">
        <f t="shared" ref="F59:Z59" si="15">F58/$D58</f>
        <v>0.50213534734047915</v>
      </c>
      <c r="G59" s="90">
        <f t="shared" si="15"/>
        <v>0.35513095102548381</v>
      </c>
      <c r="H59" s="90">
        <f t="shared" si="15"/>
        <v>7.3095578569037978E-2</v>
      </c>
      <c r="I59" s="90">
        <f t="shared" si="15"/>
        <v>0</v>
      </c>
      <c r="J59" s="90">
        <f t="shared" si="15"/>
        <v>0</v>
      </c>
      <c r="K59" s="90">
        <f t="shared" si="15"/>
        <v>4.168902858129548E-2</v>
      </c>
      <c r="L59" s="90">
        <f t="shared" si="15"/>
        <v>0</v>
      </c>
      <c r="M59" s="90">
        <f t="shared" si="15"/>
        <v>0</v>
      </c>
      <c r="N59" s="90">
        <f t="shared" si="15"/>
        <v>0</v>
      </c>
      <c r="O59" s="90">
        <f t="shared" si="15"/>
        <v>0</v>
      </c>
      <c r="P59" s="90">
        <f t="shared" si="15"/>
        <v>0</v>
      </c>
      <c r="Q59" s="90">
        <f t="shared" si="15"/>
        <v>6.3257985090769022E-6</v>
      </c>
      <c r="R59" s="90">
        <f t="shared" si="15"/>
        <v>0</v>
      </c>
      <c r="S59" s="90">
        <f t="shared" si="15"/>
        <v>9.8066527690618983E-3</v>
      </c>
      <c r="T59" s="90">
        <f t="shared" si="15"/>
        <v>0</v>
      </c>
      <c r="U59" s="90">
        <f t="shared" si="15"/>
        <v>7.5354186806840277E-3</v>
      </c>
      <c r="V59" s="90">
        <f t="shared" si="15"/>
        <v>1.0600697235448467E-2</v>
      </c>
      <c r="W59" s="90">
        <f t="shared" si="15"/>
        <v>0</v>
      </c>
      <c r="X59" s="90">
        <f t="shared" si="15"/>
        <v>0</v>
      </c>
      <c r="Y59" s="90">
        <f t="shared" si="15"/>
        <v>0</v>
      </c>
      <c r="Z59" s="90">
        <f t="shared" si="15"/>
        <v>0</v>
      </c>
    </row>
    <row r="60" spans="1:26" x14ac:dyDescent="0.25">
      <c r="A60" s="18"/>
    </row>
    <row r="61" spans="1:26" x14ac:dyDescent="0.25">
      <c r="A61" s="18">
        <f>A59+1</f>
        <v>33</v>
      </c>
      <c r="D61" s="79">
        <f>SUM(F61:Y61)</f>
        <v>164969.00885246359</v>
      </c>
      <c r="F61" s="79">
        <v>90593.955606376723</v>
      </c>
      <c r="G61" s="79">
        <v>64383.250000000015</v>
      </c>
      <c r="H61" s="79">
        <v>7699.0644861178716</v>
      </c>
      <c r="I61" s="79">
        <v>0</v>
      </c>
      <c r="J61" s="79">
        <v>0</v>
      </c>
      <c r="K61" s="79">
        <v>1070.7471456764554</v>
      </c>
      <c r="L61" s="79">
        <v>125.73075442079353</v>
      </c>
      <c r="M61" s="79">
        <v>14.238999999998555</v>
      </c>
      <c r="N61" s="79">
        <v>258.50491313992683</v>
      </c>
      <c r="O61" s="79">
        <v>0</v>
      </c>
      <c r="P61" s="79">
        <v>630.53767603938797</v>
      </c>
      <c r="Q61" s="79">
        <v>184.90330975464926</v>
      </c>
      <c r="R61" s="79">
        <v>8.0759609377615789</v>
      </c>
      <c r="S61" s="79">
        <v>0</v>
      </c>
      <c r="T61" s="79">
        <v>0</v>
      </c>
      <c r="U61" s="79">
        <v>0</v>
      </c>
      <c r="V61" s="79">
        <v>0</v>
      </c>
      <c r="W61" s="79">
        <v>0</v>
      </c>
      <c r="X61" s="79">
        <v>0</v>
      </c>
      <c r="Y61" s="79">
        <v>0</v>
      </c>
      <c r="Z61" s="79">
        <v>0</v>
      </c>
    </row>
    <row r="62" spans="1:26" x14ac:dyDescent="0.25">
      <c r="A62" s="18">
        <f>A61+1</f>
        <v>34</v>
      </c>
      <c r="B62" s="2" t="s">
        <v>423</v>
      </c>
      <c r="C62" s="2" t="s">
        <v>166</v>
      </c>
      <c r="D62" s="90">
        <f>SUM(F62:Y62)</f>
        <v>1.0000000000000002</v>
      </c>
      <c r="F62" s="90">
        <f t="shared" ref="F62:Z62" si="16">F61/$D61</f>
        <v>0.549157421970071</v>
      </c>
      <c r="G62" s="90">
        <f t="shared" si="16"/>
        <v>0.39027481857261903</v>
      </c>
      <c r="H62" s="90">
        <f t="shared" si="16"/>
        <v>4.6669762640105091E-2</v>
      </c>
      <c r="I62" s="90">
        <f t="shared" si="16"/>
        <v>0</v>
      </c>
      <c r="J62" s="90">
        <f t="shared" si="16"/>
        <v>0</v>
      </c>
      <c r="K62" s="90">
        <f t="shared" si="16"/>
        <v>6.490595737494274E-3</v>
      </c>
      <c r="L62" s="90">
        <f t="shared" si="16"/>
        <v>7.6214772274735591E-4</v>
      </c>
      <c r="M62" s="90">
        <f t="shared" si="16"/>
        <v>8.6313181482061826E-5</v>
      </c>
      <c r="N62" s="90">
        <f t="shared" si="16"/>
        <v>1.5669907635264696E-3</v>
      </c>
      <c r="O62" s="90">
        <f t="shared" si="16"/>
        <v>0</v>
      </c>
      <c r="P62" s="90">
        <f t="shared" si="16"/>
        <v>3.8221583582604625E-3</v>
      </c>
      <c r="Q62" s="90">
        <f t="shared" si="16"/>
        <v>1.1208366410203354E-3</v>
      </c>
      <c r="R62" s="90">
        <f t="shared" si="16"/>
        <v>4.8954412673862502E-5</v>
      </c>
      <c r="S62" s="90">
        <f t="shared" si="16"/>
        <v>0</v>
      </c>
      <c r="T62" s="90">
        <f t="shared" si="16"/>
        <v>0</v>
      </c>
      <c r="U62" s="90">
        <f t="shared" si="16"/>
        <v>0</v>
      </c>
      <c r="V62" s="90">
        <f t="shared" si="16"/>
        <v>0</v>
      </c>
      <c r="W62" s="90">
        <f t="shared" si="16"/>
        <v>0</v>
      </c>
      <c r="X62" s="90">
        <f t="shared" si="16"/>
        <v>0</v>
      </c>
      <c r="Y62" s="90">
        <f t="shared" si="16"/>
        <v>0</v>
      </c>
      <c r="Z62" s="90">
        <f t="shared" si="16"/>
        <v>0</v>
      </c>
    </row>
    <row r="63" spans="1:26" x14ac:dyDescent="0.25">
      <c r="A63" s="18"/>
      <c r="C63" s="2"/>
    </row>
    <row r="64" spans="1:26" x14ac:dyDescent="0.25">
      <c r="A64" s="18">
        <f>A62+1</f>
        <v>35</v>
      </c>
      <c r="C64" s="2"/>
      <c r="D64" s="51">
        <f>SUM(F64:Y64)</f>
        <v>1399556810.309479</v>
      </c>
      <c r="F64" s="79">
        <v>1116775241.7807016</v>
      </c>
      <c r="G64" s="79">
        <v>258195747.43923885</v>
      </c>
      <c r="H64" s="79">
        <v>14072914.155329969</v>
      </c>
      <c r="I64" s="79">
        <v>0</v>
      </c>
      <c r="J64" s="79">
        <v>0</v>
      </c>
      <c r="K64" s="79">
        <v>4770830.3726107217</v>
      </c>
      <c r="L64" s="79">
        <v>0</v>
      </c>
      <c r="M64" s="79">
        <v>1538527.4804888885</v>
      </c>
      <c r="N64" s="79">
        <v>53448.966800000002</v>
      </c>
      <c r="O64" s="79">
        <v>932811.64501367521</v>
      </c>
      <c r="P64" s="79">
        <v>0</v>
      </c>
      <c r="Q64" s="79">
        <v>1641962.7232457059</v>
      </c>
      <c r="R64" s="79">
        <v>1362402.6593830751</v>
      </c>
      <c r="S64" s="79">
        <v>0</v>
      </c>
      <c r="T64" s="79">
        <v>0</v>
      </c>
      <c r="U64" s="79">
        <v>108105.42</v>
      </c>
      <c r="V64" s="79">
        <v>104817.66666666667</v>
      </c>
      <c r="W64" s="79">
        <v>0</v>
      </c>
      <c r="X64" s="79">
        <v>0</v>
      </c>
      <c r="Y64" s="79">
        <v>0</v>
      </c>
      <c r="Z64" s="79">
        <v>0</v>
      </c>
    </row>
    <row r="65" spans="1:26" x14ac:dyDescent="0.25">
      <c r="A65" s="18">
        <f>A64+1</f>
        <v>36</v>
      </c>
      <c r="B65" s="2" t="s">
        <v>432</v>
      </c>
      <c r="C65" s="2" t="s">
        <v>166</v>
      </c>
      <c r="D65" s="90">
        <f>SUM(F65:Y65)</f>
        <v>1.0000000000000002</v>
      </c>
      <c r="F65" s="90">
        <f t="shared" ref="F65:Z65" si="17">F64/$D64</f>
        <v>0.79794920331512165</v>
      </c>
      <c r="G65" s="90">
        <f t="shared" si="17"/>
        <v>0.18448393486945697</v>
      </c>
      <c r="H65" s="90">
        <f t="shared" si="17"/>
        <v>1.0055264674978128E-2</v>
      </c>
      <c r="I65" s="90">
        <f t="shared" si="17"/>
        <v>0</v>
      </c>
      <c r="J65" s="90">
        <f t="shared" si="17"/>
        <v>0</v>
      </c>
      <c r="K65" s="90">
        <f t="shared" si="17"/>
        <v>3.4088150887964064E-3</v>
      </c>
      <c r="L65" s="90">
        <f t="shared" si="17"/>
        <v>0</v>
      </c>
      <c r="M65" s="90">
        <f t="shared" si="17"/>
        <v>1.0992961980219149E-3</v>
      </c>
      <c r="N65" s="90">
        <f t="shared" si="17"/>
        <v>3.8189922985820792E-5</v>
      </c>
      <c r="O65" s="90">
        <f t="shared" si="17"/>
        <v>6.6650502369203994E-4</v>
      </c>
      <c r="P65" s="90">
        <f t="shared" si="17"/>
        <v>0</v>
      </c>
      <c r="Q65" s="90">
        <f t="shared" si="17"/>
        <v>1.1732019101694234E-3</v>
      </c>
      <c r="R65" s="90">
        <f t="shared" si="17"/>
        <v>9.7345291691432797E-4</v>
      </c>
      <c r="S65" s="90">
        <f t="shared" si="17"/>
        <v>0</v>
      </c>
      <c r="T65" s="90">
        <f t="shared" si="17"/>
        <v>0</v>
      </c>
      <c r="U65" s="90">
        <f t="shared" si="17"/>
        <v>7.724260937724638E-5</v>
      </c>
      <c r="V65" s="90">
        <f t="shared" si="17"/>
        <v>7.4893470486195348E-5</v>
      </c>
      <c r="W65" s="90">
        <f t="shared" si="17"/>
        <v>0</v>
      </c>
      <c r="X65" s="90">
        <f t="shared" si="17"/>
        <v>0</v>
      </c>
      <c r="Y65" s="90">
        <f t="shared" si="17"/>
        <v>0</v>
      </c>
      <c r="Z65" s="90">
        <f t="shared" si="17"/>
        <v>0</v>
      </c>
    </row>
    <row r="66" spans="1:26" x14ac:dyDescent="0.25">
      <c r="A66" s="18"/>
      <c r="C66" s="2"/>
    </row>
    <row r="67" spans="1:26" x14ac:dyDescent="0.25">
      <c r="A67" s="18">
        <f>A65+1</f>
        <v>37</v>
      </c>
      <c r="C67" s="2"/>
      <c r="D67" s="51">
        <f>SUM(F67:Y67)</f>
        <v>5100.6491776358725</v>
      </c>
      <c r="F67" s="79">
        <v>2564.4639183505678</v>
      </c>
      <c r="G67" s="79">
        <v>1813.6952815967568</v>
      </c>
      <c r="H67" s="79">
        <v>373.30766460492458</v>
      </c>
      <c r="I67" s="79">
        <v>0</v>
      </c>
      <c r="J67" s="79">
        <v>0</v>
      </c>
      <c r="K67" s="79">
        <v>212.9107424005467</v>
      </c>
      <c r="L67" s="79">
        <v>0</v>
      </c>
      <c r="M67" s="79">
        <v>0</v>
      </c>
      <c r="N67" s="79">
        <v>0</v>
      </c>
      <c r="O67" s="79">
        <v>0</v>
      </c>
      <c r="P67" s="79">
        <v>0</v>
      </c>
      <c r="Q67" s="79">
        <v>3.2306592469945779E-2</v>
      </c>
      <c r="R67" s="79">
        <v>0</v>
      </c>
      <c r="S67" s="79">
        <v>43.616000000000007</v>
      </c>
      <c r="T67" s="79">
        <v>0</v>
      </c>
      <c r="U67" s="79">
        <v>38.484264090605706</v>
      </c>
      <c r="V67" s="79">
        <v>54.139000000000003</v>
      </c>
      <c r="W67" s="79">
        <v>0</v>
      </c>
      <c r="X67" s="79">
        <v>0</v>
      </c>
      <c r="Y67" s="79">
        <v>0</v>
      </c>
      <c r="Z67" s="79">
        <v>0</v>
      </c>
    </row>
    <row r="68" spans="1:26" x14ac:dyDescent="0.25">
      <c r="A68" s="18">
        <f>A67+1</f>
        <v>38</v>
      </c>
      <c r="B68" s="2" t="s">
        <v>384</v>
      </c>
      <c r="C68" s="2" t="s">
        <v>166</v>
      </c>
      <c r="D68" s="90">
        <f>SUM(F68:Y68)</f>
        <v>0.99999999999999967</v>
      </c>
      <c r="F68" s="90">
        <f t="shared" ref="F68:Z68" si="18">F67/$D67</f>
        <v>0.50277206470004376</v>
      </c>
      <c r="G68" s="90">
        <f t="shared" si="18"/>
        <v>0.35558126395930573</v>
      </c>
      <c r="H68" s="90">
        <f t="shared" si="18"/>
        <v>7.3188265180384543E-2</v>
      </c>
      <c r="I68" s="90">
        <f t="shared" si="18"/>
        <v>0</v>
      </c>
      <c r="J68" s="90">
        <f t="shared" si="18"/>
        <v>0</v>
      </c>
      <c r="K68" s="90">
        <f t="shared" si="18"/>
        <v>4.1741891078113678E-2</v>
      </c>
      <c r="L68" s="90">
        <f t="shared" si="18"/>
        <v>0</v>
      </c>
      <c r="M68" s="90">
        <f t="shared" si="18"/>
        <v>0</v>
      </c>
      <c r="N68" s="90">
        <f t="shared" si="18"/>
        <v>0</v>
      </c>
      <c r="O68" s="90">
        <f t="shared" si="18"/>
        <v>0</v>
      </c>
      <c r="P68" s="90">
        <f t="shared" si="18"/>
        <v>0</v>
      </c>
      <c r="Q68" s="90">
        <f t="shared" si="18"/>
        <v>6.3338197442780681E-6</v>
      </c>
      <c r="R68" s="90">
        <f t="shared" si="18"/>
        <v>0</v>
      </c>
      <c r="S68" s="90">
        <f t="shared" si="18"/>
        <v>8.5510683995357276E-3</v>
      </c>
      <c r="T68" s="90">
        <f t="shared" si="18"/>
        <v>0</v>
      </c>
      <c r="U68" s="90">
        <f t="shared" si="18"/>
        <v>7.544973737723908E-3</v>
      </c>
      <c r="V68" s="90">
        <f t="shared" si="18"/>
        <v>1.061413912514822E-2</v>
      </c>
      <c r="W68" s="90">
        <f t="shared" si="18"/>
        <v>0</v>
      </c>
      <c r="X68" s="90">
        <f t="shared" si="18"/>
        <v>0</v>
      </c>
      <c r="Y68" s="90">
        <f t="shared" si="18"/>
        <v>0</v>
      </c>
      <c r="Z68" s="90">
        <f t="shared" si="18"/>
        <v>0</v>
      </c>
    </row>
    <row r="69" spans="1:26" x14ac:dyDescent="0.25">
      <c r="A69" s="18"/>
      <c r="C69" s="2"/>
    </row>
    <row r="70" spans="1:26" x14ac:dyDescent="0.25">
      <c r="A70" s="18">
        <f>A68+1</f>
        <v>39</v>
      </c>
      <c r="C70" s="2"/>
      <c r="D70" s="51">
        <f>SUM(F70:Y70)</f>
        <v>399181.16683725693</v>
      </c>
      <c r="F70" s="79">
        <v>198619.20001020384</v>
      </c>
      <c r="G70" s="79">
        <v>140914.82458300836</v>
      </c>
      <c r="H70" s="79">
        <v>8579.172421155843</v>
      </c>
      <c r="I70" s="79">
        <v>0</v>
      </c>
      <c r="J70" s="79">
        <v>0</v>
      </c>
      <c r="K70" s="79">
        <v>8946.0224471500915</v>
      </c>
      <c r="L70" s="79">
        <v>83.981539401562429</v>
      </c>
      <c r="M70" s="79">
        <v>978.05606854829466</v>
      </c>
      <c r="N70" s="79">
        <v>61.472526659726128</v>
      </c>
      <c r="O70" s="79">
        <v>4817.8426058368159</v>
      </c>
      <c r="P70" s="79">
        <v>66.810044220761654</v>
      </c>
      <c r="Q70" s="79">
        <v>746.6995474817038</v>
      </c>
      <c r="R70" s="79">
        <v>60.767763325296656</v>
      </c>
      <c r="S70" s="79">
        <v>911.67432586388031</v>
      </c>
      <c r="T70" s="79">
        <v>0</v>
      </c>
      <c r="U70" s="79">
        <v>1113.2570879522302</v>
      </c>
      <c r="V70" s="79">
        <v>1447.8582601871769</v>
      </c>
      <c r="W70" s="79">
        <v>31432.751697544383</v>
      </c>
      <c r="X70" s="79">
        <v>278.31884747790548</v>
      </c>
      <c r="Y70" s="79">
        <v>122.45706123907728</v>
      </c>
      <c r="Z70" s="79">
        <v>0</v>
      </c>
    </row>
    <row r="71" spans="1:26" x14ac:dyDescent="0.25">
      <c r="A71" s="18">
        <f>A70+1</f>
        <v>40</v>
      </c>
      <c r="B71" s="2" t="s">
        <v>397</v>
      </c>
      <c r="C71" s="2" t="s">
        <v>166</v>
      </c>
      <c r="D71" s="90">
        <f>SUM(F71:Y71)</f>
        <v>1</v>
      </c>
      <c r="F71" s="90">
        <f t="shared" ref="F71:Z71" si="19">F70/$D70</f>
        <v>0.49756656002556193</v>
      </c>
      <c r="G71" s="90">
        <f t="shared" si="19"/>
        <v>0.35300970158358758</v>
      </c>
      <c r="H71" s="90">
        <f t="shared" si="19"/>
        <v>2.1491926808895535E-2</v>
      </c>
      <c r="I71" s="90">
        <f t="shared" si="19"/>
        <v>0</v>
      </c>
      <c r="J71" s="90">
        <f t="shared" si="19"/>
        <v>0</v>
      </c>
      <c r="K71" s="90">
        <f t="shared" si="19"/>
        <v>2.2410933156065741E-2</v>
      </c>
      <c r="L71" s="90">
        <f t="shared" si="19"/>
        <v>2.1038452306493971E-4</v>
      </c>
      <c r="M71" s="90">
        <f t="shared" si="19"/>
        <v>2.450155843517138E-3</v>
      </c>
      <c r="N71" s="90">
        <f t="shared" si="19"/>
        <v>1.5399656037577545E-4</v>
      </c>
      <c r="O71" s="90">
        <f t="shared" si="19"/>
        <v>1.2069313399750177E-2</v>
      </c>
      <c r="P71" s="90">
        <f t="shared" si="19"/>
        <v>1.6736772616329264E-4</v>
      </c>
      <c r="Q71" s="90">
        <f t="shared" si="19"/>
        <v>1.8705780971528835E-3</v>
      </c>
      <c r="R71" s="90">
        <f t="shared" si="19"/>
        <v>1.5223103786875597E-4</v>
      </c>
      <c r="S71" s="90">
        <f t="shared" si="19"/>
        <v>2.2838610676128488E-3</v>
      </c>
      <c r="T71" s="90">
        <f t="shared" si="19"/>
        <v>0</v>
      </c>
      <c r="U71" s="90">
        <f t="shared" si="19"/>
        <v>2.788851730588023E-3</v>
      </c>
      <c r="V71" s="90">
        <f t="shared" si="19"/>
        <v>3.6270705646227483E-3</v>
      </c>
      <c r="W71" s="90">
        <f t="shared" si="19"/>
        <v>7.87430728423099E-2</v>
      </c>
      <c r="X71" s="90">
        <f t="shared" si="19"/>
        <v>6.9722439483567596E-4</v>
      </c>
      <c r="Y71" s="90">
        <f t="shared" si="19"/>
        <v>3.0677063802712434E-4</v>
      </c>
      <c r="Z71" s="90">
        <f t="shared" si="19"/>
        <v>0</v>
      </c>
    </row>
    <row r="72" spans="1:26" x14ac:dyDescent="0.25">
      <c r="A72" s="18"/>
      <c r="C72" s="2"/>
    </row>
    <row r="73" spans="1:26" x14ac:dyDescent="0.25">
      <c r="A73" s="18">
        <f>A71+1</f>
        <v>41</v>
      </c>
      <c r="C73" s="2"/>
      <c r="D73" s="51">
        <f>SUM(F73:Y73)</f>
        <v>84167.505843646053</v>
      </c>
      <c r="F73" s="79">
        <v>37165.860807833749</v>
      </c>
      <c r="G73" s="79">
        <v>26400.564407913844</v>
      </c>
      <c r="H73" s="79">
        <v>7196.8912795699098</v>
      </c>
      <c r="I73" s="79">
        <v>0</v>
      </c>
      <c r="J73" s="79">
        <v>0</v>
      </c>
      <c r="K73" s="79">
        <v>7537.601144392198</v>
      </c>
      <c r="L73" s="79">
        <v>0</v>
      </c>
      <c r="M73" s="79">
        <v>0</v>
      </c>
      <c r="N73" s="79">
        <v>0</v>
      </c>
      <c r="O73" s="79">
        <v>4074.4829193290398</v>
      </c>
      <c r="P73" s="79">
        <v>0</v>
      </c>
      <c r="Q73" s="79">
        <v>0.57434521743418399</v>
      </c>
      <c r="R73" s="79">
        <v>7.7194492288482071</v>
      </c>
      <c r="S73" s="79">
        <v>0</v>
      </c>
      <c r="T73" s="79">
        <v>0</v>
      </c>
      <c r="U73" s="79">
        <v>716.6382565981711</v>
      </c>
      <c r="V73" s="79">
        <v>1067.1732335628469</v>
      </c>
      <c r="W73" s="79">
        <v>0</v>
      </c>
      <c r="X73" s="79">
        <v>0</v>
      </c>
      <c r="Y73" s="79">
        <v>0</v>
      </c>
      <c r="Z73" s="79">
        <v>0</v>
      </c>
    </row>
    <row r="74" spans="1:26" x14ac:dyDescent="0.25">
      <c r="A74" s="18">
        <f>A73+1</f>
        <v>42</v>
      </c>
      <c r="B74" s="2" t="s">
        <v>263</v>
      </c>
      <c r="C74" s="2" t="s">
        <v>166</v>
      </c>
      <c r="D74" s="90">
        <f>SUM(F74:Y74)</f>
        <v>0.99999999999999989</v>
      </c>
      <c r="F74" s="90">
        <f t="shared" ref="F74:Z74" si="20">F73/$D73</f>
        <v>0.44157018121547986</v>
      </c>
      <c r="G74" s="90">
        <f t="shared" si="20"/>
        <v>0.31366694478219315</v>
      </c>
      <c r="H74" s="90">
        <f t="shared" si="20"/>
        <v>8.5506766624868627E-2</v>
      </c>
      <c r="I74" s="90">
        <f t="shared" si="20"/>
        <v>0</v>
      </c>
      <c r="J74" s="90">
        <f t="shared" si="20"/>
        <v>0</v>
      </c>
      <c r="K74" s="90">
        <f t="shared" si="20"/>
        <v>8.9554764262522388E-2</v>
      </c>
      <c r="L74" s="90">
        <f t="shared" si="20"/>
        <v>0</v>
      </c>
      <c r="M74" s="90">
        <f t="shared" si="20"/>
        <v>0</v>
      </c>
      <c r="N74" s="90">
        <f t="shared" si="20"/>
        <v>0</v>
      </c>
      <c r="O74" s="90">
        <f t="shared" si="20"/>
        <v>4.8409215391246256E-2</v>
      </c>
      <c r="P74" s="90">
        <f t="shared" si="20"/>
        <v>0</v>
      </c>
      <c r="Q74" s="90">
        <f t="shared" si="20"/>
        <v>6.8238355369721617E-6</v>
      </c>
      <c r="R74" s="90">
        <f t="shared" si="20"/>
        <v>9.171531402140225E-5</v>
      </c>
      <c r="S74" s="90">
        <f t="shared" si="20"/>
        <v>0</v>
      </c>
      <c r="T74" s="90">
        <f t="shared" si="20"/>
        <v>0</v>
      </c>
      <c r="U74" s="90">
        <f t="shared" si="20"/>
        <v>8.5144290473503602E-3</v>
      </c>
      <c r="V74" s="90">
        <f t="shared" si="20"/>
        <v>1.267915952678084E-2</v>
      </c>
      <c r="W74" s="90">
        <f t="shared" si="20"/>
        <v>0</v>
      </c>
      <c r="X74" s="90">
        <f t="shared" si="20"/>
        <v>0</v>
      </c>
      <c r="Y74" s="90">
        <f t="shared" si="20"/>
        <v>0</v>
      </c>
      <c r="Z74" s="90">
        <f t="shared" si="20"/>
        <v>0</v>
      </c>
    </row>
    <row r="75" spans="1:26" x14ac:dyDescent="0.25">
      <c r="A75" s="18"/>
      <c r="C75" s="2"/>
    </row>
    <row r="76" spans="1:26" x14ac:dyDescent="0.25">
      <c r="A76" s="18">
        <f>A74+1</f>
        <v>43</v>
      </c>
      <c r="C76" s="2"/>
      <c r="D76" s="51">
        <f>SUM(F76:Y76)</f>
        <v>100</v>
      </c>
      <c r="F76" s="79">
        <v>21.387017686031555</v>
      </c>
      <c r="G76" s="79">
        <v>15.192150151793527</v>
      </c>
      <c r="H76" s="79">
        <v>4.1414361926514269</v>
      </c>
      <c r="I76" s="79">
        <v>0</v>
      </c>
      <c r="J76" s="79">
        <v>0</v>
      </c>
      <c r="K76" s="79">
        <v>4.3374969792543787</v>
      </c>
      <c r="L76" s="79">
        <v>0</v>
      </c>
      <c r="M76" s="79">
        <v>0</v>
      </c>
      <c r="N76" s="79">
        <v>0</v>
      </c>
      <c r="O76" s="79">
        <v>2.3446527636662791</v>
      </c>
      <c r="P76" s="79">
        <v>0</v>
      </c>
      <c r="Q76" s="79">
        <v>3.3050576674826897E-4</v>
      </c>
      <c r="R76" s="79">
        <v>4.4421410831146585E-3</v>
      </c>
      <c r="S76" s="79">
        <v>0.18776152203282756</v>
      </c>
      <c r="T76" s="79">
        <v>0</v>
      </c>
      <c r="U76" s="79">
        <v>0.41238800165557743</v>
      </c>
      <c r="V76" s="79">
        <v>0.61410262870750898</v>
      </c>
      <c r="W76" s="79">
        <v>51.378221427357055</v>
      </c>
      <c r="X76" s="79">
        <v>0</v>
      </c>
      <c r="Y76" s="79">
        <v>0</v>
      </c>
      <c r="Z76" s="79">
        <v>0</v>
      </c>
    </row>
    <row r="77" spans="1:26" x14ac:dyDescent="0.25">
      <c r="A77" s="18">
        <f>A76+1</f>
        <v>44</v>
      </c>
      <c r="B77" s="2" t="s">
        <v>407</v>
      </c>
      <c r="C77" s="2" t="s">
        <v>166</v>
      </c>
      <c r="D77" s="90">
        <f>SUM(F77:Y77)</f>
        <v>1</v>
      </c>
      <c r="F77" s="90">
        <f t="shared" ref="F77:Z77" si="21">F76/$D76</f>
        <v>0.21387017686031556</v>
      </c>
      <c r="G77" s="90">
        <f t="shared" si="21"/>
        <v>0.15192150151793526</v>
      </c>
      <c r="H77" s="90">
        <f t="shared" si="21"/>
        <v>4.1414361926514272E-2</v>
      </c>
      <c r="I77" s="90">
        <f t="shared" si="21"/>
        <v>0</v>
      </c>
      <c r="J77" s="90">
        <f t="shared" si="21"/>
        <v>0</v>
      </c>
      <c r="K77" s="90">
        <f t="shared" si="21"/>
        <v>4.3374969792543787E-2</v>
      </c>
      <c r="L77" s="90">
        <f t="shared" si="21"/>
        <v>0</v>
      </c>
      <c r="M77" s="90">
        <f t="shared" si="21"/>
        <v>0</v>
      </c>
      <c r="N77" s="90">
        <f t="shared" si="21"/>
        <v>0</v>
      </c>
      <c r="O77" s="90">
        <f t="shared" si="21"/>
        <v>2.344652763666279E-2</v>
      </c>
      <c r="P77" s="90">
        <f t="shared" si="21"/>
        <v>0</v>
      </c>
      <c r="Q77" s="90">
        <f t="shared" si="21"/>
        <v>3.3050576674826895E-6</v>
      </c>
      <c r="R77" s="90">
        <f t="shared" si="21"/>
        <v>4.4421410831146582E-5</v>
      </c>
      <c r="S77" s="90">
        <f t="shared" si="21"/>
        <v>1.8776152203282756E-3</v>
      </c>
      <c r="T77" s="90">
        <f t="shared" si="21"/>
        <v>0</v>
      </c>
      <c r="U77" s="90">
        <f t="shared" si="21"/>
        <v>4.123880016555774E-3</v>
      </c>
      <c r="V77" s="90">
        <f t="shared" si="21"/>
        <v>6.1410262870750902E-3</v>
      </c>
      <c r="W77" s="90">
        <f t="shared" si="21"/>
        <v>0.51378221427357051</v>
      </c>
      <c r="X77" s="90">
        <f t="shared" si="21"/>
        <v>0</v>
      </c>
      <c r="Y77" s="90">
        <f t="shared" si="21"/>
        <v>0</v>
      </c>
      <c r="Z77" s="90">
        <f t="shared" si="21"/>
        <v>0</v>
      </c>
    </row>
    <row r="78" spans="1:26" x14ac:dyDescent="0.25">
      <c r="A78" s="18"/>
      <c r="C78" s="2"/>
    </row>
    <row r="79" spans="1:26" x14ac:dyDescent="0.25">
      <c r="A79" s="18">
        <f>A77+1</f>
        <v>45</v>
      </c>
      <c r="C79" s="2"/>
      <c r="D79" s="51">
        <f>SUM(F79:Y79)</f>
        <v>525359910.57182533</v>
      </c>
      <c r="F79" s="79">
        <v>0</v>
      </c>
      <c r="G79" s="79">
        <v>406363087.56531596</v>
      </c>
      <c r="H79" s="79">
        <v>46357254.993743464</v>
      </c>
      <c r="I79" s="79">
        <v>0</v>
      </c>
      <c r="J79" s="79">
        <v>0</v>
      </c>
      <c r="K79" s="79">
        <v>35109374.361662835</v>
      </c>
      <c r="L79" s="79">
        <v>0</v>
      </c>
      <c r="M79" s="79">
        <v>4412504.2898531258</v>
      </c>
      <c r="N79" s="79">
        <v>31653.494010303588</v>
      </c>
      <c r="O79" s="79">
        <v>21292271.427984316</v>
      </c>
      <c r="P79" s="79">
        <v>65504.268591263957</v>
      </c>
      <c r="Q79" s="79">
        <v>5190353.2223832691</v>
      </c>
      <c r="R79" s="79">
        <v>2273903.2336842106</v>
      </c>
      <c r="S79" s="79">
        <v>0</v>
      </c>
      <c r="T79" s="79">
        <v>0</v>
      </c>
      <c r="U79" s="79">
        <v>769124.95438400004</v>
      </c>
      <c r="V79" s="79">
        <v>3494878.760212617</v>
      </c>
      <c r="W79" s="79">
        <v>0</v>
      </c>
      <c r="X79" s="79">
        <v>0</v>
      </c>
      <c r="Y79" s="79">
        <v>0</v>
      </c>
      <c r="Z79" s="79">
        <v>0</v>
      </c>
    </row>
    <row r="80" spans="1:26" x14ac:dyDescent="0.25">
      <c r="A80" s="18">
        <f>A79+1</f>
        <v>46</v>
      </c>
      <c r="B80" s="2" t="s">
        <v>434</v>
      </c>
      <c r="C80" s="2" t="s">
        <v>166</v>
      </c>
      <c r="D80" s="90">
        <f>SUM(F80:Y80)</f>
        <v>1</v>
      </c>
      <c r="F80" s="90">
        <f t="shared" ref="F80:Z80" si="22">F79/$D79</f>
        <v>0</v>
      </c>
      <c r="G80" s="90">
        <f t="shared" si="22"/>
        <v>0.77349466411133683</v>
      </c>
      <c r="H80" s="90">
        <f t="shared" si="22"/>
        <v>8.8239041580630215E-2</v>
      </c>
      <c r="I80" s="90">
        <f t="shared" si="22"/>
        <v>0</v>
      </c>
      <c r="J80" s="90">
        <f t="shared" si="22"/>
        <v>0</v>
      </c>
      <c r="K80" s="90">
        <f t="shared" si="22"/>
        <v>6.682918444128752E-2</v>
      </c>
      <c r="L80" s="90">
        <f t="shared" si="22"/>
        <v>0</v>
      </c>
      <c r="M80" s="90">
        <f t="shared" si="22"/>
        <v>8.3990121839528226E-3</v>
      </c>
      <c r="N80" s="90">
        <f t="shared" si="22"/>
        <v>6.0251064790707958E-5</v>
      </c>
      <c r="O80" s="90">
        <f t="shared" si="22"/>
        <v>4.052892312397581E-2</v>
      </c>
      <c r="P80" s="90">
        <f t="shared" si="22"/>
        <v>1.2468455866753551E-4</v>
      </c>
      <c r="Q80" s="90">
        <f t="shared" si="22"/>
        <v>9.8796141805602474E-3</v>
      </c>
      <c r="R80" s="90">
        <f t="shared" si="22"/>
        <v>4.3282770305202618E-3</v>
      </c>
      <c r="S80" s="90">
        <f t="shared" si="22"/>
        <v>0</v>
      </c>
      <c r="T80" s="90">
        <f t="shared" si="22"/>
        <v>0</v>
      </c>
      <c r="U80" s="90">
        <f t="shared" si="22"/>
        <v>1.463996279325634E-3</v>
      </c>
      <c r="V80" s="90">
        <f t="shared" si="22"/>
        <v>6.6523514449525357E-3</v>
      </c>
      <c r="W80" s="90">
        <f t="shared" si="22"/>
        <v>0</v>
      </c>
      <c r="X80" s="90">
        <f t="shared" si="22"/>
        <v>0</v>
      </c>
      <c r="Y80" s="90">
        <f t="shared" si="22"/>
        <v>0</v>
      </c>
      <c r="Z80" s="90">
        <f t="shared" si="22"/>
        <v>0</v>
      </c>
    </row>
    <row r="81" spans="1:26" x14ac:dyDescent="0.25">
      <c r="A81" s="18"/>
      <c r="C81" s="2"/>
    </row>
    <row r="82" spans="1:26" x14ac:dyDescent="0.25">
      <c r="A82" s="18">
        <f>A80+1</f>
        <v>47</v>
      </c>
      <c r="C82" s="2"/>
      <c r="D82" s="51">
        <f>SUM(F82:Y82)</f>
        <v>217749.49504114295</v>
      </c>
      <c r="F82" s="79">
        <v>110482.82643104999</v>
      </c>
      <c r="G82" s="79">
        <v>77269.519034298297</v>
      </c>
      <c r="H82" s="79">
        <v>11709.066608647277</v>
      </c>
      <c r="I82" s="79">
        <v>0</v>
      </c>
      <c r="J82" s="79">
        <v>0</v>
      </c>
      <c r="K82" s="79">
        <v>8469.1411265547304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968.33098307264436</v>
      </c>
      <c r="R82" s="79">
        <v>0</v>
      </c>
      <c r="S82" s="79">
        <v>3401.3158734452686</v>
      </c>
      <c r="T82" s="79">
        <v>0</v>
      </c>
      <c r="U82" s="79">
        <v>2243.2739840747386</v>
      </c>
      <c r="V82" s="79">
        <v>3206.0210000000002</v>
      </c>
      <c r="W82" s="79">
        <v>0</v>
      </c>
      <c r="X82" s="79">
        <v>0</v>
      </c>
      <c r="Y82" s="79">
        <v>0</v>
      </c>
      <c r="Z82" s="79">
        <v>0</v>
      </c>
    </row>
    <row r="83" spans="1:26" x14ac:dyDescent="0.25">
      <c r="A83" s="18">
        <f>A82+1</f>
        <v>48</v>
      </c>
      <c r="B83" s="2" t="s">
        <v>395</v>
      </c>
      <c r="C83" s="2" t="s">
        <v>166</v>
      </c>
      <c r="D83" s="90">
        <f>SUM(F83:Y83)</f>
        <v>1.0000000000000002</v>
      </c>
      <c r="F83" s="90">
        <f t="shared" ref="F83:Y83" si="23">F82/$D82</f>
        <v>0.50738499490056077</v>
      </c>
      <c r="G83" s="90">
        <f t="shared" si="23"/>
        <v>0.35485510090252337</v>
      </c>
      <c r="H83" s="90">
        <f t="shared" si="23"/>
        <v>5.3773105680152755E-2</v>
      </c>
      <c r="I83" s="90">
        <f t="shared" si="23"/>
        <v>0</v>
      </c>
      <c r="J83" s="90">
        <f t="shared" si="23"/>
        <v>0</v>
      </c>
      <c r="K83" s="90">
        <f t="shared" si="23"/>
        <v>3.8893964484071564E-2</v>
      </c>
      <c r="L83" s="90">
        <f t="shared" si="23"/>
        <v>0</v>
      </c>
      <c r="M83" s="90">
        <f t="shared" si="23"/>
        <v>0</v>
      </c>
      <c r="N83" s="90">
        <f t="shared" si="23"/>
        <v>0</v>
      </c>
      <c r="O83" s="90">
        <f t="shared" si="23"/>
        <v>0</v>
      </c>
      <c r="P83" s="90">
        <f t="shared" si="23"/>
        <v>0</v>
      </c>
      <c r="Q83" s="90">
        <f t="shared" si="23"/>
        <v>4.4469953094021268E-3</v>
      </c>
      <c r="R83" s="90">
        <f t="shared" si="23"/>
        <v>0</v>
      </c>
      <c r="S83" s="90">
        <f t="shared" si="23"/>
        <v>1.5620315779848779E-2</v>
      </c>
      <c r="T83" s="90">
        <f t="shared" si="23"/>
        <v>0</v>
      </c>
      <c r="U83" s="90">
        <f t="shared" si="23"/>
        <v>1.0302085814944739E-2</v>
      </c>
      <c r="V83" s="90">
        <f t="shared" si="23"/>
        <v>1.4723437128495911E-2</v>
      </c>
      <c r="W83" s="90">
        <f t="shared" si="23"/>
        <v>0</v>
      </c>
      <c r="X83" s="90">
        <f t="shared" si="23"/>
        <v>0</v>
      </c>
      <c r="Y83" s="90">
        <f t="shared" si="23"/>
        <v>0</v>
      </c>
      <c r="Z83" s="90">
        <f t="shared" ref="Z83" si="24">Z82/$D82</f>
        <v>0</v>
      </c>
    </row>
    <row r="84" spans="1:26" x14ac:dyDescent="0.25">
      <c r="A84" s="18"/>
      <c r="C84" s="2"/>
    </row>
    <row r="85" spans="1:26" x14ac:dyDescent="0.25">
      <c r="A85" s="18">
        <f>A83+1</f>
        <v>49</v>
      </c>
      <c r="C85" s="2"/>
      <c r="D85" s="79">
        <f>SUM(F85:Y85)</f>
        <v>7509.5099837752923</v>
      </c>
      <c r="F85" s="79">
        <v>3231.0654344097438</v>
      </c>
      <c r="G85" s="79">
        <v>2321.5170502699375</v>
      </c>
      <c r="H85" s="79">
        <v>1033.8941253342693</v>
      </c>
      <c r="I85" s="79">
        <v>0</v>
      </c>
      <c r="J85" s="79">
        <v>0</v>
      </c>
      <c r="K85" s="79">
        <v>349.48414003695706</v>
      </c>
      <c r="L85" s="79">
        <v>0</v>
      </c>
      <c r="M85" s="79">
        <v>0</v>
      </c>
      <c r="N85" s="79">
        <v>0</v>
      </c>
      <c r="O85" s="79">
        <v>0</v>
      </c>
      <c r="P85" s="79">
        <v>0</v>
      </c>
      <c r="Q85" s="79">
        <v>167.49674492592899</v>
      </c>
      <c r="R85" s="79">
        <v>19.379203540119438</v>
      </c>
      <c r="S85" s="79">
        <v>188.38321686670321</v>
      </c>
      <c r="T85" s="79">
        <v>0</v>
      </c>
      <c r="U85" s="79">
        <v>98.600942301254818</v>
      </c>
      <c r="V85" s="79">
        <v>99.689126090378366</v>
      </c>
      <c r="W85" s="79">
        <v>0</v>
      </c>
      <c r="X85" s="79">
        <v>0</v>
      </c>
      <c r="Y85" s="79">
        <v>0</v>
      </c>
      <c r="Z85" s="79">
        <v>0</v>
      </c>
    </row>
    <row r="86" spans="1:26" x14ac:dyDescent="0.25">
      <c r="A86" s="18">
        <f>A85+1</f>
        <v>50</v>
      </c>
      <c r="B86" s="2" t="s">
        <v>399</v>
      </c>
      <c r="C86" s="2" t="s">
        <v>166</v>
      </c>
      <c r="D86" s="90">
        <f>SUM(F86:Y86)</f>
        <v>1</v>
      </c>
      <c r="F86" s="90">
        <f t="shared" ref="F86:Z86" si="25">F85/$D85</f>
        <v>0.43026315184221575</v>
      </c>
      <c r="G86" s="90">
        <f t="shared" si="25"/>
        <v>0.30914361326980089</v>
      </c>
      <c r="H86" s="90">
        <f t="shared" si="25"/>
        <v>0.13767797467052501</v>
      </c>
      <c r="I86" s="90">
        <f t="shared" si="25"/>
        <v>0</v>
      </c>
      <c r="J86" s="90">
        <f t="shared" si="25"/>
        <v>0</v>
      </c>
      <c r="K86" s="90">
        <f t="shared" si="25"/>
        <v>4.6538874146520436E-2</v>
      </c>
      <c r="L86" s="90">
        <f t="shared" si="25"/>
        <v>0</v>
      </c>
      <c r="M86" s="90">
        <f t="shared" si="25"/>
        <v>0</v>
      </c>
      <c r="N86" s="90">
        <f t="shared" si="25"/>
        <v>0</v>
      </c>
      <c r="O86" s="90">
        <f t="shared" si="25"/>
        <v>0</v>
      </c>
      <c r="P86" s="90">
        <f t="shared" si="25"/>
        <v>0</v>
      </c>
      <c r="Q86" s="90">
        <f t="shared" si="25"/>
        <v>2.2304617117204037E-2</v>
      </c>
      <c r="R86" s="90">
        <f t="shared" si="25"/>
        <v>2.5806215827649565E-3</v>
      </c>
      <c r="S86" s="90">
        <f t="shared" si="25"/>
        <v>2.5085953314359456E-2</v>
      </c>
      <c r="T86" s="90">
        <f t="shared" si="25"/>
        <v>0</v>
      </c>
      <c r="U86" s="90">
        <f t="shared" si="25"/>
        <v>1.3130143313516801E-2</v>
      </c>
      <c r="V86" s="90">
        <f t="shared" si="25"/>
        <v>1.3275050743092716E-2</v>
      </c>
      <c r="W86" s="90">
        <f t="shared" si="25"/>
        <v>0</v>
      </c>
      <c r="X86" s="90">
        <f t="shared" si="25"/>
        <v>0</v>
      </c>
      <c r="Y86" s="90">
        <f t="shared" si="25"/>
        <v>0</v>
      </c>
      <c r="Z86" s="90">
        <f t="shared" si="25"/>
        <v>0</v>
      </c>
    </row>
    <row r="87" spans="1:26" x14ac:dyDescent="0.25">
      <c r="A87" s="18"/>
      <c r="C87" s="2"/>
    </row>
    <row r="88" spans="1:26" x14ac:dyDescent="0.25">
      <c r="A88" s="18">
        <f>A86+1</f>
        <v>51</v>
      </c>
      <c r="C88" s="2"/>
      <c r="D88" s="79">
        <f>SUM(F88:Y88)</f>
        <v>13170612.025906306</v>
      </c>
      <c r="E88" s="79"/>
      <c r="F88" s="79">
        <v>8653116.5745153055</v>
      </c>
      <c r="G88" s="79">
        <v>4113986.4748606207</v>
      </c>
      <c r="H88" s="79">
        <v>227345.72160001998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79">
        <v>0</v>
      </c>
      <c r="O88" s="79">
        <v>0</v>
      </c>
      <c r="P88" s="79">
        <v>0</v>
      </c>
      <c r="Q88" s="79">
        <v>13496.806840359997</v>
      </c>
      <c r="R88" s="79">
        <v>6565.5263900000009</v>
      </c>
      <c r="S88" s="79">
        <v>0</v>
      </c>
      <c r="T88" s="79">
        <v>0</v>
      </c>
      <c r="U88" s="79">
        <v>156100.92169999998</v>
      </c>
      <c r="V88" s="79">
        <v>0</v>
      </c>
      <c r="W88" s="79">
        <v>0</v>
      </c>
      <c r="X88" s="79">
        <v>0</v>
      </c>
      <c r="Y88" s="79">
        <v>0</v>
      </c>
      <c r="Z88" s="79">
        <v>0</v>
      </c>
    </row>
    <row r="89" spans="1:26" x14ac:dyDescent="0.25">
      <c r="A89" s="18">
        <f>A88+1</f>
        <v>52</v>
      </c>
      <c r="B89" s="2" t="s">
        <v>380</v>
      </c>
      <c r="C89" s="2" t="s">
        <v>166</v>
      </c>
      <c r="D89" s="90">
        <f>SUM(F89:Y89)</f>
        <v>1.0000000000000002</v>
      </c>
      <c r="F89" s="90">
        <f t="shared" ref="F89:Z89" si="26">F88/$D88</f>
        <v>0.6570018581896433</v>
      </c>
      <c r="G89" s="90">
        <f t="shared" si="26"/>
        <v>0.31236107075119207</v>
      </c>
      <c r="H89" s="90">
        <f t="shared" si="26"/>
        <v>1.7261591272511551E-2</v>
      </c>
      <c r="I89" s="90">
        <f t="shared" si="26"/>
        <v>0</v>
      </c>
      <c r="J89" s="90">
        <f t="shared" si="26"/>
        <v>0</v>
      </c>
      <c r="K89" s="90">
        <f t="shared" si="26"/>
        <v>0</v>
      </c>
      <c r="L89" s="90">
        <f t="shared" si="26"/>
        <v>0</v>
      </c>
      <c r="M89" s="90">
        <f t="shared" si="26"/>
        <v>0</v>
      </c>
      <c r="N89" s="90">
        <f t="shared" si="26"/>
        <v>0</v>
      </c>
      <c r="O89" s="90">
        <f t="shared" si="26"/>
        <v>0</v>
      </c>
      <c r="P89" s="90">
        <f t="shared" si="26"/>
        <v>0</v>
      </c>
      <c r="Q89" s="90">
        <f t="shared" si="26"/>
        <v>1.0247668683742316E-3</v>
      </c>
      <c r="R89" s="90">
        <f t="shared" si="26"/>
        <v>4.9849820016607837E-4</v>
      </c>
      <c r="S89" s="90">
        <f t="shared" si="26"/>
        <v>0</v>
      </c>
      <c r="T89" s="90">
        <f t="shared" si="26"/>
        <v>0</v>
      </c>
      <c r="U89" s="90">
        <f t="shared" si="26"/>
        <v>1.1852214718112786E-2</v>
      </c>
      <c r="V89" s="90">
        <f t="shared" si="26"/>
        <v>0</v>
      </c>
      <c r="W89" s="90">
        <f t="shared" si="26"/>
        <v>0</v>
      </c>
      <c r="X89" s="90">
        <f t="shared" si="26"/>
        <v>0</v>
      </c>
      <c r="Y89" s="90">
        <f t="shared" si="26"/>
        <v>0</v>
      </c>
      <c r="Z89" s="90">
        <f t="shared" si="26"/>
        <v>0</v>
      </c>
    </row>
    <row r="90" spans="1:26" x14ac:dyDescent="0.25">
      <c r="A90" s="18"/>
      <c r="C90" s="2"/>
    </row>
    <row r="91" spans="1:26" x14ac:dyDescent="0.25">
      <c r="A91" s="18">
        <f>A89+1</f>
        <v>53</v>
      </c>
      <c r="C91" s="2"/>
      <c r="D91" s="51">
        <f>SUM(F91:Y91)</f>
        <v>3922421.0899160812</v>
      </c>
      <c r="F91" s="79">
        <v>3836305.907460629</v>
      </c>
      <c r="G91" s="79">
        <v>85108.182455451926</v>
      </c>
      <c r="H91" s="79">
        <v>765</v>
      </c>
      <c r="I91" s="79">
        <v>0</v>
      </c>
      <c r="J91" s="79">
        <v>0</v>
      </c>
      <c r="K91" s="79">
        <v>80</v>
      </c>
      <c r="L91" s="79">
        <v>0</v>
      </c>
      <c r="M91" s="79">
        <v>49</v>
      </c>
      <c r="N91" s="79">
        <v>0</v>
      </c>
      <c r="O91" s="79">
        <v>14</v>
      </c>
      <c r="P91" s="79">
        <v>0</v>
      </c>
      <c r="Q91" s="79">
        <v>52</v>
      </c>
      <c r="R91" s="79">
        <v>41</v>
      </c>
      <c r="S91" s="79">
        <v>0</v>
      </c>
      <c r="T91" s="79">
        <v>0</v>
      </c>
      <c r="U91" s="79">
        <v>5</v>
      </c>
      <c r="V91" s="79">
        <v>1</v>
      </c>
      <c r="W91" s="79">
        <v>0</v>
      </c>
      <c r="X91" s="79">
        <v>0</v>
      </c>
      <c r="Y91" s="79">
        <v>0</v>
      </c>
      <c r="Z91" s="79">
        <v>0</v>
      </c>
    </row>
    <row r="92" spans="1:26" x14ac:dyDescent="0.25">
      <c r="A92" s="18">
        <f>A91+1</f>
        <v>54</v>
      </c>
      <c r="B92" s="2" t="s">
        <v>330</v>
      </c>
      <c r="C92" s="2" t="s">
        <v>166</v>
      </c>
      <c r="D92" s="90">
        <f>SUM(F92:Y92)</f>
        <v>1</v>
      </c>
      <c r="F92" s="90">
        <f t="shared" ref="F92:Z92" si="27">F91/$D91</f>
        <v>0.97804540091913117</v>
      </c>
      <c r="G92" s="90">
        <f t="shared" si="27"/>
        <v>2.1697869888128912E-2</v>
      </c>
      <c r="H92" s="90">
        <f t="shared" si="27"/>
        <v>1.9503260421648583E-4</v>
      </c>
      <c r="I92" s="90">
        <f t="shared" si="27"/>
        <v>0</v>
      </c>
      <c r="J92" s="90">
        <f t="shared" si="27"/>
        <v>0</v>
      </c>
      <c r="K92" s="90">
        <f t="shared" si="27"/>
        <v>2.039556645401159E-5</v>
      </c>
      <c r="L92" s="90">
        <f t="shared" si="27"/>
        <v>0</v>
      </c>
      <c r="M92" s="90">
        <f t="shared" si="27"/>
        <v>1.2492284453082098E-5</v>
      </c>
      <c r="N92" s="90">
        <f t="shared" si="27"/>
        <v>0</v>
      </c>
      <c r="O92" s="90">
        <f t="shared" si="27"/>
        <v>3.5692241294520283E-6</v>
      </c>
      <c r="P92" s="90">
        <f t="shared" si="27"/>
        <v>0</v>
      </c>
      <c r="Q92" s="90">
        <f t="shared" si="27"/>
        <v>1.3257118195107532E-5</v>
      </c>
      <c r="R92" s="90">
        <f t="shared" si="27"/>
        <v>1.045272780768094E-5</v>
      </c>
      <c r="S92" s="90">
        <f t="shared" si="27"/>
        <v>0</v>
      </c>
      <c r="T92" s="90">
        <f t="shared" si="27"/>
        <v>0</v>
      </c>
      <c r="U92" s="90">
        <f t="shared" si="27"/>
        <v>1.2747229033757244E-6</v>
      </c>
      <c r="V92" s="90">
        <f t="shared" si="27"/>
        <v>2.5494458067514484E-7</v>
      </c>
      <c r="W92" s="90">
        <f t="shared" si="27"/>
        <v>0</v>
      </c>
      <c r="X92" s="90">
        <f t="shared" si="27"/>
        <v>0</v>
      </c>
      <c r="Y92" s="90">
        <f t="shared" si="27"/>
        <v>0</v>
      </c>
      <c r="Z92" s="90">
        <f t="shared" si="27"/>
        <v>0</v>
      </c>
    </row>
    <row r="93" spans="1:26" x14ac:dyDescent="0.25">
      <c r="C93" s="2"/>
    </row>
    <row r="94" spans="1:26" x14ac:dyDescent="0.25">
      <c r="A94" s="18">
        <f>A92+1</f>
        <v>55</v>
      </c>
      <c r="C94" s="2"/>
      <c r="D94" s="51">
        <f>SUM(F94:Y94)</f>
        <v>152523.42553920622</v>
      </c>
      <c r="F94" s="79">
        <v>53909.822033186501</v>
      </c>
      <c r="G94" s="79">
        <v>42993.356033074546</v>
      </c>
      <c r="H94" s="79">
        <v>17924.968609060274</v>
      </c>
      <c r="I94" s="79">
        <v>0</v>
      </c>
      <c r="J94" s="79">
        <v>0</v>
      </c>
      <c r="K94" s="79">
        <v>22682.441160295897</v>
      </c>
      <c r="L94" s="79">
        <v>457.63710126817233</v>
      </c>
      <c r="M94" s="79">
        <v>0</v>
      </c>
      <c r="N94" s="79">
        <v>0</v>
      </c>
      <c r="O94" s="79">
        <v>8237.1423913151302</v>
      </c>
      <c r="P94" s="79">
        <v>0</v>
      </c>
      <c r="Q94" s="79">
        <v>2735.6867103187337</v>
      </c>
      <c r="R94" s="79">
        <v>316.37606820002839</v>
      </c>
      <c r="S94" s="79">
        <v>218.0641594052459</v>
      </c>
      <c r="T94" s="79">
        <v>0</v>
      </c>
      <c r="U94" s="79">
        <v>1609.7660031687099</v>
      </c>
      <c r="V94" s="79">
        <v>1438.1652699130088</v>
      </c>
      <c r="W94" s="79">
        <v>0</v>
      </c>
      <c r="X94" s="79">
        <v>0</v>
      </c>
      <c r="Y94" s="79">
        <v>0</v>
      </c>
      <c r="Z94" s="79">
        <v>0</v>
      </c>
    </row>
    <row r="95" spans="1:26" x14ac:dyDescent="0.25">
      <c r="A95" s="18">
        <f>A94+1</f>
        <v>56</v>
      </c>
      <c r="B95" s="2" t="s">
        <v>387</v>
      </c>
      <c r="C95" s="2" t="s">
        <v>166</v>
      </c>
      <c r="D95" s="90">
        <f>SUM(F95:Y95)</f>
        <v>1.0000000000000002</v>
      </c>
      <c r="F95" s="90">
        <f t="shared" ref="F95:Z95" si="28">F94/$D94</f>
        <v>0.35345273581813802</v>
      </c>
      <c r="G95" s="90">
        <f t="shared" si="28"/>
        <v>0.28188034645224436</v>
      </c>
      <c r="H95" s="90">
        <f t="shared" si="28"/>
        <v>0.11752272508758106</v>
      </c>
      <c r="I95" s="90">
        <f t="shared" si="28"/>
        <v>0</v>
      </c>
      <c r="J95" s="90">
        <f t="shared" si="28"/>
        <v>0</v>
      </c>
      <c r="K95" s="90">
        <f t="shared" si="28"/>
        <v>0.14871447503954313</v>
      </c>
      <c r="L95" s="90">
        <f t="shared" si="28"/>
        <v>3.0004381271291109E-3</v>
      </c>
      <c r="M95" s="90">
        <f t="shared" si="28"/>
        <v>0</v>
      </c>
      <c r="N95" s="90">
        <f t="shared" si="28"/>
        <v>0</v>
      </c>
      <c r="O95" s="90">
        <f t="shared" si="28"/>
        <v>5.4005752638946393E-2</v>
      </c>
      <c r="P95" s="90">
        <f t="shared" si="28"/>
        <v>0</v>
      </c>
      <c r="Q95" s="90">
        <f t="shared" si="28"/>
        <v>1.7936174070621855E-2</v>
      </c>
      <c r="R95" s="90">
        <f t="shared" si="28"/>
        <v>2.0742785384052615E-3</v>
      </c>
      <c r="S95" s="90">
        <f t="shared" si="28"/>
        <v>1.4297092963545617E-3</v>
      </c>
      <c r="T95" s="90">
        <f t="shared" si="28"/>
        <v>0</v>
      </c>
      <c r="U95" s="90">
        <f t="shared" si="28"/>
        <v>1.0554221408795457E-2</v>
      </c>
      <c r="V95" s="90">
        <f t="shared" si="28"/>
        <v>9.4291435222409667E-3</v>
      </c>
      <c r="W95" s="90">
        <f t="shared" si="28"/>
        <v>0</v>
      </c>
      <c r="X95" s="90">
        <f t="shared" si="28"/>
        <v>0</v>
      </c>
      <c r="Y95" s="90">
        <f t="shared" si="28"/>
        <v>0</v>
      </c>
      <c r="Z95" s="90">
        <f t="shared" si="28"/>
        <v>0</v>
      </c>
    </row>
    <row r="96" spans="1:26" x14ac:dyDescent="0.25">
      <c r="A96" s="18"/>
      <c r="C96" s="2"/>
    </row>
    <row r="97" spans="1:26" x14ac:dyDescent="0.25">
      <c r="A97" s="18">
        <f>A95+1</f>
        <v>57</v>
      </c>
      <c r="C97" s="2"/>
      <c r="D97" s="51">
        <f>SUM(F97:Y97)</f>
        <v>14888.543237034273</v>
      </c>
      <c r="F97" s="79">
        <v>5410.059354867617</v>
      </c>
      <c r="G97" s="79">
        <v>3889.4147124756914</v>
      </c>
      <c r="H97" s="79">
        <v>1731.0156056490471</v>
      </c>
      <c r="I97" s="79">
        <v>0</v>
      </c>
      <c r="J97" s="79">
        <v>0</v>
      </c>
      <c r="K97" s="79">
        <v>2326.3666753501157</v>
      </c>
      <c r="L97" s="79">
        <v>46.936381065441459</v>
      </c>
      <c r="M97" s="79">
        <v>0</v>
      </c>
      <c r="N97" s="79">
        <v>0</v>
      </c>
      <c r="O97" s="79">
        <v>844.82148212566119</v>
      </c>
      <c r="P97" s="79">
        <v>0</v>
      </c>
      <c r="Q97" s="79">
        <v>280.57872396132632</v>
      </c>
      <c r="R97" s="79">
        <v>32.448303810754389</v>
      </c>
      <c r="S97" s="79">
        <v>14.304023908463686</v>
      </c>
      <c r="T97" s="79">
        <v>0</v>
      </c>
      <c r="U97" s="79">
        <v>165.09622416598356</v>
      </c>
      <c r="V97" s="79">
        <v>147.50174965417537</v>
      </c>
      <c r="W97" s="79">
        <v>0</v>
      </c>
      <c r="X97" s="79">
        <v>0</v>
      </c>
      <c r="Y97" s="79">
        <v>0</v>
      </c>
      <c r="Z97" s="79">
        <v>0</v>
      </c>
    </row>
    <row r="98" spans="1:26" x14ac:dyDescent="0.25">
      <c r="A98" s="18">
        <f>A97+1</f>
        <v>58</v>
      </c>
      <c r="B98" s="2" t="s">
        <v>389</v>
      </c>
      <c r="C98" s="2" t="s">
        <v>166</v>
      </c>
      <c r="D98" s="90">
        <f>SUM(F98:Y98)</f>
        <v>1.0000000000000004</v>
      </c>
      <c r="F98" s="90">
        <f t="shared" ref="F98:Z98" si="29">F97/$D97</f>
        <v>0.36337063127912</v>
      </c>
      <c r="G98" s="90">
        <f t="shared" si="29"/>
        <v>0.26123541105089637</v>
      </c>
      <c r="H98" s="90">
        <f t="shared" si="29"/>
        <v>0.11626494131025925</v>
      </c>
      <c r="I98" s="90">
        <f t="shared" si="29"/>
        <v>0</v>
      </c>
      <c r="J98" s="90">
        <f t="shared" si="29"/>
        <v>0</v>
      </c>
      <c r="K98" s="90">
        <f t="shared" si="29"/>
        <v>0.15625213550533482</v>
      </c>
      <c r="L98" s="90">
        <f t="shared" si="29"/>
        <v>3.1525166914040518E-3</v>
      </c>
      <c r="M98" s="90">
        <f t="shared" si="29"/>
        <v>0</v>
      </c>
      <c r="N98" s="90">
        <f t="shared" si="29"/>
        <v>0</v>
      </c>
      <c r="O98" s="90">
        <f t="shared" si="29"/>
        <v>5.6743058650911074E-2</v>
      </c>
      <c r="P98" s="90">
        <f t="shared" si="29"/>
        <v>0</v>
      </c>
      <c r="Q98" s="90">
        <f t="shared" si="29"/>
        <v>1.8845277170126705E-2</v>
      </c>
      <c r="R98" s="90">
        <f t="shared" si="29"/>
        <v>2.1794142848066806E-3</v>
      </c>
      <c r="S98" s="90">
        <f t="shared" si="29"/>
        <v>9.6074032769595389E-4</v>
      </c>
      <c r="T98" s="90">
        <f t="shared" si="29"/>
        <v>0</v>
      </c>
      <c r="U98" s="90">
        <f t="shared" si="29"/>
        <v>1.1088809800767985E-2</v>
      </c>
      <c r="V98" s="90">
        <f t="shared" si="29"/>
        <v>9.907063928677351E-3</v>
      </c>
      <c r="W98" s="90">
        <f t="shared" si="29"/>
        <v>0</v>
      </c>
      <c r="X98" s="90">
        <f t="shared" si="29"/>
        <v>0</v>
      </c>
      <c r="Y98" s="90">
        <f t="shared" si="29"/>
        <v>0</v>
      </c>
      <c r="Z98" s="90">
        <f t="shared" si="29"/>
        <v>0</v>
      </c>
    </row>
    <row r="99" spans="1:26" x14ac:dyDescent="0.25">
      <c r="A99" s="18"/>
      <c r="C99" s="2"/>
    </row>
    <row r="100" spans="1:26" x14ac:dyDescent="0.25">
      <c r="A100" s="18">
        <f>A98+1</f>
        <v>59</v>
      </c>
      <c r="C100" s="2"/>
      <c r="D100" s="51">
        <f>SUM(F100:Y100)</f>
        <v>11379.741150279393</v>
      </c>
      <c r="F100" s="79">
        <v>160.8874545817992</v>
      </c>
      <c r="G100" s="79">
        <v>115.66565019380171</v>
      </c>
      <c r="H100" s="79">
        <v>51.477937003743619</v>
      </c>
      <c r="I100" s="79">
        <v>0</v>
      </c>
      <c r="J100" s="79">
        <v>0</v>
      </c>
      <c r="K100" s="79">
        <v>69.182829300498</v>
      </c>
      <c r="L100" s="79">
        <v>1.3958210825232042</v>
      </c>
      <c r="M100" s="79">
        <v>0</v>
      </c>
      <c r="N100" s="79">
        <v>0</v>
      </c>
      <c r="O100" s="79">
        <v>25.123786804594342</v>
      </c>
      <c r="P100" s="79">
        <v>0</v>
      </c>
      <c r="Q100" s="79">
        <v>8.3440113567837955</v>
      </c>
      <c r="R100" s="79">
        <v>0.96496630833440611</v>
      </c>
      <c r="S100" s="79">
        <v>0.23527920812809608</v>
      </c>
      <c r="T100" s="79">
        <v>0</v>
      </c>
      <c r="U100" s="79">
        <v>4.9097264083477876</v>
      </c>
      <c r="V100" s="79">
        <v>4.3864918009354144</v>
      </c>
      <c r="W100" s="79">
        <v>10687.124906261968</v>
      </c>
      <c r="X100" s="79">
        <v>173.64187929209038</v>
      </c>
      <c r="Y100" s="79">
        <v>76.400410675845478</v>
      </c>
      <c r="Z100" s="79">
        <v>0</v>
      </c>
    </row>
    <row r="101" spans="1:26" x14ac:dyDescent="0.25">
      <c r="A101" s="18">
        <f>A100+1</f>
        <v>60</v>
      </c>
      <c r="B101" s="2" t="s">
        <v>415</v>
      </c>
      <c r="C101" s="2" t="s">
        <v>166</v>
      </c>
      <c r="D101" s="90">
        <f>SUM(F101:Y101)</f>
        <v>1</v>
      </c>
      <c r="F101" s="90">
        <f t="shared" ref="F101:Z101" si="30">F100/$D100</f>
        <v>1.4138059245561059E-2</v>
      </c>
      <c r="G101" s="90">
        <f t="shared" si="30"/>
        <v>1.0164172336289206E-2</v>
      </c>
      <c r="H101" s="90">
        <f t="shared" si="30"/>
        <v>4.5236474471547841E-3</v>
      </c>
      <c r="I101" s="90">
        <f t="shared" si="30"/>
        <v>0</v>
      </c>
      <c r="J101" s="90">
        <f t="shared" si="30"/>
        <v>0</v>
      </c>
      <c r="K101" s="90">
        <f t="shared" si="30"/>
        <v>6.079473020245231E-3</v>
      </c>
      <c r="L101" s="90">
        <f t="shared" si="30"/>
        <v>1.2265842114422211E-4</v>
      </c>
      <c r="M101" s="90">
        <f t="shared" si="30"/>
        <v>0</v>
      </c>
      <c r="N101" s="90">
        <f t="shared" si="30"/>
        <v>0</v>
      </c>
      <c r="O101" s="90">
        <f t="shared" si="30"/>
        <v>2.2077643483109904E-3</v>
      </c>
      <c r="P101" s="90">
        <f t="shared" si="30"/>
        <v>0</v>
      </c>
      <c r="Q101" s="90">
        <f t="shared" si="30"/>
        <v>7.3323384482949642E-4</v>
      </c>
      <c r="R101" s="90">
        <f t="shared" si="30"/>
        <v>8.4796859224756129E-5</v>
      </c>
      <c r="S101" s="90">
        <f t="shared" si="30"/>
        <v>2.0675268885384055E-5</v>
      </c>
      <c r="T101" s="90">
        <f t="shared" si="30"/>
        <v>0</v>
      </c>
      <c r="U101" s="90">
        <f t="shared" si="30"/>
        <v>4.3144447167212102E-4</v>
      </c>
      <c r="V101" s="90">
        <f t="shared" si="30"/>
        <v>3.854649893181198E-4</v>
      </c>
      <c r="W101" s="90">
        <f t="shared" si="30"/>
        <v>0.93913602823905884</v>
      </c>
      <c r="X101" s="90">
        <f t="shared" si="30"/>
        <v>1.5258860197169525E-2</v>
      </c>
      <c r="Y101" s="90">
        <f t="shared" si="30"/>
        <v>6.7137213111363005E-3</v>
      </c>
      <c r="Z101" s="90">
        <f t="shared" si="30"/>
        <v>0</v>
      </c>
    </row>
    <row r="102" spans="1:26" x14ac:dyDescent="0.25">
      <c r="A102" s="18"/>
      <c r="C102" s="2"/>
    </row>
    <row r="103" spans="1:26" x14ac:dyDescent="0.25">
      <c r="A103" s="18"/>
      <c r="C103" s="2"/>
    </row>
    <row r="106" spans="1:26" x14ac:dyDescent="0.25">
      <c r="A106" s="18"/>
      <c r="C106" s="2"/>
    </row>
    <row r="109" spans="1:26" x14ac:dyDescent="0.25">
      <c r="A109" s="18"/>
      <c r="C109" s="2"/>
    </row>
    <row r="112" spans="1:26" x14ac:dyDescent="0.25">
      <c r="A112" s="18"/>
      <c r="C112" s="2"/>
    </row>
    <row r="115" spans="1:3" x14ac:dyDescent="0.25">
      <c r="A115" s="18"/>
      <c r="C115" s="2"/>
    </row>
    <row r="118" spans="1:3" x14ac:dyDescent="0.25">
      <c r="A118" s="18"/>
      <c r="C118" s="2"/>
    </row>
    <row r="121" spans="1:3" x14ac:dyDescent="0.25">
      <c r="A121" s="18"/>
      <c r="C121" s="2"/>
    </row>
    <row r="124" spans="1:3" x14ac:dyDescent="0.25">
      <c r="A124" s="18"/>
      <c r="C124" s="2"/>
    </row>
    <row r="127" spans="1:3" x14ac:dyDescent="0.25">
      <c r="A127" s="18"/>
      <c r="C127" s="2"/>
    </row>
    <row r="130" spans="1:26" x14ac:dyDescent="0.25">
      <c r="A130" s="18"/>
    </row>
    <row r="133" spans="1:26" x14ac:dyDescent="0.25">
      <c r="A133" s="18"/>
      <c r="C133" s="2"/>
      <c r="W133" s="32"/>
      <c r="X133" s="32"/>
      <c r="Y133" s="32"/>
      <c r="Z133" s="32"/>
    </row>
    <row r="136" spans="1:26" x14ac:dyDescent="0.25">
      <c r="A136" s="18"/>
      <c r="C136" s="2"/>
      <c r="W136" s="32"/>
      <c r="X136" s="32"/>
      <c r="Y136" s="32"/>
      <c r="Z136" s="32"/>
    </row>
    <row r="137" spans="1:26" x14ac:dyDescent="0.25">
      <c r="A137" s="18"/>
      <c r="C137" s="2"/>
      <c r="W137" s="32"/>
      <c r="X137" s="32"/>
      <c r="Y137" s="32"/>
      <c r="Z137" s="32"/>
    </row>
    <row r="140" spans="1:26" x14ac:dyDescent="0.25">
      <c r="A140" s="18"/>
      <c r="C140" s="2"/>
      <c r="W140" s="32"/>
      <c r="X140" s="32"/>
      <c r="Y140" s="32"/>
      <c r="Z140" s="32"/>
    </row>
    <row r="143" spans="1:26" x14ac:dyDescent="0.25">
      <c r="A143" s="18"/>
      <c r="C143" s="2"/>
      <c r="W143" s="32"/>
      <c r="X143" s="32"/>
      <c r="Y143" s="32"/>
      <c r="Z143" s="32"/>
    </row>
    <row r="146" spans="1:3" x14ac:dyDescent="0.25">
      <c r="A146" s="18"/>
      <c r="C146" s="2"/>
    </row>
    <row r="149" spans="1:3" x14ac:dyDescent="0.25">
      <c r="A149" s="18"/>
      <c r="C149" s="2"/>
    </row>
    <row r="152" spans="1:3" x14ac:dyDescent="0.25">
      <c r="A152" s="18"/>
      <c r="C152" s="2"/>
    </row>
    <row r="155" spans="1:3" x14ac:dyDescent="0.25">
      <c r="A155" s="18"/>
      <c r="C155" s="2"/>
    </row>
    <row r="158" spans="1:3" x14ac:dyDescent="0.25">
      <c r="A158" s="18"/>
      <c r="C158" s="2"/>
    </row>
    <row r="161" spans="1:26" x14ac:dyDescent="0.25">
      <c r="A161" s="18"/>
      <c r="C161" s="2"/>
      <c r="D161" s="121"/>
      <c r="W161" s="32"/>
      <c r="X161" s="32"/>
      <c r="Y161" s="32"/>
      <c r="Z161" s="32"/>
    </row>
    <row r="164" spans="1:26" x14ac:dyDescent="0.25">
      <c r="A164" s="18"/>
      <c r="C164" s="2"/>
      <c r="D164" s="121"/>
      <c r="W164" s="32"/>
      <c r="X164" s="32"/>
      <c r="Y164" s="32"/>
      <c r="Z164" s="32"/>
    </row>
    <row r="167" spans="1:26" x14ac:dyDescent="0.25">
      <c r="A167" s="18"/>
      <c r="C167" s="2"/>
      <c r="D167" s="121"/>
      <c r="W167" s="32"/>
      <c r="X167" s="32"/>
      <c r="Y167" s="32"/>
      <c r="Z167" s="32"/>
    </row>
    <row r="173" spans="1:26" x14ac:dyDescent="0.25">
      <c r="W173" s="32"/>
      <c r="X173" s="32"/>
      <c r="Y173" s="32"/>
    </row>
    <row r="176" spans="1:26" x14ac:dyDescent="0.25">
      <c r="W176" s="32"/>
      <c r="X176" s="32"/>
      <c r="Y176" s="32"/>
    </row>
    <row r="179" spans="23:25" x14ac:dyDescent="0.25">
      <c r="W179" s="32"/>
      <c r="X179" s="32"/>
      <c r="Y179" s="32"/>
    </row>
    <row r="182" spans="23:25" x14ac:dyDescent="0.25">
      <c r="W182" s="32"/>
      <c r="X182" s="32"/>
      <c r="Y182" s="32"/>
    </row>
    <row r="185" spans="23:25" x14ac:dyDescent="0.25">
      <c r="W185" s="32"/>
      <c r="X185" s="32"/>
      <c r="Y185" s="32"/>
    </row>
    <row r="188" spans="23:25" x14ac:dyDescent="0.25">
      <c r="W188" s="32"/>
      <c r="X188" s="32"/>
      <c r="Y188" s="32"/>
    </row>
    <row r="191" spans="23:25" x14ac:dyDescent="0.25">
      <c r="W191" s="32"/>
      <c r="X191" s="32"/>
      <c r="Y191" s="32"/>
    </row>
    <row r="194" spans="23:25" x14ac:dyDescent="0.25">
      <c r="W194" s="32"/>
      <c r="X194" s="32"/>
      <c r="Y194" s="32"/>
    </row>
    <row r="197" spans="23:25" x14ac:dyDescent="0.25">
      <c r="W197" s="32"/>
      <c r="X197" s="32"/>
      <c r="Y197" s="32"/>
    </row>
    <row r="200" spans="23:25" x14ac:dyDescent="0.25">
      <c r="W200" s="32"/>
      <c r="X200" s="32"/>
      <c r="Y200" s="32"/>
    </row>
    <row r="203" spans="23:25" x14ac:dyDescent="0.25">
      <c r="W203" s="32"/>
      <c r="X203" s="32"/>
      <c r="Y203" s="32"/>
    </row>
    <row r="206" spans="23:25" x14ac:dyDescent="0.25">
      <c r="W206" s="32"/>
      <c r="X206" s="32"/>
      <c r="Y206" s="32"/>
    </row>
    <row r="209" spans="23:25" x14ac:dyDescent="0.25">
      <c r="W209" s="32"/>
      <c r="X209" s="32"/>
      <c r="Y209" s="32"/>
    </row>
    <row r="212" spans="23:25" x14ac:dyDescent="0.25">
      <c r="W212" s="32"/>
      <c r="X212" s="32"/>
      <c r="Y212" s="32"/>
    </row>
    <row r="215" spans="23:25" x14ac:dyDescent="0.25">
      <c r="W215" s="32"/>
      <c r="X215" s="32"/>
      <c r="Y215" s="32"/>
    </row>
    <row r="218" spans="23:25" x14ac:dyDescent="0.25">
      <c r="W218" s="32"/>
      <c r="X218" s="32"/>
      <c r="Y218" s="32"/>
    </row>
    <row r="221" spans="23:25" x14ac:dyDescent="0.25">
      <c r="W221" s="32"/>
      <c r="X221" s="32"/>
      <c r="Y221" s="32"/>
    </row>
    <row r="224" spans="23:25" x14ac:dyDescent="0.25">
      <c r="W224" s="32"/>
      <c r="X224" s="32"/>
      <c r="Y224" s="32"/>
    </row>
  </sheetData>
  <mergeCells count="3">
    <mergeCell ref="F9:S9"/>
    <mergeCell ref="T9:V9"/>
    <mergeCell ref="W9:Z9"/>
  </mergeCells>
  <pageMargins left="0.7" right="0.7" top="0.75" bottom="0.75" header="0.3" footer="0.3"/>
  <pageSetup scale="48" fitToWidth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3231-A524-4543-B3BE-589B24D141DA}">
  <sheetPr>
    <tabColor theme="0" tint="-0.249977111117893"/>
    <pageSetUpPr fitToPage="1"/>
  </sheetPr>
  <dimension ref="A2:BF59"/>
  <sheetViews>
    <sheetView topLeftCell="B42" zoomScale="85" zoomScaleNormal="85" workbookViewId="0">
      <selection activeCell="B7" sqref="B7"/>
    </sheetView>
  </sheetViews>
  <sheetFormatPr defaultColWidth="9.140625" defaultRowHeight="12.75" x14ac:dyDescent="0.2"/>
  <cols>
    <col min="1" max="1" width="5.7109375" style="2" customWidth="1"/>
    <col min="2" max="2" width="44.5703125" style="1" customWidth="1"/>
    <col min="3" max="3" width="1.7109375" style="1" customWidth="1"/>
    <col min="4" max="4" width="20.140625" style="1" customWidth="1"/>
    <col min="5" max="5" width="1.7109375" style="1" customWidth="1"/>
    <col min="6" max="6" width="20.140625" style="1" customWidth="1"/>
    <col min="7" max="7" width="1.7109375" style="1" customWidth="1"/>
    <col min="8" max="8" width="17.140625" style="1" customWidth="1"/>
    <col min="9" max="9" width="1.7109375" style="1" customWidth="1"/>
    <col min="10" max="10" width="19.7109375" style="18" customWidth="1"/>
    <col min="11" max="11" width="1.7109375" style="1" customWidth="1"/>
    <col min="12" max="12" width="17.140625" style="1" customWidth="1"/>
    <col min="13" max="13" width="1.7109375" style="1" customWidth="1"/>
    <col min="14" max="14" width="20" style="18" customWidth="1"/>
    <col min="15" max="15" width="1.7109375" style="1" customWidth="1"/>
    <col min="16" max="17" width="12.85546875" style="1" customWidth="1"/>
    <col min="18" max="18" width="10.7109375" style="1" customWidth="1"/>
    <col min="19" max="20" width="10.7109375" style="1" hidden="1" customWidth="1"/>
    <col min="21" max="28" width="10.7109375" style="1" customWidth="1"/>
    <col min="29" max="32" width="10.5703125" style="1" customWidth="1"/>
    <col min="33" max="33" width="12.7109375" style="1" bestFit="1" customWidth="1"/>
    <col min="34" max="34" width="11.28515625" style="1" customWidth="1"/>
    <col min="35" max="48" width="10.7109375" style="1" customWidth="1"/>
    <col min="49" max="51" width="11.28515625" style="1" customWidth="1"/>
    <col min="52" max="57" width="10.5703125" style="1" customWidth="1"/>
    <col min="58" max="58" width="2.7109375" style="1" customWidth="1"/>
    <col min="59" max="16384" width="9.140625" style="1"/>
  </cols>
  <sheetData>
    <row r="2" spans="1:58" x14ac:dyDescent="0.2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58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58" x14ac:dyDescent="0.2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58" x14ac:dyDescent="0.2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58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58" x14ac:dyDescent="0.2">
      <c r="B7" s="146" t="s">
        <v>465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9" spans="1:58" x14ac:dyDescent="0.2">
      <c r="F9" s="18" t="s">
        <v>337</v>
      </c>
    </row>
    <row r="10" spans="1:58" s="32" customFormat="1" x14ac:dyDescent="0.2">
      <c r="A10" s="2" t="s">
        <v>6</v>
      </c>
      <c r="D10" s="2" t="s">
        <v>337</v>
      </c>
      <c r="F10" s="2" t="s">
        <v>13</v>
      </c>
      <c r="H10" s="2" t="s">
        <v>338</v>
      </c>
      <c r="J10" s="2" t="s">
        <v>339</v>
      </c>
      <c r="K10" s="2"/>
      <c r="L10" s="2" t="s">
        <v>340</v>
      </c>
      <c r="N10" s="2" t="s">
        <v>10</v>
      </c>
      <c r="P10" s="147" t="s">
        <v>341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 t="s">
        <v>342</v>
      </c>
      <c r="AE10" s="147"/>
      <c r="AF10" s="147"/>
      <c r="AG10" s="147" t="s">
        <v>343</v>
      </c>
      <c r="AH10" s="147"/>
      <c r="AI10" s="147"/>
      <c r="AJ10" s="147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8" s="32" customFormat="1" x14ac:dyDescent="0.2">
      <c r="A11" s="34" t="s">
        <v>11</v>
      </c>
      <c r="B11" s="80" t="s">
        <v>12</v>
      </c>
      <c r="D11" s="34" t="s">
        <v>344</v>
      </c>
      <c r="F11" s="34" t="s">
        <v>345</v>
      </c>
      <c r="H11" s="34" t="s">
        <v>8</v>
      </c>
      <c r="J11" s="34" t="s">
        <v>14</v>
      </c>
      <c r="K11" s="2"/>
      <c r="L11" s="34" t="s">
        <v>346</v>
      </c>
      <c r="N11" s="34" t="s">
        <v>14</v>
      </c>
      <c r="P11" s="4" t="s">
        <v>347</v>
      </c>
      <c r="Q11" s="4" t="s">
        <v>348</v>
      </c>
      <c r="R11" s="4" t="s">
        <v>349</v>
      </c>
      <c r="S11" s="4" t="s">
        <v>350</v>
      </c>
      <c r="T11" s="4" t="s">
        <v>351</v>
      </c>
      <c r="U11" s="4" t="s">
        <v>352</v>
      </c>
      <c r="V11" s="4" t="s">
        <v>353</v>
      </c>
      <c r="W11" s="4" t="s">
        <v>354</v>
      </c>
      <c r="X11" s="4" t="s">
        <v>355</v>
      </c>
      <c r="Y11" s="4" t="s">
        <v>356</v>
      </c>
      <c r="Z11" s="4" t="s">
        <v>357</v>
      </c>
      <c r="AA11" s="4" t="s">
        <v>358</v>
      </c>
      <c r="AB11" s="4" t="s">
        <v>359</v>
      </c>
      <c r="AC11" s="4" t="s">
        <v>360</v>
      </c>
      <c r="AD11" s="4" t="s">
        <v>361</v>
      </c>
      <c r="AE11" s="4" t="s">
        <v>362</v>
      </c>
      <c r="AF11" s="4" t="s">
        <v>363</v>
      </c>
      <c r="AG11" s="119" t="s">
        <v>364</v>
      </c>
      <c r="AH11" s="4" t="s">
        <v>365</v>
      </c>
      <c r="AI11" s="4" t="s">
        <v>366</v>
      </c>
      <c r="AJ11" s="4" t="s">
        <v>367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8" s="32" customFormat="1" x14ac:dyDescent="0.2">
      <c r="A12" s="2"/>
      <c r="D12" s="134" t="s">
        <v>22</v>
      </c>
      <c r="F12" s="134" t="s">
        <v>23</v>
      </c>
      <c r="H12" s="134" t="s">
        <v>24</v>
      </c>
      <c r="J12" s="134" t="s">
        <v>165</v>
      </c>
      <c r="L12" s="134" t="s">
        <v>26</v>
      </c>
      <c r="N12" s="134" t="s">
        <v>27</v>
      </c>
      <c r="P12" s="134" t="s">
        <v>28</v>
      </c>
      <c r="Q12" s="134" t="s">
        <v>29</v>
      </c>
      <c r="R12" s="134" t="s">
        <v>30</v>
      </c>
      <c r="U12" s="134" t="s">
        <v>178</v>
      </c>
      <c r="V12" s="134" t="s">
        <v>179</v>
      </c>
      <c r="W12" s="134" t="s">
        <v>240</v>
      </c>
      <c r="X12" s="134" t="s">
        <v>283</v>
      </c>
      <c r="Y12" s="134" t="s">
        <v>284</v>
      </c>
      <c r="Z12" s="134" t="s">
        <v>285</v>
      </c>
      <c r="AA12" s="134" t="s">
        <v>368</v>
      </c>
      <c r="AB12" s="134" t="s">
        <v>369</v>
      </c>
      <c r="AC12" s="134" t="s">
        <v>370</v>
      </c>
      <c r="AD12" s="134" t="s">
        <v>371</v>
      </c>
      <c r="AE12" s="134" t="s">
        <v>372</v>
      </c>
      <c r="AF12" s="134" t="s">
        <v>373</v>
      </c>
      <c r="AG12" s="134" t="s">
        <v>374</v>
      </c>
      <c r="AH12" s="134" t="s">
        <v>375</v>
      </c>
      <c r="AI12" s="134" t="s">
        <v>376</v>
      </c>
      <c r="AJ12" s="134" t="s">
        <v>377</v>
      </c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</row>
    <row r="14" spans="1:58" x14ac:dyDescent="0.2">
      <c r="B14" s="77" t="s">
        <v>378</v>
      </c>
    </row>
    <row r="15" spans="1:58" x14ac:dyDescent="0.2">
      <c r="A15" s="2">
        <v>1</v>
      </c>
      <c r="B15" s="32" t="s">
        <v>379</v>
      </c>
      <c r="D15" s="20">
        <f ca="1">'Total ALLOCATION'!D15-'Gas Cost ALLOCATION'!D15</f>
        <v>0</v>
      </c>
      <c r="E15" s="20"/>
      <c r="F15" s="20">
        <f ca="1">'Total ALLOCATION'!F15-'Gas Cost ALLOCATION'!F15</f>
        <v>0</v>
      </c>
      <c r="L15" s="20">
        <f ca="1">F15-H15</f>
        <v>0</v>
      </c>
      <c r="N15" s="18" t="s">
        <v>380</v>
      </c>
      <c r="P15" s="20">
        <f ca="1">IF($L15&lt;&gt;0,VLOOKUP($N15,'Allocation Factors'!$B$13:$AU$658,5,FALSE)*$L15,0)+IF($H15&lt;&gt;0,(VLOOKUP($J15,'Allocation Factors'!$B$13:$AU$658,5,FALSE)*$H15),0)</f>
        <v>0</v>
      </c>
      <c r="Q15" s="20">
        <f ca="1">IF($L15&lt;&gt;0,VLOOKUP($N15,'Allocation Factors'!$B$13:$AU$658,6,FALSE)*$L15,0)+IF($H15&lt;&gt;0,(VLOOKUP($J15,'Allocation Factors'!$B$13:$AU$658,6,FALSE)*$H15),0)</f>
        <v>0</v>
      </c>
      <c r="R15" s="20">
        <f ca="1">IF($L15&lt;&gt;0,VLOOKUP($N15,'Allocation Factors'!$B$13:$AU$658,7,FALSE)*$L15,0)+IF($H15&lt;&gt;0,(VLOOKUP($J15,'Allocation Factors'!$B$13:$AU$658,7,FALSE)*$H15),0)</f>
        <v>0</v>
      </c>
      <c r="S15" s="20">
        <f ca="1">IF($L15&lt;&gt;0,VLOOKUP($N15,'Allocation Factors'!$B$13:$AU$658,8,FALSE)*$L15,0)+IF($H15&lt;&gt;0,(VLOOKUP($J15,'Allocation Factors'!$B$13:$AU$658,8,FALSE)*$H15),0)</f>
        <v>0</v>
      </c>
      <c r="T15" s="20">
        <f ca="1">IF($L15&lt;&gt;0,VLOOKUP($N15,'Allocation Factors'!$B$13:$AU$658,9,FALSE)*$L15,0)+IF($H15&lt;&gt;0,(VLOOKUP($J15,'Allocation Factors'!$B$13:$AU$658,9,FALSE)*$H15),0)</f>
        <v>0</v>
      </c>
      <c r="U15" s="20">
        <f ca="1">IF($L15&lt;&gt;0,VLOOKUP($N15,'Allocation Factors'!$B$13:$AU$658,10,FALSE)*$L15,0)+IF($H15&lt;&gt;0,(VLOOKUP($J15,'Allocation Factors'!$B$13:$AU$658,10,FALSE)*$H15),0)</f>
        <v>0</v>
      </c>
      <c r="V15" s="20">
        <f ca="1">IF($L15&lt;&gt;0,VLOOKUP($N15,'Allocation Factors'!$B$13:$AU$658,11,FALSE)*$L15,0)+IF($H15&lt;&gt;0,(VLOOKUP($J15,'Allocation Factors'!$B$13:$AU$658,11,FALSE)*$H15),0)</f>
        <v>0</v>
      </c>
      <c r="W15" s="20">
        <f ca="1">IF($L15&lt;&gt;0,VLOOKUP($N15,'Allocation Factors'!$B$13:$AU$658,12,FALSE)*$L15,0)+IF($H15&lt;&gt;0,(VLOOKUP($J15,'Allocation Factors'!$B$13:$AU$658,12,FALSE)*$H15),0)</f>
        <v>0</v>
      </c>
      <c r="X15" s="20">
        <f ca="1">IF($L15&lt;&gt;0,VLOOKUP($N15,'Allocation Factors'!$B$13:$AU$658,13,FALSE)*$L15,0)+IF($H15&lt;&gt;0,(VLOOKUP($J15,'Allocation Factors'!$B$13:$AU$658,13,FALSE)*$H15),0)</f>
        <v>0</v>
      </c>
      <c r="Y15" s="20">
        <f ca="1">IF($L15&lt;&gt;0,VLOOKUP($N15,'Allocation Factors'!$B$13:$AU$658,14,FALSE)*$L15,0)+IF($H15&lt;&gt;0,(VLOOKUP($J15,'Allocation Factors'!$B$13:$AU$658,14,FALSE)*$H15),0)</f>
        <v>0</v>
      </c>
      <c r="Z15" s="20">
        <f ca="1">IF($L15&lt;&gt;0,VLOOKUP($N15,'Allocation Factors'!$B$13:$AU$658,15,FALSE)*$L15,0)+IF($H15&lt;&gt;0,(VLOOKUP($J15,'Allocation Factors'!$B$13:$AU$658,15,FALSE)*$H15),0)</f>
        <v>0</v>
      </c>
      <c r="AA15" s="20">
        <f ca="1">IF($L15&lt;&gt;0,VLOOKUP($N15,'Allocation Factors'!$B$13:$AU$658,16,FALSE)*$L15,0)+IF($H15&lt;&gt;0,(VLOOKUP($J15,'Allocation Factors'!$B$13:$AU$658,16,FALSE)*$H15),0)</f>
        <v>0</v>
      </c>
      <c r="AB15" s="20">
        <f ca="1">IF($L15&lt;&gt;0,VLOOKUP($N15,'Allocation Factors'!$B$13:$AU$658,17,FALSE)*$L15,0)+IF($H15&lt;&gt;0,(VLOOKUP($J15,'Allocation Factors'!$B$13:$AU$658,17,FALSE)*$H15),0)</f>
        <v>0</v>
      </c>
      <c r="AC15" s="20">
        <f ca="1">IF($L15&lt;&gt;0,VLOOKUP($N15,'Allocation Factors'!$B$13:$AU$658,18,FALSE)*$L15,0)+IF($H15&lt;&gt;0,(VLOOKUP($J15,'Allocation Factors'!$B$13:$AU$658,18,FALSE)*$H15),0)</f>
        <v>0</v>
      </c>
      <c r="AD15" s="20">
        <f ca="1">IF($L15&lt;&gt;0,VLOOKUP($N15,'Allocation Factors'!$B$13:$AU$658,19,FALSE)*$L15,0)+IF($H15&lt;&gt;0,(VLOOKUP($J15,'Allocation Factors'!$B$13:$AU$658,19,FALSE)*$H15),0)</f>
        <v>0</v>
      </c>
      <c r="AE15" s="20">
        <f ca="1">IF($L15&lt;&gt;0,VLOOKUP($N15,'Allocation Factors'!$B$13:$AU$658,20,FALSE)*$L15,0)+IF($H15&lt;&gt;0,(VLOOKUP($J15,'Allocation Factors'!$B$13:$AU$658,20,FALSE)*$H15),0)</f>
        <v>0</v>
      </c>
      <c r="AF15" s="20">
        <f ca="1">IF($L15&lt;&gt;0,VLOOKUP($N15,'Allocation Factors'!$B$13:$AU$658,21,FALSE)*$L15,0)+IF($H15&lt;&gt;0,(VLOOKUP($J15,'Allocation Factors'!$B$13:$AU$658,21,FALSE)*$H15),0)</f>
        <v>0</v>
      </c>
      <c r="AG15" s="20">
        <f ca="1">IF($L15&lt;&gt;0,VLOOKUP($N15,'Allocation Factors'!$B$13:$AU$658,22,FALSE)*$L15,0)+IF($H15&lt;&gt;0,(VLOOKUP($J15,'Allocation Factors'!$B$13:$AU$658,22,FALSE)*$H15),0)</f>
        <v>0</v>
      </c>
      <c r="AH15" s="20">
        <f ca="1">IF($L15&lt;&gt;0,VLOOKUP($N15,'Allocation Factors'!$B$13:$AU$658,23,FALSE)*$L15,0)+IF($H15&lt;&gt;0,(VLOOKUP($J15,'Allocation Factors'!$B$13:$AU$658,23,FALSE)*$H15),0)</f>
        <v>0</v>
      </c>
      <c r="AI15" s="20">
        <f ca="1">IF($L15&lt;&gt;0,VLOOKUP($N15,'Allocation Factors'!$B$13:$AU$658,24,FALSE)*$L15,0)+IF($H15&lt;&gt;0,(VLOOKUP($J15,'Allocation Factors'!$B$13:$AU$658,24,FALSE)*$H15),0)</f>
        <v>0</v>
      </c>
      <c r="AJ15" s="23">
        <f>0</f>
        <v>0</v>
      </c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13"/>
    </row>
    <row r="16" spans="1:58" x14ac:dyDescent="0.2">
      <c r="A16" s="2">
        <f>A15+1</f>
        <v>2</v>
      </c>
      <c r="B16" s="32" t="s">
        <v>466</v>
      </c>
      <c r="D16" s="20">
        <f ca="1">'Total ALLOCATION'!D16-'Gas Cost ALLOCATION'!D16</f>
        <v>0</v>
      </c>
      <c r="E16" s="20"/>
      <c r="F16" s="20">
        <f ca="1">'Total ALLOCATION'!F16-'Gas Cost ALLOCATION'!F16</f>
        <v>-7887.177485234075</v>
      </c>
      <c r="L16" s="20">
        <f t="shared" ref="L16:L20" ca="1" si="0">F16-H16</f>
        <v>-7887.177485234075</v>
      </c>
      <c r="N16" s="18" t="s">
        <v>382</v>
      </c>
      <c r="P16" s="20">
        <f ca="1">IF($L16&lt;&gt;0,VLOOKUP($N16,'Allocation Factors'!$B$13:$AU$658,5,FALSE)*$L16,0)+IF($H16&lt;&gt;0,(VLOOKUP($J16,'Allocation Factors'!$B$13:$AU$658,5,FALSE)*$H16),0)</f>
        <v>-3960.430606084019</v>
      </c>
      <c r="Q16" s="20">
        <f ca="1">IF($L16&lt;&gt;0,VLOOKUP($N16,'Allocation Factors'!$B$13:$AU$658,6,FALSE)*$L16,0)+IF($H16&lt;&gt;0,(VLOOKUP($J16,'Allocation Factors'!$B$13:$AU$658,6,FALSE)*$H16),0)</f>
        <v>-2800.9808412379607</v>
      </c>
      <c r="R16" s="20">
        <f ca="1">IF($L16&lt;&gt;0,VLOOKUP($N16,'Allocation Factors'!$B$13:$AU$658,7,FALSE)*$L16,0)+IF($H16&lt;&gt;0,(VLOOKUP($J16,'Allocation Factors'!$B$13:$AU$658,7,FALSE)*$H16),0)</f>
        <v>-576.51780155987467</v>
      </c>
      <c r="S16" s="20">
        <f ca="1">IF($L16&lt;&gt;0,VLOOKUP($N16,'Allocation Factors'!$B$13:$AU$658,8,FALSE)*$L16,0)+IF($H16&lt;&gt;0,(VLOOKUP($J16,'Allocation Factors'!$B$13:$AU$658,8,FALSE)*$H16),0)</f>
        <v>0</v>
      </c>
      <c r="T16" s="20">
        <f ca="1">IF($L16&lt;&gt;0,VLOOKUP($N16,'Allocation Factors'!$B$13:$AU$658,9,FALSE)*$L16,0)+IF($H16&lt;&gt;0,(VLOOKUP($J16,'Allocation Factors'!$B$13:$AU$658,9,FALSE)*$H16),0)</f>
        <v>0</v>
      </c>
      <c r="U16" s="20">
        <f ca="1">IF($L16&lt;&gt;0,VLOOKUP($N16,'Allocation Factors'!$B$13:$AU$658,10,FALSE)*$L16,0)+IF($H16&lt;&gt;0,(VLOOKUP($J16,'Allocation Factors'!$B$13:$AU$658,10,FALSE)*$H16),0)</f>
        <v>-328.80876760767359</v>
      </c>
      <c r="V16" s="20">
        <f ca="1">IF($L16&lt;&gt;0,VLOOKUP($N16,'Allocation Factors'!$B$13:$AU$658,11,FALSE)*$L16,0)+IF($H16&lt;&gt;0,(VLOOKUP($J16,'Allocation Factors'!$B$13:$AU$658,11,FALSE)*$H16),0)</f>
        <v>0</v>
      </c>
      <c r="W16" s="20">
        <f ca="1">IF($L16&lt;&gt;0,VLOOKUP($N16,'Allocation Factors'!$B$13:$AU$658,12,FALSE)*$L16,0)+IF($H16&lt;&gt;0,(VLOOKUP($J16,'Allocation Factors'!$B$13:$AU$658,12,FALSE)*$H16),0)</f>
        <v>0</v>
      </c>
      <c r="X16" s="20">
        <f ca="1">IF($L16&lt;&gt;0,VLOOKUP($N16,'Allocation Factors'!$B$13:$AU$658,13,FALSE)*$L16,0)+IF($H16&lt;&gt;0,(VLOOKUP($J16,'Allocation Factors'!$B$13:$AU$658,13,FALSE)*$H16),0)</f>
        <v>0</v>
      </c>
      <c r="Y16" s="20">
        <f ca="1">IF($L16&lt;&gt;0,VLOOKUP($N16,'Allocation Factors'!$B$13:$AU$658,14,FALSE)*$L16,0)+IF($H16&lt;&gt;0,(VLOOKUP($J16,'Allocation Factors'!$B$13:$AU$658,14,FALSE)*$H16),0)</f>
        <v>0</v>
      </c>
      <c r="Z16" s="20">
        <f ca="1">IF($L16&lt;&gt;0,VLOOKUP($N16,'Allocation Factors'!$B$13:$AU$658,15,FALSE)*$L16,0)+IF($H16&lt;&gt;0,(VLOOKUP($J16,'Allocation Factors'!$B$13:$AU$658,15,FALSE)*$H16),0)</f>
        <v>0</v>
      </c>
      <c r="AA16" s="20">
        <f ca="1">IF($L16&lt;&gt;0,VLOOKUP($N16,'Allocation Factors'!$B$13:$AU$658,16,FALSE)*$L16,0)+IF($H16&lt;&gt;0,(VLOOKUP($J16,'Allocation Factors'!$B$13:$AU$658,16,FALSE)*$H16),0)</f>
        <v>-4.9892695576918625E-2</v>
      </c>
      <c r="AB16" s="20">
        <f ca="1">IF($L16&lt;&gt;0,VLOOKUP($N16,'Allocation Factors'!$B$13:$AU$658,17,FALSE)*$L16,0)+IF($H16&lt;&gt;0,(VLOOKUP($J16,'Allocation Factors'!$B$13:$AU$658,17,FALSE)*$H16),0)</f>
        <v>0</v>
      </c>
      <c r="AC16" s="20">
        <f ca="1">IF($L16&lt;&gt;0,VLOOKUP($N16,'Allocation Factors'!$B$13:$AU$658,18,FALSE)*$L16,0)+IF($H16&lt;&gt;0,(VLOOKUP($J16,'Allocation Factors'!$B$13:$AU$658,18,FALSE)*$H16),0)</f>
        <v>-77.346810925653401</v>
      </c>
      <c r="AD16" s="20">
        <f ca="1">IF($L16&lt;&gt;0,VLOOKUP($N16,'Allocation Factors'!$B$13:$AU$658,19,FALSE)*$L16,0)+IF($H16&lt;&gt;0,(VLOOKUP($J16,'Allocation Factors'!$B$13:$AU$658,19,FALSE)*$H16),0)</f>
        <v>0</v>
      </c>
      <c r="AE16" s="20">
        <f ca="1">IF($L16&lt;&gt;0,VLOOKUP($N16,'Allocation Factors'!$B$13:$AU$658,20,FALSE)*$L16,0)+IF($H16&lt;&gt;0,(VLOOKUP($J16,'Allocation Factors'!$B$13:$AU$658,20,FALSE)*$H16),0)</f>
        <v>-59.433184560103321</v>
      </c>
      <c r="AF16" s="20">
        <f ca="1">IF($L16&lt;&gt;0,VLOOKUP($N16,'Allocation Factors'!$B$13:$AU$658,21,FALSE)*$L16,0)+IF($H16&lt;&gt;0,(VLOOKUP($J16,'Allocation Factors'!$B$13:$AU$658,21,FALSE)*$H16),0)</f>
        <v>-83.609580563212248</v>
      </c>
      <c r="AG16" s="20">
        <f ca="1">IF($L16&lt;&gt;0,VLOOKUP($N16,'Allocation Factors'!$B$13:$AU$658,22,FALSE)*$L16,0)+IF($H16&lt;&gt;0,(VLOOKUP($J16,'Allocation Factors'!$B$13:$AU$658,22,FALSE)*$H16),0)</f>
        <v>0</v>
      </c>
      <c r="AH16" s="20">
        <f ca="1">IF($L16&lt;&gt;0,VLOOKUP($N16,'Allocation Factors'!$B$13:$AU$658,23,FALSE)*$L16,0)+IF($H16&lt;&gt;0,(VLOOKUP($J16,'Allocation Factors'!$B$13:$AU$658,23,FALSE)*$H16),0)</f>
        <v>0</v>
      </c>
      <c r="AI16" s="20">
        <f ca="1">IF($L16&lt;&gt;0,VLOOKUP($N16,'Allocation Factors'!$B$13:$AU$658,24,FALSE)*$L16,0)+IF($H16&lt;&gt;0,(VLOOKUP($J16,'Allocation Factors'!$B$13:$AU$658,24,FALSE)*$H16),0)</f>
        <v>0</v>
      </c>
      <c r="AJ16" s="23">
        <f>0</f>
        <v>0</v>
      </c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13"/>
    </row>
    <row r="17" spans="1:58" x14ac:dyDescent="0.2">
      <c r="A17" s="2">
        <f t="shared" ref="A17:A21" si="1">A16+1</f>
        <v>3</v>
      </c>
      <c r="B17" s="32" t="s">
        <v>383</v>
      </c>
      <c r="D17" s="20">
        <f ca="1">'Total ALLOCATION'!D17-'Gas Cost ALLOCATION'!D17</f>
        <v>0</v>
      </c>
      <c r="E17" s="20"/>
      <c r="F17" s="20">
        <f ca="1">'Total ALLOCATION'!F17-'Gas Cost ALLOCATION'!F17</f>
        <v>0</v>
      </c>
      <c r="L17" s="20">
        <f t="shared" ca="1" si="0"/>
        <v>0</v>
      </c>
      <c r="N17" s="18" t="s">
        <v>384</v>
      </c>
      <c r="P17" s="20">
        <f ca="1">IF($L17&lt;&gt;0,VLOOKUP($N17,'Allocation Factors'!$B$13:$AU$658,5,FALSE)*$L17,0)+IF($H17&lt;&gt;0,(VLOOKUP($J17,'Allocation Factors'!$B$13:$AU$658,5,FALSE)*$H17),0)</f>
        <v>0</v>
      </c>
      <c r="Q17" s="20">
        <f ca="1">IF($L17&lt;&gt;0,VLOOKUP($N17,'Allocation Factors'!$B$13:$AU$658,6,FALSE)*$L17,0)+IF($H17&lt;&gt;0,(VLOOKUP($J17,'Allocation Factors'!$B$13:$AU$658,6,FALSE)*$H17),0)</f>
        <v>0</v>
      </c>
      <c r="R17" s="20">
        <f ca="1">IF($L17&lt;&gt;0,VLOOKUP($N17,'Allocation Factors'!$B$13:$AU$658,7,FALSE)*$L17,0)+IF($H17&lt;&gt;0,(VLOOKUP($J17,'Allocation Factors'!$B$13:$AU$658,7,FALSE)*$H17),0)</f>
        <v>0</v>
      </c>
      <c r="S17" s="20">
        <f ca="1">IF($L17&lt;&gt;0,VLOOKUP($N17,'Allocation Factors'!$B$13:$AU$658,8,FALSE)*$L17,0)+IF($H17&lt;&gt;0,(VLOOKUP($J17,'Allocation Factors'!$B$13:$AU$658,8,FALSE)*$H17),0)</f>
        <v>0</v>
      </c>
      <c r="T17" s="20">
        <f ca="1">IF($L17&lt;&gt;0,VLOOKUP($N17,'Allocation Factors'!$B$13:$AU$658,9,FALSE)*$L17,0)+IF($H17&lt;&gt;0,(VLOOKUP($J17,'Allocation Factors'!$B$13:$AU$658,9,FALSE)*$H17),0)</f>
        <v>0</v>
      </c>
      <c r="U17" s="20">
        <f ca="1">IF($L17&lt;&gt;0,VLOOKUP($N17,'Allocation Factors'!$B$13:$AU$658,10,FALSE)*$L17,0)+IF($H17&lt;&gt;0,(VLOOKUP($J17,'Allocation Factors'!$B$13:$AU$658,10,FALSE)*$H17),0)</f>
        <v>0</v>
      </c>
      <c r="V17" s="20">
        <f ca="1">IF($L17&lt;&gt;0,VLOOKUP($N17,'Allocation Factors'!$B$13:$AU$658,11,FALSE)*$L17,0)+IF($H17&lt;&gt;0,(VLOOKUP($J17,'Allocation Factors'!$B$13:$AU$658,11,FALSE)*$H17),0)</f>
        <v>0</v>
      </c>
      <c r="W17" s="20">
        <f ca="1">IF($L17&lt;&gt;0,VLOOKUP($N17,'Allocation Factors'!$B$13:$AU$658,12,FALSE)*$L17,0)+IF($H17&lt;&gt;0,(VLOOKUP($J17,'Allocation Factors'!$B$13:$AU$658,12,FALSE)*$H17),0)</f>
        <v>0</v>
      </c>
      <c r="X17" s="20">
        <f ca="1">IF($L17&lt;&gt;0,VLOOKUP($N17,'Allocation Factors'!$B$13:$AU$658,13,FALSE)*$L17,0)+IF($H17&lt;&gt;0,(VLOOKUP($J17,'Allocation Factors'!$B$13:$AU$658,13,FALSE)*$H17),0)</f>
        <v>0</v>
      </c>
      <c r="Y17" s="20">
        <f ca="1">IF($L17&lt;&gt;0,VLOOKUP($N17,'Allocation Factors'!$B$13:$AU$658,14,FALSE)*$L17,0)+IF($H17&lt;&gt;0,(VLOOKUP($J17,'Allocation Factors'!$B$13:$AU$658,14,FALSE)*$H17),0)</f>
        <v>0</v>
      </c>
      <c r="Z17" s="20">
        <f ca="1">IF($L17&lt;&gt;0,VLOOKUP($N17,'Allocation Factors'!$B$13:$AU$658,15,FALSE)*$L17,0)+IF($H17&lt;&gt;0,(VLOOKUP($J17,'Allocation Factors'!$B$13:$AU$658,15,FALSE)*$H17),0)</f>
        <v>0</v>
      </c>
      <c r="AA17" s="20">
        <f ca="1">IF($L17&lt;&gt;0,VLOOKUP($N17,'Allocation Factors'!$B$13:$AU$658,16,FALSE)*$L17,0)+IF($H17&lt;&gt;0,(VLOOKUP($J17,'Allocation Factors'!$B$13:$AU$658,16,FALSE)*$H17),0)</f>
        <v>0</v>
      </c>
      <c r="AB17" s="20">
        <f ca="1">IF($L17&lt;&gt;0,VLOOKUP($N17,'Allocation Factors'!$B$13:$AU$658,17,FALSE)*$L17,0)+IF($H17&lt;&gt;0,(VLOOKUP($J17,'Allocation Factors'!$B$13:$AU$658,17,FALSE)*$H17),0)</f>
        <v>0</v>
      </c>
      <c r="AC17" s="20">
        <f ca="1">IF($L17&lt;&gt;0,VLOOKUP($N17,'Allocation Factors'!$B$13:$AU$658,18,FALSE)*$L17,0)+IF($H17&lt;&gt;0,(VLOOKUP($J17,'Allocation Factors'!$B$13:$AU$658,18,FALSE)*$H17),0)</f>
        <v>0</v>
      </c>
      <c r="AD17" s="20">
        <f ca="1">IF($L17&lt;&gt;0,VLOOKUP($N17,'Allocation Factors'!$B$13:$AU$658,19,FALSE)*$L17,0)+IF($H17&lt;&gt;0,(VLOOKUP($J17,'Allocation Factors'!$B$13:$AU$658,19,FALSE)*$H17),0)</f>
        <v>0</v>
      </c>
      <c r="AE17" s="20">
        <f ca="1">IF($L17&lt;&gt;0,VLOOKUP($N17,'Allocation Factors'!$B$13:$AU$658,20,FALSE)*$L17,0)+IF($H17&lt;&gt;0,(VLOOKUP($J17,'Allocation Factors'!$B$13:$AU$658,20,FALSE)*$H17),0)</f>
        <v>0</v>
      </c>
      <c r="AF17" s="20">
        <f ca="1">IF($L17&lt;&gt;0,VLOOKUP($N17,'Allocation Factors'!$B$13:$AU$658,21,FALSE)*$L17,0)+IF($H17&lt;&gt;0,(VLOOKUP($J17,'Allocation Factors'!$B$13:$AU$658,21,FALSE)*$H17),0)</f>
        <v>0</v>
      </c>
      <c r="AG17" s="20">
        <f ca="1">IF($L17&lt;&gt;0,VLOOKUP($N17,'Allocation Factors'!$B$13:$AU$658,22,FALSE)*$L17,0)+IF($H17&lt;&gt;0,(VLOOKUP($J17,'Allocation Factors'!$B$13:$AU$658,22,FALSE)*$H17),0)</f>
        <v>0</v>
      </c>
      <c r="AH17" s="20">
        <f ca="1">IF($L17&lt;&gt;0,VLOOKUP($N17,'Allocation Factors'!$B$13:$AU$658,23,FALSE)*$L17,0)+IF($H17&lt;&gt;0,(VLOOKUP($J17,'Allocation Factors'!$B$13:$AU$658,23,FALSE)*$H17),0)</f>
        <v>0</v>
      </c>
      <c r="AI17" s="20">
        <f ca="1">IF($L17&lt;&gt;0,VLOOKUP($N17,'Allocation Factors'!$B$13:$AU$658,24,FALSE)*$L17,0)+IF($H17&lt;&gt;0,(VLOOKUP($J17,'Allocation Factors'!$B$13:$AU$658,24,FALSE)*$H17),0)</f>
        <v>0</v>
      </c>
      <c r="AJ17" s="23">
        <f>0</f>
        <v>0</v>
      </c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13"/>
    </row>
    <row r="18" spans="1:58" x14ac:dyDescent="0.2">
      <c r="A18" s="2">
        <f t="shared" si="1"/>
        <v>4</v>
      </c>
      <c r="B18" s="32" t="s">
        <v>385</v>
      </c>
      <c r="D18" s="20">
        <f ca="1">'Total ALLOCATION'!D18-'Gas Cost ALLOCATION'!D18</f>
        <v>0</v>
      </c>
      <c r="E18" s="20"/>
      <c r="F18" s="20">
        <f ca="1">'Total ALLOCATION'!F18-'Gas Cost ALLOCATION'!F18</f>
        <v>-7449.4151202177454</v>
      </c>
      <c r="H18" s="8">
        <f ca="1">F18-D18</f>
        <v>-7449.4151202177454</v>
      </c>
      <c r="J18" s="1" t="s">
        <v>386</v>
      </c>
      <c r="L18" s="20">
        <f t="shared" ca="1" si="0"/>
        <v>0</v>
      </c>
      <c r="N18" s="18" t="s">
        <v>387</v>
      </c>
      <c r="P18" s="20">
        <f ca="1">IF($L18&lt;&gt;0,VLOOKUP($N18,'Allocation Factors'!$B$13:$AU$658,5,FALSE)*$L18,0)+IF($H18&lt;&gt;0,(VLOOKUP($J18,'Allocation Factors'!$B$13:$AU$658,5,FALSE)*$H18),0)</f>
        <v>-2705.628002627825</v>
      </c>
      <c r="Q18" s="20">
        <f ca="1">IF($L18&lt;&gt;0,VLOOKUP($N18,'Allocation Factors'!$B$13:$AU$658,6,FALSE)*$L18,0)+IF($H18&lt;&gt;0,(VLOOKUP($J18,'Allocation Factors'!$B$13:$AU$658,6,FALSE)*$H18),0)</f>
        <v>-1945.137505827676</v>
      </c>
      <c r="R18" s="20">
        <f ca="1">IF($L18&lt;&gt;0,VLOOKUP($N18,'Allocation Factors'!$B$13:$AU$658,7,FALSE)*$L18,0)+IF($H18&lt;&gt;0,(VLOOKUP($J18,'Allocation Factors'!$B$13:$AU$658,7,FALSE)*$H18),0)</f>
        <v>-865.69924439293516</v>
      </c>
      <c r="S18" s="20">
        <f ca="1">IF($L18&lt;&gt;0,VLOOKUP($N18,'Allocation Factors'!$B$13:$AU$658,8,FALSE)*$L18,0)+IF($H18&lt;&gt;0,(VLOOKUP($J18,'Allocation Factors'!$B$13:$AU$658,8,FALSE)*$H18),0)</f>
        <v>0</v>
      </c>
      <c r="T18" s="20">
        <f ca="1">IF($L18&lt;&gt;0,VLOOKUP($N18,'Allocation Factors'!$B$13:$AU$658,9,FALSE)*$L18,0)+IF($H18&lt;&gt;0,(VLOOKUP($J18,'Allocation Factors'!$B$13:$AU$658,9,FALSE)*$H18),0)</f>
        <v>0</v>
      </c>
      <c r="U18" s="20">
        <f ca="1">IF($L18&lt;&gt;0,VLOOKUP($N18,'Allocation Factors'!$B$13:$AU$658,10,FALSE)*$L18,0)+IF($H18&lt;&gt;0,(VLOOKUP($J18,'Allocation Factors'!$B$13:$AU$658,10,FALSE)*$H18),0)</f>
        <v>-1163.4406220597718</v>
      </c>
      <c r="V18" s="20">
        <f ca="1">IF($L18&lt;&gt;0,VLOOKUP($N18,'Allocation Factors'!$B$13:$AU$658,11,FALSE)*$L18,0)+IF($H18&lt;&gt;0,(VLOOKUP($J18,'Allocation Factors'!$B$13:$AU$658,11,FALSE)*$H18),0)</f>
        <v>-23.473381459005516</v>
      </c>
      <c r="W18" s="20">
        <f ca="1">IF($L18&lt;&gt;0,VLOOKUP($N18,'Allocation Factors'!$B$13:$AU$658,12,FALSE)*$L18,0)+IF($H18&lt;&gt;0,(VLOOKUP($J18,'Allocation Factors'!$B$13:$AU$658,12,FALSE)*$H18),0)</f>
        <v>0</v>
      </c>
      <c r="X18" s="20">
        <f ca="1">IF($L18&lt;&gt;0,VLOOKUP($N18,'Allocation Factors'!$B$13:$AU$658,13,FALSE)*$L18,0)+IF($H18&lt;&gt;0,(VLOOKUP($J18,'Allocation Factors'!$B$13:$AU$658,13,FALSE)*$H18),0)</f>
        <v>0</v>
      </c>
      <c r="Y18" s="20">
        <f ca="1">IF($L18&lt;&gt;0,VLOOKUP($N18,'Allocation Factors'!$B$13:$AU$658,14,FALSE)*$L18,0)+IF($H18&lt;&gt;0,(VLOOKUP($J18,'Allocation Factors'!$B$13:$AU$658,14,FALSE)*$H18),0)</f>
        <v>-422.50417404462354</v>
      </c>
      <c r="Z18" s="20">
        <f ca="1">IF($L18&lt;&gt;0,VLOOKUP($N18,'Allocation Factors'!$B$13:$AU$658,15,FALSE)*$L18,0)+IF($H18&lt;&gt;0,(VLOOKUP($J18,'Allocation Factors'!$B$13:$AU$658,15,FALSE)*$H18),0)</f>
        <v>0</v>
      </c>
      <c r="AA18" s="20">
        <f ca="1">IF($L18&lt;&gt;0,VLOOKUP($N18,'Allocation Factors'!$B$13:$AU$658,16,FALSE)*$L18,0)+IF($H18&lt;&gt;0,(VLOOKUP($J18,'Allocation Factors'!$B$13:$AU$658,16,FALSE)*$H18),0)</f>
        <v>-140.32039256802634</v>
      </c>
      <c r="AB18" s="20">
        <f ca="1">IF($L18&lt;&gt;0,VLOOKUP($N18,'Allocation Factors'!$B$13:$AU$658,17,FALSE)*$L18,0)+IF($H18&lt;&gt;0,(VLOOKUP($J18,'Allocation Factors'!$B$13:$AU$658,17,FALSE)*$H18),0)</f>
        <v>-16.227740523615847</v>
      </c>
      <c r="AC18" s="20">
        <f ca="1">IF($L18&lt;&gt;0,VLOOKUP($N18,'Allocation Factors'!$B$13:$AU$658,18,FALSE)*$L18,0)+IF($H18&lt;&gt;0,(VLOOKUP($J18,'Allocation Factors'!$B$13:$AU$658,18,FALSE)*$H18),0)</f>
        <v>-10.650498049779541</v>
      </c>
      <c r="AD18" s="20">
        <f ca="1">IF($L18&lt;&gt;0,VLOOKUP($N18,'Allocation Factors'!$B$13:$AU$658,19,FALSE)*$L18,0)+IF($H18&lt;&gt;0,(VLOOKUP($J18,'Allocation Factors'!$B$13:$AU$658,19,FALSE)*$H18),0)</f>
        <v>0</v>
      </c>
      <c r="AE18" s="20">
        <f ca="1">IF($L18&lt;&gt;0,VLOOKUP($N18,'Allocation Factors'!$B$13:$AU$658,20,FALSE)*$L18,0)+IF($H18&lt;&gt;0,(VLOOKUP($J18,'Allocation Factors'!$B$13:$AU$658,20,FALSE)*$H18),0)</f>
        <v>-82.566370890127899</v>
      </c>
      <c r="AF18" s="20">
        <f ca="1">IF($L18&lt;&gt;0,VLOOKUP($N18,'Allocation Factors'!$B$13:$AU$658,21,FALSE)*$L18,0)+IF($H18&lt;&gt;0,(VLOOKUP($J18,'Allocation Factors'!$B$13:$AU$658,21,FALSE)*$H18),0)</f>
        <v>-73.767187774356969</v>
      </c>
      <c r="AG18" s="20">
        <f ca="1">IF($L18&lt;&gt;0,VLOOKUP($N18,'Allocation Factors'!$B$13:$AU$658,22,FALSE)*$L18,0)+IF($H18&lt;&gt;0,(VLOOKUP($J18,'Allocation Factors'!$B$13:$AU$658,22,FALSE)*$H18),0)</f>
        <v>0</v>
      </c>
      <c r="AH18" s="20">
        <f ca="1">IF($L18&lt;&gt;0,VLOOKUP($N18,'Allocation Factors'!$B$13:$AU$658,23,FALSE)*$L18,0)+IF($H18&lt;&gt;0,(VLOOKUP($J18,'Allocation Factors'!$B$13:$AU$658,23,FALSE)*$H18),0)</f>
        <v>0</v>
      </c>
      <c r="AI18" s="20">
        <f ca="1">IF($L18&lt;&gt;0,VLOOKUP($N18,'Allocation Factors'!$B$13:$AU$658,24,FALSE)*$L18,0)+IF($H18&lt;&gt;0,(VLOOKUP($J18,'Allocation Factors'!$B$13:$AU$658,24,FALSE)*$H18),0)</f>
        <v>0</v>
      </c>
      <c r="AJ18" s="23">
        <f>0</f>
        <v>0</v>
      </c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13"/>
    </row>
    <row r="19" spans="1:58" x14ac:dyDescent="0.2">
      <c r="A19" s="2">
        <f t="shared" si="1"/>
        <v>5</v>
      </c>
      <c r="B19" s="32" t="s">
        <v>388</v>
      </c>
      <c r="D19" s="20">
        <f ca="1">'Total ALLOCATION'!D19-'Gas Cost ALLOCATION'!D19</f>
        <v>0</v>
      </c>
      <c r="E19" s="20"/>
      <c r="F19" s="20">
        <f ca="1">'Total ALLOCATION'!F19-'Gas Cost ALLOCATION'!F19</f>
        <v>0</v>
      </c>
      <c r="L19" s="20">
        <f t="shared" ca="1" si="0"/>
        <v>0</v>
      </c>
      <c r="N19" s="18" t="s">
        <v>389</v>
      </c>
      <c r="P19" s="20">
        <f ca="1">IF($L19&lt;&gt;0,VLOOKUP($N19,'Allocation Factors'!$B$13:$AU$658,5,FALSE)*$L19,0)+IF($H19&lt;&gt;0,(VLOOKUP($J19,'Allocation Factors'!$B$13:$AU$658,5,FALSE)*$H19),0)</f>
        <v>0</v>
      </c>
      <c r="Q19" s="20">
        <f ca="1">IF($L19&lt;&gt;0,VLOOKUP($N19,'Allocation Factors'!$B$13:$AU$658,6,FALSE)*$L19,0)+IF($H19&lt;&gt;0,(VLOOKUP($J19,'Allocation Factors'!$B$13:$AU$658,6,FALSE)*$H19),0)</f>
        <v>0</v>
      </c>
      <c r="R19" s="20">
        <f ca="1">IF($L19&lt;&gt;0,VLOOKUP($N19,'Allocation Factors'!$B$13:$AU$658,7,FALSE)*$L19,0)+IF($H19&lt;&gt;0,(VLOOKUP($J19,'Allocation Factors'!$B$13:$AU$658,7,FALSE)*$H19),0)</f>
        <v>0</v>
      </c>
      <c r="S19" s="20">
        <f ca="1">IF($L19&lt;&gt;0,VLOOKUP($N19,'Allocation Factors'!$B$13:$AU$658,8,FALSE)*$L19,0)+IF($H19&lt;&gt;0,(VLOOKUP($J19,'Allocation Factors'!$B$13:$AU$658,8,FALSE)*$H19),0)</f>
        <v>0</v>
      </c>
      <c r="T19" s="20">
        <f ca="1">IF($L19&lt;&gt;0,VLOOKUP($N19,'Allocation Factors'!$B$13:$AU$658,9,FALSE)*$L19,0)+IF($H19&lt;&gt;0,(VLOOKUP($J19,'Allocation Factors'!$B$13:$AU$658,9,FALSE)*$H19),0)</f>
        <v>0</v>
      </c>
      <c r="U19" s="20">
        <f ca="1">IF($L19&lt;&gt;0,VLOOKUP($N19,'Allocation Factors'!$B$13:$AU$658,10,FALSE)*$L19,0)+IF($H19&lt;&gt;0,(VLOOKUP($J19,'Allocation Factors'!$B$13:$AU$658,10,FALSE)*$H19),0)</f>
        <v>0</v>
      </c>
      <c r="V19" s="20">
        <f ca="1">IF($L19&lt;&gt;0,VLOOKUP($N19,'Allocation Factors'!$B$13:$AU$658,11,FALSE)*$L19,0)+IF($H19&lt;&gt;0,(VLOOKUP($J19,'Allocation Factors'!$B$13:$AU$658,11,FALSE)*$H19),0)</f>
        <v>0</v>
      </c>
      <c r="W19" s="20">
        <f ca="1">IF($L19&lt;&gt;0,VLOOKUP($N19,'Allocation Factors'!$B$13:$AU$658,12,FALSE)*$L19,0)+IF($H19&lt;&gt;0,(VLOOKUP($J19,'Allocation Factors'!$B$13:$AU$658,12,FALSE)*$H19),0)</f>
        <v>0</v>
      </c>
      <c r="X19" s="20">
        <f ca="1">IF($L19&lt;&gt;0,VLOOKUP($N19,'Allocation Factors'!$B$13:$AU$658,13,FALSE)*$L19,0)+IF($H19&lt;&gt;0,(VLOOKUP($J19,'Allocation Factors'!$B$13:$AU$658,13,FALSE)*$H19),0)</f>
        <v>0</v>
      </c>
      <c r="Y19" s="20">
        <f ca="1">IF($L19&lt;&gt;0,VLOOKUP($N19,'Allocation Factors'!$B$13:$AU$658,14,FALSE)*$L19,0)+IF($H19&lt;&gt;0,(VLOOKUP($J19,'Allocation Factors'!$B$13:$AU$658,14,FALSE)*$H19),0)</f>
        <v>0</v>
      </c>
      <c r="Z19" s="20">
        <f ca="1">IF($L19&lt;&gt;0,VLOOKUP($N19,'Allocation Factors'!$B$13:$AU$658,15,FALSE)*$L19,0)+IF($H19&lt;&gt;0,(VLOOKUP($J19,'Allocation Factors'!$B$13:$AU$658,15,FALSE)*$H19),0)</f>
        <v>0</v>
      </c>
      <c r="AA19" s="20">
        <f ca="1">IF($L19&lt;&gt;0,VLOOKUP($N19,'Allocation Factors'!$B$13:$AU$658,16,FALSE)*$L19,0)+IF($H19&lt;&gt;0,(VLOOKUP($J19,'Allocation Factors'!$B$13:$AU$658,16,FALSE)*$H19),0)</f>
        <v>0</v>
      </c>
      <c r="AB19" s="20">
        <f ca="1">IF($L19&lt;&gt;0,VLOOKUP($N19,'Allocation Factors'!$B$13:$AU$658,17,FALSE)*$L19,0)+IF($H19&lt;&gt;0,(VLOOKUP($J19,'Allocation Factors'!$B$13:$AU$658,17,FALSE)*$H19),0)</f>
        <v>0</v>
      </c>
      <c r="AC19" s="20">
        <f ca="1">IF($L19&lt;&gt;0,VLOOKUP($N19,'Allocation Factors'!$B$13:$AU$658,18,FALSE)*$L19,0)+IF($H19&lt;&gt;0,(VLOOKUP($J19,'Allocation Factors'!$B$13:$AU$658,18,FALSE)*$H19),0)</f>
        <v>0</v>
      </c>
      <c r="AD19" s="20">
        <f ca="1">IF($L19&lt;&gt;0,VLOOKUP($N19,'Allocation Factors'!$B$13:$AU$658,19,FALSE)*$L19,0)+IF($H19&lt;&gt;0,(VLOOKUP($J19,'Allocation Factors'!$B$13:$AU$658,19,FALSE)*$H19),0)</f>
        <v>0</v>
      </c>
      <c r="AE19" s="20">
        <f ca="1">IF($L19&lt;&gt;0,VLOOKUP($N19,'Allocation Factors'!$B$13:$AU$658,20,FALSE)*$L19,0)+IF($H19&lt;&gt;0,(VLOOKUP($J19,'Allocation Factors'!$B$13:$AU$658,20,FALSE)*$H19),0)</f>
        <v>0</v>
      </c>
      <c r="AF19" s="20">
        <f ca="1">IF($L19&lt;&gt;0,VLOOKUP($N19,'Allocation Factors'!$B$13:$AU$658,21,FALSE)*$L19,0)+IF($H19&lt;&gt;0,(VLOOKUP($J19,'Allocation Factors'!$B$13:$AU$658,21,FALSE)*$H19),0)</f>
        <v>0</v>
      </c>
      <c r="AG19" s="20">
        <f ca="1">IF($L19&lt;&gt;0,VLOOKUP($N19,'Allocation Factors'!$B$13:$AU$658,22,FALSE)*$L19,0)+IF($H19&lt;&gt;0,(VLOOKUP($J19,'Allocation Factors'!$B$13:$AU$658,22,FALSE)*$H19),0)</f>
        <v>0</v>
      </c>
      <c r="AH19" s="20">
        <f ca="1">IF($L19&lt;&gt;0,VLOOKUP($N19,'Allocation Factors'!$B$13:$AU$658,23,FALSE)*$L19,0)+IF($H19&lt;&gt;0,(VLOOKUP($J19,'Allocation Factors'!$B$13:$AU$658,23,FALSE)*$H19),0)</f>
        <v>0</v>
      </c>
      <c r="AI19" s="20">
        <f ca="1">IF($L19&lt;&gt;0,VLOOKUP($N19,'Allocation Factors'!$B$13:$AU$658,24,FALSE)*$L19,0)+IF($H19&lt;&gt;0,(VLOOKUP($J19,'Allocation Factors'!$B$13:$AU$658,24,FALSE)*$H19),0)</f>
        <v>0</v>
      </c>
      <c r="AJ19" s="23">
        <f>0</f>
        <v>0</v>
      </c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13"/>
    </row>
    <row r="20" spans="1:58" x14ac:dyDescent="0.2">
      <c r="A20" s="2">
        <f t="shared" si="1"/>
        <v>6</v>
      </c>
      <c r="B20" s="32" t="s">
        <v>176</v>
      </c>
      <c r="D20" s="20">
        <f ca="1">'Total ALLOCATION'!D20-'Gas Cost ALLOCATION'!D20</f>
        <v>20855.923243351954</v>
      </c>
      <c r="E20" s="20"/>
      <c r="F20" s="20">
        <f ca="1">'Total ALLOCATION'!F20-'Gas Cost ALLOCATION'!F20</f>
        <v>15491.673288166032</v>
      </c>
      <c r="L20" s="20">
        <f t="shared" ca="1" si="0"/>
        <v>15491.673288166032</v>
      </c>
      <c r="N20" s="18" t="s">
        <v>380</v>
      </c>
      <c r="P20" s="20">
        <f ca="1">IF($L20&lt;&gt;0,VLOOKUP($N20,'Allocation Factors'!$B$13:$AU$658,5,FALSE)*$L20,0)+IF($H20&lt;&gt;0,(VLOOKUP($J20,'Allocation Factors'!$B$13:$AU$658,5,FALSE)*$H20),0)</f>
        <v>10178.058136791944</v>
      </c>
      <c r="Q20" s="20">
        <f ca="1">IF($L20&lt;&gt;0,VLOOKUP($N20,'Allocation Factors'!$B$13:$AU$658,6,FALSE)*$L20,0)+IF($H20&lt;&gt;0,(VLOOKUP($J20,'Allocation Factors'!$B$13:$AU$658,6,FALSE)*$H20),0)</f>
        <v>4838.9956560191822</v>
      </c>
      <c r="R20" s="20">
        <f ca="1">IF($L20&lt;&gt;0,VLOOKUP($N20,'Allocation Factors'!$B$13:$AU$658,7,FALSE)*$L20,0)+IF($H20&lt;&gt;0,(VLOOKUP($J20,'Allocation Factors'!$B$13:$AU$658,7,FALSE)*$H20),0)</f>
        <v>267.41093242760712</v>
      </c>
      <c r="S20" s="20">
        <f ca="1">IF($L20&lt;&gt;0,VLOOKUP($N20,'Allocation Factors'!$B$13:$AU$658,8,FALSE)*$L20,0)+IF($H20&lt;&gt;0,(VLOOKUP($J20,'Allocation Factors'!$B$13:$AU$658,8,FALSE)*$H20),0)</f>
        <v>0</v>
      </c>
      <c r="T20" s="20">
        <f ca="1">IF($L20&lt;&gt;0,VLOOKUP($N20,'Allocation Factors'!$B$13:$AU$658,9,FALSE)*$L20,0)+IF($H20&lt;&gt;0,(VLOOKUP($J20,'Allocation Factors'!$B$13:$AU$658,9,FALSE)*$H20),0)</f>
        <v>0</v>
      </c>
      <c r="U20" s="20">
        <f ca="1">IF($L20&lt;&gt;0,VLOOKUP($N20,'Allocation Factors'!$B$13:$AU$658,10,FALSE)*$L20,0)+IF($H20&lt;&gt;0,(VLOOKUP($J20,'Allocation Factors'!$B$13:$AU$658,10,FALSE)*$H20),0)</f>
        <v>0</v>
      </c>
      <c r="V20" s="20">
        <f ca="1">IF($L20&lt;&gt;0,VLOOKUP($N20,'Allocation Factors'!$B$13:$AU$658,11,FALSE)*$L20,0)+IF($H20&lt;&gt;0,(VLOOKUP($J20,'Allocation Factors'!$B$13:$AU$658,11,FALSE)*$H20),0)</f>
        <v>0</v>
      </c>
      <c r="W20" s="20">
        <f ca="1">IF($L20&lt;&gt;0,VLOOKUP($N20,'Allocation Factors'!$B$13:$AU$658,12,FALSE)*$L20,0)+IF($H20&lt;&gt;0,(VLOOKUP($J20,'Allocation Factors'!$B$13:$AU$658,12,FALSE)*$H20),0)</f>
        <v>0</v>
      </c>
      <c r="X20" s="20">
        <f ca="1">IF($L20&lt;&gt;0,VLOOKUP($N20,'Allocation Factors'!$B$13:$AU$658,13,FALSE)*$L20,0)+IF($H20&lt;&gt;0,(VLOOKUP($J20,'Allocation Factors'!$B$13:$AU$658,13,FALSE)*$H20),0)</f>
        <v>0</v>
      </c>
      <c r="Y20" s="20">
        <f ca="1">IF($L20&lt;&gt;0,VLOOKUP($N20,'Allocation Factors'!$B$13:$AU$658,14,FALSE)*$L20,0)+IF($H20&lt;&gt;0,(VLOOKUP($J20,'Allocation Factors'!$B$13:$AU$658,14,FALSE)*$H20),0)</f>
        <v>0</v>
      </c>
      <c r="Z20" s="20">
        <f ca="1">IF($L20&lt;&gt;0,VLOOKUP($N20,'Allocation Factors'!$B$13:$AU$658,15,FALSE)*$L20,0)+IF($H20&lt;&gt;0,(VLOOKUP($J20,'Allocation Factors'!$B$13:$AU$658,15,FALSE)*$H20),0)</f>
        <v>0</v>
      </c>
      <c r="AA20" s="20">
        <f ca="1">IF($L20&lt;&gt;0,VLOOKUP($N20,'Allocation Factors'!$B$13:$AU$658,16,FALSE)*$L20,0)+IF($H20&lt;&gt;0,(VLOOKUP($J20,'Allocation Factors'!$B$13:$AU$658,16,FALSE)*$H20),0)</f>
        <v>15.87535352139064</v>
      </c>
      <c r="AB20" s="20">
        <f ca="1">IF($L20&lt;&gt;0,VLOOKUP($N20,'Allocation Factors'!$B$13:$AU$658,17,FALSE)*$L20,0)+IF($H20&lt;&gt;0,(VLOOKUP($J20,'Allocation Factors'!$B$13:$AU$658,17,FALSE)*$H20),0)</f>
        <v>7.7225712517116802</v>
      </c>
      <c r="AC20" s="20">
        <f ca="1">IF($L20&lt;&gt;0,VLOOKUP($N20,'Allocation Factors'!$B$13:$AU$658,18,FALSE)*$L20,0)+IF($H20&lt;&gt;0,(VLOOKUP($J20,'Allocation Factors'!$B$13:$AU$658,18,FALSE)*$H20),0)</f>
        <v>0</v>
      </c>
      <c r="AD20" s="20">
        <f ca="1">IF($L20&lt;&gt;0,VLOOKUP($N20,'Allocation Factors'!$B$13:$AU$658,19,FALSE)*$L20,0)+IF($H20&lt;&gt;0,(VLOOKUP($J20,'Allocation Factors'!$B$13:$AU$658,19,FALSE)*$H20),0)</f>
        <v>0</v>
      </c>
      <c r="AE20" s="20">
        <f ca="1">IF($L20&lt;&gt;0,VLOOKUP($N20,'Allocation Factors'!$B$13:$AU$658,20,FALSE)*$L20,0)+IF($H20&lt;&gt;0,(VLOOKUP($J20,'Allocation Factors'!$B$13:$AU$658,20,FALSE)*$H20),0)</f>
        <v>183.61063815419615</v>
      </c>
      <c r="AF20" s="20">
        <f ca="1">IF($L20&lt;&gt;0,VLOOKUP($N20,'Allocation Factors'!$B$13:$AU$658,21,FALSE)*$L20,0)+IF($H20&lt;&gt;0,(VLOOKUP($J20,'Allocation Factors'!$B$13:$AU$658,21,FALSE)*$H20),0)</f>
        <v>0</v>
      </c>
      <c r="AG20" s="20">
        <f ca="1">IF($L20&lt;&gt;0,VLOOKUP($N20,'Allocation Factors'!$B$13:$AU$658,22,FALSE)*$L20,0)+IF($H20&lt;&gt;0,(VLOOKUP($J20,'Allocation Factors'!$B$13:$AU$658,22,FALSE)*$H20),0)</f>
        <v>0</v>
      </c>
      <c r="AH20" s="20">
        <f ca="1">IF($L20&lt;&gt;0,VLOOKUP($N20,'Allocation Factors'!$B$13:$AU$658,23,FALSE)*$L20,0)+IF($H20&lt;&gt;0,(VLOOKUP($J20,'Allocation Factors'!$B$13:$AU$658,23,FALSE)*$H20),0)</f>
        <v>0</v>
      </c>
      <c r="AI20" s="20">
        <f ca="1">IF($L20&lt;&gt;0,VLOOKUP($N20,'Allocation Factors'!$B$13:$AU$658,24,FALSE)*$L20,0)+IF($H20&lt;&gt;0,(VLOOKUP($J20,'Allocation Factors'!$B$13:$AU$658,24,FALSE)*$H20),0)</f>
        <v>0</v>
      </c>
      <c r="AJ20" s="23">
        <f>0</f>
        <v>0</v>
      </c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13"/>
    </row>
    <row r="21" spans="1:58" s="32" customFormat="1" x14ac:dyDescent="0.2">
      <c r="A21" s="2">
        <f t="shared" si="1"/>
        <v>7</v>
      </c>
      <c r="B21" s="32" t="s">
        <v>390</v>
      </c>
      <c r="D21" s="81">
        <f ca="1">SUM(D15:D20)</f>
        <v>20855.923243351954</v>
      </c>
      <c r="E21" s="79"/>
      <c r="F21" s="81">
        <f ca="1">SUM(F15:F20)</f>
        <v>155.08068271421143</v>
      </c>
      <c r="H21" s="81">
        <f ca="1">SUM(H15:H20)</f>
        <v>-7449.4151202177454</v>
      </c>
      <c r="J21" s="2"/>
      <c r="L21" s="42">
        <f ca="1">SUM(L15:L20)</f>
        <v>7604.4958029319569</v>
      </c>
      <c r="N21" s="2"/>
      <c r="P21" s="42">
        <f t="shared" ref="P21:AJ21" ca="1" si="2">SUM(P15:P20)</f>
        <v>3511.9995280800995</v>
      </c>
      <c r="Q21" s="42">
        <f t="shared" ca="1" si="2"/>
        <v>92.877308953545253</v>
      </c>
      <c r="R21" s="42">
        <f t="shared" ca="1" si="2"/>
        <v>-1174.8061135252026</v>
      </c>
      <c r="S21" s="42">
        <f t="shared" ca="1" si="2"/>
        <v>0</v>
      </c>
      <c r="T21" s="42">
        <f t="shared" ca="1" si="2"/>
        <v>0</v>
      </c>
      <c r="U21" s="42">
        <f t="shared" ca="1" si="2"/>
        <v>-1492.2493896674455</v>
      </c>
      <c r="V21" s="42">
        <f t="shared" ca="1" si="2"/>
        <v>-23.473381459005516</v>
      </c>
      <c r="W21" s="42">
        <f t="shared" ca="1" si="2"/>
        <v>0</v>
      </c>
      <c r="X21" s="42">
        <f t="shared" ca="1" si="2"/>
        <v>0</v>
      </c>
      <c r="Y21" s="42">
        <f t="shared" ca="1" si="2"/>
        <v>-422.50417404462354</v>
      </c>
      <c r="Z21" s="42">
        <f t="shared" ca="1" si="2"/>
        <v>0</v>
      </c>
      <c r="AA21" s="42">
        <f t="shared" ca="1" si="2"/>
        <v>-124.49493174221261</v>
      </c>
      <c r="AB21" s="42">
        <f t="shared" ca="1" si="2"/>
        <v>-8.5051692719041654</v>
      </c>
      <c r="AC21" s="42">
        <f t="shared" ca="1" si="2"/>
        <v>-87.997308975432944</v>
      </c>
      <c r="AD21" s="42">
        <f t="shared" ca="1" si="2"/>
        <v>0</v>
      </c>
      <c r="AE21" s="42">
        <f t="shared" ca="1" si="2"/>
        <v>41.611082703964939</v>
      </c>
      <c r="AF21" s="42">
        <f t="shared" ca="1" si="2"/>
        <v>-157.37676833756922</v>
      </c>
      <c r="AG21" s="42">
        <f t="shared" ca="1" si="2"/>
        <v>0</v>
      </c>
      <c r="AH21" s="42">
        <f t="shared" ca="1" si="2"/>
        <v>0</v>
      </c>
      <c r="AI21" s="42">
        <f t="shared" ca="1" si="2"/>
        <v>0</v>
      </c>
      <c r="AJ21" s="42">
        <f t="shared" si="2"/>
        <v>0</v>
      </c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8" x14ac:dyDescent="0.2">
      <c r="B22" s="32"/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1:58" x14ac:dyDescent="0.2">
      <c r="B23" s="77" t="s">
        <v>391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x14ac:dyDescent="0.2">
      <c r="A24" s="2">
        <f>A21+1</f>
        <v>8</v>
      </c>
      <c r="B24" s="32" t="s">
        <v>392</v>
      </c>
      <c r="D24" s="20">
        <f ca="1">'Total ALLOCATION'!D24-'Gas Cost ALLOCATION'!D24</f>
        <v>96004.225333664726</v>
      </c>
      <c r="E24" s="20"/>
      <c r="F24" s="20">
        <f ca="1">'Total ALLOCATION'!F24-'Gas Cost ALLOCATION'!F24</f>
        <v>96004.225333664726</v>
      </c>
      <c r="L24" s="20">
        <f t="shared" ref="L24:L27" ca="1" si="3">F24-H24</f>
        <v>96004.225333664726</v>
      </c>
      <c r="N24" s="18" t="s">
        <v>384</v>
      </c>
      <c r="P24" s="20">
        <f ca="1">IF($L24&lt;&gt;0,VLOOKUP($N24,'Allocation Factors'!$B$13:$AU$658,5,FALSE)*$L24,0)+IF($H24&lt;&gt;0,(VLOOKUP($J24,'Allocation Factors'!$B$13:$AU$658,5,FALSE)*$H24),0)</f>
        <v>48268.24259093486</v>
      </c>
      <c r="Q24" s="20">
        <f ca="1">IF($L24&lt;&gt;0,VLOOKUP($N24,'Allocation Factors'!$B$13:$AU$658,6,FALSE)*$L24,0)+IF($H24&lt;&gt;0,(VLOOKUP($J24,'Allocation Factors'!$B$13:$AU$658,6,FALSE)*$H24),0)</f>
        <v>34137.303789578502</v>
      </c>
      <c r="R24" s="20">
        <f ca="1">IF($L24&lt;&gt;0,VLOOKUP($N24,'Allocation Factors'!$B$13:$AU$658,7,FALSE)*$L24,0)+IF($H24&lt;&gt;0,(VLOOKUP($J24,'Allocation Factors'!$B$13:$AU$658,7,FALSE)*$H24),0)</f>
        <v>7026.3827021576453</v>
      </c>
      <c r="S24" s="20">
        <f ca="1">IF($L24&lt;&gt;0,VLOOKUP($N24,'Allocation Factors'!$B$13:$AU$658,8,FALSE)*$L24,0)+IF($H24&lt;&gt;0,(VLOOKUP($J24,'Allocation Factors'!$B$13:$AU$658,8,FALSE)*$H24),0)</f>
        <v>0</v>
      </c>
      <c r="T24" s="20">
        <f ca="1">IF($L24&lt;&gt;0,VLOOKUP($N24,'Allocation Factors'!$B$13:$AU$658,9,FALSE)*$L24,0)+IF($H24&lt;&gt;0,(VLOOKUP($J24,'Allocation Factors'!$B$13:$AU$658,9,FALSE)*$H24),0)</f>
        <v>0</v>
      </c>
      <c r="U24" s="20">
        <f ca="1">IF($L24&lt;&gt;0,VLOOKUP($N24,'Allocation Factors'!$B$13:$AU$658,10,FALSE)*$L24,0)+IF($H24&lt;&gt;0,(VLOOKUP($J24,'Allocation Factors'!$B$13:$AU$658,10,FALSE)*$H24),0)</f>
        <v>4007.397916916515</v>
      </c>
      <c r="V24" s="20">
        <f ca="1">IF($L24&lt;&gt;0,VLOOKUP($N24,'Allocation Factors'!$B$13:$AU$658,11,FALSE)*$L24,0)+IF($H24&lt;&gt;0,(VLOOKUP($J24,'Allocation Factors'!$B$13:$AU$658,11,FALSE)*$H24),0)</f>
        <v>0</v>
      </c>
      <c r="W24" s="20">
        <f ca="1">IF($L24&lt;&gt;0,VLOOKUP($N24,'Allocation Factors'!$B$13:$AU$658,12,FALSE)*$L24,0)+IF($H24&lt;&gt;0,(VLOOKUP($J24,'Allocation Factors'!$B$13:$AU$658,12,FALSE)*$H24),0)</f>
        <v>0</v>
      </c>
      <c r="X24" s="20">
        <f ca="1">IF($L24&lt;&gt;0,VLOOKUP($N24,'Allocation Factors'!$B$13:$AU$658,13,FALSE)*$L24,0)+IF($H24&lt;&gt;0,(VLOOKUP($J24,'Allocation Factors'!$B$13:$AU$658,13,FALSE)*$H24),0)</f>
        <v>0</v>
      </c>
      <c r="Y24" s="20">
        <f ca="1">IF($L24&lt;&gt;0,VLOOKUP($N24,'Allocation Factors'!$B$13:$AU$658,14,FALSE)*$L24,0)+IF($H24&lt;&gt;0,(VLOOKUP($J24,'Allocation Factors'!$B$13:$AU$658,14,FALSE)*$H24),0)</f>
        <v>0</v>
      </c>
      <c r="Z24" s="20">
        <f ca="1">IF($L24&lt;&gt;0,VLOOKUP($N24,'Allocation Factors'!$B$13:$AU$658,15,FALSE)*$L24,0)+IF($H24&lt;&gt;0,(VLOOKUP($J24,'Allocation Factors'!$B$13:$AU$658,15,FALSE)*$H24),0)</f>
        <v>0</v>
      </c>
      <c r="AA24" s="20">
        <f ca="1">IF($L24&lt;&gt;0,VLOOKUP($N24,'Allocation Factors'!$B$13:$AU$658,16,FALSE)*$L24,0)+IF($H24&lt;&gt;0,(VLOOKUP($J24,'Allocation Factors'!$B$13:$AU$658,16,FALSE)*$H24),0)</f>
        <v>0.60807345795248635</v>
      </c>
      <c r="AB24" s="20">
        <f ca="1">IF($L24&lt;&gt;0,VLOOKUP($N24,'Allocation Factors'!$B$13:$AU$658,17,FALSE)*$L24,0)+IF($H24&lt;&gt;0,(VLOOKUP($J24,'Allocation Factors'!$B$13:$AU$658,17,FALSE)*$H24),0)</f>
        <v>0</v>
      </c>
      <c r="AC24" s="20">
        <f ca="1">IF($L24&lt;&gt;0,VLOOKUP($N24,'Allocation Factors'!$B$13:$AU$658,18,FALSE)*$L24,0)+IF($H24&lt;&gt;0,(VLOOKUP($J24,'Allocation Factors'!$B$13:$AU$658,18,FALSE)*$H24),0)</f>
        <v>820.93869747260783</v>
      </c>
      <c r="AD24" s="20">
        <f ca="1">IF($L24&lt;&gt;0,VLOOKUP($N24,'Allocation Factors'!$B$13:$AU$658,19,FALSE)*$L24,0)+IF($H24&lt;&gt;0,(VLOOKUP($J24,'Allocation Factors'!$B$13:$AU$658,19,FALSE)*$H24),0)</f>
        <v>0</v>
      </c>
      <c r="AE24" s="20">
        <f ca="1">IF($L24&lt;&gt;0,VLOOKUP($N24,'Allocation Factors'!$B$13:$AU$658,20,FALSE)*$L24,0)+IF($H24&lt;&gt;0,(VLOOKUP($J24,'Allocation Factors'!$B$13:$AU$658,20,FALSE)*$H24),0)</f>
        <v>724.34935885302866</v>
      </c>
      <c r="AF24" s="20">
        <f ca="1">IF($L24&lt;&gt;0,VLOOKUP($N24,'Allocation Factors'!$B$13:$AU$658,21,FALSE)*$L24,0)+IF($H24&lt;&gt;0,(VLOOKUP($J24,'Allocation Factors'!$B$13:$AU$658,21,FALSE)*$H24),0)</f>
        <v>1019.0022042935967</v>
      </c>
      <c r="AG24" s="20">
        <f ca="1">IF($L24&lt;&gt;0,VLOOKUP($N24,'Allocation Factors'!$B$13:$AU$658,22,FALSE)*$L24,0)+IF($H24&lt;&gt;0,(VLOOKUP($J24,'Allocation Factors'!$B$13:$AU$658,22,FALSE)*$H24),0)</f>
        <v>0</v>
      </c>
      <c r="AH24" s="20">
        <f ca="1">IF($L24&lt;&gt;0,VLOOKUP($N24,'Allocation Factors'!$B$13:$AU$658,23,FALSE)*$L24,0)+IF($H24&lt;&gt;0,(VLOOKUP($J24,'Allocation Factors'!$B$13:$AU$658,23,FALSE)*$H24),0)</f>
        <v>0</v>
      </c>
      <c r="AI24" s="20">
        <f ca="1">IF($L24&lt;&gt;0,VLOOKUP($N24,'Allocation Factors'!$B$13:$AU$658,24,FALSE)*$L24,0)+IF($H24&lt;&gt;0,(VLOOKUP($J24,'Allocation Factors'!$B$13:$AU$658,24,FALSE)*$H24),0)</f>
        <v>0</v>
      </c>
      <c r="AJ24" s="23">
        <f>0</f>
        <v>0</v>
      </c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13"/>
    </row>
    <row r="25" spans="1:58" x14ac:dyDescent="0.2">
      <c r="A25" s="2">
        <f>A24+1</f>
        <v>9</v>
      </c>
      <c r="B25" s="32" t="s">
        <v>393</v>
      </c>
      <c r="D25" s="20">
        <f ca="1">'Total ALLOCATION'!D25-'Gas Cost ALLOCATION'!D25</f>
        <v>64332.828920156935</v>
      </c>
      <c r="E25" s="20"/>
      <c r="F25" s="20">
        <f ca="1">'Total ALLOCATION'!F25-'Gas Cost ALLOCATION'!F25</f>
        <v>64332.828920156935</v>
      </c>
      <c r="H25" s="8">
        <f ca="1">'Total ALLOCATION'!H25</f>
        <v>28256.55440729922</v>
      </c>
      <c r="J25" s="18" t="s">
        <v>394</v>
      </c>
      <c r="L25" s="20">
        <f t="shared" ca="1" si="3"/>
        <v>36076.274512857715</v>
      </c>
      <c r="N25" s="18" t="s">
        <v>395</v>
      </c>
      <c r="P25" s="20">
        <f ca="1">IF($L25&lt;&gt;0,VLOOKUP($N25,'Allocation Factors'!$B$13:$AU$658,5,FALSE)*$L25,0)+IF($H25&lt;&gt;0,(VLOOKUP($J25,'Allocation Factors'!$B$13:$AU$658,5,FALSE)*$H25),0)</f>
        <v>33708.011898071622</v>
      </c>
      <c r="Q25" s="20">
        <f ca="1">IF($L25&lt;&gt;0,VLOOKUP($N25,'Allocation Factors'!$B$13:$AU$658,6,FALSE)*$L25,0)+IF($H25&lt;&gt;0,(VLOOKUP($J25,'Allocation Factors'!$B$13:$AU$658,6,FALSE)*$H25),0)</f>
        <v>23574.721530063682</v>
      </c>
      <c r="R25" s="20">
        <f ca="1">IF($L25&lt;&gt;0,VLOOKUP($N25,'Allocation Factors'!$B$13:$AU$658,7,FALSE)*$L25,0)+IF($H25&lt;&gt;0,(VLOOKUP($J25,'Allocation Factors'!$B$13:$AU$658,7,FALSE)*$H25),0)</f>
        <v>3572.4045927256166</v>
      </c>
      <c r="S25" s="20">
        <f ca="1">IF($L25&lt;&gt;0,VLOOKUP($N25,'Allocation Factors'!$B$13:$AU$658,8,FALSE)*$L25,0)+IF($H25&lt;&gt;0,(VLOOKUP($J25,'Allocation Factors'!$B$13:$AU$658,8,FALSE)*$H25),0)</f>
        <v>0</v>
      </c>
      <c r="T25" s="20">
        <f ca="1">IF($L25&lt;&gt;0,VLOOKUP($N25,'Allocation Factors'!$B$13:$AU$658,9,FALSE)*$L25,0)+IF($H25&lt;&gt;0,(VLOOKUP($J25,'Allocation Factors'!$B$13:$AU$658,9,FALSE)*$H25),0)</f>
        <v>0</v>
      </c>
      <c r="U25" s="20">
        <f ca="1">IF($L25&lt;&gt;0,VLOOKUP($N25,'Allocation Factors'!$B$13:$AU$658,10,FALSE)*$L25,0)+IF($H25&lt;&gt;0,(VLOOKUP($J25,'Allocation Factors'!$B$13:$AU$658,10,FALSE)*$H25),0)</f>
        <v>1403.149339620704</v>
      </c>
      <c r="V25" s="20">
        <f ca="1">IF($L25&lt;&gt;0,VLOOKUP($N25,'Allocation Factors'!$B$13:$AU$658,11,FALSE)*$L25,0)+IF($H25&lt;&gt;0,(VLOOKUP($J25,'Allocation Factors'!$B$13:$AU$658,11,FALSE)*$H25),0)</f>
        <v>0</v>
      </c>
      <c r="W25" s="20">
        <f ca="1">IF($L25&lt;&gt;0,VLOOKUP($N25,'Allocation Factors'!$B$13:$AU$658,12,FALSE)*$L25,0)+IF($H25&lt;&gt;0,(VLOOKUP($J25,'Allocation Factors'!$B$13:$AU$658,12,FALSE)*$H25),0)</f>
        <v>0</v>
      </c>
      <c r="X25" s="20">
        <f ca="1">IF($L25&lt;&gt;0,VLOOKUP($N25,'Allocation Factors'!$B$13:$AU$658,13,FALSE)*$L25,0)+IF($H25&lt;&gt;0,(VLOOKUP($J25,'Allocation Factors'!$B$13:$AU$658,13,FALSE)*$H25),0)</f>
        <v>0</v>
      </c>
      <c r="Y25" s="20">
        <f ca="1">IF($L25&lt;&gt;0,VLOOKUP($N25,'Allocation Factors'!$B$13:$AU$658,14,FALSE)*$L25,0)+IF($H25&lt;&gt;0,(VLOOKUP($J25,'Allocation Factors'!$B$13:$AU$658,14,FALSE)*$H25),0)</f>
        <v>0</v>
      </c>
      <c r="Z25" s="20">
        <f ca="1">IF($L25&lt;&gt;0,VLOOKUP($N25,'Allocation Factors'!$B$13:$AU$658,15,FALSE)*$L25,0)+IF($H25&lt;&gt;0,(VLOOKUP($J25,'Allocation Factors'!$B$13:$AU$658,15,FALSE)*$H25),0)</f>
        <v>0</v>
      </c>
      <c r="AA25" s="20">
        <f ca="1">IF($L25&lt;&gt;0,VLOOKUP($N25,'Allocation Factors'!$B$13:$AU$658,16,FALSE)*$L25,0)+IF($H25&lt;&gt;0,(VLOOKUP($J25,'Allocation Factors'!$B$13:$AU$658,16,FALSE)*$H25),0)</f>
        <v>295.4351671936443</v>
      </c>
      <c r="AB25" s="20">
        <f ca="1">IF($L25&lt;&gt;0,VLOOKUP($N25,'Allocation Factors'!$B$13:$AU$658,17,FALSE)*$L25,0)+IF($H25&lt;&gt;0,(VLOOKUP($J25,'Allocation Factors'!$B$13:$AU$658,17,FALSE)*$H25),0)</f>
        <v>0</v>
      </c>
      <c r="AC25" s="20">
        <f ca="1">IF($L25&lt;&gt;0,VLOOKUP($N25,'Allocation Factors'!$B$13:$AU$658,18,FALSE)*$L25,0)+IF($H25&lt;&gt;0,(VLOOKUP($J25,'Allocation Factors'!$B$13:$AU$658,18,FALSE)*$H25),0)</f>
        <v>563.52280005134764</v>
      </c>
      <c r="AD25" s="20">
        <f ca="1">IF($L25&lt;&gt;0,VLOOKUP($N25,'Allocation Factors'!$B$13:$AU$658,19,FALSE)*$L25,0)+IF($H25&lt;&gt;0,(VLOOKUP($J25,'Allocation Factors'!$B$13:$AU$658,19,FALSE)*$H25),0)</f>
        <v>0</v>
      </c>
      <c r="AE25" s="20">
        <f ca="1">IF($L25&lt;&gt;0,VLOOKUP($N25,'Allocation Factors'!$B$13:$AU$658,20,FALSE)*$L25,0)+IF($H25&lt;&gt;0,(VLOOKUP($J25,'Allocation Factors'!$B$13:$AU$658,20,FALSE)*$H25),0)</f>
        <v>684.41683280989673</v>
      </c>
      <c r="AF25" s="20">
        <f ca="1">IF($L25&lt;&gt;0,VLOOKUP($N25,'Allocation Factors'!$B$13:$AU$658,21,FALSE)*$L25,0)+IF($H25&lt;&gt;0,(VLOOKUP($J25,'Allocation Factors'!$B$13:$AU$658,21,FALSE)*$H25),0)</f>
        <v>531.16675962042007</v>
      </c>
      <c r="AG25" s="20">
        <f ca="1">IF($L25&lt;&gt;0,VLOOKUP($N25,'Allocation Factors'!$B$13:$AU$658,22,FALSE)*$L25,0)+IF($H25&lt;&gt;0,(VLOOKUP($J25,'Allocation Factors'!$B$13:$AU$658,22,FALSE)*$H25),0)</f>
        <v>0</v>
      </c>
      <c r="AH25" s="20">
        <f ca="1">IF($L25&lt;&gt;0,VLOOKUP($N25,'Allocation Factors'!$B$13:$AU$658,23,FALSE)*$L25,0)+IF($H25&lt;&gt;0,(VLOOKUP($J25,'Allocation Factors'!$B$13:$AU$658,23,FALSE)*$H25),0)</f>
        <v>0</v>
      </c>
      <c r="AI25" s="20">
        <f ca="1">IF($L25&lt;&gt;0,VLOOKUP($N25,'Allocation Factors'!$B$13:$AU$658,24,FALSE)*$L25,0)+IF($H25&lt;&gt;0,(VLOOKUP($J25,'Allocation Factors'!$B$13:$AU$658,24,FALSE)*$H25),0)</f>
        <v>0</v>
      </c>
      <c r="AJ25" s="23">
        <f>0</f>
        <v>0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13"/>
    </row>
    <row r="26" spans="1:58" x14ac:dyDescent="0.2">
      <c r="A26" s="2">
        <f t="shared" ref="A26:A28" si="4">A25+1</f>
        <v>10</v>
      </c>
      <c r="B26" s="32" t="s">
        <v>396</v>
      </c>
      <c r="D26" s="20">
        <f ca="1">'Total ALLOCATION'!D26-'Gas Cost ALLOCATION'!D26</f>
        <v>5768.9625818688937</v>
      </c>
      <c r="E26" s="20"/>
      <c r="F26" s="20">
        <f ca="1">'Total ALLOCATION'!F26-'Gas Cost ALLOCATION'!F26</f>
        <v>5768.9625818688937</v>
      </c>
      <c r="L26" s="20">
        <f t="shared" ca="1" si="3"/>
        <v>5768.9625818688937</v>
      </c>
      <c r="N26" s="18" t="s">
        <v>397</v>
      </c>
      <c r="P26" s="20">
        <f ca="1">IF($L26&lt;&gt;0,VLOOKUP($N26,'Allocation Factors'!$B$13:$AU$658,5,FALSE)*$L26,0)+IF($H26&lt;&gt;0,(VLOOKUP($J26,'Allocation Factors'!$B$13:$AU$658,5,FALSE)*$H26),0)</f>
        <v>2870.4428667766897</v>
      </c>
      <c r="Q26" s="20">
        <f ca="1">IF($L26&lt;&gt;0,VLOOKUP($N26,'Allocation Factors'!$B$13:$AU$658,6,FALSE)*$L26,0)+IF($H26&lt;&gt;0,(VLOOKUP($J26,'Allocation Factors'!$B$13:$AU$658,6,FALSE)*$H26),0)</f>
        <v>2036.4997594724211</v>
      </c>
      <c r="R26" s="20">
        <f ca="1">IF($L26&lt;&gt;0,VLOOKUP($N26,'Allocation Factors'!$B$13:$AU$658,7,FALSE)*$L26,0)+IF($H26&lt;&gt;0,(VLOOKUP($J26,'Allocation Factors'!$B$13:$AU$658,7,FALSE)*$H26),0)</f>
        <v>123.98612157278328</v>
      </c>
      <c r="S26" s="20">
        <f ca="1">IF($L26&lt;&gt;0,VLOOKUP($N26,'Allocation Factors'!$B$13:$AU$658,8,FALSE)*$L26,0)+IF($H26&lt;&gt;0,(VLOOKUP($J26,'Allocation Factors'!$B$13:$AU$658,8,FALSE)*$H26),0)</f>
        <v>0</v>
      </c>
      <c r="T26" s="20">
        <f ca="1">IF($L26&lt;&gt;0,VLOOKUP($N26,'Allocation Factors'!$B$13:$AU$658,9,FALSE)*$L26,0)+IF($H26&lt;&gt;0,(VLOOKUP($J26,'Allocation Factors'!$B$13:$AU$658,9,FALSE)*$H26),0)</f>
        <v>0</v>
      </c>
      <c r="U26" s="20">
        <f ca="1">IF($L26&lt;&gt;0,VLOOKUP($N26,'Allocation Factors'!$B$13:$AU$658,10,FALSE)*$L26,0)+IF($H26&lt;&gt;0,(VLOOKUP($J26,'Allocation Factors'!$B$13:$AU$658,10,FALSE)*$H26),0)</f>
        <v>129.28783480210822</v>
      </c>
      <c r="V26" s="20">
        <f ca="1">IF($L26&lt;&gt;0,VLOOKUP($N26,'Allocation Factors'!$B$13:$AU$658,11,FALSE)*$L26,0)+IF($H26&lt;&gt;0,(VLOOKUP($J26,'Allocation Factors'!$B$13:$AU$658,11,FALSE)*$H26),0)</f>
        <v>1.2137004413659704</v>
      </c>
      <c r="W26" s="20">
        <f ca="1">IF($L26&lt;&gt;0,VLOOKUP($N26,'Allocation Factors'!$B$13:$AU$658,12,FALSE)*$L26,0)+IF($H26&lt;&gt;0,(VLOOKUP($J26,'Allocation Factors'!$B$13:$AU$658,12,FALSE)*$H26),0)</f>
        <v>14.134857380997785</v>
      </c>
      <c r="X26" s="20">
        <f ca="1">IF($L26&lt;&gt;0,VLOOKUP($N26,'Allocation Factors'!$B$13:$AU$658,13,FALSE)*$L26,0)+IF($H26&lt;&gt;0,(VLOOKUP($J26,'Allocation Factors'!$B$13:$AU$658,13,FALSE)*$H26),0)</f>
        <v>0.88840039454436248</v>
      </c>
      <c r="Y26" s="20">
        <f ca="1">IF($L26&lt;&gt;0,VLOOKUP($N26,'Allocation Factors'!$B$13:$AU$658,14,FALSE)*$L26,0)+IF($H26&lt;&gt;0,(VLOOKUP($J26,'Allocation Factors'!$B$13:$AU$658,14,FALSE)*$H26),0)</f>
        <v>69.627417392007615</v>
      </c>
      <c r="Z26" s="20">
        <f ca="1">IF($L26&lt;&gt;0,VLOOKUP($N26,'Allocation Factors'!$B$13:$AU$658,15,FALSE)*$L26,0)+IF($H26&lt;&gt;0,(VLOOKUP($J26,'Allocation Factors'!$B$13:$AU$658,15,FALSE)*$H26),0)</f>
        <v>0.9655381496485147</v>
      </c>
      <c r="AA26" s="20">
        <f ca="1">IF($L26&lt;&gt;0,VLOOKUP($N26,'Allocation Factors'!$B$13:$AU$658,16,FALSE)*$L26,0)+IF($H26&lt;&gt;0,(VLOOKUP($J26,'Allocation Factors'!$B$13:$AU$658,16,FALSE)*$H26),0)</f>
        <v>10.791295048938501</v>
      </c>
      <c r="AB26" s="20">
        <f ca="1">IF($L26&lt;&gt;0,VLOOKUP($N26,'Allocation Factors'!$B$13:$AU$658,17,FALSE)*$L26,0)+IF($H26&lt;&gt;0,(VLOOKUP($J26,'Allocation Factors'!$B$13:$AU$658,17,FALSE)*$H26),0)</f>
        <v>0.87821516126391974</v>
      </c>
      <c r="AC26" s="20">
        <f ca="1">IF($L26&lt;&gt;0,VLOOKUP($N26,'Allocation Factors'!$B$13:$AU$658,18,FALSE)*$L26,0)+IF($H26&lt;&gt;0,(VLOOKUP($J26,'Allocation Factors'!$B$13:$AU$658,18,FALSE)*$H26),0)</f>
        <v>13.175509041245668</v>
      </c>
      <c r="AD26" s="20">
        <f ca="1">IF($L26&lt;&gt;0,VLOOKUP($N26,'Allocation Factors'!$B$13:$AU$658,19,FALSE)*$L26,0)+IF($H26&lt;&gt;0,(VLOOKUP($J26,'Allocation Factors'!$B$13:$AU$658,19,FALSE)*$H26),0)</f>
        <v>0</v>
      </c>
      <c r="AE26" s="20">
        <f ca="1">IF($L26&lt;&gt;0,VLOOKUP($N26,'Allocation Factors'!$B$13:$AU$658,20,FALSE)*$L26,0)+IF($H26&lt;&gt;0,(VLOOKUP($J26,'Allocation Factors'!$B$13:$AU$658,20,FALSE)*$H26),0)</f>
        <v>16.088781280142612</v>
      </c>
      <c r="AF26" s="20">
        <f ca="1">IF($L26&lt;&gt;0,VLOOKUP($N26,'Allocation Factors'!$B$13:$AU$658,21,FALSE)*$L26,0)+IF($H26&lt;&gt;0,(VLOOKUP($J26,'Allocation Factors'!$B$13:$AU$658,21,FALSE)*$H26),0)</f>
        <v>20.924434369106717</v>
      </c>
      <c r="AG26" s="20">
        <f ca="1">IF($L26&lt;&gt;0,VLOOKUP($N26,'Allocation Factors'!$B$13:$AU$658,22,FALSE)*$L26,0)+IF($H26&lt;&gt;0,(VLOOKUP($J26,'Allocation Factors'!$B$13:$AU$658,22,FALSE)*$H26),0)</f>
        <v>454.26584080866246</v>
      </c>
      <c r="AH26" s="20">
        <f ca="1">IF($L26&lt;&gt;0,VLOOKUP($N26,'Allocation Factors'!$B$13:$AU$658,23,FALSE)*$L26,0)+IF($H26&lt;&gt;0,(VLOOKUP($J26,'Allocation Factors'!$B$13:$AU$658,23,FALSE)*$H26),0)</f>
        <v>4.0222614449731982</v>
      </c>
      <c r="AI26" s="20">
        <f ca="1">IF($L26&lt;&gt;0,VLOOKUP($N26,'Allocation Factors'!$B$13:$AU$658,24,FALSE)*$L26,0)+IF($H26&lt;&gt;0,(VLOOKUP($J26,'Allocation Factors'!$B$13:$AU$658,24,FALSE)*$H26),0)</f>
        <v>1.7697483319945271</v>
      </c>
      <c r="AJ26" s="23">
        <f>0</f>
        <v>0</v>
      </c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13"/>
    </row>
    <row r="27" spans="1:58" x14ac:dyDescent="0.2">
      <c r="A27" s="2">
        <f t="shared" si="4"/>
        <v>11</v>
      </c>
      <c r="B27" s="32" t="s">
        <v>398</v>
      </c>
      <c r="D27" s="20">
        <f ca="1">'Total ALLOCATION'!D27-'Gas Cost ALLOCATION'!D27</f>
        <v>0</v>
      </c>
      <c r="E27" s="20"/>
      <c r="F27" s="20">
        <f ca="1">'Total ALLOCATION'!F27-'Gas Cost ALLOCATION'!F27</f>
        <v>0</v>
      </c>
      <c r="L27" s="20">
        <f t="shared" ca="1" si="3"/>
        <v>0</v>
      </c>
      <c r="N27" s="18" t="s">
        <v>399</v>
      </c>
      <c r="P27" s="20">
        <f ca="1">IF($L27&lt;&gt;0,VLOOKUP($N27,'Allocation Factors'!$B$13:$AU$658,5,FALSE)*$L27,0)+IF($H27&lt;&gt;0,(VLOOKUP($J27,'Allocation Factors'!$B$13:$AU$658,5,FALSE)*$H27),0)</f>
        <v>0</v>
      </c>
      <c r="Q27" s="20">
        <f ca="1">IF($L27&lt;&gt;0,VLOOKUP($N27,'Allocation Factors'!$B$13:$AU$658,6,FALSE)*$L27,0)+IF($H27&lt;&gt;0,(VLOOKUP($J27,'Allocation Factors'!$B$13:$AU$658,6,FALSE)*$H27),0)</f>
        <v>0</v>
      </c>
      <c r="R27" s="20">
        <f ca="1">IF($L27&lt;&gt;0,VLOOKUP($N27,'Allocation Factors'!$B$13:$AU$658,7,FALSE)*$L27,0)+IF($H27&lt;&gt;0,(VLOOKUP($J27,'Allocation Factors'!$B$13:$AU$658,7,FALSE)*$H27),0)</f>
        <v>0</v>
      </c>
      <c r="S27" s="20">
        <f ca="1">IF($L27&lt;&gt;0,VLOOKUP($N27,'Allocation Factors'!$B$13:$AU$658,8,FALSE)*$L27,0)+IF($H27&lt;&gt;0,(VLOOKUP($J27,'Allocation Factors'!$B$13:$AU$658,8,FALSE)*$H27),0)</f>
        <v>0</v>
      </c>
      <c r="T27" s="20">
        <f ca="1">IF($L27&lt;&gt;0,VLOOKUP($N27,'Allocation Factors'!$B$13:$AU$658,9,FALSE)*$L27,0)+IF($H27&lt;&gt;0,(VLOOKUP($J27,'Allocation Factors'!$B$13:$AU$658,9,FALSE)*$H27),0)</f>
        <v>0</v>
      </c>
      <c r="U27" s="20">
        <f ca="1">IF($L27&lt;&gt;0,VLOOKUP($N27,'Allocation Factors'!$B$13:$AU$658,10,FALSE)*$L27,0)+IF($H27&lt;&gt;0,(VLOOKUP($J27,'Allocation Factors'!$B$13:$AU$658,10,FALSE)*$H27),0)</f>
        <v>0</v>
      </c>
      <c r="V27" s="20">
        <f ca="1">IF($L27&lt;&gt;0,VLOOKUP($N27,'Allocation Factors'!$B$13:$AU$658,11,FALSE)*$L27,0)+IF($H27&lt;&gt;0,(VLOOKUP($J27,'Allocation Factors'!$B$13:$AU$658,11,FALSE)*$H27),0)</f>
        <v>0</v>
      </c>
      <c r="W27" s="20">
        <f ca="1">IF($L27&lt;&gt;0,VLOOKUP($N27,'Allocation Factors'!$B$13:$AU$658,12,FALSE)*$L27,0)+IF($H27&lt;&gt;0,(VLOOKUP($J27,'Allocation Factors'!$B$13:$AU$658,12,FALSE)*$H27),0)</f>
        <v>0</v>
      </c>
      <c r="X27" s="20">
        <f ca="1">IF($L27&lt;&gt;0,VLOOKUP($N27,'Allocation Factors'!$B$13:$AU$658,13,FALSE)*$L27,0)+IF($H27&lt;&gt;0,(VLOOKUP($J27,'Allocation Factors'!$B$13:$AU$658,13,FALSE)*$H27),0)</f>
        <v>0</v>
      </c>
      <c r="Y27" s="20">
        <f ca="1">IF($L27&lt;&gt;0,VLOOKUP($N27,'Allocation Factors'!$B$13:$AU$658,14,FALSE)*$L27,0)+IF($H27&lt;&gt;0,(VLOOKUP($J27,'Allocation Factors'!$B$13:$AU$658,14,FALSE)*$H27),0)</f>
        <v>0</v>
      </c>
      <c r="Z27" s="20">
        <f ca="1">IF($L27&lt;&gt;0,VLOOKUP($N27,'Allocation Factors'!$B$13:$AU$658,15,FALSE)*$L27,0)+IF($H27&lt;&gt;0,(VLOOKUP($J27,'Allocation Factors'!$B$13:$AU$658,15,FALSE)*$H27),0)</f>
        <v>0</v>
      </c>
      <c r="AA27" s="20">
        <f ca="1">IF($L27&lt;&gt;0,VLOOKUP($N27,'Allocation Factors'!$B$13:$AU$658,16,FALSE)*$L27,0)+IF($H27&lt;&gt;0,(VLOOKUP($J27,'Allocation Factors'!$B$13:$AU$658,16,FALSE)*$H27),0)</f>
        <v>0</v>
      </c>
      <c r="AB27" s="20">
        <f ca="1">IF($L27&lt;&gt;0,VLOOKUP($N27,'Allocation Factors'!$B$13:$AU$658,17,FALSE)*$L27,0)+IF($H27&lt;&gt;0,(VLOOKUP($J27,'Allocation Factors'!$B$13:$AU$658,17,FALSE)*$H27),0)</f>
        <v>0</v>
      </c>
      <c r="AC27" s="20">
        <f ca="1">IF($L27&lt;&gt;0,VLOOKUP($N27,'Allocation Factors'!$B$13:$AU$658,18,FALSE)*$L27,0)+IF($H27&lt;&gt;0,(VLOOKUP($J27,'Allocation Factors'!$B$13:$AU$658,18,FALSE)*$H27),0)</f>
        <v>0</v>
      </c>
      <c r="AD27" s="20">
        <f ca="1">IF($L27&lt;&gt;0,VLOOKUP($N27,'Allocation Factors'!$B$13:$AU$658,19,FALSE)*$L27,0)+IF($H27&lt;&gt;0,(VLOOKUP($J27,'Allocation Factors'!$B$13:$AU$658,19,FALSE)*$H27),0)</f>
        <v>0</v>
      </c>
      <c r="AE27" s="20">
        <f ca="1">IF($L27&lt;&gt;0,VLOOKUP($N27,'Allocation Factors'!$B$13:$AU$658,20,FALSE)*$L27,0)+IF($H27&lt;&gt;0,(VLOOKUP($J27,'Allocation Factors'!$B$13:$AU$658,20,FALSE)*$H27),0)</f>
        <v>0</v>
      </c>
      <c r="AF27" s="20">
        <f ca="1">IF($L27&lt;&gt;0,VLOOKUP($N27,'Allocation Factors'!$B$13:$AU$658,21,FALSE)*$L27,0)+IF($H27&lt;&gt;0,(VLOOKUP($J27,'Allocation Factors'!$B$13:$AU$658,21,FALSE)*$H27),0)</f>
        <v>0</v>
      </c>
      <c r="AG27" s="20">
        <f ca="1">IF($L27&lt;&gt;0,VLOOKUP($N27,'Allocation Factors'!$B$13:$AU$658,22,FALSE)*$L27,0)+IF($H27&lt;&gt;0,(VLOOKUP($J27,'Allocation Factors'!$B$13:$AU$658,22,FALSE)*$H27),0)</f>
        <v>0</v>
      </c>
      <c r="AH27" s="20">
        <f ca="1">IF($L27&lt;&gt;0,VLOOKUP($N27,'Allocation Factors'!$B$13:$AU$658,23,FALSE)*$L27,0)+IF($H27&lt;&gt;0,(VLOOKUP($J27,'Allocation Factors'!$B$13:$AU$658,23,FALSE)*$H27),0)</f>
        <v>0</v>
      </c>
      <c r="AI27" s="20">
        <f ca="1">IF($L27&lt;&gt;0,VLOOKUP($N27,'Allocation Factors'!$B$13:$AU$658,24,FALSE)*$L27,0)+IF($H27&lt;&gt;0,(VLOOKUP($J27,'Allocation Factors'!$B$13:$AU$658,24,FALSE)*$H27),0)</f>
        <v>0</v>
      </c>
      <c r="AJ27" s="23">
        <f>0</f>
        <v>0</v>
      </c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13"/>
    </row>
    <row r="28" spans="1:58" s="32" customFormat="1" x14ac:dyDescent="0.2">
      <c r="A28" s="2">
        <f t="shared" si="4"/>
        <v>12</v>
      </c>
      <c r="B28" s="32" t="s">
        <v>400</v>
      </c>
      <c r="D28" s="42">
        <f ca="1">SUM(D24:D27)</f>
        <v>166106.01683569056</v>
      </c>
      <c r="F28" s="42">
        <f ca="1">SUM(F24:F27)</f>
        <v>166106.01683569056</v>
      </c>
      <c r="H28" s="42">
        <f ca="1">SUM(H24:H27)</f>
        <v>28256.55440729922</v>
      </c>
      <c r="J28" s="84"/>
      <c r="L28" s="42">
        <f ca="1">SUM(L24:L27)</f>
        <v>137849.46242839133</v>
      </c>
      <c r="N28" s="2"/>
      <c r="P28" s="42">
        <f t="shared" ref="P28:AJ28" ca="1" si="5">SUM(P24:P27)</f>
        <v>84846.697355783166</v>
      </c>
      <c r="Q28" s="42">
        <f t="shared" ca="1" si="5"/>
        <v>59748.525079114603</v>
      </c>
      <c r="R28" s="42">
        <f t="shared" ca="1" si="5"/>
        <v>10722.773416456046</v>
      </c>
      <c r="S28" s="42">
        <f t="shared" ca="1" si="5"/>
        <v>0</v>
      </c>
      <c r="T28" s="42">
        <f t="shared" ca="1" si="5"/>
        <v>0</v>
      </c>
      <c r="U28" s="42">
        <f t="shared" ca="1" si="5"/>
        <v>5539.8350913393278</v>
      </c>
      <c r="V28" s="42">
        <f t="shared" ca="1" si="5"/>
        <v>1.2137004413659704</v>
      </c>
      <c r="W28" s="42">
        <f t="shared" ca="1" si="5"/>
        <v>14.134857380997785</v>
      </c>
      <c r="X28" s="42">
        <f t="shared" ca="1" si="5"/>
        <v>0.88840039454436248</v>
      </c>
      <c r="Y28" s="42">
        <f t="shared" ca="1" si="5"/>
        <v>69.627417392007615</v>
      </c>
      <c r="Z28" s="42">
        <f t="shared" ca="1" si="5"/>
        <v>0.9655381496485147</v>
      </c>
      <c r="AA28" s="42">
        <f t="shared" ca="1" si="5"/>
        <v>306.8345357005353</v>
      </c>
      <c r="AB28" s="42">
        <f t="shared" ca="1" si="5"/>
        <v>0.87821516126391974</v>
      </c>
      <c r="AC28" s="42">
        <f t="shared" ca="1" si="5"/>
        <v>1397.6370065652013</v>
      </c>
      <c r="AD28" s="42">
        <f t="shared" ca="1" si="5"/>
        <v>0</v>
      </c>
      <c r="AE28" s="42">
        <f t="shared" ca="1" si="5"/>
        <v>1424.8549729430681</v>
      </c>
      <c r="AF28" s="42">
        <f t="shared" ca="1" si="5"/>
        <v>1571.0933982831234</v>
      </c>
      <c r="AG28" s="42">
        <f t="shared" ca="1" si="5"/>
        <v>454.26584080866246</v>
      </c>
      <c r="AH28" s="42">
        <f t="shared" ca="1" si="5"/>
        <v>4.0222614449731982</v>
      </c>
      <c r="AI28" s="42">
        <f t="shared" ca="1" si="5"/>
        <v>1.7697483319945271</v>
      </c>
      <c r="AJ28" s="42">
        <f t="shared" si="5"/>
        <v>0</v>
      </c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8" x14ac:dyDescent="0.2">
      <c r="B29" s="32"/>
      <c r="D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</row>
    <row r="30" spans="1:58" x14ac:dyDescent="0.2">
      <c r="B30" s="77" t="s">
        <v>401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</row>
    <row r="31" spans="1:58" x14ac:dyDescent="0.2">
      <c r="A31" s="2">
        <f>A28+1</f>
        <v>13</v>
      </c>
      <c r="B31" s="32" t="s">
        <v>402</v>
      </c>
      <c r="D31" s="20">
        <f ca="1">'Total ALLOCATION'!D31-'Gas Cost ALLOCATION'!D31</f>
        <v>12889.72691135346</v>
      </c>
      <c r="E31" s="20"/>
      <c r="F31" s="20">
        <f ca="1">'Total ALLOCATION'!F31-'Gas Cost ALLOCATION'!F31</f>
        <v>12889.72691135346</v>
      </c>
      <c r="L31" s="20">
        <f t="shared" ref="L31:L37" ca="1" si="6">F31-H31</f>
        <v>12889.72691135346</v>
      </c>
      <c r="N31" s="18" t="s">
        <v>403</v>
      </c>
      <c r="P31" s="20">
        <f ca="1">IF($L31&lt;&gt;0,VLOOKUP($N31,'Allocation Factors'!$B$13:$AU$658,5,FALSE)*$L31,0)+IF($H31&lt;&gt;0,(VLOOKUP($J31,'Allocation Factors'!$B$13:$AU$658,5,FALSE)*$H31),0)</f>
        <v>3617.8881835234329</v>
      </c>
      <c r="Q31" s="20">
        <f ca="1">IF($L31&lt;&gt;0,VLOOKUP($N31,'Allocation Factors'!$B$13:$AU$658,6,FALSE)*$L31,0)+IF($H31&lt;&gt;0,(VLOOKUP($J31,'Allocation Factors'!$B$13:$AU$658,6,FALSE)*$H31),0)</f>
        <v>2569.9469333859338</v>
      </c>
      <c r="R31" s="20">
        <f ca="1">IF($L31&lt;&gt;0,VLOOKUP($N31,'Allocation Factors'!$B$13:$AU$658,7,FALSE)*$L31,0)+IF($H31&lt;&gt;0,(VLOOKUP($J31,'Allocation Factors'!$B$13:$AU$658,7,FALSE)*$H31),0)</f>
        <v>700.57701752385265</v>
      </c>
      <c r="S31" s="20">
        <f ca="1">IF($L31&lt;&gt;0,VLOOKUP($N31,'Allocation Factors'!$B$13:$AU$658,8,FALSE)*$L31,0)+IF($H31&lt;&gt;0,(VLOOKUP($J31,'Allocation Factors'!$B$13:$AU$658,8,FALSE)*$H31),0)</f>
        <v>0</v>
      </c>
      <c r="T31" s="20">
        <f ca="1">IF($L31&lt;&gt;0,VLOOKUP($N31,'Allocation Factors'!$B$13:$AU$658,9,FALSE)*$L31,0)+IF($H31&lt;&gt;0,(VLOOKUP($J31,'Allocation Factors'!$B$13:$AU$658,9,FALSE)*$H31),0)</f>
        <v>0</v>
      </c>
      <c r="U31" s="20">
        <f ca="1">IF($L31&lt;&gt;0,VLOOKUP($N31,'Allocation Factors'!$B$13:$AU$658,10,FALSE)*$L31,0)+IF($H31&lt;&gt;0,(VLOOKUP($J31,'Allocation Factors'!$B$13:$AU$658,10,FALSE)*$H31),0)</f>
        <v>733.74321271367614</v>
      </c>
      <c r="V31" s="20">
        <f ca="1">IF($L31&lt;&gt;0,VLOOKUP($N31,'Allocation Factors'!$B$13:$AU$658,11,FALSE)*$L31,0)+IF($H31&lt;&gt;0,(VLOOKUP($J31,'Allocation Factors'!$B$13:$AU$658,11,FALSE)*$H31),0)</f>
        <v>0</v>
      </c>
      <c r="W31" s="20">
        <f ca="1">IF($L31&lt;&gt;0,VLOOKUP($N31,'Allocation Factors'!$B$13:$AU$658,12,FALSE)*$L31,0)+IF($H31&lt;&gt;0,(VLOOKUP($J31,'Allocation Factors'!$B$13:$AU$658,12,FALSE)*$H31),0)</f>
        <v>0</v>
      </c>
      <c r="X31" s="20">
        <f ca="1">IF($L31&lt;&gt;0,VLOOKUP($N31,'Allocation Factors'!$B$13:$AU$658,13,FALSE)*$L31,0)+IF($H31&lt;&gt;0,(VLOOKUP($J31,'Allocation Factors'!$B$13:$AU$658,13,FALSE)*$H31),0)</f>
        <v>0</v>
      </c>
      <c r="Y31" s="20">
        <f ca="1">IF($L31&lt;&gt;0,VLOOKUP($N31,'Allocation Factors'!$B$13:$AU$658,14,FALSE)*$L31,0)+IF($H31&lt;&gt;0,(VLOOKUP($J31,'Allocation Factors'!$B$13:$AU$658,14,FALSE)*$H31),0)</f>
        <v>396.62806907734824</v>
      </c>
      <c r="Z31" s="20">
        <f ca="1">IF($L31&lt;&gt;0,VLOOKUP($N31,'Allocation Factors'!$B$13:$AU$658,15,FALSE)*$L31,0)+IF($H31&lt;&gt;0,(VLOOKUP($J31,'Allocation Factors'!$B$13:$AU$658,15,FALSE)*$H31),0)</f>
        <v>0</v>
      </c>
      <c r="AA31" s="20">
        <f ca="1">IF($L31&lt;&gt;0,VLOOKUP($N31,'Allocation Factors'!$B$13:$AU$658,16,FALSE)*$L31,0)+IF($H31&lt;&gt;0,(VLOOKUP($J31,'Allocation Factors'!$B$13:$AU$658,16,FALSE)*$H31),0)</f>
        <v>5.5909286916888838E-2</v>
      </c>
      <c r="AB31" s="20">
        <f ca="1">IF($L31&lt;&gt;0,VLOOKUP($N31,'Allocation Factors'!$B$13:$AU$658,17,FALSE)*$L31,0)+IF($H31&lt;&gt;0,(VLOOKUP($J31,'Allocation Factors'!$B$13:$AU$658,17,FALSE)*$H31),0)</f>
        <v>0.75144510422512178</v>
      </c>
      <c r="AC31" s="20">
        <f ca="1">IF($L31&lt;&gt;0,VLOOKUP($N31,'Allocation Factors'!$B$13:$AU$658,18,FALSE)*$L31,0)+IF($H31&lt;&gt;0,(VLOOKUP($J31,'Allocation Factors'!$B$13:$AU$658,18,FALSE)*$H31),0)</f>
        <v>13.335840152606471</v>
      </c>
      <c r="AD31" s="20">
        <f ca="1">IF($L31&lt;&gt;0,VLOOKUP($N31,'Allocation Factors'!$B$13:$AU$658,19,FALSE)*$L31,0)+IF($H31&lt;&gt;0,(VLOOKUP($J31,'Allocation Factors'!$B$13:$AU$658,19,FALSE)*$H31),0)</f>
        <v>0</v>
      </c>
      <c r="AE31" s="20">
        <f ca="1">IF($L31&lt;&gt;0,VLOOKUP($N31,'Allocation Factors'!$B$13:$AU$658,20,FALSE)*$L31,0)+IF($H31&lt;&gt;0,(VLOOKUP($J31,'Allocation Factors'!$B$13:$AU$658,20,FALSE)*$H31),0)</f>
        <v>69.760716529963148</v>
      </c>
      <c r="AF31" s="20">
        <f ca="1">IF($L31&lt;&gt;0,VLOOKUP($N31,'Allocation Factors'!$B$13:$AU$658,21,FALSE)*$L31,0)+IF($H31&lt;&gt;0,(VLOOKUP($J31,'Allocation Factors'!$B$13:$AU$658,21,FALSE)*$H31),0)</f>
        <v>103.88333130348809</v>
      </c>
      <c r="AG31" s="20">
        <f ca="1">IF($L31&lt;&gt;0,VLOOKUP($N31,'Allocation Factors'!$B$13:$AU$658,22,FALSE)*$L31,0)+IF($H31&lt;&gt;0,(VLOOKUP($J31,'Allocation Factors'!$B$13:$AU$658,22,FALSE)*$H31),0)</f>
        <v>4683.1562527520173</v>
      </c>
      <c r="AH31" s="20">
        <f ca="1">IF($L31&lt;&gt;0,VLOOKUP($N31,'Allocation Factors'!$B$13:$AU$658,23,FALSE)*$L31,0)+IF($H31&lt;&gt;0,(VLOOKUP($J31,'Allocation Factors'!$B$13:$AU$658,23,FALSE)*$H31),0)</f>
        <v>0</v>
      </c>
      <c r="AI31" s="20">
        <f ca="1">IF($L31&lt;&gt;0,VLOOKUP($N31,'Allocation Factors'!$B$13:$AU$658,24,FALSE)*$L31,0)+IF($H31&lt;&gt;0,(VLOOKUP($J31,'Allocation Factors'!$B$13:$AU$658,24,FALSE)*$H31),0)</f>
        <v>0</v>
      </c>
      <c r="AJ31" s="23">
        <f>0</f>
        <v>0</v>
      </c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13"/>
    </row>
    <row r="32" spans="1:58" x14ac:dyDescent="0.2">
      <c r="A32" s="2">
        <f>A31+1</f>
        <v>14</v>
      </c>
      <c r="B32" s="32" t="s">
        <v>404</v>
      </c>
      <c r="D32" s="20">
        <f ca="1">'Total ALLOCATION'!D32-'Gas Cost ALLOCATION'!D32</f>
        <v>1418.3718363261085</v>
      </c>
      <c r="E32" s="20"/>
      <c r="F32" s="20">
        <f ca="1">'Total ALLOCATION'!F32-'Gas Cost ALLOCATION'!F32</f>
        <v>1418.3718363261085</v>
      </c>
      <c r="L32" s="20">
        <f t="shared" ca="1" si="6"/>
        <v>1418.3718363261085</v>
      </c>
      <c r="N32" s="18" t="s">
        <v>405</v>
      </c>
      <c r="P32" s="20">
        <f ca="1">IF($L32&lt;&gt;0,VLOOKUP($N32,'Allocation Factors'!$B$13:$AU$658,5,FALSE)*$L32,0)+IF($H32&lt;&gt;0,(VLOOKUP($J32,'Allocation Factors'!$B$13:$AU$658,5,FALSE)*$H32),0)</f>
        <v>186.25716832524159</v>
      </c>
      <c r="Q32" s="20">
        <f ca="1">IF($L32&lt;&gt;0,VLOOKUP($N32,'Allocation Factors'!$B$13:$AU$658,6,FALSE)*$L32,0)+IF($H32&lt;&gt;0,(VLOOKUP($J32,'Allocation Factors'!$B$13:$AU$658,6,FALSE)*$H32),0)</f>
        <v>132.3067530772685</v>
      </c>
      <c r="R32" s="20">
        <f ca="1">IF($L32&lt;&gt;0,VLOOKUP($N32,'Allocation Factors'!$B$13:$AU$658,7,FALSE)*$L32,0)+IF($H32&lt;&gt;0,(VLOOKUP($J32,'Allocation Factors'!$B$13:$AU$658,7,FALSE)*$H32),0)</f>
        <v>36.067309120276683</v>
      </c>
      <c r="S32" s="20">
        <f ca="1">IF($L32&lt;&gt;0,VLOOKUP($N32,'Allocation Factors'!$B$13:$AU$658,8,FALSE)*$L32,0)+IF($H32&lt;&gt;0,(VLOOKUP($J32,'Allocation Factors'!$B$13:$AU$658,8,FALSE)*$H32),0)</f>
        <v>0</v>
      </c>
      <c r="T32" s="20">
        <f ca="1">IF($L32&lt;&gt;0,VLOOKUP($N32,'Allocation Factors'!$B$13:$AU$658,9,FALSE)*$L32,0)+IF($H32&lt;&gt;0,(VLOOKUP($J32,'Allocation Factors'!$B$13:$AU$658,9,FALSE)*$H32),0)</f>
        <v>0</v>
      </c>
      <c r="U32" s="20">
        <f ca="1">IF($L32&lt;&gt;0,VLOOKUP($N32,'Allocation Factors'!$B$13:$AU$658,10,FALSE)*$L32,0)+IF($H32&lt;&gt;0,(VLOOKUP($J32,'Allocation Factors'!$B$13:$AU$658,10,FALSE)*$H32),0)</f>
        <v>37.774780796242794</v>
      </c>
      <c r="V32" s="20">
        <f ca="1">IF($L32&lt;&gt;0,VLOOKUP($N32,'Allocation Factors'!$B$13:$AU$658,11,FALSE)*$L32,0)+IF($H32&lt;&gt;0,(VLOOKUP($J32,'Allocation Factors'!$B$13:$AU$658,11,FALSE)*$H32),0)</f>
        <v>0</v>
      </c>
      <c r="W32" s="20">
        <f ca="1">IF($L32&lt;&gt;0,VLOOKUP($N32,'Allocation Factors'!$B$13:$AU$658,12,FALSE)*$L32,0)+IF($H32&lt;&gt;0,(VLOOKUP($J32,'Allocation Factors'!$B$13:$AU$658,12,FALSE)*$H32),0)</f>
        <v>0</v>
      </c>
      <c r="X32" s="20">
        <f ca="1">IF($L32&lt;&gt;0,VLOOKUP($N32,'Allocation Factors'!$B$13:$AU$658,13,FALSE)*$L32,0)+IF($H32&lt;&gt;0,(VLOOKUP($J32,'Allocation Factors'!$B$13:$AU$658,13,FALSE)*$H32),0)</f>
        <v>0</v>
      </c>
      <c r="Y32" s="20">
        <f ca="1">IF($L32&lt;&gt;0,VLOOKUP($N32,'Allocation Factors'!$B$13:$AU$658,14,FALSE)*$L32,0)+IF($H32&lt;&gt;0,(VLOOKUP($J32,'Allocation Factors'!$B$13:$AU$658,14,FALSE)*$H32),0)</f>
        <v>20.41932123858761</v>
      </c>
      <c r="Z32" s="20">
        <f ca="1">IF($L32&lt;&gt;0,VLOOKUP($N32,'Allocation Factors'!$B$13:$AU$658,15,FALSE)*$L32,0)+IF($H32&lt;&gt;0,(VLOOKUP($J32,'Allocation Factors'!$B$13:$AU$658,15,FALSE)*$H32),0)</f>
        <v>0</v>
      </c>
      <c r="AA32" s="20">
        <f ca="1">IF($L32&lt;&gt;0,VLOOKUP($N32,'Allocation Factors'!$B$13:$AU$658,16,FALSE)*$L32,0)+IF($H32&lt;&gt;0,(VLOOKUP($J32,'Allocation Factors'!$B$13:$AU$658,16,FALSE)*$H32),0)</f>
        <v>2.8783381177031183E-3</v>
      </c>
      <c r="AB32" s="20">
        <f ca="1">IF($L32&lt;&gt;0,VLOOKUP($N32,'Allocation Factors'!$B$13:$AU$658,17,FALSE)*$L32,0)+IF($H32&lt;&gt;0,(VLOOKUP($J32,'Allocation Factors'!$B$13:$AU$658,17,FALSE)*$H32),0)</f>
        <v>3.8686114706986137E-2</v>
      </c>
      <c r="AC32" s="20">
        <f ca="1">IF($L32&lt;&gt;0,VLOOKUP($N32,'Allocation Factors'!$B$13:$AU$658,18,FALSE)*$L32,0)+IF($H32&lt;&gt;0,(VLOOKUP($J32,'Allocation Factors'!$B$13:$AU$658,18,FALSE)*$H32),0)</f>
        <v>0</v>
      </c>
      <c r="AD32" s="20">
        <f ca="1">IF($L32&lt;&gt;0,VLOOKUP($N32,'Allocation Factors'!$B$13:$AU$658,19,FALSE)*$L32,0)+IF($H32&lt;&gt;0,(VLOOKUP($J32,'Allocation Factors'!$B$13:$AU$658,19,FALSE)*$H32),0)</f>
        <v>0</v>
      </c>
      <c r="AE32" s="20">
        <f ca="1">IF($L32&lt;&gt;0,VLOOKUP($N32,'Allocation Factors'!$B$13:$AU$658,20,FALSE)*$L32,0)+IF($H32&lt;&gt;0,(VLOOKUP($J32,'Allocation Factors'!$B$13:$AU$658,20,FALSE)*$H32),0)</f>
        <v>3.5914414327080184</v>
      </c>
      <c r="AF32" s="20">
        <f ca="1">IF($L32&lt;&gt;0,VLOOKUP($N32,'Allocation Factors'!$B$13:$AU$658,21,FALSE)*$L32,0)+IF($H32&lt;&gt;0,(VLOOKUP($J32,'Allocation Factors'!$B$13:$AU$658,21,FALSE)*$H32),0)</f>
        <v>5.3481517789576243</v>
      </c>
      <c r="AG32" s="20">
        <f ca="1">IF($L32&lt;&gt;0,VLOOKUP($N32,'Allocation Factors'!$B$13:$AU$658,22,FALSE)*$L32,0)+IF($H32&lt;&gt;0,(VLOOKUP($J32,'Allocation Factors'!$B$13:$AU$658,22,FALSE)*$H32),0)</f>
        <v>996.56534610400104</v>
      </c>
      <c r="AH32" s="20">
        <f ca="1">IF($L32&lt;&gt;0,VLOOKUP($N32,'Allocation Factors'!$B$13:$AU$658,23,FALSE)*$L32,0)+IF($H32&lt;&gt;0,(VLOOKUP($J32,'Allocation Factors'!$B$13:$AU$658,23,FALSE)*$H32),0)</f>
        <v>0</v>
      </c>
      <c r="AI32" s="20">
        <f ca="1">IF($L32&lt;&gt;0,VLOOKUP($N32,'Allocation Factors'!$B$13:$AU$658,24,FALSE)*$L32,0)+IF($H32&lt;&gt;0,(VLOOKUP($J32,'Allocation Factors'!$B$13:$AU$658,24,FALSE)*$H32),0)</f>
        <v>0</v>
      </c>
      <c r="AJ32" s="23">
        <f>0</f>
        <v>0</v>
      </c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13"/>
    </row>
    <row r="33" spans="1:58" x14ac:dyDescent="0.2">
      <c r="A33" s="2">
        <f t="shared" ref="A33:A38" si="7">A32+1</f>
        <v>15</v>
      </c>
      <c r="B33" s="32" t="s">
        <v>406</v>
      </c>
      <c r="D33" s="20">
        <f ca="1">'Total ALLOCATION'!D33-'Gas Cost ALLOCATION'!D33</f>
        <v>46033.650718814592</v>
      </c>
      <c r="E33" s="20"/>
      <c r="F33" s="20">
        <f ca="1">'Total ALLOCATION'!F33-'Gas Cost ALLOCATION'!F33</f>
        <v>46033.650718814592</v>
      </c>
      <c r="L33" s="20">
        <f t="shared" ca="1" si="6"/>
        <v>46033.650718814592</v>
      </c>
      <c r="N33" s="18" t="s">
        <v>407</v>
      </c>
      <c r="P33" s="20">
        <f ca="1">IF($L33&lt;&gt;0,VLOOKUP($N33,'Allocation Factors'!$B$13:$AU$658,5,FALSE)*$L33,0)+IF($H33&lt;&gt;0,(VLOOKUP($J33,'Allocation Factors'!$B$13:$AU$658,5,FALSE)*$H33),0)</f>
        <v>9845.2250207588695</v>
      </c>
      <c r="Q33" s="20">
        <f ca="1">IF($L33&lt;&gt;0,VLOOKUP($N33,'Allocation Factors'!$B$13:$AU$658,6,FALSE)*$L33,0)+IF($H33&lt;&gt;0,(VLOOKUP($J33,'Allocation Factors'!$B$13:$AU$658,6,FALSE)*$H33),0)</f>
        <v>6993.5013375544931</v>
      </c>
      <c r="R33" s="20">
        <f ca="1">IF($L33&lt;&gt;0,VLOOKUP($N33,'Allocation Factors'!$B$13:$AU$658,7,FALSE)*$L33,0)+IF($H33&lt;&gt;0,(VLOOKUP($J33,'Allocation Factors'!$B$13:$AU$658,7,FALSE)*$H33),0)</f>
        <v>1906.4542716677313</v>
      </c>
      <c r="S33" s="20">
        <f ca="1">IF($L33&lt;&gt;0,VLOOKUP($N33,'Allocation Factors'!$B$13:$AU$658,8,FALSE)*$L33,0)+IF($H33&lt;&gt;0,(VLOOKUP($J33,'Allocation Factors'!$B$13:$AU$658,8,FALSE)*$H33),0)</f>
        <v>0</v>
      </c>
      <c r="T33" s="20">
        <f ca="1">IF($L33&lt;&gt;0,VLOOKUP($N33,'Allocation Factors'!$B$13:$AU$658,9,FALSE)*$L33,0)+IF($H33&lt;&gt;0,(VLOOKUP($J33,'Allocation Factors'!$B$13:$AU$658,9,FALSE)*$H33),0)</f>
        <v>0</v>
      </c>
      <c r="U33" s="20">
        <f ca="1">IF($L33&lt;&gt;0,VLOOKUP($N33,'Allocation Factors'!$B$13:$AU$658,10,FALSE)*$L33,0)+IF($H33&lt;&gt;0,(VLOOKUP($J33,'Allocation Factors'!$B$13:$AU$658,10,FALSE)*$H33),0)</f>
        <v>1996.7082093690944</v>
      </c>
      <c r="V33" s="20">
        <f ca="1">IF($L33&lt;&gt;0,VLOOKUP($N33,'Allocation Factors'!$B$13:$AU$658,11,FALSE)*$L33,0)+IF($H33&lt;&gt;0,(VLOOKUP($J33,'Allocation Factors'!$B$13:$AU$658,11,FALSE)*$H33),0)</f>
        <v>0</v>
      </c>
      <c r="W33" s="20">
        <f ca="1">IF($L33&lt;&gt;0,VLOOKUP($N33,'Allocation Factors'!$B$13:$AU$658,12,FALSE)*$L33,0)+IF($H33&lt;&gt;0,(VLOOKUP($J33,'Allocation Factors'!$B$13:$AU$658,12,FALSE)*$H33),0)</f>
        <v>0</v>
      </c>
      <c r="X33" s="20">
        <f ca="1">IF($L33&lt;&gt;0,VLOOKUP($N33,'Allocation Factors'!$B$13:$AU$658,13,FALSE)*$L33,0)+IF($H33&lt;&gt;0,(VLOOKUP($J33,'Allocation Factors'!$B$13:$AU$658,13,FALSE)*$H33),0)</f>
        <v>0</v>
      </c>
      <c r="Y33" s="20">
        <f ca="1">IF($L33&lt;&gt;0,VLOOKUP($N33,'Allocation Factors'!$B$13:$AU$658,14,FALSE)*$L33,0)+IF($H33&lt;&gt;0,(VLOOKUP($J33,'Allocation Factors'!$B$13:$AU$658,14,FALSE)*$H33),0)</f>
        <v>1079.3292637951683</v>
      </c>
      <c r="Z33" s="20">
        <f ca="1">IF($L33&lt;&gt;0,VLOOKUP($N33,'Allocation Factors'!$B$13:$AU$658,15,FALSE)*$L33,0)+IF($H33&lt;&gt;0,(VLOOKUP($J33,'Allocation Factors'!$B$13:$AU$658,15,FALSE)*$H33),0)</f>
        <v>0</v>
      </c>
      <c r="AA33" s="20">
        <f ca="1">IF($L33&lt;&gt;0,VLOOKUP($N33,'Allocation Factors'!$B$13:$AU$658,16,FALSE)*$L33,0)+IF($H33&lt;&gt;0,(VLOOKUP($J33,'Allocation Factors'!$B$13:$AU$658,16,FALSE)*$H33),0)</f>
        <v>0.15214387027043819</v>
      </c>
      <c r="AB33" s="20">
        <f ca="1">IF($L33&lt;&gt;0,VLOOKUP($N33,'Allocation Factors'!$B$13:$AU$658,17,FALSE)*$L33,0)+IF($H33&lt;&gt;0,(VLOOKUP($J33,'Allocation Factors'!$B$13:$AU$658,17,FALSE)*$H33),0)</f>
        <v>2.0448797106379693</v>
      </c>
      <c r="AC33" s="20">
        <f ca="1">IF($L33&lt;&gt;0,VLOOKUP($N33,'Allocation Factors'!$B$13:$AU$658,18,FALSE)*$L33,0)+IF($H33&lt;&gt;0,(VLOOKUP($J33,'Allocation Factors'!$B$13:$AU$658,18,FALSE)*$H33),0)</f>
        <v>86.433483236921944</v>
      </c>
      <c r="AD33" s="20">
        <f ca="1">IF($L33&lt;&gt;0,VLOOKUP($N33,'Allocation Factors'!$B$13:$AU$658,19,FALSE)*$L33,0)+IF($H33&lt;&gt;0,(VLOOKUP($J33,'Allocation Factors'!$B$13:$AU$658,19,FALSE)*$H33),0)</f>
        <v>0</v>
      </c>
      <c r="AE33" s="20">
        <f ca="1">IF($L33&lt;&gt;0,VLOOKUP($N33,'Allocation Factors'!$B$13:$AU$658,20,FALSE)*$L33,0)+IF($H33&lt;&gt;0,(VLOOKUP($J33,'Allocation Factors'!$B$13:$AU$658,20,FALSE)*$H33),0)</f>
        <v>189.83725228842783</v>
      </c>
      <c r="AF33" s="20">
        <f ca="1">IF($L33&lt;&gt;0,VLOOKUP($N33,'Allocation Factors'!$B$13:$AU$658,21,FALSE)*$L33,0)+IF($H33&lt;&gt;0,(VLOOKUP($J33,'Allocation Factors'!$B$13:$AU$658,21,FALSE)*$H33),0)</f>
        <v>282.69385915427353</v>
      </c>
      <c r="AG33" s="20">
        <f ca="1">IF($L33&lt;&gt;0,VLOOKUP($N33,'Allocation Factors'!$B$13:$AU$658,22,FALSE)*$L33,0)+IF($H33&lt;&gt;0,(VLOOKUP($J33,'Allocation Factors'!$B$13:$AU$658,22,FALSE)*$H33),0)</f>
        <v>23651.270997408701</v>
      </c>
      <c r="AH33" s="20">
        <f ca="1">IF($L33&lt;&gt;0,VLOOKUP($N33,'Allocation Factors'!$B$13:$AU$658,23,FALSE)*$L33,0)+IF($H33&lt;&gt;0,(VLOOKUP($J33,'Allocation Factors'!$B$13:$AU$658,23,FALSE)*$H33),0)</f>
        <v>0</v>
      </c>
      <c r="AI33" s="20">
        <f ca="1">IF($L33&lt;&gt;0,VLOOKUP($N33,'Allocation Factors'!$B$13:$AU$658,24,FALSE)*$L33,0)+IF($H33&lt;&gt;0,(VLOOKUP($J33,'Allocation Factors'!$B$13:$AU$658,24,FALSE)*$H33),0)</f>
        <v>0</v>
      </c>
      <c r="AJ33" s="23">
        <f>0</f>
        <v>0</v>
      </c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13"/>
    </row>
    <row r="34" spans="1:58" x14ac:dyDescent="0.2">
      <c r="A34" s="2">
        <f t="shared" si="7"/>
        <v>16</v>
      </c>
      <c r="B34" s="32" t="s">
        <v>408</v>
      </c>
      <c r="D34" s="20">
        <f ca="1">'Total ALLOCATION'!D34-'Gas Cost ALLOCATION'!D34</f>
        <v>229743.82612937456</v>
      </c>
      <c r="E34" s="20"/>
      <c r="F34" s="20">
        <f ca="1">'Total ALLOCATION'!F34-'Gas Cost ALLOCATION'!F34</f>
        <v>229743.82612937456</v>
      </c>
      <c r="L34" s="20">
        <f t="shared" ca="1" si="6"/>
        <v>229743.82612937456</v>
      </c>
      <c r="N34" s="18" t="s">
        <v>409</v>
      </c>
      <c r="P34" s="20">
        <f ca="1">IF($L34&lt;&gt;0,VLOOKUP($N34,'Allocation Factors'!$B$13:$AU$658,5,FALSE)*$L34,0)+IF($H34&lt;&gt;0,(VLOOKUP($J34,'Allocation Factors'!$B$13:$AU$658,5,FALSE)*$H34),0)</f>
        <v>71926.662202964551</v>
      </c>
      <c r="Q34" s="20">
        <f ca="1">IF($L34&lt;&gt;0,VLOOKUP($N34,'Allocation Factors'!$B$13:$AU$658,6,FALSE)*$L34,0)+IF($H34&lt;&gt;0,(VLOOKUP($J34,'Allocation Factors'!$B$13:$AU$658,6,FALSE)*$H34),0)</f>
        <v>51092.708116029426</v>
      </c>
      <c r="R34" s="20">
        <f ca="1">IF($L34&lt;&gt;0,VLOOKUP($N34,'Allocation Factors'!$B$13:$AU$658,7,FALSE)*$L34,0)+IF($H34&lt;&gt;0,(VLOOKUP($J34,'Allocation Factors'!$B$13:$AU$658,7,FALSE)*$H34),0)</f>
        <v>13928.060772050709</v>
      </c>
      <c r="S34" s="20">
        <f ca="1">IF($L34&lt;&gt;0,VLOOKUP($N34,'Allocation Factors'!$B$13:$AU$658,8,FALSE)*$L34,0)+IF($H34&lt;&gt;0,(VLOOKUP($J34,'Allocation Factors'!$B$13:$AU$658,8,FALSE)*$H34),0)</f>
        <v>0</v>
      </c>
      <c r="T34" s="20">
        <f ca="1">IF($L34&lt;&gt;0,VLOOKUP($N34,'Allocation Factors'!$B$13:$AU$658,9,FALSE)*$L34,0)+IF($H34&lt;&gt;0,(VLOOKUP($J34,'Allocation Factors'!$B$13:$AU$658,9,FALSE)*$H34),0)</f>
        <v>0</v>
      </c>
      <c r="U34" s="20">
        <f ca="1">IF($L34&lt;&gt;0,VLOOKUP($N34,'Allocation Factors'!$B$13:$AU$658,10,FALSE)*$L34,0)+IF($H34&lt;&gt;0,(VLOOKUP($J34,'Allocation Factors'!$B$13:$AU$658,10,FALSE)*$H34),0)</f>
        <v>14587.432647842836</v>
      </c>
      <c r="V34" s="20">
        <f ca="1">IF($L34&lt;&gt;0,VLOOKUP($N34,'Allocation Factors'!$B$13:$AU$658,11,FALSE)*$L34,0)+IF($H34&lt;&gt;0,(VLOOKUP($J34,'Allocation Factors'!$B$13:$AU$658,11,FALSE)*$H34),0)</f>
        <v>0</v>
      </c>
      <c r="W34" s="20">
        <f ca="1">IF($L34&lt;&gt;0,VLOOKUP($N34,'Allocation Factors'!$B$13:$AU$658,12,FALSE)*$L34,0)+IF($H34&lt;&gt;0,(VLOOKUP($J34,'Allocation Factors'!$B$13:$AU$658,12,FALSE)*$H34),0)</f>
        <v>0</v>
      </c>
      <c r="X34" s="20">
        <f ca="1">IF($L34&lt;&gt;0,VLOOKUP($N34,'Allocation Factors'!$B$13:$AU$658,13,FALSE)*$L34,0)+IF($H34&lt;&gt;0,(VLOOKUP($J34,'Allocation Factors'!$B$13:$AU$658,13,FALSE)*$H34),0)</f>
        <v>0</v>
      </c>
      <c r="Y34" s="20">
        <f ca="1">IF($L34&lt;&gt;0,VLOOKUP($N34,'Allocation Factors'!$B$13:$AU$658,14,FALSE)*$L34,0)+IF($H34&lt;&gt;0,(VLOOKUP($J34,'Allocation Factors'!$B$13:$AU$658,14,FALSE)*$H34),0)</f>
        <v>7885.2998483101774</v>
      </c>
      <c r="Z34" s="20">
        <f ca="1">IF($L34&lt;&gt;0,VLOOKUP($N34,'Allocation Factors'!$B$13:$AU$658,15,FALSE)*$L34,0)+IF($H34&lt;&gt;0,(VLOOKUP($J34,'Allocation Factors'!$B$13:$AU$658,15,FALSE)*$H34),0)</f>
        <v>0</v>
      </c>
      <c r="AA34" s="20">
        <f ca="1">IF($L34&lt;&gt;0,VLOOKUP($N34,'Allocation Factors'!$B$13:$AU$658,16,FALSE)*$L34,0)+IF($H34&lt;&gt;0,(VLOOKUP($J34,'Allocation Factors'!$B$13:$AU$658,16,FALSE)*$H34),0)</f>
        <v>1.1115236817969618</v>
      </c>
      <c r="AB34" s="20">
        <f ca="1">IF($L34&lt;&gt;0,VLOOKUP($N34,'Allocation Factors'!$B$13:$AU$658,17,FALSE)*$L34,0)+IF($H34&lt;&gt;0,(VLOOKUP($J34,'Allocation Factors'!$B$13:$AU$658,17,FALSE)*$H34),0)</f>
        <v>14.939361150469276</v>
      </c>
      <c r="AC34" s="20">
        <f ca="1">IF($L34&lt;&gt;0,VLOOKUP($N34,'Allocation Factors'!$B$13:$AU$658,18,FALSE)*$L34,0)+IF($H34&lt;&gt;0,(VLOOKUP($J34,'Allocation Factors'!$B$13:$AU$658,18,FALSE)*$H34),0)</f>
        <v>292.06031699680307</v>
      </c>
      <c r="AD34" s="20">
        <f ca="1">IF($L34&lt;&gt;0,VLOOKUP($N34,'Allocation Factors'!$B$13:$AU$658,19,FALSE)*$L34,0)+IF($H34&lt;&gt;0,(VLOOKUP($J34,'Allocation Factors'!$B$13:$AU$658,19,FALSE)*$H34),0)</f>
        <v>0</v>
      </c>
      <c r="AE34" s="20">
        <f ca="1">IF($L34&lt;&gt;0,VLOOKUP($N34,'Allocation Factors'!$B$13:$AU$658,20,FALSE)*$L34,0)+IF($H34&lt;&gt;0,(VLOOKUP($J34,'Allocation Factors'!$B$13:$AU$658,20,FALSE)*$H34),0)</f>
        <v>1386.901761015944</v>
      </c>
      <c r="AF34" s="20">
        <f ca="1">IF($L34&lt;&gt;0,VLOOKUP($N34,'Allocation Factors'!$B$13:$AU$658,21,FALSE)*$L34,0)+IF($H34&lt;&gt;0,(VLOOKUP($J34,'Allocation Factors'!$B$13:$AU$658,21,FALSE)*$H34),0)</f>
        <v>2065.288063134039</v>
      </c>
      <c r="AG34" s="20">
        <f ca="1">IF($L34&lt;&gt;0,VLOOKUP($N34,'Allocation Factors'!$B$13:$AU$658,22,FALSE)*$L34,0)+IF($H34&lt;&gt;0,(VLOOKUP($J34,'Allocation Factors'!$B$13:$AU$658,22,FALSE)*$H34),0)</f>
        <v>66563.361516197823</v>
      </c>
      <c r="AH34" s="20">
        <f ca="1">IF($L34&lt;&gt;0,VLOOKUP($N34,'Allocation Factors'!$B$13:$AU$658,23,FALSE)*$L34,0)+IF($H34&lt;&gt;0,(VLOOKUP($J34,'Allocation Factors'!$B$13:$AU$658,23,FALSE)*$H34),0)</f>
        <v>0</v>
      </c>
      <c r="AI34" s="20">
        <f ca="1">IF($L34&lt;&gt;0,VLOOKUP($N34,'Allocation Factors'!$B$13:$AU$658,24,FALSE)*$L34,0)+IF($H34&lt;&gt;0,(VLOOKUP($J34,'Allocation Factors'!$B$13:$AU$658,24,FALSE)*$H34),0)</f>
        <v>0</v>
      </c>
      <c r="AJ34" s="23">
        <f>0</f>
        <v>0</v>
      </c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13"/>
    </row>
    <row r="35" spans="1:58" x14ac:dyDescent="0.2">
      <c r="A35" s="2">
        <f t="shared" si="7"/>
        <v>17</v>
      </c>
      <c r="B35" s="32" t="s">
        <v>410</v>
      </c>
      <c r="D35" s="20">
        <f ca="1">'Total ALLOCATION'!D35-'Gas Cost ALLOCATION'!D35</f>
        <v>30569.722628306641</v>
      </c>
      <c r="E35" s="20"/>
      <c r="F35" s="20">
        <f ca="1">'Total ALLOCATION'!F35-'Gas Cost ALLOCATION'!F35</f>
        <v>30569.722628306641</v>
      </c>
      <c r="L35" s="20">
        <f t="shared" ca="1" si="6"/>
        <v>30569.722628306641</v>
      </c>
      <c r="N35" s="18" t="s">
        <v>411</v>
      </c>
      <c r="P35" s="20">
        <f ca="1">IF($L35&lt;&gt;0,VLOOKUP($N35,'Allocation Factors'!$B$13:$AU$658,5,FALSE)*$L35,0)+IF($H35&lt;&gt;0,(VLOOKUP($J35,'Allocation Factors'!$B$13:$AU$658,5,FALSE)*$H35),0)</f>
        <v>5399.4711842753277</v>
      </c>
      <c r="Q35" s="20">
        <f ca="1">IF($L35&lt;&gt;0,VLOOKUP($N35,'Allocation Factors'!$B$13:$AU$658,6,FALSE)*$L35,0)+IF($H35&lt;&gt;0,(VLOOKUP($J35,'Allocation Factors'!$B$13:$AU$658,6,FALSE)*$H35),0)</f>
        <v>3835.4845998640076</v>
      </c>
      <c r="R35" s="20">
        <f ca="1">IF($L35&lt;&gt;0,VLOOKUP($N35,'Allocation Factors'!$B$13:$AU$658,7,FALSE)*$L35,0)+IF($H35&lt;&gt;0,(VLOOKUP($J35,'Allocation Factors'!$B$13:$AU$658,7,FALSE)*$H35),0)</f>
        <v>1045.5672554262326</v>
      </c>
      <c r="S35" s="20">
        <f ca="1">IF($L35&lt;&gt;0,VLOOKUP($N35,'Allocation Factors'!$B$13:$AU$658,8,FALSE)*$L35,0)+IF($H35&lt;&gt;0,(VLOOKUP($J35,'Allocation Factors'!$B$13:$AU$658,8,FALSE)*$H35),0)</f>
        <v>0</v>
      </c>
      <c r="T35" s="20">
        <f ca="1">IF($L35&lt;&gt;0,VLOOKUP($N35,'Allocation Factors'!$B$13:$AU$658,9,FALSE)*$L35,0)+IF($H35&lt;&gt;0,(VLOOKUP($J35,'Allocation Factors'!$B$13:$AU$658,9,FALSE)*$H35),0)</f>
        <v>0</v>
      </c>
      <c r="U35" s="20">
        <f ca="1">IF($L35&lt;&gt;0,VLOOKUP($N35,'Allocation Factors'!$B$13:$AU$658,10,FALSE)*$L35,0)+IF($H35&lt;&gt;0,(VLOOKUP($J35,'Allocation Factors'!$B$13:$AU$658,10,FALSE)*$H35),0)</f>
        <v>1095.0657214194789</v>
      </c>
      <c r="V35" s="20">
        <f ca="1">IF($L35&lt;&gt;0,VLOOKUP($N35,'Allocation Factors'!$B$13:$AU$658,11,FALSE)*$L35,0)+IF($H35&lt;&gt;0,(VLOOKUP($J35,'Allocation Factors'!$B$13:$AU$658,11,FALSE)*$H35),0)</f>
        <v>0</v>
      </c>
      <c r="W35" s="20">
        <f ca="1">IF($L35&lt;&gt;0,VLOOKUP($N35,'Allocation Factors'!$B$13:$AU$658,12,FALSE)*$L35,0)+IF($H35&lt;&gt;0,(VLOOKUP($J35,'Allocation Factors'!$B$13:$AU$658,12,FALSE)*$H35),0)</f>
        <v>0</v>
      </c>
      <c r="X35" s="20">
        <f ca="1">IF($L35&lt;&gt;0,VLOOKUP($N35,'Allocation Factors'!$B$13:$AU$658,13,FALSE)*$L35,0)+IF($H35&lt;&gt;0,(VLOOKUP($J35,'Allocation Factors'!$B$13:$AU$658,13,FALSE)*$H35),0)</f>
        <v>0</v>
      </c>
      <c r="Y35" s="20">
        <f ca="1">IF($L35&lt;&gt;0,VLOOKUP($N35,'Allocation Factors'!$B$13:$AU$658,14,FALSE)*$L35,0)+IF($H35&lt;&gt;0,(VLOOKUP($J35,'Allocation Factors'!$B$13:$AU$658,14,FALSE)*$H35),0)</f>
        <v>591.94251486574035</v>
      </c>
      <c r="Z35" s="20">
        <f ca="1">IF($L35&lt;&gt;0,VLOOKUP($N35,'Allocation Factors'!$B$13:$AU$658,15,FALSE)*$L35,0)+IF($H35&lt;&gt;0,(VLOOKUP($J35,'Allocation Factors'!$B$13:$AU$658,15,FALSE)*$H35),0)</f>
        <v>0</v>
      </c>
      <c r="AA35" s="20">
        <f ca="1">IF($L35&lt;&gt;0,VLOOKUP($N35,'Allocation Factors'!$B$13:$AU$658,16,FALSE)*$L35,0)+IF($H35&lt;&gt;0,(VLOOKUP($J35,'Allocation Factors'!$B$13:$AU$658,16,FALSE)*$H35),0)</f>
        <v>8.3441103850568341E-2</v>
      </c>
      <c r="AB35" s="20">
        <f ca="1">IF($L35&lt;&gt;0,VLOOKUP($N35,'Allocation Factors'!$B$13:$AU$658,17,FALSE)*$L35,0)+IF($H35&lt;&gt;0,(VLOOKUP($J35,'Allocation Factors'!$B$13:$AU$658,17,FALSE)*$H35),0)</f>
        <v>1.1214846841609238</v>
      </c>
      <c r="AC35" s="20">
        <f ca="1">IF($L35&lt;&gt;0,VLOOKUP($N35,'Allocation Factors'!$B$13:$AU$658,18,FALSE)*$L35,0)+IF($H35&lt;&gt;0,(VLOOKUP($J35,'Allocation Factors'!$B$13:$AU$658,18,FALSE)*$H35),0)</f>
        <v>0</v>
      </c>
      <c r="AD35" s="20">
        <f ca="1">IF($L35&lt;&gt;0,VLOOKUP($N35,'Allocation Factors'!$B$13:$AU$658,19,FALSE)*$L35,0)+IF($H35&lt;&gt;0,(VLOOKUP($J35,'Allocation Factors'!$B$13:$AU$658,19,FALSE)*$H35),0)</f>
        <v>0</v>
      </c>
      <c r="AE35" s="20">
        <f ca="1">IF($L35&lt;&gt;0,VLOOKUP($N35,'Allocation Factors'!$B$13:$AU$658,20,FALSE)*$L35,0)+IF($H35&lt;&gt;0,(VLOOKUP($J35,'Allocation Factors'!$B$13:$AU$658,20,FALSE)*$H35),0)</f>
        <v>104.11349372635908</v>
      </c>
      <c r="AF35" s="20">
        <f ca="1">IF($L35&lt;&gt;0,VLOOKUP($N35,'Allocation Factors'!$B$13:$AU$658,21,FALSE)*$L35,0)+IF($H35&lt;&gt;0,(VLOOKUP($J35,'Allocation Factors'!$B$13:$AU$658,21,FALSE)*$H35),0)</f>
        <v>155.03935595749678</v>
      </c>
      <c r="AG35" s="20">
        <f ca="1">IF($L35&lt;&gt;0,VLOOKUP($N35,'Allocation Factors'!$B$13:$AU$658,22,FALSE)*$L35,0)+IF($H35&lt;&gt;0,(VLOOKUP($J35,'Allocation Factors'!$B$13:$AU$658,22,FALSE)*$H35),0)</f>
        <v>18341.833576983983</v>
      </c>
      <c r="AH35" s="20">
        <f ca="1">IF($L35&lt;&gt;0,VLOOKUP($N35,'Allocation Factors'!$B$13:$AU$658,23,FALSE)*$L35,0)+IF($H35&lt;&gt;0,(VLOOKUP($J35,'Allocation Factors'!$B$13:$AU$658,23,FALSE)*$H35),0)</f>
        <v>0</v>
      </c>
      <c r="AI35" s="20">
        <f ca="1">IF($L35&lt;&gt;0,VLOOKUP($N35,'Allocation Factors'!$B$13:$AU$658,24,FALSE)*$L35,0)+IF($H35&lt;&gt;0,(VLOOKUP($J35,'Allocation Factors'!$B$13:$AU$658,24,FALSE)*$H35),0)</f>
        <v>0</v>
      </c>
      <c r="AJ35" s="23">
        <f>0</f>
        <v>0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13"/>
    </row>
    <row r="36" spans="1:58" x14ac:dyDescent="0.2">
      <c r="A36" s="2">
        <f t="shared" si="7"/>
        <v>18</v>
      </c>
      <c r="B36" s="32" t="s">
        <v>412</v>
      </c>
      <c r="D36" s="20">
        <f ca="1">'Total ALLOCATION'!D36-'Gas Cost ALLOCATION'!D36</f>
        <v>51853.787662642455</v>
      </c>
      <c r="E36" s="20"/>
      <c r="F36" s="20">
        <f ca="1">'Total ALLOCATION'!F36-'Gas Cost ALLOCATION'!F36</f>
        <v>51853.787662642455</v>
      </c>
      <c r="L36" s="20">
        <f t="shared" ca="1" si="6"/>
        <v>51853.787662642455</v>
      </c>
      <c r="N36" s="18" t="s">
        <v>263</v>
      </c>
      <c r="P36" s="20">
        <f ca="1">IF($L36&lt;&gt;0,VLOOKUP($N36,'Allocation Factors'!$B$13:$AU$658,5,FALSE)*$L36,0)+IF($H36&lt;&gt;0,(VLOOKUP($J36,'Allocation Factors'!$B$13:$AU$658,5,FALSE)*$H36),0)</f>
        <v>22897.086414902042</v>
      </c>
      <c r="Q36" s="20">
        <f ca="1">IF($L36&lt;&gt;0,VLOOKUP($N36,'Allocation Factors'!$B$13:$AU$658,6,FALSE)*$L36,0)+IF($H36&lt;&gt;0,(VLOOKUP($J36,'Allocation Factors'!$B$13:$AU$658,6,FALSE)*$H36),0)</f>
        <v>16264.819151525639</v>
      </c>
      <c r="R36" s="20">
        <f ca="1">IF($L36&lt;&gt;0,VLOOKUP($N36,'Allocation Factors'!$B$13:$AU$658,7,FALSE)*$L36,0)+IF($H36&lt;&gt;0,(VLOOKUP($J36,'Allocation Factors'!$B$13:$AU$658,7,FALSE)*$H36),0)</f>
        <v>4433.8497202850604</v>
      </c>
      <c r="S36" s="20">
        <f ca="1">IF($L36&lt;&gt;0,VLOOKUP($N36,'Allocation Factors'!$B$13:$AU$658,8,FALSE)*$L36,0)+IF($H36&lt;&gt;0,(VLOOKUP($J36,'Allocation Factors'!$B$13:$AU$658,8,FALSE)*$H36),0)</f>
        <v>0</v>
      </c>
      <c r="T36" s="20">
        <f ca="1">IF($L36&lt;&gt;0,VLOOKUP($N36,'Allocation Factors'!$B$13:$AU$658,9,FALSE)*$L36,0)+IF($H36&lt;&gt;0,(VLOOKUP($J36,'Allocation Factors'!$B$13:$AU$658,9,FALSE)*$H36),0)</f>
        <v>0</v>
      </c>
      <c r="U36" s="20">
        <f ca="1">IF($L36&lt;&gt;0,VLOOKUP($N36,'Allocation Factors'!$B$13:$AU$658,10,FALSE)*$L36,0)+IF($H36&lt;&gt;0,(VLOOKUP($J36,'Allocation Factors'!$B$13:$AU$658,10,FALSE)*$H36),0)</f>
        <v>4643.7537302468372</v>
      </c>
      <c r="V36" s="20">
        <f ca="1">IF($L36&lt;&gt;0,VLOOKUP($N36,'Allocation Factors'!$B$13:$AU$658,11,FALSE)*$L36,0)+IF($H36&lt;&gt;0,(VLOOKUP($J36,'Allocation Factors'!$B$13:$AU$658,11,FALSE)*$H36),0)</f>
        <v>0</v>
      </c>
      <c r="W36" s="20">
        <f ca="1">IF($L36&lt;&gt;0,VLOOKUP($N36,'Allocation Factors'!$B$13:$AU$658,12,FALSE)*$L36,0)+IF($H36&lt;&gt;0,(VLOOKUP($J36,'Allocation Factors'!$B$13:$AU$658,12,FALSE)*$H36),0)</f>
        <v>0</v>
      </c>
      <c r="X36" s="20">
        <f ca="1">IF($L36&lt;&gt;0,VLOOKUP($N36,'Allocation Factors'!$B$13:$AU$658,13,FALSE)*$L36,0)+IF($H36&lt;&gt;0,(VLOOKUP($J36,'Allocation Factors'!$B$13:$AU$658,13,FALSE)*$H36),0)</f>
        <v>0</v>
      </c>
      <c r="Y36" s="20">
        <f ca="1">IF($L36&lt;&gt;0,VLOOKUP($N36,'Allocation Factors'!$B$13:$AU$658,14,FALSE)*$L36,0)+IF($H36&lt;&gt;0,(VLOOKUP($J36,'Allocation Factors'!$B$13:$AU$658,14,FALSE)*$H36),0)</f>
        <v>2510.2011758128065</v>
      </c>
      <c r="Z36" s="20">
        <f ca="1">IF($L36&lt;&gt;0,VLOOKUP($N36,'Allocation Factors'!$B$13:$AU$658,15,FALSE)*$L36,0)+IF($H36&lt;&gt;0,(VLOOKUP($J36,'Allocation Factors'!$B$13:$AU$658,15,FALSE)*$H36),0)</f>
        <v>0</v>
      </c>
      <c r="AA36" s="20">
        <f ca="1">IF($L36&lt;&gt;0,VLOOKUP($N36,'Allocation Factors'!$B$13:$AU$658,16,FALSE)*$L36,0)+IF($H36&lt;&gt;0,(VLOOKUP($J36,'Allocation Factors'!$B$13:$AU$658,16,FALSE)*$H36),0)</f>
        <v>0.35384171897894823</v>
      </c>
      <c r="AB36" s="20">
        <f ca="1">IF($L36&lt;&gt;0,VLOOKUP($N36,'Allocation Factors'!$B$13:$AU$658,17,FALSE)*$L36,0)+IF($H36&lt;&gt;0,(VLOOKUP($J36,'Allocation Factors'!$B$13:$AU$658,17,FALSE)*$H36),0)</f>
        <v>4.7557864186783663</v>
      </c>
      <c r="AC36" s="20">
        <f ca="1">IF($L36&lt;&gt;0,VLOOKUP($N36,'Allocation Factors'!$B$13:$AU$658,18,FALSE)*$L36,0)+IF($H36&lt;&gt;0,(VLOOKUP($J36,'Allocation Factors'!$B$13:$AU$658,18,FALSE)*$H36),0)</f>
        <v>0</v>
      </c>
      <c r="AD36" s="20">
        <f ca="1">IF($L36&lt;&gt;0,VLOOKUP($N36,'Allocation Factors'!$B$13:$AU$658,19,FALSE)*$L36,0)+IF($H36&lt;&gt;0,(VLOOKUP($J36,'Allocation Factors'!$B$13:$AU$658,19,FALSE)*$H36),0)</f>
        <v>0</v>
      </c>
      <c r="AE36" s="20">
        <f ca="1">IF($L36&lt;&gt;0,VLOOKUP($N36,'Allocation Factors'!$B$13:$AU$658,20,FALSE)*$L36,0)+IF($H36&lt;&gt;0,(VLOOKUP($J36,'Allocation Factors'!$B$13:$AU$658,20,FALSE)*$H36),0)</f>
        <v>441.50539588994064</v>
      </c>
      <c r="AF36" s="20">
        <f ca="1">IF($L36&lt;&gt;0,VLOOKUP($N36,'Allocation Factors'!$B$13:$AU$658,21,FALSE)*$L36,0)+IF($H36&lt;&gt;0,(VLOOKUP($J36,'Allocation Factors'!$B$13:$AU$658,21,FALSE)*$H36),0)</f>
        <v>657.46244584246392</v>
      </c>
      <c r="AG36" s="20">
        <f ca="1">IF($L36&lt;&gt;0,VLOOKUP($N36,'Allocation Factors'!$B$13:$AU$658,22,FALSE)*$L36,0)+IF($H36&lt;&gt;0,(VLOOKUP($J36,'Allocation Factors'!$B$13:$AU$658,22,FALSE)*$H36),0)</f>
        <v>0</v>
      </c>
      <c r="AH36" s="20">
        <f ca="1">IF($L36&lt;&gt;0,VLOOKUP($N36,'Allocation Factors'!$B$13:$AU$658,23,FALSE)*$L36,0)+IF($H36&lt;&gt;0,(VLOOKUP($J36,'Allocation Factors'!$B$13:$AU$658,23,FALSE)*$H36),0)</f>
        <v>0</v>
      </c>
      <c r="AI36" s="20">
        <f ca="1">IF($L36&lt;&gt;0,VLOOKUP($N36,'Allocation Factors'!$B$13:$AU$658,24,FALSE)*$L36,0)+IF($H36&lt;&gt;0,(VLOOKUP($J36,'Allocation Factors'!$B$13:$AU$658,24,FALSE)*$H36),0)</f>
        <v>0</v>
      </c>
      <c r="AJ36" s="23">
        <f>0</f>
        <v>0</v>
      </c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13"/>
    </row>
    <row r="37" spans="1:58" x14ac:dyDescent="0.2">
      <c r="A37" s="2">
        <f t="shared" si="7"/>
        <v>19</v>
      </c>
      <c r="B37" s="32" t="s">
        <v>413</v>
      </c>
      <c r="D37" s="20">
        <f ca="1">'Total ALLOCATION'!D37-'Gas Cost ALLOCATION'!D37</f>
        <v>0</v>
      </c>
      <c r="E37" s="20"/>
      <c r="F37" s="20">
        <f ca="1">'Total ALLOCATION'!F37-'Gas Cost ALLOCATION'!F37</f>
        <v>0</v>
      </c>
      <c r="H37" s="62"/>
      <c r="L37" s="20">
        <f t="shared" ca="1" si="6"/>
        <v>0</v>
      </c>
      <c r="N37" s="18" t="s">
        <v>415</v>
      </c>
      <c r="P37" s="20">
        <f ca="1">IF($L37&lt;&gt;0,VLOOKUP($N37,'Allocation Factors'!$B$13:$AU$658,5,FALSE)*$L37,0)+IF($H37&lt;&gt;0,(VLOOKUP($J37,'Allocation Factors'!$B$13:$AU$658,5,FALSE)*$H37),0)</f>
        <v>0</v>
      </c>
      <c r="Q37" s="20">
        <f ca="1">IF($L37&lt;&gt;0,VLOOKUP($N37,'Allocation Factors'!$B$13:$AU$658,6,FALSE)*$L37,0)+IF($H37&lt;&gt;0,(VLOOKUP($J37,'Allocation Factors'!$B$13:$AU$658,6,FALSE)*$H37),0)</f>
        <v>0</v>
      </c>
      <c r="R37" s="20">
        <f ca="1">IF($L37&lt;&gt;0,VLOOKUP($N37,'Allocation Factors'!$B$13:$AU$658,7,FALSE)*$L37,0)+IF($H37&lt;&gt;0,(VLOOKUP($J37,'Allocation Factors'!$B$13:$AU$658,7,FALSE)*$H37),0)</f>
        <v>0</v>
      </c>
      <c r="S37" s="20">
        <f ca="1">IF($L37&lt;&gt;0,VLOOKUP($N37,'Allocation Factors'!$B$13:$AU$658,8,FALSE)*$L37,0)+IF($H37&lt;&gt;0,(VLOOKUP($J37,'Allocation Factors'!$B$13:$AU$658,8,FALSE)*$H37),0)</f>
        <v>0</v>
      </c>
      <c r="T37" s="20">
        <f ca="1">IF($L37&lt;&gt;0,VLOOKUP($N37,'Allocation Factors'!$B$13:$AU$658,9,FALSE)*$L37,0)+IF($H37&lt;&gt;0,(VLOOKUP($J37,'Allocation Factors'!$B$13:$AU$658,9,FALSE)*$H37),0)</f>
        <v>0</v>
      </c>
      <c r="U37" s="20">
        <f ca="1">IF($L37&lt;&gt;0,VLOOKUP($N37,'Allocation Factors'!$B$13:$AU$658,10,FALSE)*$L37,0)+IF($H37&lt;&gt;0,(VLOOKUP($J37,'Allocation Factors'!$B$13:$AU$658,10,FALSE)*$H37),0)</f>
        <v>0</v>
      </c>
      <c r="V37" s="20">
        <f ca="1">IF($L37&lt;&gt;0,VLOOKUP($N37,'Allocation Factors'!$B$13:$AU$658,11,FALSE)*$L37,0)+IF($H37&lt;&gt;0,(VLOOKUP($J37,'Allocation Factors'!$B$13:$AU$658,11,FALSE)*$H37),0)</f>
        <v>0</v>
      </c>
      <c r="W37" s="20">
        <f ca="1">IF($L37&lt;&gt;0,VLOOKUP($N37,'Allocation Factors'!$B$13:$AU$658,12,FALSE)*$L37,0)+IF($H37&lt;&gt;0,(VLOOKUP($J37,'Allocation Factors'!$B$13:$AU$658,12,FALSE)*$H37),0)</f>
        <v>0</v>
      </c>
      <c r="X37" s="20">
        <f ca="1">IF($L37&lt;&gt;0,VLOOKUP($N37,'Allocation Factors'!$B$13:$AU$658,13,FALSE)*$L37,0)+IF($H37&lt;&gt;0,(VLOOKUP($J37,'Allocation Factors'!$B$13:$AU$658,13,FALSE)*$H37),0)</f>
        <v>0</v>
      </c>
      <c r="Y37" s="20">
        <f ca="1">IF($L37&lt;&gt;0,VLOOKUP($N37,'Allocation Factors'!$B$13:$AU$658,14,FALSE)*$L37,0)+IF($H37&lt;&gt;0,(VLOOKUP($J37,'Allocation Factors'!$B$13:$AU$658,14,FALSE)*$H37),0)</f>
        <v>0</v>
      </c>
      <c r="Z37" s="20">
        <f ca="1">IF($L37&lt;&gt;0,VLOOKUP($N37,'Allocation Factors'!$B$13:$AU$658,15,FALSE)*$L37,0)+IF($H37&lt;&gt;0,(VLOOKUP($J37,'Allocation Factors'!$B$13:$AU$658,15,FALSE)*$H37),0)</f>
        <v>0</v>
      </c>
      <c r="AA37" s="20">
        <f ca="1">IF($L37&lt;&gt;0,VLOOKUP($N37,'Allocation Factors'!$B$13:$AU$658,16,FALSE)*$L37,0)+IF($H37&lt;&gt;0,(VLOOKUP($J37,'Allocation Factors'!$B$13:$AU$658,16,FALSE)*$H37),0)</f>
        <v>0</v>
      </c>
      <c r="AB37" s="20">
        <f ca="1">IF($L37&lt;&gt;0,VLOOKUP($N37,'Allocation Factors'!$B$13:$AU$658,17,FALSE)*$L37,0)+IF($H37&lt;&gt;0,(VLOOKUP($J37,'Allocation Factors'!$B$13:$AU$658,17,FALSE)*$H37),0)</f>
        <v>0</v>
      </c>
      <c r="AC37" s="20">
        <f ca="1">IF($L37&lt;&gt;0,VLOOKUP($N37,'Allocation Factors'!$B$13:$AU$658,18,FALSE)*$L37,0)+IF($H37&lt;&gt;0,(VLOOKUP($J37,'Allocation Factors'!$B$13:$AU$658,18,FALSE)*$H37),0)</f>
        <v>0</v>
      </c>
      <c r="AD37" s="20">
        <f ca="1">IF($L37&lt;&gt;0,VLOOKUP($N37,'Allocation Factors'!$B$13:$AU$658,19,FALSE)*$L37,0)+IF($H37&lt;&gt;0,(VLOOKUP($J37,'Allocation Factors'!$B$13:$AU$658,19,FALSE)*$H37),0)</f>
        <v>0</v>
      </c>
      <c r="AE37" s="20">
        <f ca="1">IF($L37&lt;&gt;0,VLOOKUP($N37,'Allocation Factors'!$B$13:$AU$658,20,FALSE)*$L37,0)+IF($H37&lt;&gt;0,(VLOOKUP($J37,'Allocation Factors'!$B$13:$AU$658,20,FALSE)*$H37),0)</f>
        <v>0</v>
      </c>
      <c r="AF37" s="20">
        <f ca="1">IF($L37&lt;&gt;0,VLOOKUP($N37,'Allocation Factors'!$B$13:$AU$658,21,FALSE)*$L37,0)+IF($H37&lt;&gt;0,(VLOOKUP($J37,'Allocation Factors'!$B$13:$AU$658,21,FALSE)*$H37),0)</f>
        <v>0</v>
      </c>
      <c r="AG37" s="20">
        <f ca="1">IF($L37&lt;&gt;0,VLOOKUP($N37,'Allocation Factors'!$B$13:$AU$658,22,FALSE)*$L37,0)+IF($H37&lt;&gt;0,(VLOOKUP($J37,'Allocation Factors'!$B$13:$AU$658,22,FALSE)*$H37),0)</f>
        <v>0</v>
      </c>
      <c r="AH37" s="20">
        <f ca="1">IF($L37&lt;&gt;0,VLOOKUP($N37,'Allocation Factors'!$B$13:$AU$658,23,FALSE)*$L37,0)+IF($H37&lt;&gt;0,(VLOOKUP($J37,'Allocation Factors'!$B$13:$AU$658,23,FALSE)*$H37),0)</f>
        <v>0</v>
      </c>
      <c r="AI37" s="20">
        <f ca="1">IF($L37&lt;&gt;0,VLOOKUP($N37,'Allocation Factors'!$B$13:$AU$658,24,FALSE)*$L37,0)+IF($H37&lt;&gt;0,(VLOOKUP($J37,'Allocation Factors'!$B$13:$AU$658,24,FALSE)*$H37),0)</f>
        <v>0</v>
      </c>
      <c r="AJ37" s="23">
        <f>0</f>
        <v>0</v>
      </c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13"/>
    </row>
    <row r="38" spans="1:58" s="32" customFormat="1" x14ac:dyDescent="0.2">
      <c r="A38" s="2">
        <f t="shared" si="7"/>
        <v>20</v>
      </c>
      <c r="B38" s="32" t="s">
        <v>416</v>
      </c>
      <c r="D38" s="42">
        <f ca="1">SUM(D31:D37)</f>
        <v>372509.08588681789</v>
      </c>
      <c r="F38" s="42">
        <f ca="1">SUM(F31:F37)</f>
        <v>372509.08588681789</v>
      </c>
      <c r="H38" s="42">
        <f>SUM(H31:H37)</f>
        <v>0</v>
      </c>
      <c r="J38" s="2"/>
      <c r="L38" s="42">
        <f ca="1">SUM(L31:L37)</f>
        <v>372509.08588681789</v>
      </c>
      <c r="N38" s="2"/>
      <c r="P38" s="42">
        <f t="shared" ref="P38:AJ38" ca="1" si="8">SUM(P31:P37)</f>
        <v>113872.59017474946</v>
      </c>
      <c r="Q38" s="42">
        <f t="shared" ca="1" si="8"/>
        <v>80888.766891436768</v>
      </c>
      <c r="R38" s="42">
        <f t="shared" ca="1" si="8"/>
        <v>22050.57634607386</v>
      </c>
      <c r="S38" s="42">
        <f t="shared" ca="1" si="8"/>
        <v>0</v>
      </c>
      <c r="T38" s="42">
        <f t="shared" ca="1" si="8"/>
        <v>0</v>
      </c>
      <c r="U38" s="42">
        <f t="shared" ca="1" si="8"/>
        <v>23094.478302388165</v>
      </c>
      <c r="V38" s="42">
        <f t="shared" ca="1" si="8"/>
        <v>0</v>
      </c>
      <c r="W38" s="42">
        <f t="shared" ca="1" si="8"/>
        <v>0</v>
      </c>
      <c r="X38" s="42">
        <f t="shared" ca="1" si="8"/>
        <v>0</v>
      </c>
      <c r="Y38" s="42">
        <f t="shared" ca="1" si="8"/>
        <v>12483.820193099829</v>
      </c>
      <c r="Z38" s="42">
        <f t="shared" ca="1" si="8"/>
        <v>0</v>
      </c>
      <c r="AA38" s="42">
        <f t="shared" ca="1" si="8"/>
        <v>1.7597379999315084</v>
      </c>
      <c r="AB38" s="42">
        <f t="shared" ca="1" si="8"/>
        <v>23.65164318287864</v>
      </c>
      <c r="AC38" s="42">
        <f t="shared" ca="1" si="8"/>
        <v>391.82964038633145</v>
      </c>
      <c r="AD38" s="42">
        <f t="shared" ca="1" si="8"/>
        <v>0</v>
      </c>
      <c r="AE38" s="42">
        <f t="shared" ca="1" si="8"/>
        <v>2195.7100608833425</v>
      </c>
      <c r="AF38" s="42">
        <f t="shared" ca="1" si="8"/>
        <v>3269.7152071707187</v>
      </c>
      <c r="AG38" s="42">
        <f t="shared" ca="1" si="8"/>
        <v>114236.18768944652</v>
      </c>
      <c r="AH38" s="42">
        <f t="shared" ca="1" si="8"/>
        <v>0</v>
      </c>
      <c r="AI38" s="42">
        <f t="shared" ca="1" si="8"/>
        <v>0</v>
      </c>
      <c r="AJ38" s="42">
        <f t="shared" si="8"/>
        <v>0</v>
      </c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8" x14ac:dyDescent="0.2">
      <c r="B39" s="32"/>
      <c r="D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</row>
    <row r="40" spans="1:58" x14ac:dyDescent="0.2">
      <c r="B40" s="77" t="s">
        <v>417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</row>
    <row r="41" spans="1:58" x14ac:dyDescent="0.2">
      <c r="A41" s="2">
        <f>A38+1</f>
        <v>21</v>
      </c>
      <c r="B41" s="32" t="s">
        <v>418</v>
      </c>
      <c r="D41" s="20">
        <f ca="1">'Total ALLOCATION'!D41-'Gas Cost ALLOCATION'!D41</f>
        <v>300696.92396947311</v>
      </c>
      <c r="E41" s="20"/>
      <c r="F41" s="20">
        <f ca="1">'Total ALLOCATION'!F41-'Gas Cost ALLOCATION'!F41</f>
        <v>300696.92396947311</v>
      </c>
      <c r="G41" s="20"/>
      <c r="H41" s="20"/>
      <c r="I41" s="20"/>
      <c r="J41" s="85"/>
      <c r="K41" s="20"/>
      <c r="L41" s="20">
        <f t="shared" ref="L41:L50" ca="1" si="9">F41-H41</f>
        <v>300696.92396947311</v>
      </c>
      <c r="N41" s="18" t="s">
        <v>419</v>
      </c>
      <c r="P41" s="20">
        <f ca="1">IF($L41&lt;&gt;0,VLOOKUP($N41,'Allocation Factors'!$B$13:$AU$658,5,FALSE)*$L41,0)+IF($H41&lt;&gt;0,(VLOOKUP($J41,'Allocation Factors'!$B$13:$AU$658,5,FALSE)*$H41),0)</f>
        <v>121051.84511399956</v>
      </c>
      <c r="Q41" s="20">
        <f ca="1">IF($L41&lt;&gt;0,VLOOKUP($N41,'Allocation Factors'!$B$13:$AU$658,6,FALSE)*$L41,0)+IF($H41&lt;&gt;0,(VLOOKUP($J41,'Allocation Factors'!$B$13:$AU$658,6,FALSE)*$H41),0)</f>
        <v>86029.041946230369</v>
      </c>
      <c r="R41" s="20">
        <f ca="1">IF($L41&lt;&gt;0,VLOOKUP($N41,'Allocation Factors'!$B$13:$AU$658,7,FALSE)*$L41,0)+IF($H41&lt;&gt;0,(VLOOKUP($J41,'Allocation Factors'!$B$13:$AU$658,7,FALSE)*$H41),0)</f>
        <v>23440.785428899882</v>
      </c>
      <c r="S41" s="20">
        <f ca="1">IF($L41&lt;&gt;0,VLOOKUP($N41,'Allocation Factors'!$B$13:$AU$658,8,FALSE)*$L41,0)+IF($H41&lt;&gt;0,(VLOOKUP($J41,'Allocation Factors'!$B$13:$AU$658,8,FALSE)*$H41),0)</f>
        <v>0</v>
      </c>
      <c r="T41" s="20">
        <f ca="1">IF($L41&lt;&gt;0,VLOOKUP($N41,'Allocation Factors'!$B$13:$AU$658,9,FALSE)*$L41,0)+IF($H41&lt;&gt;0,(VLOOKUP($J41,'Allocation Factors'!$B$13:$AU$658,9,FALSE)*$H41),0)</f>
        <v>0</v>
      </c>
      <c r="U41" s="20">
        <f ca="1">IF($L41&lt;&gt;0,VLOOKUP($N41,'Allocation Factors'!$B$13:$AU$658,10,FALSE)*$L41,0)+IF($H41&lt;&gt;0,(VLOOKUP($J41,'Allocation Factors'!$B$13:$AU$658,10,FALSE)*$H41),0)</f>
        <v>24550.501627820435</v>
      </c>
      <c r="V41" s="20">
        <f ca="1">IF($L41&lt;&gt;0,VLOOKUP($N41,'Allocation Factors'!$B$13:$AU$658,11,FALSE)*$L41,0)+IF($H41&lt;&gt;0,(VLOOKUP($J41,'Allocation Factors'!$B$13:$AU$658,11,FALSE)*$H41),0)</f>
        <v>0</v>
      </c>
      <c r="W41" s="20">
        <f ca="1">IF($L41&lt;&gt;0,VLOOKUP($N41,'Allocation Factors'!$B$13:$AU$658,12,FALSE)*$L41,0)+IF($H41&lt;&gt;0,(VLOOKUP($J41,'Allocation Factors'!$B$13:$AU$658,12,FALSE)*$H41),0)</f>
        <v>6878.4937770385986</v>
      </c>
      <c r="X41" s="20">
        <f ca="1">IF($L41&lt;&gt;0,VLOOKUP($N41,'Allocation Factors'!$B$13:$AU$658,13,FALSE)*$L41,0)+IF($H41&lt;&gt;0,(VLOOKUP($J41,'Allocation Factors'!$B$13:$AU$658,13,FALSE)*$H41),0)</f>
        <v>0</v>
      </c>
      <c r="Y41" s="20">
        <f ca="1">IF($L41&lt;&gt;0,VLOOKUP($N41,'Allocation Factors'!$B$13:$AU$658,14,FALSE)*$L41,0)+IF($H41&lt;&gt;0,(VLOOKUP($J41,'Allocation Factors'!$B$13:$AU$658,14,FALSE)*$H41),0)</f>
        <v>32606.203132663839</v>
      </c>
      <c r="Z41" s="20">
        <f ca="1">IF($L41&lt;&gt;0,VLOOKUP($N41,'Allocation Factors'!$B$13:$AU$658,15,FALSE)*$L41,0)+IF($H41&lt;&gt;0,(VLOOKUP($J41,'Allocation Factors'!$B$13:$AU$658,15,FALSE)*$H41),0)</f>
        <v>0</v>
      </c>
      <c r="AA41" s="20">
        <f ca="1">IF($L41&lt;&gt;0,VLOOKUP($N41,'Allocation Factors'!$B$13:$AU$658,16,FALSE)*$L41,0)+IF($H41&lt;&gt;0,(VLOOKUP($J41,'Allocation Factors'!$B$13:$AU$658,16,FALSE)*$H41),0)</f>
        <v>1.8706831159458783</v>
      </c>
      <c r="AB41" s="20">
        <f ca="1">IF($L41&lt;&gt;0,VLOOKUP($N41,'Allocation Factors'!$B$13:$AU$658,17,FALSE)*$L41,0)+IF($H41&lt;&gt;0,(VLOOKUP($J41,'Allocation Factors'!$B$13:$AU$658,17,FALSE)*$H41),0)</f>
        <v>25.14279373878929</v>
      </c>
      <c r="AC41" s="20">
        <f ca="1">IF($L41&lt;&gt;0,VLOOKUP($N41,'Allocation Factors'!$B$13:$AU$658,18,FALSE)*$L41,0)+IF($H41&lt;&gt;0,(VLOOKUP($J41,'Allocation Factors'!$B$13:$AU$658,18,FALSE)*$H41),0)</f>
        <v>0</v>
      </c>
      <c r="AD41" s="20">
        <f ca="1">IF($L41&lt;&gt;0,VLOOKUP($N41,'Allocation Factors'!$B$13:$AU$658,19,FALSE)*$L41,0)+IF($H41&lt;&gt;0,(VLOOKUP($J41,'Allocation Factors'!$B$13:$AU$658,19,FALSE)*$H41),0)</f>
        <v>303.0389029212663</v>
      </c>
      <c r="AE41" s="20">
        <f ca="1">IF($L41&lt;&gt;0,VLOOKUP($N41,'Allocation Factors'!$B$13:$AU$658,20,FALSE)*$L41,0)+IF($H41&lt;&gt;0,(VLOOKUP($J41,'Allocation Factors'!$B$13:$AU$658,20,FALSE)*$H41),0)</f>
        <v>2334.1416384523345</v>
      </c>
      <c r="AF41" s="20">
        <f ca="1">IF($L41&lt;&gt;0,VLOOKUP($N41,'Allocation Factors'!$B$13:$AU$658,21,FALSE)*$L41,0)+IF($H41&lt;&gt;0,(VLOOKUP($J41,'Allocation Factors'!$B$13:$AU$658,21,FALSE)*$H41),0)</f>
        <v>3475.8589245920757</v>
      </c>
      <c r="AG41" s="20">
        <f ca="1">IF($L41&lt;&gt;0,VLOOKUP($N41,'Allocation Factors'!$B$13:$AU$658,22,FALSE)*$L41,0)+IF($H41&lt;&gt;0,(VLOOKUP($J41,'Allocation Factors'!$B$13:$AU$658,22,FALSE)*$H41),0)</f>
        <v>0</v>
      </c>
      <c r="AH41" s="20">
        <f ca="1">IF($L41&lt;&gt;0,VLOOKUP($N41,'Allocation Factors'!$B$13:$AU$658,23,FALSE)*$L41,0)+IF($H41&lt;&gt;0,(VLOOKUP($J41,'Allocation Factors'!$B$13:$AU$658,23,FALSE)*$H41),0)</f>
        <v>0</v>
      </c>
      <c r="AI41" s="20">
        <f ca="1">IF($L41&lt;&gt;0,VLOOKUP($N41,'Allocation Factors'!$B$13:$AU$658,24,FALSE)*$L41,0)+IF($H41&lt;&gt;0,(VLOOKUP($J41,'Allocation Factors'!$B$13:$AU$658,24,FALSE)*$H41),0)</f>
        <v>0</v>
      </c>
      <c r="AJ41" s="23">
        <f>0</f>
        <v>0</v>
      </c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13"/>
    </row>
    <row r="42" spans="1:58" x14ac:dyDescent="0.2">
      <c r="A42" s="2">
        <f>A41+1</f>
        <v>22</v>
      </c>
      <c r="B42" s="32" t="s">
        <v>420</v>
      </c>
      <c r="D42" s="20">
        <f ca="1">'Total ALLOCATION'!D42-'Gas Cost ALLOCATION'!D42</f>
        <v>57512.664971773804</v>
      </c>
      <c r="E42" s="20"/>
      <c r="F42" s="20">
        <f ca="1">'Total ALLOCATION'!F42-'Gas Cost ALLOCATION'!F42</f>
        <v>57512.664971773804</v>
      </c>
      <c r="G42" s="20"/>
      <c r="H42" s="20"/>
      <c r="I42" s="20"/>
      <c r="J42" s="85"/>
      <c r="K42" s="20"/>
      <c r="L42" s="20">
        <f t="shared" ca="1" si="9"/>
        <v>57512.664971773804</v>
      </c>
      <c r="N42" s="18" t="s">
        <v>421</v>
      </c>
      <c r="P42" s="20">
        <f ca="1">IF($L42&lt;&gt;0,VLOOKUP($N42,'Allocation Factors'!$B$13:$AU$658,5,FALSE)*$L42,0)+IF($H42&lt;&gt;0,(VLOOKUP($J42,'Allocation Factors'!$B$13:$AU$658,5,FALSE)*$H42),0)</f>
        <v>31016.616780964607</v>
      </c>
      <c r="Q42" s="20">
        <f ca="1">IF($L42&lt;&gt;0,VLOOKUP($N42,'Allocation Factors'!$B$13:$AU$658,6,FALSE)*$L42,0)+IF($H42&lt;&gt;0,(VLOOKUP($J42,'Allocation Factors'!$B$13:$AU$658,6,FALSE)*$H42),0)</f>
        <v>22042.867860187336</v>
      </c>
      <c r="R42" s="20">
        <f ca="1">IF($L42&lt;&gt;0,VLOOKUP($N42,'Allocation Factors'!$B$13:$AU$658,7,FALSE)*$L42,0)+IF($H42&lt;&gt;0,(VLOOKUP($J42,'Allocation Factors'!$B$13:$AU$658,7,FALSE)*$H42),0)</f>
        <v>3517.5517670784843</v>
      </c>
      <c r="S42" s="20">
        <f ca="1">IF($L42&lt;&gt;0,VLOOKUP($N42,'Allocation Factors'!$B$13:$AU$658,8,FALSE)*$L42,0)+IF($H42&lt;&gt;0,(VLOOKUP($J42,'Allocation Factors'!$B$13:$AU$658,8,FALSE)*$H42),0)</f>
        <v>0</v>
      </c>
      <c r="T42" s="20">
        <f ca="1">IF($L42&lt;&gt;0,VLOOKUP($N42,'Allocation Factors'!$B$13:$AU$658,9,FALSE)*$L42,0)+IF($H42&lt;&gt;0,(VLOOKUP($J42,'Allocation Factors'!$B$13:$AU$658,9,FALSE)*$H42),0)</f>
        <v>0</v>
      </c>
      <c r="U42" s="20">
        <f ca="1">IF($L42&lt;&gt;0,VLOOKUP($N42,'Allocation Factors'!$B$13:$AU$658,10,FALSE)*$L42,0)+IF($H42&lt;&gt;0,(VLOOKUP($J42,'Allocation Factors'!$B$13:$AU$658,10,FALSE)*$H42),0)</f>
        <v>641.80651203278103</v>
      </c>
      <c r="V42" s="20">
        <f ca="1">IF($L42&lt;&gt;0,VLOOKUP($N42,'Allocation Factors'!$B$13:$AU$658,11,FALSE)*$L42,0)+IF($H42&lt;&gt;0,(VLOOKUP($J42,'Allocation Factors'!$B$13:$AU$658,11,FALSE)*$H42),0)</f>
        <v>0</v>
      </c>
      <c r="W42" s="20">
        <f ca="1">IF($L42&lt;&gt;0,VLOOKUP($N42,'Allocation Factors'!$B$13:$AU$658,12,FALSE)*$L42,0)+IF($H42&lt;&gt;0,(VLOOKUP($J42,'Allocation Factors'!$B$13:$AU$658,12,FALSE)*$H42),0)</f>
        <v>215.49124219675542</v>
      </c>
      <c r="X42" s="20">
        <f ca="1">IF($L42&lt;&gt;0,VLOOKUP($N42,'Allocation Factors'!$B$13:$AU$658,13,FALSE)*$L42,0)+IF($H42&lt;&gt;0,(VLOOKUP($J42,'Allocation Factors'!$B$13:$AU$658,13,FALSE)*$H42),0)</f>
        <v>0</v>
      </c>
      <c r="Y42" s="20">
        <f ca="1">IF($L42&lt;&gt;0,VLOOKUP($N42,'Allocation Factors'!$B$13:$AU$658,14,FALSE)*$L42,0)+IF($H42&lt;&gt;0,(VLOOKUP($J42,'Allocation Factors'!$B$13:$AU$658,14,FALSE)*$H42),0)</f>
        <v>0</v>
      </c>
      <c r="Z42" s="20">
        <f ca="1">IF($L42&lt;&gt;0,VLOOKUP($N42,'Allocation Factors'!$B$13:$AU$658,15,FALSE)*$L42,0)+IF($H42&lt;&gt;0,(VLOOKUP($J42,'Allocation Factors'!$B$13:$AU$658,15,FALSE)*$H42),0)</f>
        <v>0</v>
      </c>
      <c r="AA42" s="20">
        <f ca="1">IF($L42&lt;&gt;0,VLOOKUP($N42,'Allocation Factors'!$B$13:$AU$658,16,FALSE)*$L42,0)+IF($H42&lt;&gt;0,(VLOOKUP($J42,'Allocation Factors'!$B$13:$AU$658,16,FALSE)*$H42),0)</f>
        <v>0</v>
      </c>
      <c r="AB42" s="20">
        <f ca="1">IF($L42&lt;&gt;0,VLOOKUP($N42,'Allocation Factors'!$B$13:$AU$658,17,FALSE)*$L42,0)+IF($H42&lt;&gt;0,(VLOOKUP($J42,'Allocation Factors'!$B$13:$AU$658,17,FALSE)*$H42),0)</f>
        <v>4.4978348698428929</v>
      </c>
      <c r="AC42" s="20">
        <f ca="1">IF($L42&lt;&gt;0,VLOOKUP($N42,'Allocation Factors'!$B$13:$AU$658,18,FALSE)*$L42,0)+IF($H42&lt;&gt;0,(VLOOKUP($J42,'Allocation Factors'!$B$13:$AU$658,18,FALSE)*$H42),0)</f>
        <v>0</v>
      </c>
      <c r="AD42" s="20">
        <f ca="1">IF($L42&lt;&gt;0,VLOOKUP($N42,'Allocation Factors'!$B$13:$AU$658,19,FALSE)*$L42,0)+IF($H42&lt;&gt;0,(VLOOKUP($J42,'Allocation Factors'!$B$13:$AU$658,19,FALSE)*$H42),0)</f>
        <v>0</v>
      </c>
      <c r="AE42" s="20">
        <f ca="1">IF($L42&lt;&gt;0,VLOOKUP($N42,'Allocation Factors'!$B$13:$AU$658,20,FALSE)*$L42,0)+IF($H42&lt;&gt;0,(VLOOKUP($J42,'Allocation Factors'!$B$13:$AU$658,20,FALSE)*$H42),0)</f>
        <v>73.8329744439813</v>
      </c>
      <c r="AF42" s="20">
        <f ca="1">IF($L42&lt;&gt;0,VLOOKUP($N42,'Allocation Factors'!$B$13:$AU$658,21,FALSE)*$L42,0)+IF($H42&lt;&gt;0,(VLOOKUP($J42,'Allocation Factors'!$B$13:$AU$658,21,FALSE)*$H42),0)</f>
        <v>0</v>
      </c>
      <c r="AG42" s="20">
        <f ca="1">IF($L42&lt;&gt;0,VLOOKUP($N42,'Allocation Factors'!$B$13:$AU$658,22,FALSE)*$L42,0)+IF($H42&lt;&gt;0,(VLOOKUP($J42,'Allocation Factors'!$B$13:$AU$658,22,FALSE)*$H42),0)</f>
        <v>0</v>
      </c>
      <c r="AH42" s="20">
        <f ca="1">IF($L42&lt;&gt;0,VLOOKUP($N42,'Allocation Factors'!$B$13:$AU$658,23,FALSE)*$L42,0)+IF($H42&lt;&gt;0,(VLOOKUP($J42,'Allocation Factors'!$B$13:$AU$658,23,FALSE)*$H42),0)</f>
        <v>0</v>
      </c>
      <c r="AI42" s="20">
        <f ca="1">IF($L42&lt;&gt;0,VLOOKUP($N42,'Allocation Factors'!$B$13:$AU$658,24,FALSE)*$L42,0)+IF($H42&lt;&gt;0,(VLOOKUP($J42,'Allocation Factors'!$B$13:$AU$658,24,FALSE)*$H42),0)</f>
        <v>0</v>
      </c>
      <c r="AJ42" s="23">
        <f>0</f>
        <v>0</v>
      </c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13"/>
    </row>
    <row r="43" spans="1:58" x14ac:dyDescent="0.2">
      <c r="A43" s="2">
        <f t="shared" ref="A43:A56" si="10">A42+1</f>
        <v>23</v>
      </c>
      <c r="B43" s="32" t="s">
        <v>422</v>
      </c>
      <c r="D43" s="20">
        <f ca="1">'Total ALLOCATION'!D43-'Gas Cost ALLOCATION'!D43</f>
        <v>306243.27582367021</v>
      </c>
      <c r="E43" s="20"/>
      <c r="F43" s="20">
        <f ca="1">'Total ALLOCATION'!F43-'Gas Cost ALLOCATION'!F43</f>
        <v>305683.4115939769</v>
      </c>
      <c r="G43" s="20"/>
      <c r="H43" s="20"/>
      <c r="I43" s="20"/>
      <c r="J43" s="85"/>
      <c r="K43" s="20"/>
      <c r="L43" s="20">
        <f t="shared" ca="1" si="9"/>
        <v>305683.4115939769</v>
      </c>
      <c r="N43" s="18" t="s">
        <v>423</v>
      </c>
      <c r="P43" s="20">
        <f ca="1">IF($L43&lt;&gt;0,VLOOKUP($N43,'Allocation Factors'!$B$13:$AU$658,5,FALSE)*$L43,0)+IF($H43&lt;&gt;0,(VLOOKUP($J43,'Allocation Factors'!$B$13:$AU$658,5,FALSE)*$H43),0)</f>
        <v>167868.31424996446</v>
      </c>
      <c r="Q43" s="20">
        <f ca="1">IF($L43&lt;&gt;0,VLOOKUP($N43,'Allocation Factors'!$B$13:$AU$658,6,FALSE)*$L43,0)+IF($H43&lt;&gt;0,(VLOOKUP($J43,'Allocation Factors'!$B$13:$AU$658,6,FALSE)*$H43),0)</f>
        <v>119300.53800049856</v>
      </c>
      <c r="R43" s="20">
        <f ca="1">IF($L43&lt;&gt;0,VLOOKUP($N43,'Allocation Factors'!$B$13:$AU$658,7,FALSE)*$L43,0)+IF($H43&lt;&gt;0,(VLOOKUP($J43,'Allocation Factors'!$B$13:$AU$658,7,FALSE)*$H43),0)</f>
        <v>14266.17226210845</v>
      </c>
      <c r="S43" s="20">
        <f ca="1">IF($L43&lt;&gt;0,VLOOKUP($N43,'Allocation Factors'!$B$13:$AU$658,8,FALSE)*$L43,0)+IF($H43&lt;&gt;0,(VLOOKUP($J43,'Allocation Factors'!$B$13:$AU$658,8,FALSE)*$H43),0)</f>
        <v>0</v>
      </c>
      <c r="T43" s="20">
        <f ca="1">IF($L43&lt;&gt;0,VLOOKUP($N43,'Allocation Factors'!$B$13:$AU$658,9,FALSE)*$L43,0)+IF($H43&lt;&gt;0,(VLOOKUP($J43,'Allocation Factors'!$B$13:$AU$658,9,FALSE)*$H43),0)</f>
        <v>0</v>
      </c>
      <c r="U43" s="20">
        <f ca="1">IF($L43&lt;&gt;0,VLOOKUP($N43,'Allocation Factors'!$B$13:$AU$658,10,FALSE)*$L43,0)+IF($H43&lt;&gt;0,(VLOOKUP($J43,'Allocation Factors'!$B$13:$AU$658,10,FALSE)*$H43),0)</f>
        <v>1984.0674483145742</v>
      </c>
      <c r="V43" s="20">
        <f ca="1">IF($L43&lt;&gt;0,VLOOKUP($N43,'Allocation Factors'!$B$13:$AU$658,11,FALSE)*$L43,0)+IF($H43&lt;&gt;0,(VLOOKUP($J43,'Allocation Factors'!$B$13:$AU$658,11,FALSE)*$H43),0)</f>
        <v>232.97591602799218</v>
      </c>
      <c r="W43" s="20">
        <f ca="1">IF($L43&lt;&gt;0,VLOOKUP($N43,'Allocation Factors'!$B$13:$AU$658,12,FALSE)*$L43,0)+IF($H43&lt;&gt;0,(VLOOKUP($J43,'Allocation Factors'!$B$13:$AU$658,12,FALSE)*$H43),0)</f>
        <v>26.384507780966729</v>
      </c>
      <c r="X43" s="20">
        <f ca="1">IF($L43&lt;&gt;0,VLOOKUP($N43,'Allocation Factors'!$B$13:$AU$658,13,FALSE)*$L43,0)+IF($H43&lt;&gt;0,(VLOOKUP($J43,'Allocation Factors'!$B$13:$AU$658,13,FALSE)*$H43),0)</f>
        <v>479.0030825310219</v>
      </c>
      <c r="Y43" s="20">
        <f ca="1">IF($L43&lt;&gt;0,VLOOKUP($N43,'Allocation Factors'!$B$13:$AU$658,14,FALSE)*$L43,0)+IF($H43&lt;&gt;0,(VLOOKUP($J43,'Allocation Factors'!$B$13:$AU$658,14,FALSE)*$H43),0)</f>
        <v>0</v>
      </c>
      <c r="Z43" s="20">
        <f ca="1">IF($L43&lt;&gt;0,VLOOKUP($N43,'Allocation Factors'!$B$13:$AU$658,15,FALSE)*$L43,0)+IF($H43&lt;&gt;0,(VLOOKUP($J43,'Allocation Factors'!$B$13:$AU$658,15,FALSE)*$H43),0)</f>
        <v>1168.370406605492</v>
      </c>
      <c r="AA43" s="20">
        <f ca="1">IF($L43&lt;&gt;0,VLOOKUP($N43,'Allocation Factors'!$B$13:$AU$658,16,FALSE)*$L43,0)+IF($H43&lt;&gt;0,(VLOOKUP($J43,'Allocation Factors'!$B$13:$AU$658,16,FALSE)*$H43),0)</f>
        <v>342.6211682666297</v>
      </c>
      <c r="AB43" s="20">
        <f ca="1">IF($L43&lt;&gt;0,VLOOKUP($N43,'Allocation Factors'!$B$13:$AU$658,17,FALSE)*$L43,0)+IF($H43&lt;&gt;0,(VLOOKUP($J43,'Allocation Factors'!$B$13:$AU$658,17,FALSE)*$H43),0)</f>
        <v>14.964551878725711</v>
      </c>
      <c r="AC43" s="20">
        <f ca="1">IF($L43&lt;&gt;0,VLOOKUP($N43,'Allocation Factors'!$B$13:$AU$658,18,FALSE)*$L43,0)+IF($H43&lt;&gt;0,(VLOOKUP($J43,'Allocation Factors'!$B$13:$AU$658,18,FALSE)*$H43),0)</f>
        <v>0</v>
      </c>
      <c r="AD43" s="20">
        <f ca="1">IF($L43&lt;&gt;0,VLOOKUP($N43,'Allocation Factors'!$B$13:$AU$658,19,FALSE)*$L43,0)+IF($H43&lt;&gt;0,(VLOOKUP($J43,'Allocation Factors'!$B$13:$AU$658,19,FALSE)*$H43),0)</f>
        <v>0</v>
      </c>
      <c r="AE43" s="20">
        <f ca="1">IF($L43&lt;&gt;0,VLOOKUP($N43,'Allocation Factors'!$B$13:$AU$658,20,FALSE)*$L43,0)+IF($H43&lt;&gt;0,(VLOOKUP($J43,'Allocation Factors'!$B$13:$AU$658,20,FALSE)*$H43),0)</f>
        <v>0</v>
      </c>
      <c r="AF43" s="20">
        <f ca="1">IF($L43&lt;&gt;0,VLOOKUP($N43,'Allocation Factors'!$B$13:$AU$658,21,FALSE)*$L43,0)+IF($H43&lt;&gt;0,(VLOOKUP($J43,'Allocation Factors'!$B$13:$AU$658,21,FALSE)*$H43),0)</f>
        <v>0</v>
      </c>
      <c r="AG43" s="20">
        <f ca="1">IF($L43&lt;&gt;0,VLOOKUP($N43,'Allocation Factors'!$B$13:$AU$658,22,FALSE)*$L43,0)+IF($H43&lt;&gt;0,(VLOOKUP($J43,'Allocation Factors'!$B$13:$AU$658,22,FALSE)*$H43),0)</f>
        <v>0</v>
      </c>
      <c r="AH43" s="20">
        <f ca="1">IF($L43&lt;&gt;0,VLOOKUP($N43,'Allocation Factors'!$B$13:$AU$658,23,FALSE)*$L43,0)+IF($H43&lt;&gt;0,(VLOOKUP($J43,'Allocation Factors'!$B$13:$AU$658,23,FALSE)*$H43),0)</f>
        <v>0</v>
      </c>
      <c r="AI43" s="20">
        <f ca="1">IF($L43&lt;&gt;0,VLOOKUP($N43,'Allocation Factors'!$B$13:$AU$658,24,FALSE)*$L43,0)+IF($H43&lt;&gt;0,(VLOOKUP($J43,'Allocation Factors'!$B$13:$AU$658,24,FALSE)*$H43),0)</f>
        <v>0</v>
      </c>
      <c r="AJ43" s="23">
        <f>0</f>
        <v>0</v>
      </c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13"/>
    </row>
    <row r="44" spans="1:58" x14ac:dyDescent="0.2">
      <c r="B44" s="32" t="s">
        <v>424</v>
      </c>
      <c r="D44" s="20"/>
      <c r="E44" s="20"/>
      <c r="F44" s="20"/>
      <c r="G44" s="20"/>
      <c r="H44" s="20"/>
      <c r="I44" s="20"/>
      <c r="J44" s="85"/>
      <c r="K44" s="20"/>
      <c r="L44" s="20"/>
    </row>
    <row r="45" spans="1:58" x14ac:dyDescent="0.2">
      <c r="A45" s="2">
        <f>A43+1</f>
        <v>24</v>
      </c>
      <c r="B45" s="82" t="s">
        <v>425</v>
      </c>
      <c r="D45" s="20">
        <f ca="1">'Total ALLOCATION'!D45-'Gas Cost ALLOCATION'!D45</f>
        <v>150927.52203758305</v>
      </c>
      <c r="E45" s="20"/>
      <c r="F45" s="20">
        <f ca="1">'Total ALLOCATION'!F45-'Gas Cost ALLOCATION'!F45</f>
        <v>150927.52203758305</v>
      </c>
      <c r="G45" s="20"/>
      <c r="H45" s="20"/>
      <c r="I45" s="20"/>
      <c r="J45" s="85"/>
      <c r="K45" s="20"/>
      <c r="L45" s="20">
        <f t="shared" ca="1" si="9"/>
        <v>150927.52203758305</v>
      </c>
      <c r="N45" s="18" t="s">
        <v>426</v>
      </c>
      <c r="P45" s="20">
        <f ca="1">IF($L45&lt;&gt;0,VLOOKUP($N45,'Allocation Factors'!$B$13:$AU$658,5,FALSE)*$L45,0)+IF($H45&lt;&gt;0,(VLOOKUP($J45,'Allocation Factors'!$B$13:$AU$658,5,FALSE)*$H45),0)</f>
        <v>109342.22361408165</v>
      </c>
      <c r="Q45" s="20">
        <f ca="1">IF($L45&lt;&gt;0,VLOOKUP($N45,'Allocation Factors'!$B$13:$AU$658,6,FALSE)*$L45,0)+IF($H45&lt;&gt;0,(VLOOKUP($J45,'Allocation Factors'!$B$13:$AU$658,6,FALSE)*$H45),0)</f>
        <v>24662.023221804335</v>
      </c>
      <c r="R45" s="20">
        <f ca="1">IF($L45&lt;&gt;0,VLOOKUP($N45,'Allocation Factors'!$B$13:$AU$658,7,FALSE)*$L45,0)+IF($H45&lt;&gt;0,(VLOOKUP($J45,'Allocation Factors'!$B$13:$AU$658,7,FALSE)*$H45),0)</f>
        <v>9925.6225553503191</v>
      </c>
      <c r="S45" s="20">
        <f ca="1">IF($L45&lt;&gt;0,VLOOKUP($N45,'Allocation Factors'!$B$13:$AU$658,8,FALSE)*$L45,0)+IF($H45&lt;&gt;0,(VLOOKUP($J45,'Allocation Factors'!$B$13:$AU$658,8,FALSE)*$H45),0)</f>
        <v>0</v>
      </c>
      <c r="T45" s="20">
        <f ca="1">IF($L45&lt;&gt;0,VLOOKUP($N45,'Allocation Factors'!$B$13:$AU$658,9,FALSE)*$L45,0)+IF($H45&lt;&gt;0,(VLOOKUP($J45,'Allocation Factors'!$B$13:$AU$658,9,FALSE)*$H45),0)</f>
        <v>0</v>
      </c>
      <c r="U45" s="20">
        <f ca="1">IF($L45&lt;&gt;0,VLOOKUP($N45,'Allocation Factors'!$B$13:$AU$658,10,FALSE)*$L45,0)+IF($H45&lt;&gt;0,(VLOOKUP($J45,'Allocation Factors'!$B$13:$AU$658,10,FALSE)*$H45),0)</f>
        <v>3089.5210341603383</v>
      </c>
      <c r="V45" s="20">
        <f ca="1">IF($L45&lt;&gt;0,VLOOKUP($N45,'Allocation Factors'!$B$13:$AU$658,11,FALSE)*$L45,0)+IF($H45&lt;&gt;0,(VLOOKUP($J45,'Allocation Factors'!$B$13:$AU$658,11,FALSE)*$H45),0)</f>
        <v>62.333654494609029</v>
      </c>
      <c r="W45" s="20">
        <f ca="1">IF($L45&lt;&gt;0,VLOOKUP($N45,'Allocation Factors'!$B$13:$AU$658,12,FALSE)*$L45,0)+IF($H45&lt;&gt;0,(VLOOKUP($J45,'Allocation Factors'!$B$13:$AU$658,12,FALSE)*$H45),0)</f>
        <v>1212.5541343432665</v>
      </c>
      <c r="X45" s="20">
        <f ca="1">IF($L45&lt;&gt;0,VLOOKUP($N45,'Allocation Factors'!$B$13:$AU$658,13,FALSE)*$L45,0)+IF($H45&lt;&gt;0,(VLOOKUP($J45,'Allocation Factors'!$B$13:$AU$658,13,FALSE)*$H45),0)</f>
        <v>76.211138345487399</v>
      </c>
      <c r="Y45" s="20">
        <f ca="1">IF($L45&lt;&gt;0,VLOOKUP($N45,'Allocation Factors'!$B$13:$AU$658,14,FALSE)*$L45,0)+IF($H45&lt;&gt;0,(VLOOKUP($J45,'Allocation Factors'!$B$13:$AU$658,14,FALSE)*$H45),0)</f>
        <v>726.10409582205693</v>
      </c>
      <c r="Z45" s="20">
        <f ca="1">IF($L45&lt;&gt;0,VLOOKUP($N45,'Allocation Factors'!$B$13:$AU$658,15,FALSE)*$L45,0)+IF($H45&lt;&gt;0,(VLOOKUP($J45,'Allocation Factors'!$B$13:$AU$658,15,FALSE)*$H45),0)</f>
        <v>14.319050254709026</v>
      </c>
      <c r="AA45" s="20">
        <f ca="1">IF($L45&lt;&gt;0,VLOOKUP($N45,'Allocation Factors'!$B$13:$AU$658,16,FALSE)*$L45,0)+IF($H45&lt;&gt;0,(VLOOKUP($J45,'Allocation Factors'!$B$13:$AU$658,16,FALSE)*$H45),0)</f>
        <v>981.40805715655642</v>
      </c>
      <c r="AB45" s="20">
        <f ca="1">IF($L45&lt;&gt;0,VLOOKUP($N45,'Allocation Factors'!$B$13:$AU$658,17,FALSE)*$L45,0)+IF($H45&lt;&gt;0,(VLOOKUP($J45,'Allocation Factors'!$B$13:$AU$658,17,FALSE)*$H45),0)</f>
        <v>692.12430787459675</v>
      </c>
      <c r="AC45" s="20">
        <f ca="1">IF($L45&lt;&gt;0,VLOOKUP($N45,'Allocation Factors'!$B$13:$AU$658,18,FALSE)*$L45,0)+IF($H45&lt;&gt;0,(VLOOKUP($J45,'Allocation Factors'!$B$13:$AU$658,18,FALSE)*$H45),0)</f>
        <v>0</v>
      </c>
      <c r="AD45" s="20">
        <f ca="1">IF($L45&lt;&gt;0,VLOOKUP($N45,'Allocation Factors'!$B$13:$AU$658,19,FALSE)*$L45,0)+IF($H45&lt;&gt;0,(VLOOKUP($J45,'Allocation Factors'!$B$13:$AU$658,19,FALSE)*$H45),0)</f>
        <v>0</v>
      </c>
      <c r="AE45" s="20">
        <f ca="1">IF($L45&lt;&gt;0,VLOOKUP($N45,'Allocation Factors'!$B$13:$AU$658,20,FALSE)*$L45,0)+IF($H45&lt;&gt;0,(VLOOKUP($J45,'Allocation Factors'!$B$13:$AU$658,20,FALSE)*$H45),0)</f>
        <v>50.042962839135647</v>
      </c>
      <c r="AF45" s="20">
        <f ca="1">IF($L45&lt;&gt;0,VLOOKUP($N45,'Allocation Factors'!$B$13:$AU$658,21,FALSE)*$L45,0)+IF($H45&lt;&gt;0,(VLOOKUP($J45,'Allocation Factors'!$B$13:$AU$658,21,FALSE)*$H45),0)</f>
        <v>93.034211056015323</v>
      </c>
      <c r="AG45" s="20">
        <f ca="1">IF($L45&lt;&gt;0,VLOOKUP($N45,'Allocation Factors'!$B$13:$AU$658,22,FALSE)*$L45,0)+IF($H45&lt;&gt;0,(VLOOKUP($J45,'Allocation Factors'!$B$13:$AU$658,22,FALSE)*$H45),0)</f>
        <v>0</v>
      </c>
      <c r="AH45" s="20">
        <f ca="1">IF($L45&lt;&gt;0,VLOOKUP($N45,'Allocation Factors'!$B$13:$AU$658,23,FALSE)*$L45,0)+IF($H45&lt;&gt;0,(VLOOKUP($J45,'Allocation Factors'!$B$13:$AU$658,23,FALSE)*$H45),0)</f>
        <v>0</v>
      </c>
      <c r="AI45" s="20">
        <f ca="1">IF($L45&lt;&gt;0,VLOOKUP($N45,'Allocation Factors'!$B$13:$AU$658,24,FALSE)*$L45,0)+IF($H45&lt;&gt;0,(VLOOKUP($J45,'Allocation Factors'!$B$13:$AU$658,24,FALSE)*$H45),0)</f>
        <v>0</v>
      </c>
      <c r="AJ45" s="23">
        <f>0</f>
        <v>0</v>
      </c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13"/>
    </row>
    <row r="46" spans="1:58" x14ac:dyDescent="0.2">
      <c r="A46" s="2">
        <f t="shared" si="10"/>
        <v>25</v>
      </c>
      <c r="B46" s="82" t="s">
        <v>427</v>
      </c>
      <c r="D46" s="20">
        <f ca="1">'Total ALLOCATION'!D46-'Gas Cost ALLOCATION'!D46</f>
        <v>65848.377147061168</v>
      </c>
      <c r="E46" s="20"/>
      <c r="F46" s="20">
        <f ca="1">'Total ALLOCATION'!F46-'Gas Cost ALLOCATION'!F46</f>
        <v>65848.377147061168</v>
      </c>
      <c r="G46" s="20"/>
      <c r="H46" s="20"/>
      <c r="I46" s="20"/>
      <c r="J46" s="85"/>
      <c r="K46" s="20"/>
      <c r="L46" s="20">
        <f t="shared" ca="1" si="9"/>
        <v>65848.377147061168</v>
      </c>
      <c r="N46" s="18" t="s">
        <v>428</v>
      </c>
      <c r="P46" s="20">
        <f ca="1">IF($L46&lt;&gt;0,VLOOKUP($N46,'Allocation Factors'!$B$13:$AU$658,5,FALSE)*$L46,0)+IF($H46&lt;&gt;0,(VLOOKUP($J46,'Allocation Factors'!$B$13:$AU$658,5,FALSE)*$H46),0)</f>
        <v>40146.167562685361</v>
      </c>
      <c r="Q46" s="20">
        <f ca="1">IF($L46&lt;&gt;0,VLOOKUP($N46,'Allocation Factors'!$B$13:$AU$658,6,FALSE)*$L46,0)+IF($H46&lt;&gt;0,(VLOOKUP($J46,'Allocation Factors'!$B$13:$AU$658,6,FALSE)*$H46),0)</f>
        <v>13992.342429988015</v>
      </c>
      <c r="R46" s="20">
        <f ca="1">IF($L46&lt;&gt;0,VLOOKUP($N46,'Allocation Factors'!$B$13:$AU$658,7,FALSE)*$L46,0)+IF($H46&lt;&gt;0,(VLOOKUP($J46,'Allocation Factors'!$B$13:$AU$658,7,FALSE)*$H46),0)</f>
        <v>7843.9238408933006</v>
      </c>
      <c r="S46" s="20">
        <f ca="1">IF($L46&lt;&gt;0,VLOOKUP($N46,'Allocation Factors'!$B$13:$AU$658,8,FALSE)*$L46,0)+IF($H46&lt;&gt;0,(VLOOKUP($J46,'Allocation Factors'!$B$13:$AU$658,8,FALSE)*$H46),0)</f>
        <v>0</v>
      </c>
      <c r="T46" s="20">
        <f ca="1">IF($L46&lt;&gt;0,VLOOKUP($N46,'Allocation Factors'!$B$13:$AU$658,9,FALSE)*$L46,0)+IF($H46&lt;&gt;0,(VLOOKUP($J46,'Allocation Factors'!$B$13:$AU$658,9,FALSE)*$H46),0)</f>
        <v>0</v>
      </c>
      <c r="U46" s="20">
        <f ca="1">IF($L46&lt;&gt;0,VLOOKUP($N46,'Allocation Factors'!$B$13:$AU$658,10,FALSE)*$L46,0)+IF($H46&lt;&gt;0,(VLOOKUP($J46,'Allocation Factors'!$B$13:$AU$658,10,FALSE)*$H46),0)</f>
        <v>1499.4521646033238</v>
      </c>
      <c r="V46" s="20">
        <f ca="1">IF($L46&lt;&gt;0,VLOOKUP($N46,'Allocation Factors'!$B$13:$AU$658,11,FALSE)*$L46,0)+IF($H46&lt;&gt;0,(VLOOKUP($J46,'Allocation Factors'!$B$13:$AU$658,11,FALSE)*$H46),0)</f>
        <v>30.252693581346424</v>
      </c>
      <c r="W46" s="20">
        <f ca="1">IF($L46&lt;&gt;0,VLOOKUP($N46,'Allocation Factors'!$B$13:$AU$658,12,FALSE)*$L46,0)+IF($H46&lt;&gt;0,(VLOOKUP($J46,'Allocation Factors'!$B$13:$AU$658,12,FALSE)*$H46),0)</f>
        <v>657.1486901162308</v>
      </c>
      <c r="X46" s="20">
        <f ca="1">IF($L46&lt;&gt;0,VLOOKUP($N46,'Allocation Factors'!$B$13:$AU$658,13,FALSE)*$L46,0)+IF($H46&lt;&gt;0,(VLOOKUP($J46,'Allocation Factors'!$B$13:$AU$658,13,FALSE)*$H46),0)</f>
        <v>41.302939240010851</v>
      </c>
      <c r="Y46" s="20">
        <f ca="1">IF($L46&lt;&gt;0,VLOOKUP($N46,'Allocation Factors'!$B$13:$AU$658,14,FALSE)*$L46,0)+IF($H46&lt;&gt;0,(VLOOKUP($J46,'Allocation Factors'!$B$13:$AU$658,14,FALSE)*$H46),0)</f>
        <v>313.46029054037302</v>
      </c>
      <c r="Z46" s="20">
        <f ca="1">IF($L46&lt;&gt;0,VLOOKUP($N46,'Allocation Factors'!$B$13:$AU$658,15,FALSE)*$L46,0)+IF($H46&lt;&gt;0,(VLOOKUP($J46,'Allocation Factors'!$B$13:$AU$658,15,FALSE)*$H46),0)</f>
        <v>6.1815567202133757</v>
      </c>
      <c r="AA46" s="20">
        <f ca="1">IF($L46&lt;&gt;0,VLOOKUP($N46,'Allocation Factors'!$B$13:$AU$658,16,FALSE)*$L46,0)+IF($H46&lt;&gt;0,(VLOOKUP($J46,'Allocation Factors'!$B$13:$AU$658,16,FALSE)*$H46),0)</f>
        <v>671.14082056923019</v>
      </c>
      <c r="AB46" s="20">
        <f ca="1">IF($L46&lt;&gt;0,VLOOKUP($N46,'Allocation Factors'!$B$13:$AU$658,17,FALSE)*$L46,0)+IF($H46&lt;&gt;0,(VLOOKUP($J46,'Allocation Factors'!$B$13:$AU$658,17,FALSE)*$H46),0)</f>
        <v>588.83528118579829</v>
      </c>
      <c r="AC46" s="20">
        <f ca="1">IF($L46&lt;&gt;0,VLOOKUP($N46,'Allocation Factors'!$B$13:$AU$658,18,FALSE)*$L46,0)+IF($H46&lt;&gt;0,(VLOOKUP($J46,'Allocation Factors'!$B$13:$AU$658,18,FALSE)*$H46),0)</f>
        <v>0</v>
      </c>
      <c r="AD46" s="20">
        <f ca="1">IF($L46&lt;&gt;0,VLOOKUP($N46,'Allocation Factors'!$B$13:$AU$658,19,FALSE)*$L46,0)+IF($H46&lt;&gt;0,(VLOOKUP($J46,'Allocation Factors'!$B$13:$AU$658,19,FALSE)*$H46),0)</f>
        <v>0</v>
      </c>
      <c r="AE46" s="20">
        <f ca="1">IF($L46&lt;&gt;0,VLOOKUP($N46,'Allocation Factors'!$B$13:$AU$658,20,FALSE)*$L46,0)+IF($H46&lt;&gt;0,(VLOOKUP($J46,'Allocation Factors'!$B$13:$AU$658,20,FALSE)*$H46),0)</f>
        <v>20.345264501337848</v>
      </c>
      <c r="AF46" s="20">
        <f ca="1">IF($L46&lt;&gt;0,VLOOKUP($N46,'Allocation Factors'!$B$13:$AU$658,21,FALSE)*$L46,0)+IF($H46&lt;&gt;0,(VLOOKUP($J46,'Allocation Factors'!$B$13:$AU$658,21,FALSE)*$H46),0)</f>
        <v>37.823612436625552</v>
      </c>
      <c r="AG46" s="20">
        <f ca="1">IF($L46&lt;&gt;0,VLOOKUP($N46,'Allocation Factors'!$B$13:$AU$658,22,FALSE)*$L46,0)+IF($H46&lt;&gt;0,(VLOOKUP($J46,'Allocation Factors'!$B$13:$AU$658,22,FALSE)*$H46),0)</f>
        <v>0</v>
      </c>
      <c r="AH46" s="20">
        <f ca="1">IF($L46&lt;&gt;0,VLOOKUP($N46,'Allocation Factors'!$B$13:$AU$658,23,FALSE)*$L46,0)+IF($H46&lt;&gt;0,(VLOOKUP($J46,'Allocation Factors'!$B$13:$AU$658,23,FALSE)*$H46),0)</f>
        <v>0</v>
      </c>
      <c r="AI46" s="20">
        <f ca="1">IF($L46&lt;&gt;0,VLOOKUP($N46,'Allocation Factors'!$B$13:$AU$658,24,FALSE)*$L46,0)+IF($H46&lt;&gt;0,(VLOOKUP($J46,'Allocation Factors'!$B$13:$AU$658,24,FALSE)*$H46),0)</f>
        <v>0</v>
      </c>
      <c r="AJ46" s="23">
        <f>0</f>
        <v>0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13"/>
    </row>
    <row r="47" spans="1:58" x14ac:dyDescent="0.2">
      <c r="A47" s="2">
        <f t="shared" si="10"/>
        <v>26</v>
      </c>
      <c r="B47" s="32" t="s">
        <v>429</v>
      </c>
      <c r="D47" s="20">
        <f ca="1">'Total ALLOCATION'!D47-'Gas Cost ALLOCATION'!D47</f>
        <v>407980.07155946712</v>
      </c>
      <c r="E47" s="20"/>
      <c r="F47" s="20">
        <f ca="1">'Total ALLOCATION'!F47-'Gas Cost ALLOCATION'!F47</f>
        <v>407234.215351263</v>
      </c>
      <c r="G47" s="20"/>
      <c r="H47" s="20"/>
      <c r="I47" s="20"/>
      <c r="J47" s="85"/>
      <c r="K47" s="20"/>
      <c r="L47" s="20">
        <f t="shared" ca="1" si="9"/>
        <v>407234.215351263</v>
      </c>
      <c r="N47" s="18" t="s">
        <v>330</v>
      </c>
      <c r="P47" s="20">
        <f ca="1">IF($L47&lt;&gt;0,VLOOKUP($N47,'Allocation Factors'!$B$13:$AU$658,5,FALSE)*$L47,0)+IF($H47&lt;&gt;0,(VLOOKUP($J47,'Allocation Factors'!$B$13:$AU$658,5,FALSE)*$H47),0)</f>
        <v>398293.55142121384</v>
      </c>
      <c r="Q47" s="20">
        <f ca="1">IF($L47&lt;&gt;0,VLOOKUP($N47,'Allocation Factors'!$B$13:$AU$658,6,FALSE)*$L47,0)+IF($H47&lt;&gt;0,(VLOOKUP($J47,'Allocation Factors'!$B$13:$AU$658,6,FALSE)*$H47),0)</f>
        <v>8836.1150186859741</v>
      </c>
      <c r="R47" s="20">
        <f ca="1">IF($L47&lt;&gt;0,VLOOKUP($N47,'Allocation Factors'!$B$13:$AU$658,7,FALSE)*$L47,0)+IF($H47&lt;&gt;0,(VLOOKUP($J47,'Allocation Factors'!$B$13:$AU$658,7,FALSE)*$H47),0)</f>
        <v>79.423949546014029</v>
      </c>
      <c r="S47" s="20">
        <f ca="1">IF($L47&lt;&gt;0,VLOOKUP($N47,'Allocation Factors'!$B$13:$AU$658,8,FALSE)*$L47,0)+IF($H47&lt;&gt;0,(VLOOKUP($J47,'Allocation Factors'!$B$13:$AU$658,8,FALSE)*$H47),0)</f>
        <v>0</v>
      </c>
      <c r="T47" s="20">
        <f ca="1">IF($L47&lt;&gt;0,VLOOKUP($N47,'Allocation Factors'!$B$13:$AU$658,9,FALSE)*$L47,0)+IF($H47&lt;&gt;0,(VLOOKUP($J47,'Allocation Factors'!$B$13:$AU$658,9,FALSE)*$H47),0)</f>
        <v>0</v>
      </c>
      <c r="U47" s="20">
        <f ca="1">IF($L47&lt;&gt;0,VLOOKUP($N47,'Allocation Factors'!$B$13:$AU$658,10,FALSE)*$L47,0)+IF($H47&lt;&gt;0,(VLOOKUP($J47,'Allocation Factors'!$B$13:$AU$658,10,FALSE)*$H47),0)</f>
        <v>8.3057725015439505</v>
      </c>
      <c r="V47" s="20">
        <f ca="1">IF($L47&lt;&gt;0,VLOOKUP($N47,'Allocation Factors'!$B$13:$AU$658,11,FALSE)*$L47,0)+IF($H47&lt;&gt;0,(VLOOKUP($J47,'Allocation Factors'!$B$13:$AU$658,11,FALSE)*$H47),0)</f>
        <v>0</v>
      </c>
      <c r="W47" s="20">
        <f ca="1">IF($L47&lt;&gt;0,VLOOKUP($N47,'Allocation Factors'!$B$13:$AU$658,12,FALSE)*$L47,0)+IF($H47&lt;&gt;0,(VLOOKUP($J47,'Allocation Factors'!$B$13:$AU$658,12,FALSE)*$H47),0)</f>
        <v>5.0872856571956699</v>
      </c>
      <c r="X47" s="20">
        <f ca="1">IF($L47&lt;&gt;0,VLOOKUP($N47,'Allocation Factors'!$B$13:$AU$658,13,FALSE)*$L47,0)+IF($H47&lt;&gt;0,(VLOOKUP($J47,'Allocation Factors'!$B$13:$AU$658,13,FALSE)*$H47),0)</f>
        <v>0</v>
      </c>
      <c r="Y47" s="20">
        <f ca="1">IF($L47&lt;&gt;0,VLOOKUP($N47,'Allocation Factors'!$B$13:$AU$658,14,FALSE)*$L47,0)+IF($H47&lt;&gt;0,(VLOOKUP($J47,'Allocation Factors'!$B$13:$AU$658,14,FALSE)*$H47),0)</f>
        <v>1.4535101877701915</v>
      </c>
      <c r="Z47" s="20">
        <f ca="1">IF($L47&lt;&gt;0,VLOOKUP($N47,'Allocation Factors'!$B$13:$AU$658,15,FALSE)*$L47,0)+IF($H47&lt;&gt;0,(VLOOKUP($J47,'Allocation Factors'!$B$13:$AU$658,15,FALSE)*$H47),0)</f>
        <v>0</v>
      </c>
      <c r="AA47" s="20">
        <f ca="1">IF($L47&lt;&gt;0,VLOOKUP($N47,'Allocation Factors'!$B$13:$AU$658,16,FALSE)*$L47,0)+IF($H47&lt;&gt;0,(VLOOKUP($J47,'Allocation Factors'!$B$13:$AU$658,16,FALSE)*$H47),0)</f>
        <v>5.3987521260035676</v>
      </c>
      <c r="AB47" s="20">
        <f ca="1">IF($L47&lt;&gt;0,VLOOKUP($N47,'Allocation Factors'!$B$13:$AU$658,17,FALSE)*$L47,0)+IF($H47&lt;&gt;0,(VLOOKUP($J47,'Allocation Factors'!$B$13:$AU$658,17,FALSE)*$H47),0)</f>
        <v>4.2567084070412751</v>
      </c>
      <c r="AC47" s="20">
        <f ca="1">IF($L47&lt;&gt;0,VLOOKUP($N47,'Allocation Factors'!$B$13:$AU$658,18,FALSE)*$L47,0)+IF($H47&lt;&gt;0,(VLOOKUP($J47,'Allocation Factors'!$B$13:$AU$658,18,FALSE)*$H47),0)</f>
        <v>0</v>
      </c>
      <c r="AD47" s="20">
        <f ca="1">IF($L47&lt;&gt;0,VLOOKUP($N47,'Allocation Factors'!$B$13:$AU$658,19,FALSE)*$L47,0)+IF($H47&lt;&gt;0,(VLOOKUP($J47,'Allocation Factors'!$B$13:$AU$658,19,FALSE)*$H47),0)</f>
        <v>0</v>
      </c>
      <c r="AE47" s="20">
        <f ca="1">IF($L47&lt;&gt;0,VLOOKUP($N47,'Allocation Factors'!$B$13:$AU$658,20,FALSE)*$L47,0)+IF($H47&lt;&gt;0,(VLOOKUP($J47,'Allocation Factors'!$B$13:$AU$658,20,FALSE)*$H47),0)</f>
        <v>0.51911078134649691</v>
      </c>
      <c r="AF47" s="20">
        <f ca="1">IF($L47&lt;&gt;0,VLOOKUP($N47,'Allocation Factors'!$B$13:$AU$658,21,FALSE)*$L47,0)+IF($H47&lt;&gt;0,(VLOOKUP($J47,'Allocation Factors'!$B$13:$AU$658,21,FALSE)*$H47),0)</f>
        <v>0.10382215626929937</v>
      </c>
      <c r="AG47" s="20">
        <f ca="1">IF($L47&lt;&gt;0,VLOOKUP($N47,'Allocation Factors'!$B$13:$AU$658,22,FALSE)*$L47,0)+IF($H47&lt;&gt;0,(VLOOKUP($J47,'Allocation Factors'!$B$13:$AU$658,22,FALSE)*$H47),0)</f>
        <v>0</v>
      </c>
      <c r="AH47" s="20">
        <f ca="1">IF($L47&lt;&gt;0,VLOOKUP($N47,'Allocation Factors'!$B$13:$AU$658,23,FALSE)*$L47,0)+IF($H47&lt;&gt;0,(VLOOKUP($J47,'Allocation Factors'!$B$13:$AU$658,23,FALSE)*$H47),0)</f>
        <v>0</v>
      </c>
      <c r="AI47" s="20">
        <f ca="1">IF($L47&lt;&gt;0,VLOOKUP($N47,'Allocation Factors'!$B$13:$AU$658,24,FALSE)*$L47,0)+IF($H47&lt;&gt;0,(VLOOKUP($J47,'Allocation Factors'!$B$13:$AU$658,24,FALSE)*$H47),0)</f>
        <v>0</v>
      </c>
      <c r="AJ47" s="23">
        <f>0</f>
        <v>0</v>
      </c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13"/>
    </row>
    <row r="48" spans="1:58" x14ac:dyDescent="0.2">
      <c r="A48" s="2">
        <f t="shared" si="10"/>
        <v>27</v>
      </c>
      <c r="B48" s="32" t="s">
        <v>430</v>
      </c>
      <c r="D48" s="20">
        <f ca="1">'Total ALLOCATION'!D48-'Gas Cost ALLOCATION'!D48</f>
        <v>583743.7291515196</v>
      </c>
      <c r="E48" s="20"/>
      <c r="F48" s="20">
        <f ca="1">'Total ALLOCATION'!F48-'Gas Cost ALLOCATION'!F48</f>
        <v>582676.54740726517</v>
      </c>
      <c r="G48" s="20"/>
      <c r="H48" s="20"/>
      <c r="I48" s="20"/>
      <c r="J48" s="85"/>
      <c r="K48" s="20"/>
      <c r="L48" s="20">
        <f t="shared" ca="1" si="9"/>
        <v>582676.54740726517</v>
      </c>
      <c r="N48" s="18" t="s">
        <v>330</v>
      </c>
      <c r="P48" s="20">
        <f ca="1">IF($L48&lt;&gt;0,VLOOKUP($N48,'Allocation Factors'!$B$13:$AU$658,5,FALSE)*$L48,0)+IF($H48&lt;&gt;0,(VLOOKUP($J48,'Allocation Factors'!$B$13:$AU$658,5,FALSE)*$H48),0)</f>
        <v>569884.11741511384</v>
      </c>
      <c r="Q48" s="20">
        <f ca="1">IF($L48&lt;&gt;0,VLOOKUP($N48,'Allocation Factors'!$B$13:$AU$658,6,FALSE)*$L48,0)+IF($H48&lt;&gt;0,(VLOOKUP($J48,'Allocation Factors'!$B$13:$AU$658,6,FALSE)*$H48),0)</f>
        <v>12642.839912507017</v>
      </c>
      <c r="R48" s="20">
        <f ca="1">IF($L48&lt;&gt;0,VLOOKUP($N48,'Allocation Factors'!$B$13:$AU$658,7,FALSE)*$L48,0)+IF($H48&lt;&gt;0,(VLOOKUP($J48,'Allocation Factors'!$B$13:$AU$658,7,FALSE)*$H48),0)</f>
        <v>113.64092445670958</v>
      </c>
      <c r="S48" s="20">
        <f ca="1">IF($L48&lt;&gt;0,VLOOKUP($N48,'Allocation Factors'!$B$13:$AU$658,8,FALSE)*$L48,0)+IF($H48&lt;&gt;0,(VLOOKUP($J48,'Allocation Factors'!$B$13:$AU$658,8,FALSE)*$H48),0)</f>
        <v>0</v>
      </c>
      <c r="T48" s="20">
        <f ca="1">IF($L48&lt;&gt;0,VLOOKUP($N48,'Allocation Factors'!$B$13:$AU$658,9,FALSE)*$L48,0)+IF($H48&lt;&gt;0,(VLOOKUP($J48,'Allocation Factors'!$B$13:$AU$658,9,FALSE)*$H48),0)</f>
        <v>0</v>
      </c>
      <c r="U48" s="20">
        <f ca="1">IF($L48&lt;&gt;0,VLOOKUP($N48,'Allocation Factors'!$B$13:$AU$658,10,FALSE)*$L48,0)+IF($H48&lt;&gt;0,(VLOOKUP($J48,'Allocation Factors'!$B$13:$AU$658,10,FALSE)*$H48),0)</f>
        <v>11.884018243838911</v>
      </c>
      <c r="V48" s="20">
        <f ca="1">IF($L48&lt;&gt;0,VLOOKUP($N48,'Allocation Factors'!$B$13:$AU$658,11,FALSE)*$L48,0)+IF($H48&lt;&gt;0,(VLOOKUP($J48,'Allocation Factors'!$B$13:$AU$658,11,FALSE)*$H48),0)</f>
        <v>0</v>
      </c>
      <c r="W48" s="20">
        <f ca="1">IF($L48&lt;&gt;0,VLOOKUP($N48,'Allocation Factors'!$B$13:$AU$658,12,FALSE)*$L48,0)+IF($H48&lt;&gt;0,(VLOOKUP($J48,'Allocation Factors'!$B$13:$AU$658,12,FALSE)*$H48),0)</f>
        <v>7.2789611743513323</v>
      </c>
      <c r="X48" s="20">
        <f ca="1">IF($L48&lt;&gt;0,VLOOKUP($N48,'Allocation Factors'!$B$13:$AU$658,13,FALSE)*$L48,0)+IF($H48&lt;&gt;0,(VLOOKUP($J48,'Allocation Factors'!$B$13:$AU$658,13,FALSE)*$H48),0)</f>
        <v>0</v>
      </c>
      <c r="Y48" s="20">
        <f ca="1">IF($L48&lt;&gt;0,VLOOKUP($N48,'Allocation Factors'!$B$13:$AU$658,14,FALSE)*$L48,0)+IF($H48&lt;&gt;0,(VLOOKUP($J48,'Allocation Factors'!$B$13:$AU$658,14,FALSE)*$H48),0)</f>
        <v>2.0797031926718095</v>
      </c>
      <c r="Z48" s="20">
        <f ca="1">IF($L48&lt;&gt;0,VLOOKUP($N48,'Allocation Factors'!$B$13:$AU$658,15,FALSE)*$L48,0)+IF($H48&lt;&gt;0,(VLOOKUP($J48,'Allocation Factors'!$B$13:$AU$658,15,FALSE)*$H48),0)</f>
        <v>0</v>
      </c>
      <c r="AA48" s="20">
        <f ca="1">IF($L48&lt;&gt;0,VLOOKUP($N48,'Allocation Factors'!$B$13:$AU$658,16,FALSE)*$L48,0)+IF($H48&lt;&gt;0,(VLOOKUP($J48,'Allocation Factors'!$B$13:$AU$658,16,FALSE)*$H48),0)</f>
        <v>7.7246118584952921</v>
      </c>
      <c r="AB48" s="20">
        <f ca="1">IF($L48&lt;&gt;0,VLOOKUP($N48,'Allocation Factors'!$B$13:$AU$658,17,FALSE)*$L48,0)+IF($H48&lt;&gt;0,(VLOOKUP($J48,'Allocation Factors'!$B$13:$AU$658,17,FALSE)*$H48),0)</f>
        <v>6.0905593499674415</v>
      </c>
      <c r="AC48" s="20">
        <f ca="1">IF($L48&lt;&gt;0,VLOOKUP($N48,'Allocation Factors'!$B$13:$AU$658,18,FALSE)*$L48,0)+IF($H48&lt;&gt;0,(VLOOKUP($J48,'Allocation Factors'!$B$13:$AU$658,18,FALSE)*$H48),0)</f>
        <v>0</v>
      </c>
      <c r="AD48" s="20">
        <f ca="1">IF($L48&lt;&gt;0,VLOOKUP($N48,'Allocation Factors'!$B$13:$AU$658,19,FALSE)*$L48,0)+IF($H48&lt;&gt;0,(VLOOKUP($J48,'Allocation Factors'!$B$13:$AU$658,19,FALSE)*$H48),0)</f>
        <v>0</v>
      </c>
      <c r="AE48" s="20">
        <f ca="1">IF($L48&lt;&gt;0,VLOOKUP($N48,'Allocation Factors'!$B$13:$AU$658,20,FALSE)*$L48,0)+IF($H48&lt;&gt;0,(VLOOKUP($J48,'Allocation Factors'!$B$13:$AU$658,20,FALSE)*$H48),0)</f>
        <v>0.74275114023993194</v>
      </c>
      <c r="AF48" s="20">
        <f ca="1">IF($L48&lt;&gt;0,VLOOKUP($N48,'Allocation Factors'!$B$13:$AU$658,21,FALSE)*$L48,0)+IF($H48&lt;&gt;0,(VLOOKUP($J48,'Allocation Factors'!$B$13:$AU$658,21,FALSE)*$H48),0)</f>
        <v>0.14855022804798637</v>
      </c>
      <c r="AG48" s="20">
        <f ca="1">IF($L48&lt;&gt;0,VLOOKUP($N48,'Allocation Factors'!$B$13:$AU$658,22,FALSE)*$L48,0)+IF($H48&lt;&gt;0,(VLOOKUP($J48,'Allocation Factors'!$B$13:$AU$658,22,FALSE)*$H48),0)</f>
        <v>0</v>
      </c>
      <c r="AH48" s="20">
        <f ca="1">IF($L48&lt;&gt;0,VLOOKUP($N48,'Allocation Factors'!$B$13:$AU$658,23,FALSE)*$L48,0)+IF($H48&lt;&gt;0,(VLOOKUP($J48,'Allocation Factors'!$B$13:$AU$658,23,FALSE)*$H48),0)</f>
        <v>0</v>
      </c>
      <c r="AI48" s="20">
        <f ca="1">IF($L48&lt;&gt;0,VLOOKUP($N48,'Allocation Factors'!$B$13:$AU$658,24,FALSE)*$L48,0)+IF($H48&lt;&gt;0,(VLOOKUP($J48,'Allocation Factors'!$B$13:$AU$658,24,FALSE)*$H48),0)</f>
        <v>0</v>
      </c>
      <c r="AJ48" s="23">
        <f>0</f>
        <v>0</v>
      </c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13"/>
    </row>
    <row r="49" spans="1:58" x14ac:dyDescent="0.2">
      <c r="A49" s="2">
        <f t="shared" si="10"/>
        <v>28</v>
      </c>
      <c r="B49" s="32" t="s">
        <v>431</v>
      </c>
      <c r="D49" s="20">
        <f ca="1">'Total ALLOCATION'!D49-'Gas Cost ALLOCATION'!D49</f>
        <v>293237.9955716416</v>
      </c>
      <c r="E49" s="20"/>
      <c r="F49" s="20">
        <f ca="1">'Total ALLOCATION'!F49-'Gas Cost ALLOCATION'!F49</f>
        <v>292701.90718221996</v>
      </c>
      <c r="G49" s="20"/>
      <c r="H49" s="20"/>
      <c r="I49" s="20"/>
      <c r="J49" s="85"/>
      <c r="K49" s="20"/>
      <c r="L49" s="20">
        <f t="shared" ca="1" si="9"/>
        <v>292701.90718221996</v>
      </c>
      <c r="N49" s="18" t="s">
        <v>432</v>
      </c>
      <c r="P49" s="20">
        <f ca="1">IF($L49&lt;&gt;0,VLOOKUP($N49,'Allocation Factors'!$B$13:$AU$658,5,FALSE)*$L49,0)+IF($H49&lt;&gt;0,(VLOOKUP($J49,'Allocation Factors'!$B$13:$AU$658,5,FALSE)*$H49),0)</f>
        <v>233561.25364486911</v>
      </c>
      <c r="Q49" s="20">
        <f ca="1">IF($L49&lt;&gt;0,VLOOKUP($N49,'Allocation Factors'!$B$13:$AU$658,6,FALSE)*$L49,0)+IF($H49&lt;&gt;0,(VLOOKUP($J49,'Allocation Factors'!$B$13:$AU$658,6,FALSE)*$H49),0)</f>
        <v>53998.799580770508</v>
      </c>
      <c r="R49" s="20">
        <f ca="1">IF($L49&lt;&gt;0,VLOOKUP($N49,'Allocation Factors'!$B$13:$AU$658,7,FALSE)*$L49,0)+IF($H49&lt;&gt;0,(VLOOKUP($J49,'Allocation Factors'!$B$13:$AU$658,7,FALSE)*$H49),0)</f>
        <v>2943.1951475881033</v>
      </c>
      <c r="S49" s="20">
        <f ca="1">IF($L49&lt;&gt;0,VLOOKUP($N49,'Allocation Factors'!$B$13:$AU$658,8,FALSE)*$L49,0)+IF($H49&lt;&gt;0,(VLOOKUP($J49,'Allocation Factors'!$B$13:$AU$658,8,FALSE)*$H49),0)</f>
        <v>0</v>
      </c>
      <c r="T49" s="20">
        <f ca="1">IF($L49&lt;&gt;0,VLOOKUP($N49,'Allocation Factors'!$B$13:$AU$658,9,FALSE)*$L49,0)+IF($H49&lt;&gt;0,(VLOOKUP($J49,'Allocation Factors'!$B$13:$AU$658,9,FALSE)*$H49),0)</f>
        <v>0</v>
      </c>
      <c r="U49" s="20">
        <f ca="1">IF($L49&lt;&gt;0,VLOOKUP($N49,'Allocation Factors'!$B$13:$AU$658,10,FALSE)*$L49,0)+IF($H49&lt;&gt;0,(VLOOKUP($J49,'Allocation Factors'!$B$13:$AU$658,10,FALSE)*$H49),0)</f>
        <v>997.76667772223664</v>
      </c>
      <c r="V49" s="20">
        <f ca="1">IF($L49&lt;&gt;0,VLOOKUP($N49,'Allocation Factors'!$B$13:$AU$658,11,FALSE)*$L49,0)+IF($H49&lt;&gt;0,(VLOOKUP($J49,'Allocation Factors'!$B$13:$AU$658,11,FALSE)*$H49),0)</f>
        <v>0</v>
      </c>
      <c r="W49" s="20">
        <f ca="1">IF($L49&lt;&gt;0,VLOOKUP($N49,'Allocation Factors'!$B$13:$AU$658,12,FALSE)*$L49,0)+IF($H49&lt;&gt;0,(VLOOKUP($J49,'Allocation Factors'!$B$13:$AU$658,12,FALSE)*$H49),0)</f>
        <v>321.76609371917783</v>
      </c>
      <c r="X49" s="20">
        <f ca="1">IF($L49&lt;&gt;0,VLOOKUP($N49,'Allocation Factors'!$B$13:$AU$658,13,FALSE)*$L49,0)+IF($H49&lt;&gt;0,(VLOOKUP($J49,'Allocation Factors'!$B$13:$AU$658,13,FALSE)*$H49),0)</f>
        <v>11.178263293091845</v>
      </c>
      <c r="Y49" s="20">
        <f ca="1">IF($L49&lt;&gt;0,VLOOKUP($N49,'Allocation Factors'!$B$13:$AU$658,14,FALSE)*$L49,0)+IF($H49&lt;&gt;0,(VLOOKUP($J49,'Allocation Factors'!$B$13:$AU$658,14,FALSE)*$H49),0)</f>
        <v>195.08729158119078</v>
      </c>
      <c r="Z49" s="20">
        <f ca="1">IF($L49&lt;&gt;0,VLOOKUP($N49,'Allocation Factors'!$B$13:$AU$658,15,FALSE)*$L49,0)+IF($H49&lt;&gt;0,(VLOOKUP($J49,'Allocation Factors'!$B$13:$AU$658,15,FALSE)*$H49),0)</f>
        <v>0</v>
      </c>
      <c r="AA49" s="20">
        <f ca="1">IF($L49&lt;&gt;0,VLOOKUP($N49,'Allocation Factors'!$B$13:$AU$658,16,FALSE)*$L49,0)+IF($H49&lt;&gt;0,(VLOOKUP($J49,'Allocation Factors'!$B$13:$AU$658,16,FALSE)*$H49),0)</f>
        <v>343.39843661641373</v>
      </c>
      <c r="AB49" s="20">
        <f ca="1">IF($L49&lt;&gt;0,VLOOKUP($N49,'Allocation Factors'!$B$13:$AU$658,17,FALSE)*$L49,0)+IF($H49&lt;&gt;0,(VLOOKUP($J49,'Allocation Factors'!$B$13:$AU$658,17,FALSE)*$H49),0)</f>
        <v>284.93152533291891</v>
      </c>
      <c r="AC49" s="20">
        <f ca="1">IF($L49&lt;&gt;0,VLOOKUP($N49,'Allocation Factors'!$B$13:$AU$658,18,FALSE)*$L49,0)+IF($H49&lt;&gt;0,(VLOOKUP($J49,'Allocation Factors'!$B$13:$AU$658,18,FALSE)*$H49),0)</f>
        <v>0</v>
      </c>
      <c r="AD49" s="20">
        <f ca="1">IF($L49&lt;&gt;0,VLOOKUP($N49,'Allocation Factors'!$B$13:$AU$658,19,FALSE)*$L49,0)+IF($H49&lt;&gt;0,(VLOOKUP($J49,'Allocation Factors'!$B$13:$AU$658,19,FALSE)*$H49),0)</f>
        <v>0</v>
      </c>
      <c r="AE49" s="20">
        <f ca="1">IF($L49&lt;&gt;0,VLOOKUP($N49,'Allocation Factors'!$B$13:$AU$658,20,FALSE)*$L49,0)+IF($H49&lt;&gt;0,(VLOOKUP($J49,'Allocation Factors'!$B$13:$AU$658,20,FALSE)*$H49),0)</f>
        <v>22.609059080451242</v>
      </c>
      <c r="AF49" s="20">
        <f ca="1">IF($L49&lt;&gt;0,VLOOKUP($N49,'Allocation Factors'!$B$13:$AU$658,21,FALSE)*$L49,0)+IF($H49&lt;&gt;0,(VLOOKUP($J49,'Allocation Factors'!$B$13:$AU$658,21,FALSE)*$H49),0)</f>
        <v>21.92146164680468</v>
      </c>
      <c r="AG49" s="20">
        <f ca="1">IF($L49&lt;&gt;0,VLOOKUP($N49,'Allocation Factors'!$B$13:$AU$658,22,FALSE)*$L49,0)+IF($H49&lt;&gt;0,(VLOOKUP($J49,'Allocation Factors'!$B$13:$AU$658,22,FALSE)*$H49),0)</f>
        <v>0</v>
      </c>
      <c r="AH49" s="20">
        <f ca="1">IF($L49&lt;&gt;0,VLOOKUP($N49,'Allocation Factors'!$B$13:$AU$658,23,FALSE)*$L49,0)+IF($H49&lt;&gt;0,(VLOOKUP($J49,'Allocation Factors'!$B$13:$AU$658,23,FALSE)*$H49),0)</f>
        <v>0</v>
      </c>
      <c r="AI49" s="20">
        <f ca="1">IF($L49&lt;&gt;0,VLOOKUP($N49,'Allocation Factors'!$B$13:$AU$658,24,FALSE)*$L49,0)+IF($H49&lt;&gt;0,(VLOOKUP($J49,'Allocation Factors'!$B$13:$AU$658,24,FALSE)*$H49),0)</f>
        <v>0</v>
      </c>
      <c r="AJ49" s="23">
        <f>0</f>
        <v>0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13"/>
    </row>
    <row r="50" spans="1:58" x14ac:dyDescent="0.2">
      <c r="A50" s="2">
        <f t="shared" si="10"/>
        <v>29</v>
      </c>
      <c r="B50" s="32" t="s">
        <v>433</v>
      </c>
      <c r="D50" s="20">
        <f ca="1">'Total ALLOCATION'!D50-'Gas Cost ALLOCATION'!D50</f>
        <v>48458.119684596852</v>
      </c>
      <c r="E50" s="20"/>
      <c r="F50" s="20">
        <f ca="1">'Total ALLOCATION'!F50-'Gas Cost ALLOCATION'!F50</f>
        <v>45349.940922692105</v>
      </c>
      <c r="G50" s="20"/>
      <c r="H50" s="20"/>
      <c r="I50" s="20"/>
      <c r="J50" s="85"/>
      <c r="K50" s="20"/>
      <c r="L50" s="20">
        <f t="shared" ca="1" si="9"/>
        <v>45349.940922692105</v>
      </c>
      <c r="N50" s="18" t="s">
        <v>434</v>
      </c>
      <c r="P50" s="20">
        <f ca="1">IF($L50&lt;&gt;0,VLOOKUP($N50,'Allocation Factors'!$B$13:$AU$658,5,FALSE)*$L50,0)+IF($H50&lt;&gt;0,(VLOOKUP($J50,'Allocation Factors'!$B$13:$AU$658,5,FALSE)*$H50),0)</f>
        <v>0</v>
      </c>
      <c r="Q50" s="20">
        <f ca="1">IF($L50&lt;&gt;0,VLOOKUP($N50,'Allocation Factors'!$B$13:$AU$658,6,FALSE)*$L50,0)+IF($H50&lt;&gt;0,(VLOOKUP($J50,'Allocation Factors'!$B$13:$AU$658,6,FALSE)*$H50),0)</f>
        <v>35077.937321466699</v>
      </c>
      <c r="R50" s="20">
        <f ca="1">IF($L50&lt;&gt;0,VLOOKUP($N50,'Allocation Factors'!$B$13:$AU$658,7,FALSE)*$L50,0)+IF($H50&lt;&gt;0,(VLOOKUP($J50,'Allocation Factors'!$B$13:$AU$658,7,FALSE)*$H50),0)</f>
        <v>4001.6353227565523</v>
      </c>
      <c r="S50" s="20">
        <f ca="1">IF($L50&lt;&gt;0,VLOOKUP($N50,'Allocation Factors'!$B$13:$AU$658,8,FALSE)*$L50,0)+IF($H50&lt;&gt;0,(VLOOKUP($J50,'Allocation Factors'!$B$13:$AU$658,8,FALSE)*$H50),0)</f>
        <v>0</v>
      </c>
      <c r="T50" s="20">
        <f ca="1">IF($L50&lt;&gt;0,VLOOKUP($N50,'Allocation Factors'!$B$13:$AU$658,9,FALSE)*$L50,0)+IF($H50&lt;&gt;0,(VLOOKUP($J50,'Allocation Factors'!$B$13:$AU$658,9,FALSE)*$H50),0)</f>
        <v>0</v>
      </c>
      <c r="U50" s="20">
        <f ca="1">IF($L50&lt;&gt;0,VLOOKUP($N50,'Allocation Factors'!$B$13:$AU$658,10,FALSE)*$L50,0)+IF($H50&lt;&gt;0,(VLOOKUP($J50,'Allocation Factors'!$B$13:$AU$658,10,FALSE)*$H50),0)</f>
        <v>3030.6995663240837</v>
      </c>
      <c r="V50" s="20">
        <f ca="1">IF($L50&lt;&gt;0,VLOOKUP($N50,'Allocation Factors'!$B$13:$AU$658,11,FALSE)*$L50,0)+IF($H50&lt;&gt;0,(VLOOKUP($J50,'Allocation Factors'!$B$13:$AU$658,11,FALSE)*$H50),0)</f>
        <v>0</v>
      </c>
      <c r="W50" s="20">
        <f ca="1">IF($L50&lt;&gt;0,VLOOKUP($N50,'Allocation Factors'!$B$13:$AU$658,12,FALSE)*$L50,0)+IF($H50&lt;&gt;0,(VLOOKUP($J50,'Allocation Factors'!$B$13:$AU$658,12,FALSE)*$H50),0)</f>
        <v>380.89470635123172</v>
      </c>
      <c r="X50" s="20">
        <f ca="1">IF($L50&lt;&gt;0,VLOOKUP($N50,'Allocation Factors'!$B$13:$AU$658,13,FALSE)*$L50,0)+IF($H50&lt;&gt;0,(VLOOKUP($J50,'Allocation Factors'!$B$13:$AU$658,13,FALSE)*$H50),0)</f>
        <v>2.7323822287879</v>
      </c>
      <c r="Y50" s="20">
        <f ca="1">IF($L50&lt;&gt;0,VLOOKUP($N50,'Allocation Factors'!$B$13:$AU$658,14,FALSE)*$L50,0)+IF($H50&lt;&gt;0,(VLOOKUP($J50,'Allocation Factors'!$B$13:$AU$658,14,FALSE)*$H50),0)</f>
        <v>1837.9842693326329</v>
      </c>
      <c r="Z50" s="20">
        <f ca="1">IF($L50&lt;&gt;0,VLOOKUP($N50,'Allocation Factors'!$B$13:$AU$658,15,FALSE)*$L50,0)+IF($H50&lt;&gt;0,(VLOOKUP($J50,'Allocation Factors'!$B$13:$AU$658,15,FALSE)*$H50),0)</f>
        <v>5.6544373695446728</v>
      </c>
      <c r="AA50" s="20">
        <f ca="1">IF($L50&lt;&gt;0,VLOOKUP($N50,'Allocation Factors'!$B$13:$AU$658,16,FALSE)*$L50,0)+IF($H50&lt;&gt;0,(VLOOKUP($J50,'Allocation Factors'!$B$13:$AU$658,16,FALSE)*$H50),0)</f>
        <v>448.03991942739839</v>
      </c>
      <c r="AB50" s="20">
        <f ca="1">IF($L50&lt;&gt;0,VLOOKUP($N50,'Allocation Factors'!$B$13:$AU$658,17,FALSE)*$L50,0)+IF($H50&lt;&gt;0,(VLOOKUP($J50,'Allocation Factors'!$B$13:$AU$658,17,FALSE)*$H50),0)</f>
        <v>196.28710763113909</v>
      </c>
      <c r="AC50" s="20">
        <f ca="1">IF($L50&lt;&gt;0,VLOOKUP($N50,'Allocation Factors'!$B$13:$AU$658,18,FALSE)*$L50,0)+IF($H50&lt;&gt;0,(VLOOKUP($J50,'Allocation Factors'!$B$13:$AU$658,18,FALSE)*$H50),0)</f>
        <v>0</v>
      </c>
      <c r="AD50" s="20">
        <f ca="1">IF($L50&lt;&gt;0,VLOOKUP($N50,'Allocation Factors'!$B$13:$AU$658,19,FALSE)*$L50,0)+IF($H50&lt;&gt;0,(VLOOKUP($J50,'Allocation Factors'!$B$13:$AU$658,19,FALSE)*$H50),0)</f>
        <v>0</v>
      </c>
      <c r="AE50" s="20">
        <f ca="1">IF($L50&lt;&gt;0,VLOOKUP($N50,'Allocation Factors'!$B$13:$AU$658,20,FALSE)*$L50,0)+IF($H50&lt;&gt;0,(VLOOKUP($J50,'Allocation Factors'!$B$13:$AU$658,20,FALSE)*$H50),0)</f>
        <v>66.392144778458544</v>
      </c>
      <c r="AF50" s="20">
        <f ca="1">IF($L50&lt;&gt;0,VLOOKUP($N50,'Allocation Factors'!$B$13:$AU$658,21,FALSE)*$L50,0)+IF($H50&lt;&gt;0,(VLOOKUP($J50,'Allocation Factors'!$B$13:$AU$658,21,FALSE)*$H50),0)</f>
        <v>301.68374502558294</v>
      </c>
      <c r="AG50" s="20">
        <f ca="1">IF($L50&lt;&gt;0,VLOOKUP($N50,'Allocation Factors'!$B$13:$AU$658,22,FALSE)*$L50,0)+IF($H50&lt;&gt;0,(VLOOKUP($J50,'Allocation Factors'!$B$13:$AU$658,22,FALSE)*$H50),0)</f>
        <v>0</v>
      </c>
      <c r="AH50" s="20">
        <f ca="1">IF($L50&lt;&gt;0,VLOOKUP($N50,'Allocation Factors'!$B$13:$AU$658,23,FALSE)*$L50,0)+IF($H50&lt;&gt;0,(VLOOKUP($J50,'Allocation Factors'!$B$13:$AU$658,23,FALSE)*$H50),0)</f>
        <v>0</v>
      </c>
      <c r="AI50" s="20">
        <f ca="1">IF($L50&lt;&gt;0,VLOOKUP($N50,'Allocation Factors'!$B$13:$AU$658,24,FALSE)*$L50,0)+IF($H50&lt;&gt;0,(VLOOKUP($J50,'Allocation Factors'!$B$13:$AU$658,24,FALSE)*$H50),0)</f>
        <v>0</v>
      </c>
      <c r="AJ50" s="23">
        <f>0</f>
        <v>0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13"/>
    </row>
    <row r="51" spans="1:58" x14ac:dyDescent="0.2">
      <c r="B51" s="32" t="s">
        <v>435</v>
      </c>
      <c r="D51" s="20"/>
      <c r="E51" s="20"/>
      <c r="F51" s="20"/>
      <c r="G51" s="20"/>
      <c r="H51" s="20"/>
      <c r="I51" s="20"/>
      <c r="J51" s="85"/>
      <c r="K51" s="20"/>
      <c r="L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</row>
    <row r="52" spans="1:58" x14ac:dyDescent="0.2">
      <c r="A52" s="2">
        <f>A50+1</f>
        <v>30</v>
      </c>
      <c r="B52" s="82" t="s">
        <v>141</v>
      </c>
      <c r="D52" s="20">
        <f ca="1">'Total ALLOCATION'!D52-'Gas Cost ALLOCATION'!D52</f>
        <v>12619.21223901281</v>
      </c>
      <c r="E52" s="20"/>
      <c r="F52" s="20">
        <f ca="1">'Total ALLOCATION'!F52-'Gas Cost ALLOCATION'!F52</f>
        <v>12619.21223901281</v>
      </c>
      <c r="G52" s="20"/>
      <c r="H52" s="20"/>
      <c r="I52" s="20"/>
      <c r="J52" s="85"/>
      <c r="K52" s="20"/>
      <c r="L52" s="20">
        <f t="shared" ref="L52:L53" ca="1" si="11">F52-H52</f>
        <v>12619.21223901281</v>
      </c>
      <c r="N52" s="18" t="s">
        <v>332</v>
      </c>
      <c r="P52" s="20">
        <f ca="1">IF($L52&lt;&gt;0,VLOOKUP($N52,'Allocation Factors'!$B$13:$AU$658,5,FALSE)*$L52,0)+IF($H52&lt;&gt;0,(VLOOKUP($J52,'Allocation Factors'!$B$13:$AU$658,5,FALSE)*$H52),0)</f>
        <v>11089.882685992701</v>
      </c>
      <c r="Q52" s="20">
        <f ca="1">IF($L52&lt;&gt;0,VLOOKUP($N52,'Allocation Factors'!$B$13:$AU$658,6,FALSE)*$L52,0)+IF($H52&lt;&gt;0,(VLOOKUP($J52,'Allocation Factors'!$B$13:$AU$658,6,FALSE)*$H52),0)</f>
        <v>246.0282839315546</v>
      </c>
      <c r="R52" s="20">
        <f ca="1">IF($L52&lt;&gt;0,VLOOKUP($N52,'Allocation Factors'!$B$13:$AU$658,7,FALSE)*$L52,0)+IF($H52&lt;&gt;0,(VLOOKUP($J52,'Allocation Factors'!$B$13:$AU$658,7,FALSE)*$H52),0)</f>
        <v>974.90116271374575</v>
      </c>
      <c r="S52" s="20">
        <f ca="1">IF($L52&lt;&gt;0,VLOOKUP($N52,'Allocation Factors'!$B$13:$AU$658,8,FALSE)*$L52,0)+IF($H52&lt;&gt;0,(VLOOKUP($J52,'Allocation Factors'!$B$13:$AU$658,8,FALSE)*$H52),0)</f>
        <v>0</v>
      </c>
      <c r="T52" s="20">
        <f ca="1">IF($L52&lt;&gt;0,VLOOKUP($N52,'Allocation Factors'!$B$13:$AU$658,9,FALSE)*$L52,0)+IF($H52&lt;&gt;0,(VLOOKUP($J52,'Allocation Factors'!$B$13:$AU$658,9,FALSE)*$H52),0)</f>
        <v>0</v>
      </c>
      <c r="U52" s="20">
        <f ca="1">IF($L52&lt;&gt;0,VLOOKUP($N52,'Allocation Factors'!$B$13:$AU$658,10,FALSE)*$L52,0)+IF($H52&lt;&gt;0,(VLOOKUP($J52,'Allocation Factors'!$B$13:$AU$658,10,FALSE)*$H52),0)</f>
        <v>101.95044838836556</v>
      </c>
      <c r="V52" s="20">
        <f ca="1">IF($L52&lt;&gt;0,VLOOKUP($N52,'Allocation Factors'!$B$13:$AU$658,11,FALSE)*$L52,0)+IF($H52&lt;&gt;0,(VLOOKUP($J52,'Allocation Factors'!$B$13:$AU$658,11,FALSE)*$H52),0)</f>
        <v>0</v>
      </c>
      <c r="W52" s="20">
        <f ca="1">IF($L52&lt;&gt;0,VLOOKUP($N52,'Allocation Factors'!$B$13:$AU$658,12,FALSE)*$L52,0)+IF($H52&lt;&gt;0,(VLOOKUP($J52,'Allocation Factors'!$B$13:$AU$658,12,FALSE)*$H52),0)</f>
        <v>62.444649637873916</v>
      </c>
      <c r="X52" s="20">
        <f ca="1">IF($L52&lt;&gt;0,VLOOKUP($N52,'Allocation Factors'!$B$13:$AU$658,13,FALSE)*$L52,0)+IF($H52&lt;&gt;0,(VLOOKUP($J52,'Allocation Factors'!$B$13:$AU$658,13,FALSE)*$H52),0)</f>
        <v>0</v>
      </c>
      <c r="Y52" s="20">
        <f ca="1">IF($L52&lt;&gt;0,VLOOKUP($N52,'Allocation Factors'!$B$13:$AU$658,14,FALSE)*$L52,0)+IF($H52&lt;&gt;0,(VLOOKUP($J52,'Allocation Factors'!$B$13:$AU$658,14,FALSE)*$H52),0)</f>
        <v>17.841328467963972</v>
      </c>
      <c r="Z52" s="20">
        <f ca="1">IF($L52&lt;&gt;0,VLOOKUP($N52,'Allocation Factors'!$B$13:$AU$658,15,FALSE)*$L52,0)+IF($H52&lt;&gt;0,(VLOOKUP($J52,'Allocation Factors'!$B$13:$AU$658,15,FALSE)*$H52),0)</f>
        <v>0</v>
      </c>
      <c r="AA52" s="20">
        <f ca="1">IF($L52&lt;&gt;0,VLOOKUP($N52,'Allocation Factors'!$B$13:$AU$658,16,FALSE)*$L52,0)+IF($H52&lt;&gt;0,(VLOOKUP($J52,'Allocation Factors'!$B$13:$AU$658,16,FALSE)*$H52),0)</f>
        <v>66.267791452437621</v>
      </c>
      <c r="AB52" s="20">
        <f ca="1">IF($L52&lt;&gt;0,VLOOKUP($N52,'Allocation Factors'!$B$13:$AU$658,17,FALSE)*$L52,0)+IF($H52&lt;&gt;0,(VLOOKUP($J52,'Allocation Factors'!$B$13:$AU$658,17,FALSE)*$H52),0)</f>
        <v>52.249604799037343</v>
      </c>
      <c r="AC52" s="20">
        <f ca="1">IF($L52&lt;&gt;0,VLOOKUP($N52,'Allocation Factors'!$B$13:$AU$658,18,FALSE)*$L52,0)+IF($H52&lt;&gt;0,(VLOOKUP($J52,'Allocation Factors'!$B$13:$AU$658,18,FALSE)*$H52),0)</f>
        <v>0</v>
      </c>
      <c r="AD52" s="20">
        <f ca="1">IF($L52&lt;&gt;0,VLOOKUP($N52,'Allocation Factors'!$B$13:$AU$658,19,FALSE)*$L52,0)+IF($H52&lt;&gt;0,(VLOOKUP($J52,'Allocation Factors'!$B$13:$AU$658,19,FALSE)*$H52),0)</f>
        <v>0</v>
      </c>
      <c r="AE52" s="20">
        <f ca="1">IF($L52&lt;&gt;0,VLOOKUP($N52,'Allocation Factors'!$B$13:$AU$658,20,FALSE)*$L52,0)+IF($H52&lt;&gt;0,(VLOOKUP($J52,'Allocation Factors'!$B$13:$AU$658,20,FALSE)*$H52),0)</f>
        <v>6.3719030242728474</v>
      </c>
      <c r="AF52" s="20">
        <f ca="1">IF($L52&lt;&gt;0,VLOOKUP($N52,'Allocation Factors'!$B$13:$AU$658,21,FALSE)*$L52,0)+IF($H52&lt;&gt;0,(VLOOKUP($J52,'Allocation Factors'!$B$13:$AU$658,21,FALSE)*$H52),0)</f>
        <v>1.2743806048545696</v>
      </c>
      <c r="AG52" s="20">
        <f ca="1">IF($L52&lt;&gt;0,VLOOKUP($N52,'Allocation Factors'!$B$13:$AU$658,22,FALSE)*$L52,0)+IF($H52&lt;&gt;0,(VLOOKUP($J52,'Allocation Factors'!$B$13:$AU$658,22,FALSE)*$H52),0)</f>
        <v>0</v>
      </c>
      <c r="AH52" s="20">
        <f ca="1">IF($L52&lt;&gt;0,VLOOKUP($N52,'Allocation Factors'!$B$13:$AU$658,23,FALSE)*$L52,0)+IF($H52&lt;&gt;0,(VLOOKUP($J52,'Allocation Factors'!$B$13:$AU$658,23,FALSE)*$H52),0)</f>
        <v>0</v>
      </c>
      <c r="AI52" s="20">
        <f ca="1">IF($L52&lt;&gt;0,VLOOKUP($N52,'Allocation Factors'!$B$13:$AU$658,24,FALSE)*$L52,0)+IF($H52&lt;&gt;0,(VLOOKUP($J52,'Allocation Factors'!$B$13:$AU$658,24,FALSE)*$H52),0)</f>
        <v>0</v>
      </c>
      <c r="AJ52" s="23">
        <f>0</f>
        <v>0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13"/>
    </row>
    <row r="53" spans="1:58" x14ac:dyDescent="0.2">
      <c r="A53" s="2">
        <f t="shared" si="10"/>
        <v>31</v>
      </c>
      <c r="B53" s="82" t="s">
        <v>134</v>
      </c>
      <c r="D53" s="20">
        <f ca="1">'Total ALLOCATION'!D53-'Gas Cost ALLOCATION'!D53</f>
        <v>191117.96744973469</v>
      </c>
      <c r="F53" s="20">
        <f ca="1">'Total ALLOCATION'!F53-'Gas Cost ALLOCATION'!F53</f>
        <v>132202.55170421681</v>
      </c>
      <c r="H53" s="20">
        <f>'Total ALLOCATION'!H53</f>
        <v>11615.535133857922</v>
      </c>
      <c r="J53" s="18" t="s">
        <v>436</v>
      </c>
      <c r="L53" s="20">
        <f t="shared" ca="1" si="11"/>
        <v>120587.01657035889</v>
      </c>
      <c r="N53" s="18" t="s">
        <v>330</v>
      </c>
      <c r="P53" s="20">
        <f ca="1">IF($L53&lt;&gt;0,VLOOKUP($N53,'Allocation Factors'!$B$13:$AU$658,5,FALSE)*$L53,0)+IF($H53&lt;&gt;0,(VLOOKUP($J53,'Allocation Factors'!$B$13:$AU$658,5,FALSE)*$H53),0)</f>
        <v>126699.19968700412</v>
      </c>
      <c r="Q53" s="20">
        <f ca="1">IF($L53&lt;&gt;0,VLOOKUP($N53,'Allocation Factors'!$B$13:$AU$658,6,FALSE)*$L53,0)+IF($H53&lt;&gt;0,(VLOOKUP($J53,'Allocation Factors'!$B$13:$AU$658,6,FALSE)*$H53),0)</f>
        <v>2810.8130227443153</v>
      </c>
      <c r="R53" s="20">
        <f ca="1">IF($L53&lt;&gt;0,VLOOKUP($N53,'Allocation Factors'!$B$13:$AU$658,7,FALSE)*$L53,0)+IF($H53&lt;&gt;0,(VLOOKUP($J53,'Allocation Factors'!$B$13:$AU$658,7,FALSE)*$H53),0)</f>
        <v>2029.507535370597</v>
      </c>
      <c r="S53" s="20">
        <f ca="1">IF($L53&lt;&gt;0,VLOOKUP($N53,'Allocation Factors'!$B$13:$AU$658,8,FALSE)*$L53,0)+IF($H53&lt;&gt;0,(VLOOKUP($J53,'Allocation Factors'!$B$13:$AU$658,8,FALSE)*$H53),0)</f>
        <v>0</v>
      </c>
      <c r="T53" s="20">
        <f ca="1">IF($L53&lt;&gt;0,VLOOKUP($N53,'Allocation Factors'!$B$13:$AU$658,9,FALSE)*$L53,0)+IF($H53&lt;&gt;0,(VLOOKUP($J53,'Allocation Factors'!$B$13:$AU$658,9,FALSE)*$H53),0)</f>
        <v>0</v>
      </c>
      <c r="U53" s="20">
        <f ca="1">IF($L53&lt;&gt;0,VLOOKUP($N53,'Allocation Factors'!$B$13:$AU$658,10,FALSE)*$L53,0)+IF($H53&lt;&gt;0,(VLOOKUP($J53,'Allocation Factors'!$B$13:$AU$658,10,FALSE)*$H53),0)</f>
        <v>212.23608213025855</v>
      </c>
      <c r="V53" s="20">
        <f ca="1">IF($L53&lt;&gt;0,VLOOKUP($N53,'Allocation Factors'!$B$13:$AU$658,11,FALSE)*$L53,0)+IF($H53&lt;&gt;0,(VLOOKUP($J53,'Allocation Factors'!$B$13:$AU$658,11,FALSE)*$H53),0)</f>
        <v>0</v>
      </c>
      <c r="W53" s="20">
        <f ca="1">IF($L53&lt;&gt;0,VLOOKUP($N53,'Allocation Factors'!$B$13:$AU$658,12,FALSE)*$L53,0)+IF($H53&lt;&gt;0,(VLOOKUP($J53,'Allocation Factors'!$B$13:$AU$658,12,FALSE)*$H53),0)</f>
        <v>129.99460030478335</v>
      </c>
      <c r="X53" s="20">
        <f ca="1">IF($L53&lt;&gt;0,VLOOKUP($N53,'Allocation Factors'!$B$13:$AU$658,13,FALSE)*$L53,0)+IF($H53&lt;&gt;0,(VLOOKUP($J53,'Allocation Factors'!$B$13:$AU$658,13,FALSE)*$H53),0)</f>
        <v>0</v>
      </c>
      <c r="Y53" s="20">
        <f ca="1">IF($L53&lt;&gt;0,VLOOKUP($N53,'Allocation Factors'!$B$13:$AU$658,14,FALSE)*$L53,0)+IF($H53&lt;&gt;0,(VLOOKUP($J53,'Allocation Factors'!$B$13:$AU$658,14,FALSE)*$H53),0)</f>
        <v>37.141314372795229</v>
      </c>
      <c r="Z53" s="20">
        <f ca="1">IF($L53&lt;&gt;0,VLOOKUP($N53,'Allocation Factors'!$B$13:$AU$658,15,FALSE)*$L53,0)+IF($H53&lt;&gt;0,(VLOOKUP($J53,'Allocation Factors'!$B$13:$AU$658,15,FALSE)*$H53),0)</f>
        <v>0</v>
      </c>
      <c r="AA53" s="20">
        <f ca="1">IF($L53&lt;&gt;0,VLOOKUP($N53,'Allocation Factors'!$B$13:$AU$658,16,FALSE)*$L53,0)+IF($H53&lt;&gt;0,(VLOOKUP($J53,'Allocation Factors'!$B$13:$AU$658,16,FALSE)*$H53),0)</f>
        <v>137.95345338466805</v>
      </c>
      <c r="AB53" s="20">
        <f ca="1">IF($L53&lt;&gt;0,VLOOKUP($N53,'Allocation Factors'!$B$13:$AU$658,17,FALSE)*$L53,0)+IF($H53&lt;&gt;0,(VLOOKUP($J53,'Allocation Factors'!$B$13:$AU$658,17,FALSE)*$H53),0)</f>
        <v>108.77099209175748</v>
      </c>
      <c r="AC53" s="20">
        <f ca="1">IF($L53&lt;&gt;0,VLOOKUP($N53,'Allocation Factors'!$B$13:$AU$658,18,FALSE)*$L53,0)+IF($H53&lt;&gt;0,(VLOOKUP($J53,'Allocation Factors'!$B$13:$AU$658,18,FALSE)*$H53),0)</f>
        <v>0</v>
      </c>
      <c r="AD53" s="20">
        <f ca="1">IF($L53&lt;&gt;0,VLOOKUP($N53,'Allocation Factors'!$B$13:$AU$658,19,FALSE)*$L53,0)+IF($H53&lt;&gt;0,(VLOOKUP($J53,'Allocation Factors'!$B$13:$AU$658,19,FALSE)*$H53),0)</f>
        <v>0</v>
      </c>
      <c r="AE53" s="20">
        <f ca="1">IF($L53&lt;&gt;0,VLOOKUP($N53,'Allocation Factors'!$B$13:$AU$658,20,FALSE)*$L53,0)+IF($H53&lt;&gt;0,(VLOOKUP($J53,'Allocation Factors'!$B$13:$AU$658,20,FALSE)*$H53),0)</f>
        <v>13.26475513314116</v>
      </c>
      <c r="AF53" s="20">
        <f ca="1">IF($L53&lt;&gt;0,VLOOKUP($N53,'Allocation Factors'!$B$13:$AU$658,21,FALSE)*$L53,0)+IF($H53&lt;&gt;0,(VLOOKUP($J53,'Allocation Factors'!$B$13:$AU$658,21,FALSE)*$H53),0)</f>
        <v>2.6529510266282315</v>
      </c>
      <c r="AG53" s="20">
        <f ca="1">IF($L53&lt;&gt;0,VLOOKUP($N53,'Allocation Factors'!$B$13:$AU$658,22,FALSE)*$L53,0)+IF($H53&lt;&gt;0,(VLOOKUP($J53,'Allocation Factors'!$B$13:$AU$658,22,FALSE)*$H53),0)</f>
        <v>21.017310653740008</v>
      </c>
      <c r="AH53" s="20">
        <f ca="1">IF($L53&lt;&gt;0,VLOOKUP($N53,'Allocation Factors'!$B$13:$AU$658,23,FALSE)*$L53,0)+IF($H53&lt;&gt;0,(VLOOKUP($J53,'Allocation Factors'!$B$13:$AU$658,23,FALSE)*$H53),0)</f>
        <v>0</v>
      </c>
      <c r="AI53" s="20">
        <f ca="1">IF($L53&lt;&gt;0,VLOOKUP($N53,'Allocation Factors'!$B$13:$AU$658,24,FALSE)*$L53,0)+IF($H53&lt;&gt;0,(VLOOKUP($J53,'Allocation Factors'!$B$13:$AU$658,24,FALSE)*$H53),0)</f>
        <v>0</v>
      </c>
      <c r="AJ53" s="23">
        <f>0</f>
        <v>0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13"/>
    </row>
    <row r="54" spans="1:58" x14ac:dyDescent="0.2">
      <c r="A54" s="2">
        <f t="shared" si="10"/>
        <v>32</v>
      </c>
      <c r="B54" s="82" t="s">
        <v>139</v>
      </c>
      <c r="D54" s="20">
        <f ca="1">'Total ALLOCATION'!D54-'Gas Cost ALLOCATION'!D54</f>
        <v>16855.932785702531</v>
      </c>
      <c r="F54" s="20">
        <f ca="1">'Total ALLOCATION'!F54-'Gas Cost ALLOCATION'!F54</f>
        <v>16855.932785702531</v>
      </c>
      <c r="H54" s="20"/>
      <c r="L54" s="20">
        <f t="shared" ref="L54" ca="1" si="12">F54-H54</f>
        <v>16855.932785702531</v>
      </c>
      <c r="N54" s="18" t="s">
        <v>437</v>
      </c>
      <c r="P54" s="20">
        <f ca="1">IF($L54&lt;&gt;0,VLOOKUP($N54,'Allocation Factors'!$B$13:$AU$658,5,FALSE)*$L54,0)+IF($H54&lt;&gt;0,(VLOOKUP($J54,'Allocation Factors'!$B$13:$AU$658,5,FALSE)*$H54),0)</f>
        <v>0</v>
      </c>
      <c r="Q54" s="20">
        <f ca="1">IF($L54&lt;&gt;0,VLOOKUP($N54,'Allocation Factors'!$B$13:$AU$658,6,FALSE)*$L54,0)+IF($H54&lt;&gt;0,(VLOOKUP($J54,'Allocation Factors'!$B$13:$AU$658,6,FALSE)*$H54),0)</f>
        <v>0</v>
      </c>
      <c r="R54" s="20">
        <f ca="1">IF($L54&lt;&gt;0,VLOOKUP($N54,'Allocation Factors'!$B$13:$AU$658,7,FALSE)*$L54,0)+IF($H54&lt;&gt;0,(VLOOKUP($J54,'Allocation Factors'!$B$13:$AU$658,7,FALSE)*$H54),0)</f>
        <v>12805.15251346816</v>
      </c>
      <c r="S54" s="20">
        <f ca="1">IF($L54&lt;&gt;0,VLOOKUP($N54,'Allocation Factors'!$B$13:$AU$658,8,FALSE)*$L54,0)+IF($H54&lt;&gt;0,(VLOOKUP($J54,'Allocation Factors'!$B$13:$AU$658,8,FALSE)*$H54),0)</f>
        <v>0</v>
      </c>
      <c r="T54" s="20">
        <f ca="1">IF($L54&lt;&gt;0,VLOOKUP($N54,'Allocation Factors'!$B$13:$AU$658,9,FALSE)*$L54,0)+IF($H54&lt;&gt;0,(VLOOKUP($J54,'Allocation Factors'!$B$13:$AU$658,9,FALSE)*$H54),0)</f>
        <v>0</v>
      </c>
      <c r="U54" s="20">
        <f ca="1">IF($L54&lt;&gt;0,VLOOKUP($N54,'Allocation Factors'!$B$13:$AU$658,10,FALSE)*$L54,0)+IF($H54&lt;&gt;0,(VLOOKUP($J54,'Allocation Factors'!$B$13:$AU$658,10,FALSE)*$H54),0)</f>
        <v>1339.1009164411148</v>
      </c>
      <c r="V54" s="20">
        <f ca="1">IF($L54&lt;&gt;0,VLOOKUP($N54,'Allocation Factors'!$B$13:$AU$658,11,FALSE)*$L54,0)+IF($H54&lt;&gt;0,(VLOOKUP($J54,'Allocation Factors'!$B$13:$AU$658,11,FALSE)*$H54),0)</f>
        <v>0</v>
      </c>
      <c r="W54" s="20">
        <f ca="1">IF($L54&lt;&gt;0,VLOOKUP($N54,'Allocation Factors'!$B$13:$AU$658,12,FALSE)*$L54,0)+IF($H54&lt;&gt;0,(VLOOKUP($J54,'Allocation Factors'!$B$13:$AU$658,12,FALSE)*$H54),0)</f>
        <v>820.19931132018269</v>
      </c>
      <c r="X54" s="20">
        <f ca="1">IF($L54&lt;&gt;0,VLOOKUP($N54,'Allocation Factors'!$B$13:$AU$658,13,FALSE)*$L54,0)+IF($H54&lt;&gt;0,(VLOOKUP($J54,'Allocation Factors'!$B$13:$AU$658,13,FALSE)*$H54),0)</f>
        <v>0</v>
      </c>
      <c r="Y54" s="20">
        <f ca="1">IF($L54&lt;&gt;0,VLOOKUP($N54,'Allocation Factors'!$B$13:$AU$658,14,FALSE)*$L54,0)+IF($H54&lt;&gt;0,(VLOOKUP($J54,'Allocation Factors'!$B$13:$AU$658,14,FALSE)*$H54),0)</f>
        <v>234.34266037719505</v>
      </c>
      <c r="Z54" s="20">
        <f ca="1">IF($L54&lt;&gt;0,VLOOKUP($N54,'Allocation Factors'!$B$13:$AU$658,15,FALSE)*$L54,0)+IF($H54&lt;&gt;0,(VLOOKUP($J54,'Allocation Factors'!$B$13:$AU$658,15,FALSE)*$H54),0)</f>
        <v>0</v>
      </c>
      <c r="AA54" s="20">
        <f ca="1">IF($L54&lt;&gt;0,VLOOKUP($N54,'Allocation Factors'!$B$13:$AU$658,16,FALSE)*$L54,0)+IF($H54&lt;&gt;0,(VLOOKUP($J54,'Allocation Factors'!$B$13:$AU$658,16,FALSE)*$H54),0)</f>
        <v>870.41559568672449</v>
      </c>
      <c r="AB54" s="20">
        <f ca="1">IF($L54&lt;&gt;0,VLOOKUP($N54,'Allocation Factors'!$B$13:$AU$658,17,FALSE)*$L54,0)+IF($H54&lt;&gt;0,(VLOOKUP($J54,'Allocation Factors'!$B$13:$AU$658,17,FALSE)*$H54),0)</f>
        <v>686.2892196760713</v>
      </c>
      <c r="AC54" s="20">
        <f ca="1">IF($L54&lt;&gt;0,VLOOKUP($N54,'Allocation Factors'!$B$13:$AU$658,18,FALSE)*$L54,0)+IF($H54&lt;&gt;0,(VLOOKUP($J54,'Allocation Factors'!$B$13:$AU$658,18,FALSE)*$H54),0)</f>
        <v>0</v>
      </c>
      <c r="AD54" s="20">
        <f ca="1">IF($L54&lt;&gt;0,VLOOKUP($N54,'Allocation Factors'!$B$13:$AU$658,19,FALSE)*$L54,0)+IF($H54&lt;&gt;0,(VLOOKUP($J54,'Allocation Factors'!$B$13:$AU$658,19,FALSE)*$H54),0)</f>
        <v>0</v>
      </c>
      <c r="AE54" s="20">
        <f ca="1">IF($L54&lt;&gt;0,VLOOKUP($N54,'Allocation Factors'!$B$13:$AU$658,20,FALSE)*$L54,0)+IF($H54&lt;&gt;0,(VLOOKUP($J54,'Allocation Factors'!$B$13:$AU$658,20,FALSE)*$H54),0)</f>
        <v>83.693807277569675</v>
      </c>
      <c r="AF54" s="20">
        <f ca="1">IF($L54&lt;&gt;0,VLOOKUP($N54,'Allocation Factors'!$B$13:$AU$658,21,FALSE)*$L54,0)+IF($H54&lt;&gt;0,(VLOOKUP($J54,'Allocation Factors'!$B$13:$AU$658,21,FALSE)*$H54),0)</f>
        <v>16.738761455513934</v>
      </c>
      <c r="AG54" s="20">
        <f ca="1">IF($L54&lt;&gt;0,VLOOKUP($N54,'Allocation Factors'!$B$13:$AU$658,22,FALSE)*$L54,0)+IF($H54&lt;&gt;0,(VLOOKUP($J54,'Allocation Factors'!$B$13:$AU$658,22,FALSE)*$H54),0)</f>
        <v>0</v>
      </c>
      <c r="AH54" s="20">
        <f ca="1">IF($L54&lt;&gt;0,VLOOKUP($N54,'Allocation Factors'!$B$13:$AU$658,23,FALSE)*$L54,0)+IF($H54&lt;&gt;0,(VLOOKUP($J54,'Allocation Factors'!$B$13:$AU$658,23,FALSE)*$H54),0)</f>
        <v>0</v>
      </c>
      <c r="AI54" s="20">
        <f ca="1">IF($L54&lt;&gt;0,VLOOKUP($N54,'Allocation Factors'!$B$13:$AU$658,24,FALSE)*$L54,0)+IF($H54&lt;&gt;0,(VLOOKUP($J54,'Allocation Factors'!$B$13:$AU$658,24,FALSE)*$H54),0)</f>
        <v>0</v>
      </c>
      <c r="AJ54" s="23">
        <f>0</f>
        <v>0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3"/>
    </row>
    <row r="55" spans="1:58" x14ac:dyDescent="0.2">
      <c r="A55" s="2">
        <f t="shared" si="10"/>
        <v>33</v>
      </c>
      <c r="B55" s="32" t="s">
        <v>438</v>
      </c>
      <c r="D55" s="20">
        <f ca="1">'Total ALLOCATION'!D55-'Gas Cost ALLOCATION'!D55</f>
        <v>0</v>
      </c>
      <c r="F55" s="20">
        <f ca="1">'Total ALLOCATION'!F55-'Gas Cost ALLOCATION'!F55</f>
        <v>0</v>
      </c>
      <c r="L55" s="20">
        <f ca="1">F55-H55</f>
        <v>0</v>
      </c>
      <c r="N55" s="18" t="s">
        <v>439</v>
      </c>
      <c r="P55" s="20">
        <f ca="1">IF($L55&lt;&gt;0,VLOOKUP($N55,'Allocation Factors'!$B$13:$AU$658,5,FALSE)*$L55,0)+IF($H55&lt;&gt;0,(VLOOKUP($J55,'Allocation Factors'!$B$13:$AU$658,5,FALSE)*$H55),0)</f>
        <v>0</v>
      </c>
      <c r="Q55" s="20">
        <f ca="1">IF($L55&lt;&gt;0,VLOOKUP($N55,'Allocation Factors'!$B$13:$AU$658,6,FALSE)*$L55,0)+IF($H55&lt;&gt;0,(VLOOKUP($J55,'Allocation Factors'!$B$13:$AU$658,6,FALSE)*$H55),0)</f>
        <v>0</v>
      </c>
      <c r="R55" s="20">
        <f ca="1">IF($L55&lt;&gt;0,VLOOKUP($N55,'Allocation Factors'!$B$13:$AU$658,7,FALSE)*$L55,0)+IF($H55&lt;&gt;0,(VLOOKUP($J55,'Allocation Factors'!$B$13:$AU$658,7,FALSE)*$H55),0)</f>
        <v>0</v>
      </c>
      <c r="S55" s="20">
        <f ca="1">IF($L55&lt;&gt;0,VLOOKUP($N55,'Allocation Factors'!$B$13:$AU$658,8,FALSE)*$L55,0)+IF($H55&lt;&gt;0,(VLOOKUP($J55,'Allocation Factors'!$B$13:$AU$658,8,FALSE)*$H55),0)</f>
        <v>0</v>
      </c>
      <c r="T55" s="20">
        <f ca="1">IF($L55&lt;&gt;0,VLOOKUP($N55,'Allocation Factors'!$B$13:$AU$658,9,FALSE)*$L55,0)+IF($H55&lt;&gt;0,(VLOOKUP($J55,'Allocation Factors'!$B$13:$AU$658,9,FALSE)*$H55),0)</f>
        <v>0</v>
      </c>
      <c r="U55" s="20">
        <f ca="1">IF($L55&lt;&gt;0,VLOOKUP($N55,'Allocation Factors'!$B$13:$AU$658,10,FALSE)*$L55,0)+IF($H55&lt;&gt;0,(VLOOKUP($J55,'Allocation Factors'!$B$13:$AU$658,10,FALSE)*$H55),0)</f>
        <v>0</v>
      </c>
      <c r="V55" s="20">
        <f ca="1">IF($L55&lt;&gt;0,VLOOKUP($N55,'Allocation Factors'!$B$13:$AU$658,11,FALSE)*$L55,0)+IF($H55&lt;&gt;0,(VLOOKUP($J55,'Allocation Factors'!$B$13:$AU$658,11,FALSE)*$H55),0)</f>
        <v>0</v>
      </c>
      <c r="W55" s="20">
        <f ca="1">IF($L55&lt;&gt;0,VLOOKUP($N55,'Allocation Factors'!$B$13:$AU$658,12,FALSE)*$L55,0)+IF($H55&lt;&gt;0,(VLOOKUP($J55,'Allocation Factors'!$B$13:$AU$658,12,FALSE)*$H55),0)</f>
        <v>0</v>
      </c>
      <c r="X55" s="20">
        <f ca="1">IF($L55&lt;&gt;0,VLOOKUP($N55,'Allocation Factors'!$B$13:$AU$658,13,FALSE)*$L55,0)+IF($H55&lt;&gt;0,(VLOOKUP($J55,'Allocation Factors'!$B$13:$AU$658,13,FALSE)*$H55),0)</f>
        <v>0</v>
      </c>
      <c r="Y55" s="20">
        <f ca="1">IF($L55&lt;&gt;0,VLOOKUP($N55,'Allocation Factors'!$B$13:$AU$658,14,FALSE)*$L55,0)+IF($H55&lt;&gt;0,(VLOOKUP($J55,'Allocation Factors'!$B$13:$AU$658,14,FALSE)*$H55),0)</f>
        <v>0</v>
      </c>
      <c r="Z55" s="20">
        <f ca="1">IF($L55&lt;&gt;0,VLOOKUP($N55,'Allocation Factors'!$B$13:$AU$658,15,FALSE)*$L55,0)+IF($H55&lt;&gt;0,(VLOOKUP($J55,'Allocation Factors'!$B$13:$AU$658,15,FALSE)*$H55),0)</f>
        <v>0</v>
      </c>
      <c r="AA55" s="20">
        <f ca="1">IF($L55&lt;&gt;0,VLOOKUP($N55,'Allocation Factors'!$B$13:$AU$658,16,FALSE)*$L55,0)+IF($H55&lt;&gt;0,(VLOOKUP($J55,'Allocation Factors'!$B$13:$AU$658,16,FALSE)*$H55),0)</f>
        <v>0</v>
      </c>
      <c r="AB55" s="20">
        <f ca="1">IF($L55&lt;&gt;0,VLOOKUP($N55,'Allocation Factors'!$B$13:$AU$658,17,FALSE)*$L55,0)+IF($H55&lt;&gt;0,(VLOOKUP($J55,'Allocation Factors'!$B$13:$AU$658,17,FALSE)*$H55),0)</f>
        <v>0</v>
      </c>
      <c r="AC55" s="20">
        <f ca="1">IF($L55&lt;&gt;0,VLOOKUP($N55,'Allocation Factors'!$B$13:$AU$658,18,FALSE)*$L55,0)+IF($H55&lt;&gt;0,(VLOOKUP($J55,'Allocation Factors'!$B$13:$AU$658,18,FALSE)*$H55),0)</f>
        <v>0</v>
      </c>
      <c r="AD55" s="20">
        <f ca="1">IF($L55&lt;&gt;0,VLOOKUP($N55,'Allocation Factors'!$B$13:$AU$658,19,FALSE)*$L55,0)+IF($H55&lt;&gt;0,(VLOOKUP($J55,'Allocation Factors'!$B$13:$AU$658,19,FALSE)*$H55),0)</f>
        <v>0</v>
      </c>
      <c r="AE55" s="20">
        <f ca="1">IF($L55&lt;&gt;0,VLOOKUP($N55,'Allocation Factors'!$B$13:$AU$658,20,FALSE)*$L55,0)+IF($H55&lt;&gt;0,(VLOOKUP($J55,'Allocation Factors'!$B$13:$AU$658,20,FALSE)*$H55),0)</f>
        <v>0</v>
      </c>
      <c r="AF55" s="20">
        <f ca="1">IF($L55&lt;&gt;0,VLOOKUP($N55,'Allocation Factors'!$B$13:$AU$658,21,FALSE)*$L55,0)+IF($H55&lt;&gt;0,(VLOOKUP($J55,'Allocation Factors'!$B$13:$AU$658,21,FALSE)*$H55),0)</f>
        <v>0</v>
      </c>
      <c r="AG55" s="20">
        <f ca="1">IF($L55&lt;&gt;0,VLOOKUP($N55,'Allocation Factors'!$B$13:$AU$658,22,FALSE)*$L55,0)+IF($H55&lt;&gt;0,(VLOOKUP($J55,'Allocation Factors'!$B$13:$AU$658,22,FALSE)*$H55),0)</f>
        <v>0</v>
      </c>
      <c r="AH55" s="20">
        <f ca="1">IF($L55&lt;&gt;0,VLOOKUP($N55,'Allocation Factors'!$B$13:$AU$658,23,FALSE)*$L55,0)+IF($H55&lt;&gt;0,(VLOOKUP($J55,'Allocation Factors'!$B$13:$AU$658,23,FALSE)*$H55),0)</f>
        <v>0</v>
      </c>
      <c r="AI55" s="20">
        <f ca="1">IF($L55&lt;&gt;0,VLOOKUP($N55,'Allocation Factors'!$B$13:$AU$658,24,FALSE)*$L55,0)+IF($H55&lt;&gt;0,(VLOOKUP($J55,'Allocation Factors'!$B$13:$AU$658,24,FALSE)*$H55),0)</f>
        <v>0</v>
      </c>
      <c r="AJ55" s="23">
        <f>0</f>
        <v>0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3"/>
    </row>
    <row r="56" spans="1:58" s="32" customFormat="1" x14ac:dyDescent="0.2">
      <c r="A56" s="2">
        <f t="shared" si="10"/>
        <v>34</v>
      </c>
      <c r="B56" s="32" t="s">
        <v>440</v>
      </c>
      <c r="D56" s="42">
        <f ca="1">SUM(D41:D55)</f>
        <v>2435241.7923912364</v>
      </c>
      <c r="F56" s="42">
        <f ca="1">SUM(F41:F55)</f>
        <v>2370309.2073122398</v>
      </c>
      <c r="H56" s="42">
        <f>SUM(H41:H55)</f>
        <v>11615.535133857922</v>
      </c>
      <c r="J56" s="2"/>
      <c r="L56" s="42">
        <f ca="1">SUM(L41:L55)</f>
        <v>2358693.6721783821</v>
      </c>
      <c r="N56" s="2"/>
      <c r="P56" s="42">
        <f t="shared" ref="P56:AJ56" ca="1" si="13">SUM(P41:P55)</f>
        <v>1808953.1721758891</v>
      </c>
      <c r="Q56" s="42">
        <f t="shared" ca="1" si="13"/>
        <v>379639.34659881465</v>
      </c>
      <c r="R56" s="42">
        <f t="shared" ca="1" si="13"/>
        <v>81941.512410230323</v>
      </c>
      <c r="S56" s="42">
        <f t="shared" ca="1" si="13"/>
        <v>0</v>
      </c>
      <c r="T56" s="42">
        <f t="shared" ca="1" si="13"/>
        <v>0</v>
      </c>
      <c r="U56" s="42">
        <f t="shared" ca="1" si="13"/>
        <v>37467.29226868289</v>
      </c>
      <c r="V56" s="42">
        <f t="shared" ca="1" si="13"/>
        <v>325.56226410394765</v>
      </c>
      <c r="W56" s="42">
        <f t="shared" ca="1" si="13"/>
        <v>10717.737959640614</v>
      </c>
      <c r="X56" s="42">
        <f t="shared" ca="1" si="13"/>
        <v>610.42780563839983</v>
      </c>
      <c r="Y56" s="42">
        <f t="shared" ca="1" si="13"/>
        <v>35971.697596538492</v>
      </c>
      <c r="Z56" s="42">
        <f t="shared" ca="1" si="13"/>
        <v>1194.5254509499591</v>
      </c>
      <c r="AA56" s="42">
        <f t="shared" ca="1" si="13"/>
        <v>3876.2392896605029</v>
      </c>
      <c r="AB56" s="42">
        <f t="shared" ca="1" si="13"/>
        <v>2664.440486835686</v>
      </c>
      <c r="AC56" s="42">
        <f t="shared" ca="1" si="13"/>
        <v>0</v>
      </c>
      <c r="AD56" s="42">
        <f t="shared" ca="1" si="13"/>
        <v>303.0389029212663</v>
      </c>
      <c r="AE56" s="42">
        <f t="shared" ca="1" si="13"/>
        <v>2671.9563714522687</v>
      </c>
      <c r="AF56" s="42">
        <f t="shared" ca="1" si="13"/>
        <v>3951.2404202284188</v>
      </c>
      <c r="AG56" s="42">
        <f t="shared" ca="1" si="13"/>
        <v>21.017310653740008</v>
      </c>
      <c r="AH56" s="42">
        <f t="shared" ca="1" si="13"/>
        <v>0</v>
      </c>
      <c r="AI56" s="42">
        <f t="shared" ca="1" si="13"/>
        <v>0</v>
      </c>
      <c r="AJ56" s="42">
        <f t="shared" si="13"/>
        <v>0</v>
      </c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8" s="32" customFormat="1" x14ac:dyDescent="0.2">
      <c r="A57" s="2"/>
      <c r="D57" s="51"/>
      <c r="F57" s="51"/>
      <c r="J57" s="2"/>
      <c r="N57" s="2"/>
    </row>
    <row r="58" spans="1:58" s="32" customFormat="1" ht="13.5" thickBot="1" x14ac:dyDescent="0.25">
      <c r="A58" s="2">
        <f>A56+1</f>
        <v>35</v>
      </c>
      <c r="B58" s="32" t="s">
        <v>441</v>
      </c>
      <c r="D58" s="83">
        <f ca="1">D21+D28+D38+D56</f>
        <v>2994712.818357097</v>
      </c>
      <c r="F58" s="83">
        <f ca="1">F21+F28+F38+F56</f>
        <v>2909079.3907174626</v>
      </c>
      <c r="H58" s="83">
        <f ca="1">H21+H28+H38+H56</f>
        <v>32422.674420939395</v>
      </c>
      <c r="J58" s="2"/>
      <c r="L58" s="83">
        <f ca="1">L21+L28+L38+L56</f>
        <v>2876656.7162965233</v>
      </c>
      <c r="N58" s="2"/>
      <c r="P58" s="83">
        <f t="shared" ref="P58:AJ58" ca="1" si="14">P21+P28+P38+P56</f>
        <v>2011184.4592345019</v>
      </c>
      <c r="Q58" s="83">
        <f t="shared" ca="1" si="14"/>
        <v>520369.51587831957</v>
      </c>
      <c r="R58" s="83">
        <f t="shared" ca="1" si="14"/>
        <v>113540.05605923502</v>
      </c>
      <c r="S58" s="83">
        <f t="shared" ca="1" si="14"/>
        <v>0</v>
      </c>
      <c r="T58" s="83">
        <f t="shared" ca="1" si="14"/>
        <v>0</v>
      </c>
      <c r="U58" s="83">
        <f t="shared" ca="1" si="14"/>
        <v>64609.356272742938</v>
      </c>
      <c r="V58" s="83">
        <f t="shared" ca="1" si="14"/>
        <v>303.30258308630812</v>
      </c>
      <c r="W58" s="83">
        <f t="shared" ca="1" si="14"/>
        <v>10731.872817021611</v>
      </c>
      <c r="X58" s="83">
        <f t="shared" ca="1" si="14"/>
        <v>611.31620603294425</v>
      </c>
      <c r="Y58" s="83">
        <f t="shared" ca="1" si="14"/>
        <v>48102.641032985703</v>
      </c>
      <c r="Z58" s="83">
        <f t="shared" ca="1" si="14"/>
        <v>1195.4909890996075</v>
      </c>
      <c r="AA58" s="83">
        <f t="shared" ca="1" si="14"/>
        <v>4060.3386316187571</v>
      </c>
      <c r="AB58" s="83">
        <f t="shared" ca="1" si="14"/>
        <v>2680.4651759079243</v>
      </c>
      <c r="AC58" s="83">
        <f t="shared" ca="1" si="14"/>
        <v>1701.4693379760997</v>
      </c>
      <c r="AD58" s="83">
        <f t="shared" ca="1" si="14"/>
        <v>303.0389029212663</v>
      </c>
      <c r="AE58" s="83">
        <f t="shared" ca="1" si="14"/>
        <v>6334.1324879826443</v>
      </c>
      <c r="AF58" s="83">
        <f t="shared" ca="1" si="14"/>
        <v>8634.6722573446914</v>
      </c>
      <c r="AG58" s="83">
        <f t="shared" ca="1" si="14"/>
        <v>114711.47084090892</v>
      </c>
      <c r="AH58" s="83">
        <f t="shared" ca="1" si="14"/>
        <v>4.0222614449731982</v>
      </c>
      <c r="AI58" s="83">
        <f t="shared" ca="1" si="14"/>
        <v>1.7697483319945271</v>
      </c>
      <c r="AJ58" s="83">
        <f t="shared" si="14"/>
        <v>0</v>
      </c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8" ht="13.5" thickTop="1" x14ac:dyDescent="0.2"/>
  </sheetData>
  <mergeCells count="6">
    <mergeCell ref="AG10:AJ10"/>
    <mergeCell ref="B2:N2"/>
    <mergeCell ref="B7:N7"/>
    <mergeCell ref="B6:N6"/>
    <mergeCell ref="P10:AC10"/>
    <mergeCell ref="AD10:AF10"/>
  </mergeCells>
  <pageMargins left="0.7" right="0.7" top="0.75" bottom="0.75" header="0.3" footer="0.3"/>
  <pageSetup scale="56" fitToWidth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DFC6-A1D1-453E-9107-C2BDC76C11F1}">
  <sheetPr>
    <tabColor theme="0" tint="-0.249977111117893"/>
    <pageSetUpPr fitToPage="1"/>
  </sheetPr>
  <dimension ref="A6:AO78"/>
  <sheetViews>
    <sheetView topLeftCell="A30" zoomScaleNormal="100" workbookViewId="0">
      <selection activeCell="B44" sqref="B44"/>
    </sheetView>
  </sheetViews>
  <sheetFormatPr defaultColWidth="8.7109375" defaultRowHeight="12.75" x14ac:dyDescent="0.2"/>
  <cols>
    <col min="1" max="1" width="5.7109375" style="2" customWidth="1"/>
    <col min="2" max="2" width="44.5703125" style="1" customWidth="1"/>
    <col min="3" max="3" width="2.85546875" style="1" customWidth="1"/>
    <col min="4" max="4" width="20.140625" style="1" customWidth="1"/>
    <col min="5" max="5" width="2.85546875" style="1" customWidth="1"/>
    <col min="6" max="6" width="20.140625" style="1" customWidth="1"/>
    <col min="7" max="7" width="2.85546875" style="1" customWidth="1"/>
    <col min="8" max="8" width="17.140625" style="1" customWidth="1"/>
    <col min="9" max="9" width="2.85546875" style="1" customWidth="1"/>
    <col min="10" max="10" width="19.5703125" style="1" bestFit="1" customWidth="1"/>
    <col min="11" max="11" width="2.85546875" style="1" customWidth="1"/>
    <col min="12" max="12" width="17.140625" style="1" customWidth="1"/>
    <col min="13" max="13" width="2.85546875" style="1" customWidth="1"/>
    <col min="14" max="14" width="20" style="18" customWidth="1"/>
    <col min="15" max="15" width="2.85546875" style="1" customWidth="1"/>
    <col min="16" max="17" width="12.85546875" style="1" bestFit="1" customWidth="1"/>
    <col min="18" max="18" width="10.7109375" style="1" customWidth="1"/>
    <col min="19" max="20" width="10.7109375" style="1" hidden="1" customWidth="1"/>
    <col min="21" max="32" width="10.7109375" style="1" customWidth="1"/>
    <col min="33" max="33" width="12.5703125" style="1" customWidth="1"/>
    <col min="34" max="36" width="10.5703125" style="1" customWidth="1"/>
    <col min="37" max="16384" width="8.7109375" style="130"/>
  </cols>
  <sheetData>
    <row r="6" spans="1:41" s="1" customFormat="1" x14ac:dyDescent="0.2">
      <c r="A6" s="2"/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41" s="1" customFormat="1" x14ac:dyDescent="0.2">
      <c r="A7" s="2"/>
      <c r="B7" s="146" t="s">
        <v>467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9" spans="1:41" x14ac:dyDescent="0.2">
      <c r="F9" s="18" t="s">
        <v>337</v>
      </c>
    </row>
    <row r="10" spans="1:41" x14ac:dyDescent="0.2">
      <c r="A10" s="2" t="s">
        <v>6</v>
      </c>
      <c r="D10" s="18" t="s">
        <v>337</v>
      </c>
      <c r="F10" s="18" t="s">
        <v>13</v>
      </c>
      <c r="H10" s="18" t="s">
        <v>338</v>
      </c>
      <c r="J10" s="18" t="s">
        <v>339</v>
      </c>
      <c r="K10" s="18"/>
      <c r="L10" s="18" t="s">
        <v>340</v>
      </c>
      <c r="N10" s="18" t="s">
        <v>10</v>
      </c>
      <c r="P10" s="147" t="s">
        <v>341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 t="s">
        <v>342</v>
      </c>
      <c r="AE10" s="147"/>
      <c r="AF10" s="147"/>
      <c r="AG10" s="147" t="s">
        <v>343</v>
      </c>
      <c r="AH10" s="147"/>
      <c r="AI10" s="147"/>
      <c r="AJ10" s="147"/>
    </row>
    <row r="11" spans="1:41" x14ac:dyDescent="0.2">
      <c r="A11" s="34" t="s">
        <v>11</v>
      </c>
      <c r="B11" s="5" t="s">
        <v>12</v>
      </c>
      <c r="D11" s="4" t="s">
        <v>344</v>
      </c>
      <c r="F11" s="4" t="s">
        <v>345</v>
      </c>
      <c r="H11" s="4" t="s">
        <v>8</v>
      </c>
      <c r="J11" s="4" t="s">
        <v>14</v>
      </c>
      <c r="K11" s="18"/>
      <c r="L11" s="4" t="s">
        <v>346</v>
      </c>
      <c r="N11" s="4" t="s">
        <v>14</v>
      </c>
      <c r="P11" s="4" t="s">
        <v>347</v>
      </c>
      <c r="Q11" s="4" t="s">
        <v>348</v>
      </c>
      <c r="R11" s="4" t="s">
        <v>349</v>
      </c>
      <c r="S11" s="4" t="s">
        <v>350</v>
      </c>
      <c r="T11" s="4" t="s">
        <v>351</v>
      </c>
      <c r="U11" s="4" t="s">
        <v>352</v>
      </c>
      <c r="V11" s="4" t="s">
        <v>353</v>
      </c>
      <c r="W11" s="4" t="s">
        <v>354</v>
      </c>
      <c r="X11" s="4" t="s">
        <v>355</v>
      </c>
      <c r="Y11" s="4" t="s">
        <v>356</v>
      </c>
      <c r="Z11" s="4" t="s">
        <v>357</v>
      </c>
      <c r="AA11" s="4" t="s">
        <v>358</v>
      </c>
      <c r="AB11" s="4" t="s">
        <v>359</v>
      </c>
      <c r="AC11" s="4" t="s">
        <v>360</v>
      </c>
      <c r="AD11" s="4" t="s">
        <v>361</v>
      </c>
      <c r="AE11" s="4" t="s">
        <v>362</v>
      </c>
      <c r="AF11" s="4" t="s">
        <v>363</v>
      </c>
      <c r="AG11" s="119" t="s">
        <v>364</v>
      </c>
      <c r="AH11" s="4" t="s">
        <v>365</v>
      </c>
      <c r="AI11" s="4" t="s">
        <v>366</v>
      </c>
      <c r="AJ11" s="4" t="s">
        <v>367</v>
      </c>
    </row>
    <row r="12" spans="1:41" s="32" customFormat="1" x14ac:dyDescent="0.2">
      <c r="A12" s="2"/>
      <c r="D12" s="134" t="s">
        <v>22</v>
      </c>
      <c r="F12" s="134" t="s">
        <v>23</v>
      </c>
      <c r="H12" s="134" t="s">
        <v>24</v>
      </c>
      <c r="J12" s="134" t="s">
        <v>165</v>
      </c>
      <c r="L12" s="134" t="s">
        <v>26</v>
      </c>
      <c r="N12" s="134" t="s">
        <v>27</v>
      </c>
      <c r="P12" s="134" t="s">
        <v>28</v>
      </c>
      <c r="Q12" s="134" t="s">
        <v>29</v>
      </c>
      <c r="R12" s="134" t="s">
        <v>30</v>
      </c>
      <c r="U12" s="134" t="s">
        <v>178</v>
      </c>
      <c r="V12" s="134" t="s">
        <v>179</v>
      </c>
      <c r="W12" s="134" t="s">
        <v>240</v>
      </c>
      <c r="X12" s="134" t="s">
        <v>283</v>
      </c>
      <c r="Y12" s="134" t="s">
        <v>284</v>
      </c>
      <c r="Z12" s="134" t="s">
        <v>285</v>
      </c>
      <c r="AA12" s="134" t="s">
        <v>368</v>
      </c>
      <c r="AB12" s="134" t="s">
        <v>369</v>
      </c>
      <c r="AC12" s="134" t="s">
        <v>370</v>
      </c>
      <c r="AD12" s="134" t="s">
        <v>371</v>
      </c>
      <c r="AE12" s="134" t="s">
        <v>372</v>
      </c>
      <c r="AF12" s="134" t="s">
        <v>373</v>
      </c>
      <c r="AG12" s="134" t="s">
        <v>374</v>
      </c>
      <c r="AH12" s="134" t="s">
        <v>375</v>
      </c>
      <c r="AI12" s="134" t="s">
        <v>376</v>
      </c>
      <c r="AJ12" s="134" t="s">
        <v>377</v>
      </c>
      <c r="AK12" s="134"/>
      <c r="AL12" s="134"/>
      <c r="AM12" s="134"/>
      <c r="AN12" s="134"/>
      <c r="AO12" s="134"/>
    </row>
    <row r="14" spans="1:41" x14ac:dyDescent="0.2">
      <c r="B14" s="77" t="s">
        <v>378</v>
      </c>
    </row>
    <row r="15" spans="1:41" x14ac:dyDescent="0.2">
      <c r="A15" s="2">
        <v>1</v>
      </c>
      <c r="B15" s="1" t="s">
        <v>379</v>
      </c>
      <c r="D15" s="20">
        <f ca="1">SUM('Gas Supply Class'!P115:P119,'Gas Supply Class'!P121)</f>
        <v>1878311.1040714213</v>
      </c>
      <c r="E15" s="20"/>
      <c r="F15" s="20">
        <f ca="1">+D15</f>
        <v>1878311.1040714213</v>
      </c>
      <c r="L15" s="20">
        <f ca="1">F15-H15</f>
        <v>1878311.1040714213</v>
      </c>
      <c r="N15" s="18" t="s">
        <v>380</v>
      </c>
      <c r="P15" s="20">
        <f ca="1">IF($L15&lt;&gt;0,VLOOKUP($N15,'Allocation Factors'!$B$13:$AY$554,5,FALSE)*$L15,0)+IF($H15&lt;&gt;0,(VLOOKUP($J15,'Allocation Factors'!$B$13:$AY$554,5,FALSE)*$H15),0)</f>
        <v>1234053.8856331643</v>
      </c>
      <c r="Q15" s="20">
        <f ca="1">IF($L15&lt;&gt;0,VLOOKUP($N15,'Allocation Factors'!$B$13:$AY$554,6,FALSE)*$L15,0)+IF($H15&lt;&gt;0,(VLOOKUP($J15,'Allocation Factors'!$B$13:$AY$554,6,FALSE)*$H15),0)</f>
        <v>586711.26767160289</v>
      </c>
      <c r="R15" s="20">
        <f ca="1">IF($L15&lt;&gt;0,VLOOKUP($N15,'Allocation Factors'!$B$13:$AY$554,7,FALSE)*$L15,0)+IF($H15&lt;&gt;0,(VLOOKUP($J15,'Allocation Factors'!$B$13:$AY$554,7,FALSE)*$H15),0)</f>
        <v>32422.638561100783</v>
      </c>
      <c r="S15" s="20">
        <f ca="1">IF($L15&lt;&gt;0,VLOOKUP($N15,'Allocation Factors'!$B$13:$AY$554,8,FALSE)*$L15,0)+IF($H15&lt;&gt;0,(VLOOKUP($J15,'Allocation Factors'!$B$13:$AY$554,8,FALSE)*$H15),0)</f>
        <v>0</v>
      </c>
      <c r="T15" s="20">
        <f ca="1">IF($L15&lt;&gt;0,VLOOKUP($N15,'Allocation Factors'!$B$13:$AY$554,9,FALSE)*$L15,0)+IF($H15&lt;&gt;0,(VLOOKUP($J15,'Allocation Factors'!$B$13:$AY$554,9,FALSE)*$H15),0)</f>
        <v>0</v>
      </c>
      <c r="U15" s="20">
        <f ca="1">IF($L15&lt;&gt;0,VLOOKUP($N15,'Allocation Factors'!$B$13:$AY$554,10,FALSE)*$L15,0)+IF($H15&lt;&gt;0,(VLOOKUP($J15,'Allocation Factors'!$B$13:$AY$554,10,FALSE)*$H15),0)</f>
        <v>0</v>
      </c>
      <c r="V15" s="20">
        <f ca="1">IF($L15&lt;&gt;0,VLOOKUP($N15,'Allocation Factors'!$B$13:$AY$554,11,FALSE)*$L15,0)+IF($H15&lt;&gt;0,(VLOOKUP($J15,'Allocation Factors'!$B$13:$AY$554,11,FALSE)*$H15),0)</f>
        <v>0</v>
      </c>
      <c r="W15" s="20">
        <f ca="1">IF($L15&lt;&gt;0,VLOOKUP($N15,'Allocation Factors'!$B$13:$AY$554,12,FALSE)*$L15,0)+IF($H15&lt;&gt;0,(VLOOKUP($J15,'Allocation Factors'!$B$13:$AY$554,12,FALSE)*$H15),0)</f>
        <v>0</v>
      </c>
      <c r="X15" s="20">
        <f ca="1">IF($L15&lt;&gt;0,VLOOKUP($N15,'Allocation Factors'!$B$13:$AY$554,13,FALSE)*$L15,0)+IF($H15&lt;&gt;0,(VLOOKUP($J15,'Allocation Factors'!$B$13:$AY$554,13,FALSE)*$H15),0)</f>
        <v>0</v>
      </c>
      <c r="Y15" s="20">
        <f ca="1">IF($L15&lt;&gt;0,VLOOKUP($N15,'Allocation Factors'!$B$13:$AY$554,14,FALSE)*$L15,0)+IF($H15&lt;&gt;0,(VLOOKUP($J15,'Allocation Factors'!$B$13:$AY$554,14,FALSE)*$H15),0)</f>
        <v>0</v>
      </c>
      <c r="Z15" s="20">
        <f ca="1">IF($L15&lt;&gt;0,VLOOKUP($N15,'Allocation Factors'!$B$13:$AY$554,15,FALSE)*$L15,0)+IF($H15&lt;&gt;0,(VLOOKUP($J15,'Allocation Factors'!$B$13:$AY$554,15,FALSE)*$H15),0)</f>
        <v>0</v>
      </c>
      <c r="AA15" s="20">
        <f ca="1">IF($L15&lt;&gt;0,VLOOKUP($N15,'Allocation Factors'!$B$13:$AY$554,16,FALSE)*$L15,0)+IF($H15&lt;&gt;0,(VLOOKUP($J15,'Allocation Factors'!$B$13:$AY$554,16,FALSE)*$H15),0)</f>
        <v>1924.8309879518158</v>
      </c>
      <c r="AB15" s="20">
        <f ca="1">IF($L15&lt;&gt;0,VLOOKUP($N15,'Allocation Factors'!$B$13:$AY$554,17,FALSE)*$L15,0)+IF($H15&lt;&gt;0,(VLOOKUP($J15,'Allocation Factors'!$B$13:$AY$554,17,FALSE)*$H15),0)</f>
        <v>936.33470473156308</v>
      </c>
      <c r="AC15" s="20">
        <f ca="1">IF($L15&lt;&gt;0,VLOOKUP($N15,'Allocation Factors'!$B$13:$AY$554,18,FALSE)*$L15,0)+IF($H15&lt;&gt;0,(VLOOKUP($J15,'Allocation Factors'!$B$13:$AY$554,18,FALSE)*$H15),0)</f>
        <v>0</v>
      </c>
      <c r="AD15" s="20">
        <f ca="1">IF($L15&lt;&gt;0,VLOOKUP($N15,'Allocation Factors'!$B$13:$AY$554,19,FALSE)*$L15,0)+IF($H15&lt;&gt;0,(VLOOKUP($J15,'Allocation Factors'!$B$13:$AY$554,19,FALSE)*$H15),0)</f>
        <v>0</v>
      </c>
      <c r="AE15" s="20">
        <f ca="1">IF($L15&lt;&gt;0,VLOOKUP($N15,'Allocation Factors'!$B$13:$AY$554,20,FALSE)*$L15,0)+IF($H15&lt;&gt;0,(VLOOKUP($J15,'Allocation Factors'!$B$13:$AY$554,20,FALSE)*$H15),0)</f>
        <v>22262.146512869978</v>
      </c>
      <c r="AF15" s="20">
        <f ca="1">IF($L15&lt;&gt;0,VLOOKUP($N15,'Allocation Factors'!$B$13:$AY$554,21,FALSE)*$L15,0)+IF($H15&lt;&gt;0,(VLOOKUP($J15,'Allocation Factors'!$B$13:$AY$554,21,FALSE)*$H15),0)</f>
        <v>0</v>
      </c>
      <c r="AG15" s="20">
        <f ca="1">IF($L15&lt;&gt;0,VLOOKUP($N15,'Allocation Factors'!$B$13:$AY$554,22,FALSE)*$L15,0)+IF($H15&lt;&gt;0,(VLOOKUP($J15,'Allocation Factors'!$B$13:$AY$554,22,FALSE)*$H15),0)</f>
        <v>0</v>
      </c>
      <c r="AH15" s="20">
        <f ca="1">IF($L15&lt;&gt;0,VLOOKUP($N15,'Allocation Factors'!$B$13:$AY$554,23,FALSE)*$L15,0)+IF($H15&lt;&gt;0,(VLOOKUP($J15,'Allocation Factors'!$B$13:$AY$554,23,FALSE)*$H15),0)</f>
        <v>0</v>
      </c>
      <c r="AI15" s="20">
        <f ca="1">IF($L15&lt;&gt;0,VLOOKUP($N15,'Allocation Factors'!$B$13:$AY$554,24,FALSE)*$L15,0)+IF($H15&lt;&gt;0,(VLOOKUP($J15,'Allocation Factors'!$B$13:$AY$554,24,FALSE)*$H15),0)</f>
        <v>0</v>
      </c>
      <c r="AJ15" s="20">
        <v>0</v>
      </c>
    </row>
    <row r="16" spans="1:41" x14ac:dyDescent="0.2">
      <c r="A16" s="2">
        <f>A15+1</f>
        <v>2</v>
      </c>
      <c r="B16" s="1" t="s">
        <v>381</v>
      </c>
      <c r="D16" s="20">
        <f ca="1">SUM('Gas Supply Class'!R115:R119,'Gas Supply Class'!R121)</f>
        <v>161486.41315728414</v>
      </c>
      <c r="E16" s="20"/>
      <c r="F16" s="20">
        <f t="shared" ref="F16:F20" ca="1" si="0">+D16</f>
        <v>161486.41315728414</v>
      </c>
      <c r="L16" s="20">
        <f t="shared" ref="L16:L20" ca="1" si="1">F16-H16</f>
        <v>161486.41315728414</v>
      </c>
      <c r="N16" s="18" t="s">
        <v>382</v>
      </c>
      <c r="P16" s="20">
        <f ca="1">IF($L16&lt;&gt;0,VLOOKUP($N16,'Allocation Factors'!$B$13:$AY$554,5,FALSE)*$L16,0)+IF($H16&lt;&gt;0,(VLOOKUP($J16,'Allocation Factors'!$B$13:$AY$554,5,FALSE)*$H16),0)</f>
        <v>81088.03616150099</v>
      </c>
      <c r="Q16" s="20">
        <f ca="1">IF($L16&lt;&gt;0,VLOOKUP($N16,'Allocation Factors'!$B$13:$AY$554,6,FALSE)*$L16,0)+IF($H16&lt;&gt;0,(VLOOKUP($J16,'Allocation Factors'!$B$13:$AY$554,6,FALSE)*$H16),0)</f>
        <v>57348.823482240521</v>
      </c>
      <c r="R16" s="20">
        <f ca="1">IF($L16&lt;&gt;0,VLOOKUP($N16,'Allocation Factors'!$B$13:$AY$554,7,FALSE)*$L16,0)+IF($H16&lt;&gt;0,(VLOOKUP($J16,'Allocation Factors'!$B$13:$AY$554,7,FALSE)*$H16),0)</f>
        <v>11803.942800770392</v>
      </c>
      <c r="S16" s="20">
        <f ca="1">IF($L16&lt;&gt;0,VLOOKUP($N16,'Allocation Factors'!$B$13:$AY$554,8,FALSE)*$L16,0)+IF($H16&lt;&gt;0,(VLOOKUP($J16,'Allocation Factors'!$B$13:$AY$554,8,FALSE)*$H16),0)</f>
        <v>0</v>
      </c>
      <c r="T16" s="20">
        <f ca="1">IF($L16&lt;&gt;0,VLOOKUP($N16,'Allocation Factors'!$B$13:$AY$554,9,FALSE)*$L16,0)+IF($H16&lt;&gt;0,(VLOOKUP($J16,'Allocation Factors'!$B$13:$AY$554,9,FALSE)*$H16),0)</f>
        <v>0</v>
      </c>
      <c r="U16" s="20">
        <f ca="1">IF($L16&lt;&gt;0,VLOOKUP($N16,'Allocation Factors'!$B$13:$AY$554,10,FALSE)*$L16,0)+IF($H16&lt;&gt;0,(VLOOKUP($J16,'Allocation Factors'!$B$13:$AY$554,10,FALSE)*$H16),0)</f>
        <v>6732.2116936049088</v>
      </c>
      <c r="V16" s="20">
        <f ca="1">IF($L16&lt;&gt;0,VLOOKUP($N16,'Allocation Factors'!$B$13:$AY$554,11,FALSE)*$L16,0)+IF($H16&lt;&gt;0,(VLOOKUP($J16,'Allocation Factors'!$B$13:$AY$554,11,FALSE)*$H16),0)</f>
        <v>0</v>
      </c>
      <c r="W16" s="20">
        <f ca="1">IF($L16&lt;&gt;0,VLOOKUP($N16,'Allocation Factors'!$B$13:$AY$554,12,FALSE)*$L16,0)+IF($H16&lt;&gt;0,(VLOOKUP($J16,'Allocation Factors'!$B$13:$AY$554,12,FALSE)*$H16),0)</f>
        <v>0</v>
      </c>
      <c r="X16" s="20">
        <f ca="1">IF($L16&lt;&gt;0,VLOOKUP($N16,'Allocation Factors'!$B$13:$AY$554,13,FALSE)*$L16,0)+IF($H16&lt;&gt;0,(VLOOKUP($J16,'Allocation Factors'!$B$13:$AY$554,13,FALSE)*$H16),0)</f>
        <v>0</v>
      </c>
      <c r="Y16" s="20">
        <f ca="1">IF($L16&lt;&gt;0,VLOOKUP($N16,'Allocation Factors'!$B$13:$AY$554,14,FALSE)*$L16,0)+IF($H16&lt;&gt;0,(VLOOKUP($J16,'Allocation Factors'!$B$13:$AY$554,14,FALSE)*$H16),0)</f>
        <v>0</v>
      </c>
      <c r="Z16" s="20">
        <f ca="1">IF($L16&lt;&gt;0,VLOOKUP($N16,'Allocation Factors'!$B$13:$AY$554,15,FALSE)*$L16,0)+IF($H16&lt;&gt;0,(VLOOKUP($J16,'Allocation Factors'!$B$13:$AY$554,15,FALSE)*$H16),0)</f>
        <v>0</v>
      </c>
      <c r="AA16" s="20">
        <f ca="1">IF($L16&lt;&gt;0,VLOOKUP($N16,'Allocation Factors'!$B$13:$AY$554,16,FALSE)*$L16,0)+IF($H16&lt;&gt;0,(VLOOKUP($J16,'Allocation Factors'!$B$13:$AY$554,16,FALSE)*$H16),0)</f>
        <v>1.0215305115865247</v>
      </c>
      <c r="AB16" s="20">
        <f ca="1">IF($L16&lt;&gt;0,VLOOKUP($N16,'Allocation Factors'!$B$13:$AY$554,17,FALSE)*$L16,0)+IF($H16&lt;&gt;0,(VLOOKUP($J16,'Allocation Factors'!$B$13:$AY$554,17,FALSE)*$H16),0)</f>
        <v>0</v>
      </c>
      <c r="AC16" s="20">
        <f ca="1">IF($L16&lt;&gt;0,VLOOKUP($N16,'Allocation Factors'!$B$13:$AY$554,18,FALSE)*$L16,0)+IF($H16&lt;&gt;0,(VLOOKUP($J16,'Allocation Factors'!$B$13:$AY$554,18,FALSE)*$H16),0)</f>
        <v>1583.6411807547543</v>
      </c>
      <c r="AD16" s="20">
        <f ca="1">IF($L16&lt;&gt;0,VLOOKUP($N16,'Allocation Factors'!$B$13:$AY$554,19,FALSE)*$L16,0)+IF($H16&lt;&gt;0,(VLOOKUP($J16,'Allocation Factors'!$B$13:$AY$554,19,FALSE)*$H16),0)</f>
        <v>0</v>
      </c>
      <c r="AE16" s="20">
        <f ca="1">IF($L16&lt;&gt;0,VLOOKUP($N16,'Allocation Factors'!$B$13:$AY$554,20,FALSE)*$L16,0)+IF($H16&lt;&gt;0,(VLOOKUP($J16,'Allocation Factors'!$B$13:$AY$554,20,FALSE)*$H16),0)</f>
        <v>1216.867734382058</v>
      </c>
      <c r="AF16" s="20">
        <f ca="1">IF($L16&lt;&gt;0,VLOOKUP($N16,'Allocation Factors'!$B$13:$AY$554,21,FALSE)*$L16,0)+IF($H16&lt;&gt;0,(VLOOKUP($J16,'Allocation Factors'!$B$13:$AY$554,21,FALSE)*$H16),0)</f>
        <v>1711.868573518911</v>
      </c>
      <c r="AG16" s="20">
        <f ca="1">IF($L16&lt;&gt;0,VLOOKUP($N16,'Allocation Factors'!$B$13:$AY$554,22,FALSE)*$L16,0)+IF($H16&lt;&gt;0,(VLOOKUP($J16,'Allocation Factors'!$B$13:$AY$554,22,FALSE)*$H16),0)</f>
        <v>0</v>
      </c>
      <c r="AH16" s="20">
        <f ca="1">IF($L16&lt;&gt;0,VLOOKUP($N16,'Allocation Factors'!$B$13:$AY$554,23,FALSE)*$L16,0)+IF($H16&lt;&gt;0,(VLOOKUP($J16,'Allocation Factors'!$B$13:$AY$554,23,FALSE)*$H16),0)</f>
        <v>0</v>
      </c>
      <c r="AI16" s="20">
        <f ca="1">IF($L16&lt;&gt;0,VLOOKUP($N16,'Allocation Factors'!$B$13:$AY$554,24,FALSE)*$L16,0)+IF($H16&lt;&gt;0,(VLOOKUP($J16,'Allocation Factors'!$B$13:$AY$554,24,FALSE)*$H16),0)</f>
        <v>0</v>
      </c>
      <c r="AJ16" s="20">
        <v>0</v>
      </c>
    </row>
    <row r="17" spans="1:36" x14ac:dyDescent="0.2">
      <c r="A17" s="2">
        <f t="shared" ref="A17:A21" si="2">A16+1</f>
        <v>3</v>
      </c>
      <c r="B17" s="1" t="s">
        <v>383</v>
      </c>
      <c r="D17" s="20">
        <f ca="1">SUM('Gas Supply Class'!T115:T119,'Gas Supply Class'!T121)</f>
        <v>40328.527901042762</v>
      </c>
      <c r="E17" s="20"/>
      <c r="F17" s="20">
        <f t="shared" ca="1" si="0"/>
        <v>40328.527901042762</v>
      </c>
      <c r="L17" s="20">
        <f t="shared" ca="1" si="1"/>
        <v>40328.527901042762</v>
      </c>
      <c r="N17" s="18" t="s">
        <v>384</v>
      </c>
      <c r="P17" s="20">
        <f ca="1">IF($L17&lt;&gt;0,VLOOKUP($N17,'Allocation Factors'!$B$13:$AY$554,5,FALSE)*$L17,0)+IF($H17&lt;&gt;0,(VLOOKUP($J17,'Allocation Factors'!$B$13:$AY$554,5,FALSE)*$H17),0)</f>
        <v>20276.057239120593</v>
      </c>
      <c r="Q17" s="20">
        <f ca="1">IF($L17&lt;&gt;0,VLOOKUP($N17,'Allocation Factors'!$B$13:$AY$554,6,FALSE)*$L17,0)+IF($H17&lt;&gt;0,(VLOOKUP($J17,'Allocation Factors'!$B$13:$AY$554,6,FALSE)*$H17),0)</f>
        <v>14340.068924670912</v>
      </c>
      <c r="R17" s="20">
        <f ca="1">IF($L17&lt;&gt;0,VLOOKUP($N17,'Allocation Factors'!$B$13:$AY$554,7,FALSE)*$L17,0)+IF($H17&lt;&gt;0,(VLOOKUP($J17,'Allocation Factors'!$B$13:$AY$554,7,FALSE)*$H17),0)</f>
        <v>2951.5749943560545</v>
      </c>
      <c r="S17" s="20">
        <f ca="1">IF($L17&lt;&gt;0,VLOOKUP($N17,'Allocation Factors'!$B$13:$AY$554,8,FALSE)*$L17,0)+IF($H17&lt;&gt;0,(VLOOKUP($J17,'Allocation Factors'!$B$13:$AY$554,8,FALSE)*$H17),0)</f>
        <v>0</v>
      </c>
      <c r="T17" s="20">
        <f ca="1">IF($L17&lt;&gt;0,VLOOKUP($N17,'Allocation Factors'!$B$13:$AY$554,9,FALSE)*$L17,0)+IF($H17&lt;&gt;0,(VLOOKUP($J17,'Allocation Factors'!$B$13:$AY$554,9,FALSE)*$H17),0)</f>
        <v>0</v>
      </c>
      <c r="U17" s="20">
        <f ca="1">IF($L17&lt;&gt;0,VLOOKUP($N17,'Allocation Factors'!$B$13:$AY$554,10,FALSE)*$L17,0)+IF($H17&lt;&gt;0,(VLOOKUP($J17,'Allocation Factors'!$B$13:$AY$554,10,FALSE)*$H17),0)</f>
        <v>1683.3890189859953</v>
      </c>
      <c r="V17" s="20">
        <f ca="1">IF($L17&lt;&gt;0,VLOOKUP($N17,'Allocation Factors'!$B$13:$AY$554,11,FALSE)*$L17,0)+IF($H17&lt;&gt;0,(VLOOKUP($J17,'Allocation Factors'!$B$13:$AY$554,11,FALSE)*$H17),0)</f>
        <v>0</v>
      </c>
      <c r="W17" s="20">
        <f ca="1">IF($L17&lt;&gt;0,VLOOKUP($N17,'Allocation Factors'!$B$13:$AY$554,12,FALSE)*$L17,0)+IF($H17&lt;&gt;0,(VLOOKUP($J17,'Allocation Factors'!$B$13:$AY$554,12,FALSE)*$H17),0)</f>
        <v>0</v>
      </c>
      <c r="X17" s="20">
        <f ca="1">IF($L17&lt;&gt;0,VLOOKUP($N17,'Allocation Factors'!$B$13:$AY$554,13,FALSE)*$L17,0)+IF($H17&lt;&gt;0,(VLOOKUP($J17,'Allocation Factors'!$B$13:$AY$554,13,FALSE)*$H17),0)</f>
        <v>0</v>
      </c>
      <c r="Y17" s="20">
        <f ca="1">IF($L17&lt;&gt;0,VLOOKUP($N17,'Allocation Factors'!$B$13:$AY$554,14,FALSE)*$L17,0)+IF($H17&lt;&gt;0,(VLOOKUP($J17,'Allocation Factors'!$B$13:$AY$554,14,FALSE)*$H17),0)</f>
        <v>0</v>
      </c>
      <c r="Z17" s="20">
        <f ca="1">IF($L17&lt;&gt;0,VLOOKUP($N17,'Allocation Factors'!$B$13:$AY$554,15,FALSE)*$L17,0)+IF($H17&lt;&gt;0,(VLOOKUP($J17,'Allocation Factors'!$B$13:$AY$554,15,FALSE)*$H17),0)</f>
        <v>0</v>
      </c>
      <c r="AA17" s="20">
        <f ca="1">IF($L17&lt;&gt;0,VLOOKUP($N17,'Allocation Factors'!$B$13:$AY$554,16,FALSE)*$L17,0)+IF($H17&lt;&gt;0,(VLOOKUP($J17,'Allocation Factors'!$B$13:$AY$554,16,FALSE)*$H17),0)</f>
        <v>0.2554336262772936</v>
      </c>
      <c r="AB17" s="20">
        <f ca="1">IF($L17&lt;&gt;0,VLOOKUP($N17,'Allocation Factors'!$B$13:$AY$554,17,FALSE)*$L17,0)+IF($H17&lt;&gt;0,(VLOOKUP($J17,'Allocation Factors'!$B$13:$AY$554,17,FALSE)*$H17),0)</f>
        <v>0</v>
      </c>
      <c r="AC17" s="20">
        <f ca="1">IF($L17&lt;&gt;0,VLOOKUP($N17,'Allocation Factors'!$B$13:$AY$554,18,FALSE)*$L17,0)+IF($H17&lt;&gt;0,(VLOOKUP($J17,'Allocation Factors'!$B$13:$AY$554,18,FALSE)*$H17),0)</f>
        <v>344.85200053440167</v>
      </c>
      <c r="AD17" s="20">
        <f ca="1">IF($L17&lt;&gt;0,VLOOKUP($N17,'Allocation Factors'!$B$13:$AY$554,19,FALSE)*$L17,0)+IF($H17&lt;&gt;0,(VLOOKUP($J17,'Allocation Factors'!$B$13:$AY$554,19,FALSE)*$H17),0)</f>
        <v>0</v>
      </c>
      <c r="AE17" s="20">
        <f ca="1">IF($L17&lt;&gt;0,VLOOKUP($N17,'Allocation Factors'!$B$13:$AY$554,20,FALSE)*$L17,0)+IF($H17&lt;&gt;0,(VLOOKUP($J17,'Allocation Factors'!$B$13:$AY$554,20,FALSE)*$H17),0)</f>
        <v>304.27768389443349</v>
      </c>
      <c r="AF17" s="20">
        <f ca="1">IF($L17&lt;&gt;0,VLOOKUP($N17,'Allocation Factors'!$B$13:$AY$554,21,FALSE)*$L17,0)+IF($H17&lt;&gt;0,(VLOOKUP($J17,'Allocation Factors'!$B$13:$AY$554,21,FALSE)*$H17),0)</f>
        <v>428.05260585408962</v>
      </c>
      <c r="AG17" s="20">
        <f ca="1">IF($L17&lt;&gt;0,VLOOKUP($N17,'Allocation Factors'!$B$13:$AY$554,22,FALSE)*$L17,0)+IF($H17&lt;&gt;0,(VLOOKUP($J17,'Allocation Factors'!$B$13:$AY$554,22,FALSE)*$H17),0)</f>
        <v>0</v>
      </c>
      <c r="AH17" s="20">
        <f ca="1">IF($L17&lt;&gt;0,VLOOKUP($N17,'Allocation Factors'!$B$13:$AY$554,23,FALSE)*$L17,0)+IF($H17&lt;&gt;0,(VLOOKUP($J17,'Allocation Factors'!$B$13:$AY$554,23,FALSE)*$H17),0)</f>
        <v>0</v>
      </c>
      <c r="AI17" s="20">
        <f ca="1">IF($L17&lt;&gt;0,VLOOKUP($N17,'Allocation Factors'!$B$13:$AY$554,24,FALSE)*$L17,0)+IF($H17&lt;&gt;0,(VLOOKUP($J17,'Allocation Factors'!$B$13:$AY$554,24,FALSE)*$H17),0)</f>
        <v>0</v>
      </c>
      <c r="AJ17" s="20">
        <v>0</v>
      </c>
    </row>
    <row r="18" spans="1:36" x14ac:dyDescent="0.2">
      <c r="A18" s="2">
        <f t="shared" si="2"/>
        <v>4</v>
      </c>
      <c r="B18" s="1" t="s">
        <v>385</v>
      </c>
      <c r="D18" s="20">
        <f ca="1">SUM('Gas Supply Class'!V115:V119,'Gas Supply Class'!V121)</f>
        <v>152523.42553920622</v>
      </c>
      <c r="E18" s="20"/>
      <c r="F18" s="20">
        <f t="shared" ca="1" si="0"/>
        <v>152523.42553920622</v>
      </c>
      <c r="H18" s="8">
        <f ca="1">F18-D18</f>
        <v>0</v>
      </c>
      <c r="J18" s="18" t="s">
        <v>386</v>
      </c>
      <c r="L18" s="20">
        <f t="shared" ca="1" si="1"/>
        <v>152523.42553920622</v>
      </c>
      <c r="N18" s="18" t="s">
        <v>387</v>
      </c>
      <c r="P18" s="20">
        <f ca="1">IF($L18&lt;&gt;0,VLOOKUP($N18,'Allocation Factors'!$B$13:$AY$554,5,FALSE)*$L18,0)+IF($H18&lt;&gt;0,(VLOOKUP($J18,'Allocation Factors'!$B$13:$AY$554,5,FALSE)*$H18),0)</f>
        <v>53909.822033186501</v>
      </c>
      <c r="Q18" s="20">
        <f ca="1">IF($L18&lt;&gt;0,VLOOKUP($N18,'Allocation Factors'!$B$13:$AY$554,6,FALSE)*$L18,0)+IF($H18&lt;&gt;0,(VLOOKUP($J18,'Allocation Factors'!$B$13:$AY$554,6,FALSE)*$H18),0)</f>
        <v>42993.356033074546</v>
      </c>
      <c r="R18" s="20">
        <f ca="1">IF($L18&lt;&gt;0,VLOOKUP($N18,'Allocation Factors'!$B$13:$AY$554,7,FALSE)*$L18,0)+IF($H18&lt;&gt;0,(VLOOKUP($J18,'Allocation Factors'!$B$13:$AY$554,7,FALSE)*$H18),0)</f>
        <v>17924.968609060274</v>
      </c>
      <c r="S18" s="20">
        <f ca="1">IF($L18&lt;&gt;0,VLOOKUP($N18,'Allocation Factors'!$B$13:$AY$554,8,FALSE)*$L18,0)+IF($H18&lt;&gt;0,(VLOOKUP($J18,'Allocation Factors'!$B$13:$AY$554,8,FALSE)*$H18),0)</f>
        <v>0</v>
      </c>
      <c r="T18" s="20">
        <f ca="1">IF($L18&lt;&gt;0,VLOOKUP($N18,'Allocation Factors'!$B$13:$AY$554,9,FALSE)*$L18,0)+IF($H18&lt;&gt;0,(VLOOKUP($J18,'Allocation Factors'!$B$13:$AY$554,9,FALSE)*$H18),0)</f>
        <v>0</v>
      </c>
      <c r="U18" s="20">
        <f ca="1">IF($L18&lt;&gt;0,VLOOKUP($N18,'Allocation Factors'!$B$13:$AY$554,10,FALSE)*$L18,0)+IF($H18&lt;&gt;0,(VLOOKUP($J18,'Allocation Factors'!$B$13:$AY$554,10,FALSE)*$H18),0)</f>
        <v>22682.441160295897</v>
      </c>
      <c r="V18" s="20">
        <f ca="1">IF($L18&lt;&gt;0,VLOOKUP($N18,'Allocation Factors'!$B$13:$AY$554,11,FALSE)*$L18,0)+IF($H18&lt;&gt;0,(VLOOKUP($J18,'Allocation Factors'!$B$13:$AY$554,11,FALSE)*$H18),0)</f>
        <v>457.63710126817233</v>
      </c>
      <c r="W18" s="20">
        <f ca="1">IF($L18&lt;&gt;0,VLOOKUP($N18,'Allocation Factors'!$B$13:$AY$554,12,FALSE)*$L18,0)+IF($H18&lt;&gt;0,(VLOOKUP($J18,'Allocation Factors'!$B$13:$AY$554,12,FALSE)*$H18),0)</f>
        <v>0</v>
      </c>
      <c r="X18" s="20">
        <f ca="1">IF($L18&lt;&gt;0,VLOOKUP($N18,'Allocation Factors'!$B$13:$AY$554,13,FALSE)*$L18,0)+IF($H18&lt;&gt;0,(VLOOKUP($J18,'Allocation Factors'!$B$13:$AY$554,13,FALSE)*$H18),0)</f>
        <v>0</v>
      </c>
      <c r="Y18" s="20">
        <f ca="1">IF($L18&lt;&gt;0,VLOOKUP($N18,'Allocation Factors'!$B$13:$AY$554,14,FALSE)*$L18,0)+IF($H18&lt;&gt;0,(VLOOKUP($J18,'Allocation Factors'!$B$13:$AY$554,14,FALSE)*$H18),0)</f>
        <v>8237.1423913151302</v>
      </c>
      <c r="Z18" s="20">
        <f ca="1">IF($L18&lt;&gt;0,VLOOKUP($N18,'Allocation Factors'!$B$13:$AY$554,15,FALSE)*$L18,0)+IF($H18&lt;&gt;0,(VLOOKUP($J18,'Allocation Factors'!$B$13:$AY$554,15,FALSE)*$H18),0)</f>
        <v>0</v>
      </c>
      <c r="AA18" s="20">
        <f ca="1">IF($L18&lt;&gt;0,VLOOKUP($N18,'Allocation Factors'!$B$13:$AY$554,16,FALSE)*$L18,0)+IF($H18&lt;&gt;0,(VLOOKUP($J18,'Allocation Factors'!$B$13:$AY$554,16,FALSE)*$H18),0)</f>
        <v>2735.6867103187337</v>
      </c>
      <c r="AB18" s="20">
        <f ca="1">IF($L18&lt;&gt;0,VLOOKUP($N18,'Allocation Factors'!$B$13:$AY$554,17,FALSE)*$L18,0)+IF($H18&lt;&gt;0,(VLOOKUP($J18,'Allocation Factors'!$B$13:$AY$554,17,FALSE)*$H18),0)</f>
        <v>316.37606820002839</v>
      </c>
      <c r="AC18" s="20">
        <f ca="1">IF($L18&lt;&gt;0,VLOOKUP($N18,'Allocation Factors'!$B$13:$AY$554,18,FALSE)*$L18,0)+IF($H18&lt;&gt;0,(VLOOKUP($J18,'Allocation Factors'!$B$13:$AY$554,18,FALSE)*$H18),0)</f>
        <v>218.0641594052459</v>
      </c>
      <c r="AD18" s="20">
        <f ca="1">IF($L18&lt;&gt;0,VLOOKUP($N18,'Allocation Factors'!$B$13:$AY$554,19,FALSE)*$L18,0)+IF($H18&lt;&gt;0,(VLOOKUP($J18,'Allocation Factors'!$B$13:$AY$554,19,FALSE)*$H18),0)</f>
        <v>0</v>
      </c>
      <c r="AE18" s="20">
        <f ca="1">IF($L18&lt;&gt;0,VLOOKUP($N18,'Allocation Factors'!$B$13:$AY$554,20,FALSE)*$L18,0)+IF($H18&lt;&gt;0,(VLOOKUP($J18,'Allocation Factors'!$B$13:$AY$554,20,FALSE)*$H18),0)</f>
        <v>1609.7660031687101</v>
      </c>
      <c r="AF18" s="20">
        <f ca="1">IF($L18&lt;&gt;0,VLOOKUP($N18,'Allocation Factors'!$B$13:$AY$554,21,FALSE)*$L18,0)+IF($H18&lt;&gt;0,(VLOOKUP($J18,'Allocation Factors'!$B$13:$AY$554,21,FALSE)*$H18),0)</f>
        <v>1438.1652699130088</v>
      </c>
      <c r="AG18" s="20">
        <f ca="1">IF($L18&lt;&gt;0,VLOOKUP($N18,'Allocation Factors'!$B$13:$AY$554,22,FALSE)*$L18,0)+IF($H18&lt;&gt;0,(VLOOKUP($J18,'Allocation Factors'!$B$13:$AY$554,22,FALSE)*$H18),0)</f>
        <v>0</v>
      </c>
      <c r="AH18" s="20">
        <f ca="1">IF($L18&lt;&gt;0,VLOOKUP($N18,'Allocation Factors'!$B$13:$AY$554,23,FALSE)*$L18,0)+IF($H18&lt;&gt;0,(VLOOKUP($J18,'Allocation Factors'!$B$13:$AY$554,23,FALSE)*$H18),0)</f>
        <v>0</v>
      </c>
      <c r="AI18" s="20">
        <f ca="1">IF($L18&lt;&gt;0,VLOOKUP($N18,'Allocation Factors'!$B$13:$AY$554,24,FALSE)*$L18,0)+IF($H18&lt;&gt;0,(VLOOKUP($J18,'Allocation Factors'!$B$13:$AY$554,24,FALSE)*$H18),0)</f>
        <v>0</v>
      </c>
      <c r="AJ18" s="20">
        <v>0</v>
      </c>
    </row>
    <row r="19" spans="1:36" x14ac:dyDescent="0.2">
      <c r="A19" s="2">
        <f t="shared" si="2"/>
        <v>5</v>
      </c>
      <c r="B19" s="1" t="s">
        <v>388</v>
      </c>
      <c r="D19" s="20">
        <f ca="1">SUM('Gas Supply Class'!X115:X119,'Gas Supply Class'!X121)</f>
        <v>14888.543237034275</v>
      </c>
      <c r="E19" s="20"/>
      <c r="F19" s="20">
        <f t="shared" ca="1" si="0"/>
        <v>14888.543237034275</v>
      </c>
      <c r="L19" s="20">
        <f t="shared" ca="1" si="1"/>
        <v>14888.543237034275</v>
      </c>
      <c r="N19" s="18" t="s">
        <v>389</v>
      </c>
      <c r="P19" s="20">
        <f ca="1">IF($L19&lt;&gt;0,VLOOKUP($N19,'Allocation Factors'!$B$13:$AY$554,5,FALSE)*$L19,0)+IF($H19&lt;&gt;0,(VLOOKUP($J19,'Allocation Factors'!$B$13:$AY$554,5,FALSE)*$H19),0)</f>
        <v>5410.059354867617</v>
      </c>
      <c r="Q19" s="20">
        <f ca="1">IF($L19&lt;&gt;0,VLOOKUP($N19,'Allocation Factors'!$B$13:$AY$554,6,FALSE)*$L19,0)+IF($H19&lt;&gt;0,(VLOOKUP($J19,'Allocation Factors'!$B$13:$AY$554,6,FALSE)*$H19),0)</f>
        <v>3889.4147124756919</v>
      </c>
      <c r="R19" s="20">
        <f ca="1">IF($L19&lt;&gt;0,VLOOKUP($N19,'Allocation Factors'!$B$13:$AY$554,7,FALSE)*$L19,0)+IF($H19&lt;&gt;0,(VLOOKUP($J19,'Allocation Factors'!$B$13:$AY$554,7,FALSE)*$H19),0)</f>
        <v>1731.0156056490473</v>
      </c>
      <c r="S19" s="20">
        <f ca="1">IF($L19&lt;&gt;0,VLOOKUP($N19,'Allocation Factors'!$B$13:$AY$554,8,FALSE)*$L19,0)+IF($H19&lt;&gt;0,(VLOOKUP($J19,'Allocation Factors'!$B$13:$AY$554,8,FALSE)*$H19),0)</f>
        <v>0</v>
      </c>
      <c r="T19" s="20">
        <f ca="1">IF($L19&lt;&gt;0,VLOOKUP($N19,'Allocation Factors'!$B$13:$AY$554,9,FALSE)*$L19,0)+IF($H19&lt;&gt;0,(VLOOKUP($J19,'Allocation Factors'!$B$13:$AY$554,9,FALSE)*$H19),0)</f>
        <v>0</v>
      </c>
      <c r="U19" s="20">
        <f ca="1">IF($L19&lt;&gt;0,VLOOKUP($N19,'Allocation Factors'!$B$13:$AY$554,10,FALSE)*$L19,0)+IF($H19&lt;&gt;0,(VLOOKUP($J19,'Allocation Factors'!$B$13:$AY$554,10,FALSE)*$H19),0)</f>
        <v>2326.3666753501157</v>
      </c>
      <c r="V19" s="20">
        <f ca="1">IF($L19&lt;&gt;0,VLOOKUP($N19,'Allocation Factors'!$B$13:$AY$554,11,FALSE)*$L19,0)+IF($H19&lt;&gt;0,(VLOOKUP($J19,'Allocation Factors'!$B$13:$AY$554,11,FALSE)*$H19),0)</f>
        <v>46.936381065441466</v>
      </c>
      <c r="W19" s="20">
        <f ca="1">IF($L19&lt;&gt;0,VLOOKUP($N19,'Allocation Factors'!$B$13:$AY$554,12,FALSE)*$L19,0)+IF($H19&lt;&gt;0,(VLOOKUP($J19,'Allocation Factors'!$B$13:$AY$554,12,FALSE)*$H19),0)</f>
        <v>0</v>
      </c>
      <c r="X19" s="20">
        <f ca="1">IF($L19&lt;&gt;0,VLOOKUP($N19,'Allocation Factors'!$B$13:$AY$554,13,FALSE)*$L19,0)+IF($H19&lt;&gt;0,(VLOOKUP($J19,'Allocation Factors'!$B$13:$AY$554,13,FALSE)*$H19),0)</f>
        <v>0</v>
      </c>
      <c r="Y19" s="20">
        <f ca="1">IF($L19&lt;&gt;0,VLOOKUP($N19,'Allocation Factors'!$B$13:$AY$554,14,FALSE)*$L19,0)+IF($H19&lt;&gt;0,(VLOOKUP($J19,'Allocation Factors'!$B$13:$AY$554,14,FALSE)*$H19),0)</f>
        <v>844.8214821256613</v>
      </c>
      <c r="Z19" s="20">
        <f ca="1">IF($L19&lt;&gt;0,VLOOKUP($N19,'Allocation Factors'!$B$13:$AY$554,15,FALSE)*$L19,0)+IF($H19&lt;&gt;0,(VLOOKUP($J19,'Allocation Factors'!$B$13:$AY$554,15,FALSE)*$H19),0)</f>
        <v>0</v>
      </c>
      <c r="AA19" s="20">
        <f ca="1">IF($L19&lt;&gt;0,VLOOKUP($N19,'Allocation Factors'!$B$13:$AY$554,16,FALSE)*$L19,0)+IF($H19&lt;&gt;0,(VLOOKUP($J19,'Allocation Factors'!$B$13:$AY$554,16,FALSE)*$H19),0)</f>
        <v>280.57872396132638</v>
      </c>
      <c r="AB19" s="20">
        <f ca="1">IF($L19&lt;&gt;0,VLOOKUP($N19,'Allocation Factors'!$B$13:$AY$554,17,FALSE)*$L19,0)+IF($H19&lt;&gt;0,(VLOOKUP($J19,'Allocation Factors'!$B$13:$AY$554,17,FALSE)*$H19),0)</f>
        <v>32.448303810754396</v>
      </c>
      <c r="AC19" s="20">
        <f ca="1">IF($L19&lt;&gt;0,VLOOKUP($N19,'Allocation Factors'!$B$13:$AY$554,18,FALSE)*$L19,0)+IF($H19&lt;&gt;0,(VLOOKUP($J19,'Allocation Factors'!$B$13:$AY$554,18,FALSE)*$H19),0)</f>
        <v>14.304023908463687</v>
      </c>
      <c r="AD19" s="20">
        <f ca="1">IF($L19&lt;&gt;0,VLOOKUP($N19,'Allocation Factors'!$B$13:$AY$554,19,FALSE)*$L19,0)+IF($H19&lt;&gt;0,(VLOOKUP($J19,'Allocation Factors'!$B$13:$AY$554,19,FALSE)*$H19),0)</f>
        <v>0</v>
      </c>
      <c r="AE19" s="20">
        <f ca="1">IF($L19&lt;&gt;0,VLOOKUP($N19,'Allocation Factors'!$B$13:$AY$554,20,FALSE)*$L19,0)+IF($H19&lt;&gt;0,(VLOOKUP($J19,'Allocation Factors'!$B$13:$AY$554,20,FALSE)*$H19),0)</f>
        <v>165.09622416598356</v>
      </c>
      <c r="AF19" s="20">
        <f ca="1">IF($L19&lt;&gt;0,VLOOKUP($N19,'Allocation Factors'!$B$13:$AY$554,21,FALSE)*$L19,0)+IF($H19&lt;&gt;0,(VLOOKUP($J19,'Allocation Factors'!$B$13:$AY$554,21,FALSE)*$H19),0)</f>
        <v>147.5017496541754</v>
      </c>
      <c r="AG19" s="20">
        <f ca="1">IF($L19&lt;&gt;0,VLOOKUP($N19,'Allocation Factors'!$B$13:$AY$554,22,FALSE)*$L19,0)+IF($H19&lt;&gt;0,(VLOOKUP($J19,'Allocation Factors'!$B$13:$AY$554,22,FALSE)*$H19),0)</f>
        <v>0</v>
      </c>
      <c r="AH19" s="20">
        <f ca="1">IF($L19&lt;&gt;0,VLOOKUP($N19,'Allocation Factors'!$B$13:$AY$554,23,FALSE)*$L19,0)+IF($H19&lt;&gt;0,(VLOOKUP($J19,'Allocation Factors'!$B$13:$AY$554,23,FALSE)*$H19),0)</f>
        <v>0</v>
      </c>
      <c r="AI19" s="20">
        <f ca="1">IF($L19&lt;&gt;0,VLOOKUP($N19,'Allocation Factors'!$B$13:$AY$554,24,FALSE)*$L19,0)+IF($H19&lt;&gt;0,(VLOOKUP($J19,'Allocation Factors'!$B$13:$AY$554,24,FALSE)*$H19),0)</f>
        <v>0</v>
      </c>
      <c r="AJ19" s="20">
        <v>0</v>
      </c>
    </row>
    <row r="20" spans="1:36" x14ac:dyDescent="0.2">
      <c r="A20" s="2">
        <f t="shared" si="2"/>
        <v>6</v>
      </c>
      <c r="B20" s="1" t="s">
        <v>176</v>
      </c>
      <c r="D20" s="20">
        <f ca="1">SUM('Gas Supply Class'!Z116:Z120,'Gas Supply Class'!X122)</f>
        <v>0</v>
      </c>
      <c r="E20" s="20"/>
      <c r="F20" s="20">
        <f t="shared" ca="1" si="0"/>
        <v>0</v>
      </c>
      <c r="L20" s="20">
        <f t="shared" ca="1" si="1"/>
        <v>0</v>
      </c>
      <c r="N20" s="18" t="s">
        <v>380</v>
      </c>
      <c r="P20" s="20">
        <f ca="1">IF($L20&lt;&gt;0,VLOOKUP($N20,'Allocation Factors'!$B$13:$AY$554,5,FALSE)*$L20,0)+IF($H20&lt;&gt;0,(VLOOKUP($J20,'Allocation Factors'!$B$13:$AY$554,5,FALSE)*$H20),0)</f>
        <v>0</v>
      </c>
      <c r="Q20" s="20">
        <f ca="1">IF($L20&lt;&gt;0,VLOOKUP($N20,'Allocation Factors'!$B$13:$AY$554,6,FALSE)*$L20,0)+IF($H20&lt;&gt;0,(VLOOKUP($J20,'Allocation Factors'!$B$13:$AY$554,6,FALSE)*$H20),0)</f>
        <v>0</v>
      </c>
      <c r="R20" s="20">
        <f ca="1">IF($L20&lt;&gt;0,VLOOKUP($N20,'Allocation Factors'!$B$13:$AY$554,7,FALSE)*$L20,0)+IF($H20&lt;&gt;0,(VLOOKUP($J20,'Allocation Factors'!$B$13:$AY$554,7,FALSE)*$H20),0)</f>
        <v>0</v>
      </c>
      <c r="S20" s="20">
        <f ca="1">IF($L20&lt;&gt;0,VLOOKUP($N20,'Allocation Factors'!$B$13:$AY$554,8,FALSE)*$L20,0)+IF($H20&lt;&gt;0,(VLOOKUP($J20,'Allocation Factors'!$B$13:$AY$554,8,FALSE)*$H20),0)</f>
        <v>0</v>
      </c>
      <c r="T20" s="20">
        <f ca="1">IF($L20&lt;&gt;0,VLOOKUP($N20,'Allocation Factors'!$B$13:$AY$554,9,FALSE)*$L20,0)+IF($H20&lt;&gt;0,(VLOOKUP($J20,'Allocation Factors'!$B$13:$AY$554,9,FALSE)*$H20),0)</f>
        <v>0</v>
      </c>
      <c r="U20" s="20">
        <f ca="1">IF($L20&lt;&gt;0,VLOOKUP($N20,'Allocation Factors'!$B$13:$AY$554,10,FALSE)*$L20,0)+IF($H20&lt;&gt;0,(VLOOKUP($J20,'Allocation Factors'!$B$13:$AY$554,10,FALSE)*$H20),0)</f>
        <v>0</v>
      </c>
      <c r="V20" s="20">
        <f ca="1">IF($L20&lt;&gt;0,VLOOKUP($N20,'Allocation Factors'!$B$13:$AY$554,11,FALSE)*$L20,0)+IF($H20&lt;&gt;0,(VLOOKUP($J20,'Allocation Factors'!$B$13:$AY$554,11,FALSE)*$H20),0)</f>
        <v>0</v>
      </c>
      <c r="W20" s="20">
        <f ca="1">IF($L20&lt;&gt;0,VLOOKUP($N20,'Allocation Factors'!$B$13:$AY$554,12,FALSE)*$L20,0)+IF($H20&lt;&gt;0,(VLOOKUP($J20,'Allocation Factors'!$B$13:$AY$554,12,FALSE)*$H20),0)</f>
        <v>0</v>
      </c>
      <c r="X20" s="20">
        <f ca="1">IF($L20&lt;&gt;0,VLOOKUP($N20,'Allocation Factors'!$B$13:$AY$554,13,FALSE)*$L20,0)+IF($H20&lt;&gt;0,(VLOOKUP($J20,'Allocation Factors'!$B$13:$AY$554,13,FALSE)*$H20),0)</f>
        <v>0</v>
      </c>
      <c r="Y20" s="20">
        <f ca="1">IF($L20&lt;&gt;0,VLOOKUP($N20,'Allocation Factors'!$B$13:$AY$554,14,FALSE)*$L20,0)+IF($H20&lt;&gt;0,(VLOOKUP($J20,'Allocation Factors'!$B$13:$AY$554,14,FALSE)*$H20),0)</f>
        <v>0</v>
      </c>
      <c r="Z20" s="20">
        <f ca="1">IF($L20&lt;&gt;0,VLOOKUP($N20,'Allocation Factors'!$B$13:$AY$554,15,FALSE)*$L20,0)+IF($H20&lt;&gt;0,(VLOOKUP($J20,'Allocation Factors'!$B$13:$AY$554,15,FALSE)*$H20),0)</f>
        <v>0</v>
      </c>
      <c r="AA20" s="20">
        <f ca="1">IF($L20&lt;&gt;0,VLOOKUP($N20,'Allocation Factors'!$B$13:$AY$554,16,FALSE)*$L20,0)+IF($H20&lt;&gt;0,(VLOOKUP($J20,'Allocation Factors'!$B$13:$AY$554,16,FALSE)*$H20),0)</f>
        <v>0</v>
      </c>
      <c r="AB20" s="20">
        <f ca="1">IF($L20&lt;&gt;0,VLOOKUP($N20,'Allocation Factors'!$B$13:$AY$554,17,FALSE)*$L20,0)+IF($H20&lt;&gt;0,(VLOOKUP($J20,'Allocation Factors'!$B$13:$AY$554,17,FALSE)*$H20),0)</f>
        <v>0</v>
      </c>
      <c r="AC20" s="20">
        <f ca="1">IF($L20&lt;&gt;0,VLOOKUP($N20,'Allocation Factors'!$B$13:$AY$554,18,FALSE)*$L20,0)+IF($H20&lt;&gt;0,(VLOOKUP($J20,'Allocation Factors'!$B$13:$AY$554,18,FALSE)*$H20),0)</f>
        <v>0</v>
      </c>
      <c r="AD20" s="20">
        <f ca="1">IF($L20&lt;&gt;0,VLOOKUP($N20,'Allocation Factors'!$B$13:$AY$554,19,FALSE)*$L20,0)+IF($H20&lt;&gt;0,(VLOOKUP($J20,'Allocation Factors'!$B$13:$AY$554,19,FALSE)*$H20),0)</f>
        <v>0</v>
      </c>
      <c r="AE20" s="20">
        <f ca="1">IF($L20&lt;&gt;0,VLOOKUP($N20,'Allocation Factors'!$B$13:$AY$554,20,FALSE)*$L20,0)+IF($H20&lt;&gt;0,(VLOOKUP($J20,'Allocation Factors'!$B$13:$AY$554,20,FALSE)*$H20),0)</f>
        <v>0</v>
      </c>
      <c r="AF20" s="20">
        <f ca="1">IF($L20&lt;&gt;0,VLOOKUP($N20,'Allocation Factors'!$B$13:$AY$554,21,FALSE)*$L20,0)+IF($H20&lt;&gt;0,(VLOOKUP($J20,'Allocation Factors'!$B$13:$AY$554,21,FALSE)*$H20),0)</f>
        <v>0</v>
      </c>
      <c r="AG20" s="20">
        <f ca="1">IF($L20&lt;&gt;0,VLOOKUP($N20,'Allocation Factors'!$B$13:$AY$554,22,FALSE)*$L20,0)+IF($H20&lt;&gt;0,(VLOOKUP($J20,'Allocation Factors'!$B$13:$AY$554,22,FALSE)*$H20),0)</f>
        <v>0</v>
      </c>
      <c r="AH20" s="20">
        <f ca="1">IF($L20&lt;&gt;0,VLOOKUP($N20,'Allocation Factors'!$B$13:$AY$554,23,FALSE)*$L20,0)+IF($H20&lt;&gt;0,(VLOOKUP($J20,'Allocation Factors'!$B$13:$AY$554,23,FALSE)*$H20),0)</f>
        <v>0</v>
      </c>
      <c r="AI20" s="20">
        <f ca="1">IF($L20&lt;&gt;0,VLOOKUP($N20,'Allocation Factors'!$B$13:$AY$554,24,FALSE)*$L20,0)+IF($H20&lt;&gt;0,(VLOOKUP($J20,'Allocation Factors'!$B$13:$AY$554,24,FALSE)*$H20),0)</f>
        <v>0</v>
      </c>
      <c r="AJ20" s="20">
        <v>0</v>
      </c>
    </row>
    <row r="21" spans="1:36" x14ac:dyDescent="0.2">
      <c r="A21" s="2">
        <f t="shared" si="2"/>
        <v>7</v>
      </c>
      <c r="B21" s="32" t="s">
        <v>390</v>
      </c>
      <c r="D21" s="42">
        <f ca="1">SUM(D15:D20)</f>
        <v>2247538.0139059885</v>
      </c>
      <c r="E21" s="122"/>
      <c r="F21" s="42">
        <f ca="1">SUM(F15:F20)</f>
        <v>2247538.0139059885</v>
      </c>
      <c r="H21" s="42">
        <f ca="1">SUM(H15:H20)</f>
        <v>0</v>
      </c>
      <c r="L21" s="42">
        <f ca="1">SUM(L15:L20)</f>
        <v>2247538.0139059885</v>
      </c>
      <c r="P21" s="42">
        <f ca="1">SUM(P15:P20)</f>
        <v>1394737.8604218399</v>
      </c>
      <c r="Q21" s="42">
        <f t="shared" ref="Q21:AH21" ca="1" si="3">SUM(Q15:Q20)</f>
        <v>705282.93082406465</v>
      </c>
      <c r="R21" s="42">
        <f t="shared" ca="1" si="3"/>
        <v>66834.14057093655</v>
      </c>
      <c r="S21" s="42">
        <f t="shared" ca="1" si="3"/>
        <v>0</v>
      </c>
      <c r="T21" s="42">
        <f t="shared" ca="1" si="3"/>
        <v>0</v>
      </c>
      <c r="U21" s="42">
        <f t="shared" ca="1" si="3"/>
        <v>33424.408548236919</v>
      </c>
      <c r="V21" s="42">
        <f t="shared" ca="1" si="3"/>
        <v>504.57348233361381</v>
      </c>
      <c r="W21" s="42">
        <f t="shared" ca="1" si="3"/>
        <v>0</v>
      </c>
      <c r="X21" s="42">
        <f t="shared" ca="1" si="3"/>
        <v>0</v>
      </c>
      <c r="Y21" s="42">
        <f t="shared" ca="1" si="3"/>
        <v>9081.9638734407908</v>
      </c>
      <c r="Z21" s="42">
        <f t="shared" ca="1" si="3"/>
        <v>0</v>
      </c>
      <c r="AA21" s="42">
        <f t="shared" ca="1" si="3"/>
        <v>4942.3733863697398</v>
      </c>
      <c r="AB21" s="42">
        <f t="shared" ca="1" si="3"/>
        <v>1285.1590767423459</v>
      </c>
      <c r="AC21" s="42">
        <f t="shared" ca="1" si="3"/>
        <v>2160.8613646028653</v>
      </c>
      <c r="AD21" s="42">
        <f t="shared" ca="1" si="3"/>
        <v>0</v>
      </c>
      <c r="AE21" s="42">
        <f t="shared" ca="1" si="3"/>
        <v>25558.15415848116</v>
      </c>
      <c r="AF21" s="42">
        <f t="shared" ca="1" si="3"/>
        <v>3725.5881989401846</v>
      </c>
      <c r="AG21" s="42">
        <f t="shared" ca="1" si="3"/>
        <v>0</v>
      </c>
      <c r="AH21" s="42">
        <f t="shared" ca="1" si="3"/>
        <v>0</v>
      </c>
      <c r="AI21" s="42">
        <f ca="1">SUM(AI15:AI20)</f>
        <v>0</v>
      </c>
      <c r="AJ21" s="42">
        <f>SUM(AJ15:AJ20)</f>
        <v>0</v>
      </c>
    </row>
    <row r="22" spans="1:36" x14ac:dyDescent="0.2"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6" x14ac:dyDescent="0.2">
      <c r="B23" s="77" t="s">
        <v>391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36" x14ac:dyDescent="0.2">
      <c r="A24" s="2">
        <f>A21+1</f>
        <v>8</v>
      </c>
      <c r="B24" s="1" t="s">
        <v>392</v>
      </c>
      <c r="D24" s="20">
        <f ca="1">SUM('Storage Class'!P116:P120,'Storage Class'!P122)</f>
        <v>10261.28838620118</v>
      </c>
      <c r="E24" s="20"/>
      <c r="F24" s="20">
        <f t="shared" ref="F24:F27" ca="1" si="4">+D24</f>
        <v>10261.28838620118</v>
      </c>
      <c r="L24" s="20">
        <f t="shared" ref="L24:L27" ca="1" si="5">F24-H24</f>
        <v>10261.28838620118</v>
      </c>
      <c r="N24" s="18" t="s">
        <v>384</v>
      </c>
      <c r="P24" s="20">
        <f ca="1">IF($L24&lt;&gt;0,VLOOKUP($N24,'Allocation Factors'!$B$13:$AY$554,5,FALSE)*$L24,0)+IF($H24&lt;&gt;0,(VLOOKUP($J24,'Allocation Factors'!$B$13:$AY$554,5,FALSE)*$H24),0)</f>
        <v>5159.0891484129479</v>
      </c>
      <c r="Q24" s="20">
        <f ca="1">IF($L24&lt;&gt;0,VLOOKUP($N24,'Allocation Factors'!$B$13:$AY$554,6,FALSE)*$L24,0)+IF($H24&lt;&gt;0,(VLOOKUP($J24,'Allocation Factors'!$B$13:$AY$554,6,FALSE)*$H24),0)</f>
        <v>3648.7218942163604</v>
      </c>
      <c r="R24" s="20">
        <f ca="1">IF($L24&lt;&gt;0,VLOOKUP($N24,'Allocation Factors'!$B$13:$AY$554,7,FALSE)*$L24,0)+IF($H24&lt;&gt;0,(VLOOKUP($J24,'Allocation Factors'!$B$13:$AY$554,7,FALSE)*$H24),0)</f>
        <v>751.00589550169218</v>
      </c>
      <c r="S24" s="20">
        <f ca="1">IF($L24&lt;&gt;0,VLOOKUP($N24,'Allocation Factors'!$B$13:$AY$554,8,FALSE)*$L24,0)+IF($H24&lt;&gt;0,(VLOOKUP($J24,'Allocation Factors'!$B$13:$AY$554,8,FALSE)*$H24),0)</f>
        <v>0</v>
      </c>
      <c r="T24" s="20">
        <f ca="1">IF($L24&lt;&gt;0,VLOOKUP($N24,'Allocation Factors'!$B$13:$AY$554,9,FALSE)*$L24,0)+IF($H24&lt;&gt;0,(VLOOKUP($J24,'Allocation Factors'!$B$13:$AY$554,9,FALSE)*$H24),0)</f>
        <v>0</v>
      </c>
      <c r="U24" s="20">
        <f ca="1">IF($L24&lt;&gt;0,VLOOKUP($N24,'Allocation Factors'!$B$13:$AY$554,10,FALSE)*$L24,0)+IF($H24&lt;&gt;0,(VLOOKUP($J24,'Allocation Factors'!$B$13:$AY$554,10,FALSE)*$H24),0)</f>
        <v>428.32558213792254</v>
      </c>
      <c r="V24" s="20">
        <f ca="1">IF($L24&lt;&gt;0,VLOOKUP($N24,'Allocation Factors'!$B$13:$AY$554,11,FALSE)*$L24,0)+IF($H24&lt;&gt;0,(VLOOKUP($J24,'Allocation Factors'!$B$13:$AY$554,11,FALSE)*$H24),0)</f>
        <v>0</v>
      </c>
      <c r="W24" s="20">
        <f ca="1">IF($L24&lt;&gt;0,VLOOKUP($N24,'Allocation Factors'!$B$13:$AY$554,12,FALSE)*$L24,0)+IF($H24&lt;&gt;0,(VLOOKUP($J24,'Allocation Factors'!$B$13:$AY$554,12,FALSE)*$H24),0)</f>
        <v>0</v>
      </c>
      <c r="X24" s="20">
        <f ca="1">IF($L24&lt;&gt;0,VLOOKUP($N24,'Allocation Factors'!$B$13:$AY$554,13,FALSE)*$L24,0)+IF($H24&lt;&gt;0,(VLOOKUP($J24,'Allocation Factors'!$B$13:$AY$554,13,FALSE)*$H24),0)</f>
        <v>0</v>
      </c>
      <c r="Y24" s="20">
        <f ca="1">IF($L24&lt;&gt;0,VLOOKUP($N24,'Allocation Factors'!$B$13:$AY$554,14,FALSE)*$L24,0)+IF($H24&lt;&gt;0,(VLOOKUP($J24,'Allocation Factors'!$B$13:$AY$554,14,FALSE)*$H24),0)</f>
        <v>0</v>
      </c>
      <c r="Z24" s="20">
        <f ca="1">IF($L24&lt;&gt;0,VLOOKUP($N24,'Allocation Factors'!$B$13:$AY$554,15,FALSE)*$L24,0)+IF($H24&lt;&gt;0,(VLOOKUP($J24,'Allocation Factors'!$B$13:$AY$554,15,FALSE)*$H24),0)</f>
        <v>0</v>
      </c>
      <c r="AA24" s="20">
        <f ca="1">IF($L24&lt;&gt;0,VLOOKUP($N24,'Allocation Factors'!$B$13:$AY$554,16,FALSE)*$L24,0)+IF($H24&lt;&gt;0,(VLOOKUP($J24,'Allocation Factors'!$B$13:$AY$554,16,FALSE)*$H24),0)</f>
        <v>6.4993150982252265E-2</v>
      </c>
      <c r="AB24" s="20">
        <f ca="1">IF($L24&lt;&gt;0,VLOOKUP($N24,'Allocation Factors'!$B$13:$AY$554,17,FALSE)*$L24,0)+IF($H24&lt;&gt;0,(VLOOKUP($J24,'Allocation Factors'!$B$13:$AY$554,17,FALSE)*$H24),0)</f>
        <v>0</v>
      </c>
      <c r="AC24" s="20">
        <f ca="1">IF($L24&lt;&gt;0,VLOOKUP($N24,'Allocation Factors'!$B$13:$AY$554,18,FALSE)*$L24,0)+IF($H24&lt;&gt;0,(VLOOKUP($J24,'Allocation Factors'!$B$13:$AY$554,18,FALSE)*$H24),0)</f>
        <v>87.744978857767876</v>
      </c>
      <c r="AD24" s="20">
        <f ca="1">IF($L24&lt;&gt;0,VLOOKUP($N24,'Allocation Factors'!$B$13:$AY$554,19,FALSE)*$L24,0)+IF($H24&lt;&gt;0,(VLOOKUP($J24,'Allocation Factors'!$B$13:$AY$554,19,FALSE)*$H24),0)</f>
        <v>0</v>
      </c>
      <c r="AE24" s="20">
        <f ca="1">IF($L24&lt;&gt;0,VLOOKUP($N24,'Allocation Factors'!$B$13:$AY$554,20,FALSE)*$L24,0)+IF($H24&lt;&gt;0,(VLOOKUP($J24,'Allocation Factors'!$B$13:$AY$554,20,FALSE)*$H24),0)</f>
        <v>77.421151389099251</v>
      </c>
      <c r="AF24" s="20">
        <f ca="1">IF($L24&lt;&gt;0,VLOOKUP($N24,'Allocation Factors'!$B$13:$AY$554,21,FALSE)*$L24,0)+IF($H24&lt;&gt;0,(VLOOKUP($J24,'Allocation Factors'!$B$13:$AY$554,21,FALSE)*$H24),0)</f>
        <v>108.91474253440698</v>
      </c>
      <c r="AG24" s="20">
        <f ca="1">IF($L24&lt;&gt;0,VLOOKUP($N24,'Allocation Factors'!$B$13:$AY$554,22,FALSE)*$L24,0)+IF($H24&lt;&gt;0,(VLOOKUP($J24,'Allocation Factors'!$B$13:$AY$554,22,FALSE)*$H24),0)</f>
        <v>0</v>
      </c>
      <c r="AH24" s="20">
        <f ca="1">IF($L24&lt;&gt;0,VLOOKUP($N24,'Allocation Factors'!$B$13:$AY$554,23,FALSE)*$L24,0)+IF($H24&lt;&gt;0,(VLOOKUP($J24,'Allocation Factors'!$B$13:$AY$554,23,FALSE)*$H24),0)</f>
        <v>0</v>
      </c>
      <c r="AI24" s="20">
        <f ca="1">IF($L24&lt;&gt;0,VLOOKUP($N24,'Allocation Factors'!$B$13:$AY$554,24,FALSE)*$L24,0)+IF($H24&lt;&gt;0,(VLOOKUP($J24,'Allocation Factors'!$B$13:$AY$554,24,FALSE)*$H24),0)</f>
        <v>0</v>
      </c>
      <c r="AJ24" s="20">
        <v>0</v>
      </c>
    </row>
    <row r="25" spans="1:36" x14ac:dyDescent="0.2">
      <c r="A25" s="2">
        <f>A24+1</f>
        <v>9</v>
      </c>
      <c r="B25" s="1" t="s">
        <v>393</v>
      </c>
      <c r="D25" s="20">
        <f ca="1">SUM('Storage Class'!R116:R120,'Storage Class'!R122)</f>
        <v>2984.6043876559602</v>
      </c>
      <c r="E25" s="20"/>
      <c r="F25" s="20">
        <f t="shared" ca="1" si="4"/>
        <v>2984.6043876559602</v>
      </c>
      <c r="H25" s="62">
        <v>0</v>
      </c>
      <c r="J25" s="18" t="s">
        <v>394</v>
      </c>
      <c r="L25" s="20">
        <f t="shared" ca="1" si="5"/>
        <v>2984.6043876559602</v>
      </c>
      <c r="N25" s="18" t="s">
        <v>395</v>
      </c>
      <c r="P25" s="20">
        <f ca="1">IF($L25&lt;&gt;0,VLOOKUP($N25,'Allocation Factors'!$B$13:$AY$554,5,FALSE)*$L25,0)+IF($H25&lt;&gt;0,(VLOOKUP($J25,'Allocation Factors'!$B$13:$AY$554,5,FALSE)*$H25),0)</f>
        <v>1514.3434820110106</v>
      </c>
      <c r="Q25" s="20">
        <f ca="1">IF($L25&lt;&gt;0,VLOOKUP($N25,'Allocation Factors'!$B$13:$AY$554,6,FALSE)*$L25,0)+IF($H25&lt;&gt;0,(VLOOKUP($J25,'Allocation Factors'!$B$13:$AY$554,6,FALSE)*$H25),0)</f>
        <v>1059.1020911357698</v>
      </c>
      <c r="R25" s="20">
        <f ca="1">IF($L25&lt;&gt;0,VLOOKUP($N25,'Allocation Factors'!$B$13:$AY$554,7,FALSE)*$L25,0)+IF($H25&lt;&gt;0,(VLOOKUP($J25,'Allocation Factors'!$B$13:$AY$554,7,FALSE)*$H25),0)</f>
        <v>160.49144715087155</v>
      </c>
      <c r="S25" s="20">
        <f ca="1">IF($L25&lt;&gt;0,VLOOKUP($N25,'Allocation Factors'!$B$13:$AY$554,8,FALSE)*$L25,0)+IF($H25&lt;&gt;0,(VLOOKUP($J25,'Allocation Factors'!$B$13:$AY$554,8,FALSE)*$H25),0)</f>
        <v>0</v>
      </c>
      <c r="T25" s="20">
        <f ca="1">IF($L25&lt;&gt;0,VLOOKUP($N25,'Allocation Factors'!$B$13:$AY$554,9,FALSE)*$L25,0)+IF($H25&lt;&gt;0,(VLOOKUP($J25,'Allocation Factors'!$B$13:$AY$554,9,FALSE)*$H25),0)</f>
        <v>0</v>
      </c>
      <c r="U25" s="20">
        <f ca="1">IF($L25&lt;&gt;0,VLOOKUP($N25,'Allocation Factors'!$B$13:$AY$554,10,FALSE)*$L25,0)+IF($H25&lt;&gt;0,(VLOOKUP($J25,'Allocation Factors'!$B$13:$AY$554,10,FALSE)*$H25),0)</f>
        <v>116.08309705249508</v>
      </c>
      <c r="V25" s="20">
        <f ca="1">IF($L25&lt;&gt;0,VLOOKUP($N25,'Allocation Factors'!$B$13:$AY$554,11,FALSE)*$L25,0)+IF($H25&lt;&gt;0,(VLOOKUP($J25,'Allocation Factors'!$B$13:$AY$554,11,FALSE)*$H25),0)</f>
        <v>0</v>
      </c>
      <c r="W25" s="20">
        <f ca="1">IF($L25&lt;&gt;0,VLOOKUP($N25,'Allocation Factors'!$B$13:$AY$554,12,FALSE)*$L25,0)+IF($H25&lt;&gt;0,(VLOOKUP($J25,'Allocation Factors'!$B$13:$AY$554,12,FALSE)*$H25),0)</f>
        <v>0</v>
      </c>
      <c r="X25" s="20">
        <f ca="1">IF($L25&lt;&gt;0,VLOOKUP($N25,'Allocation Factors'!$B$13:$AY$554,13,FALSE)*$L25,0)+IF($H25&lt;&gt;0,(VLOOKUP($J25,'Allocation Factors'!$B$13:$AY$554,13,FALSE)*$H25),0)</f>
        <v>0</v>
      </c>
      <c r="Y25" s="20">
        <f ca="1">IF($L25&lt;&gt;0,VLOOKUP($N25,'Allocation Factors'!$B$13:$AY$554,14,FALSE)*$L25,0)+IF($H25&lt;&gt;0,(VLOOKUP($J25,'Allocation Factors'!$B$13:$AY$554,14,FALSE)*$H25),0)</f>
        <v>0</v>
      </c>
      <c r="Z25" s="20">
        <f ca="1">IF($L25&lt;&gt;0,VLOOKUP($N25,'Allocation Factors'!$B$13:$AY$554,15,FALSE)*$L25,0)+IF($H25&lt;&gt;0,(VLOOKUP($J25,'Allocation Factors'!$B$13:$AY$554,15,FALSE)*$H25),0)</f>
        <v>0</v>
      </c>
      <c r="AA25" s="20">
        <f ca="1">IF($L25&lt;&gt;0,VLOOKUP($N25,'Allocation Factors'!$B$13:$AY$554,16,FALSE)*$L25,0)+IF($H25&lt;&gt;0,(VLOOKUP($J25,'Allocation Factors'!$B$13:$AY$554,16,FALSE)*$H25),0)</f>
        <v>13.272521712327062</v>
      </c>
      <c r="AB25" s="20">
        <f ca="1">IF($L25&lt;&gt;0,VLOOKUP($N25,'Allocation Factors'!$B$13:$AY$554,17,FALSE)*$L25,0)+IF($H25&lt;&gt;0,(VLOOKUP($J25,'Allocation Factors'!$B$13:$AY$554,17,FALSE)*$H25),0)</f>
        <v>0</v>
      </c>
      <c r="AC25" s="20">
        <f ca="1">IF($L25&lt;&gt;0,VLOOKUP($N25,'Allocation Factors'!$B$13:$AY$554,18,FALSE)*$L25,0)+IF($H25&lt;&gt;0,(VLOOKUP($J25,'Allocation Factors'!$B$13:$AY$554,18,FALSE)*$H25),0)</f>
        <v>46.620463013108292</v>
      </c>
      <c r="AD25" s="20">
        <f ca="1">IF($L25&lt;&gt;0,VLOOKUP($N25,'Allocation Factors'!$B$13:$AY$554,19,FALSE)*$L25,0)+IF($H25&lt;&gt;0,(VLOOKUP($J25,'Allocation Factors'!$B$13:$AY$554,19,FALSE)*$H25),0)</f>
        <v>0</v>
      </c>
      <c r="AE25" s="20">
        <f ca="1">IF($L25&lt;&gt;0,VLOOKUP($N25,'Allocation Factors'!$B$13:$AY$554,20,FALSE)*$L25,0)+IF($H25&lt;&gt;0,(VLOOKUP($J25,'Allocation Factors'!$B$13:$AY$554,20,FALSE)*$H25),0)</f>
        <v>30.747650525292297</v>
      </c>
      <c r="AF25" s="20">
        <f ca="1">IF($L25&lt;&gt;0,VLOOKUP($N25,'Allocation Factors'!$B$13:$AY$554,21,FALSE)*$L25,0)+IF($H25&lt;&gt;0,(VLOOKUP($J25,'Allocation Factors'!$B$13:$AY$554,21,FALSE)*$H25),0)</f>
        <v>43.943635055085565</v>
      </c>
      <c r="AG25" s="20">
        <f ca="1">IF($L25&lt;&gt;0,VLOOKUP($N25,'Allocation Factors'!$B$13:$AY$554,22,FALSE)*$L25,0)+IF($H25&lt;&gt;0,(VLOOKUP($J25,'Allocation Factors'!$B$13:$AY$554,22,FALSE)*$H25),0)</f>
        <v>0</v>
      </c>
      <c r="AH25" s="20">
        <f ca="1">IF($L25&lt;&gt;0,VLOOKUP($N25,'Allocation Factors'!$B$13:$AY$554,23,FALSE)*$L25,0)+IF($H25&lt;&gt;0,(VLOOKUP($J25,'Allocation Factors'!$B$13:$AY$554,23,FALSE)*$H25),0)</f>
        <v>0</v>
      </c>
      <c r="AI25" s="20">
        <f ca="1">IF($L25&lt;&gt;0,VLOOKUP($N25,'Allocation Factors'!$B$13:$AY$554,24,FALSE)*$L25,0)+IF($H25&lt;&gt;0,(VLOOKUP($J25,'Allocation Factors'!$B$13:$AY$554,24,FALSE)*$H25),0)</f>
        <v>0</v>
      </c>
      <c r="AJ25" s="20">
        <v>0</v>
      </c>
    </row>
    <row r="26" spans="1:36" x14ac:dyDescent="0.2">
      <c r="A26" s="2">
        <f t="shared" ref="A26:A28" si="6">A25+1</f>
        <v>10</v>
      </c>
      <c r="B26" s="1" t="s">
        <v>396</v>
      </c>
      <c r="D26" s="20">
        <f ca="1">SUM('Storage Class'!T116:T120,'Storage Class'!T122)</f>
        <v>0</v>
      </c>
      <c r="E26" s="20"/>
      <c r="F26" s="20">
        <f t="shared" ca="1" si="4"/>
        <v>0</v>
      </c>
      <c r="L26" s="20">
        <f t="shared" ca="1" si="5"/>
        <v>0</v>
      </c>
      <c r="N26" s="18" t="s">
        <v>397</v>
      </c>
      <c r="P26" s="20">
        <f ca="1">IF($L26&lt;&gt;0,VLOOKUP($N26,'Allocation Factors'!$B$13:$AY$554,5,FALSE)*$L26,0)+IF($H26&lt;&gt;0,(VLOOKUP($J26,'Allocation Factors'!$B$13:$AY$554,5,FALSE)*$H26),0)</f>
        <v>0</v>
      </c>
      <c r="Q26" s="20">
        <f ca="1">IF($L26&lt;&gt;0,VLOOKUP($N26,'Allocation Factors'!$B$13:$AY$554,6,FALSE)*$L26,0)+IF($H26&lt;&gt;0,(VLOOKUP($J26,'Allocation Factors'!$B$13:$AY$554,6,FALSE)*$H26),0)</f>
        <v>0</v>
      </c>
      <c r="R26" s="20">
        <f ca="1">IF($L26&lt;&gt;0,VLOOKUP($N26,'Allocation Factors'!$B$13:$AY$554,7,FALSE)*$L26,0)+IF($H26&lt;&gt;0,(VLOOKUP($J26,'Allocation Factors'!$B$13:$AY$554,7,FALSE)*$H26),0)</f>
        <v>0</v>
      </c>
      <c r="S26" s="20">
        <f ca="1">IF($L26&lt;&gt;0,VLOOKUP($N26,'Allocation Factors'!$B$13:$AY$554,8,FALSE)*$L26,0)+IF($H26&lt;&gt;0,(VLOOKUP($J26,'Allocation Factors'!$B$13:$AY$554,8,FALSE)*$H26),0)</f>
        <v>0</v>
      </c>
      <c r="T26" s="20">
        <f ca="1">IF($L26&lt;&gt;0,VLOOKUP($N26,'Allocation Factors'!$B$13:$AY$554,9,FALSE)*$L26,0)+IF($H26&lt;&gt;0,(VLOOKUP($J26,'Allocation Factors'!$B$13:$AY$554,9,FALSE)*$H26),0)</f>
        <v>0</v>
      </c>
      <c r="U26" s="20">
        <f ca="1">IF($L26&lt;&gt;0,VLOOKUP($N26,'Allocation Factors'!$B$13:$AY$554,10,FALSE)*$L26,0)+IF($H26&lt;&gt;0,(VLOOKUP($J26,'Allocation Factors'!$B$13:$AY$554,10,FALSE)*$H26),0)</f>
        <v>0</v>
      </c>
      <c r="V26" s="20">
        <f ca="1">IF($L26&lt;&gt;0,VLOOKUP($N26,'Allocation Factors'!$B$13:$AY$554,11,FALSE)*$L26,0)+IF($H26&lt;&gt;0,(VLOOKUP($J26,'Allocation Factors'!$B$13:$AY$554,11,FALSE)*$H26),0)</f>
        <v>0</v>
      </c>
      <c r="W26" s="20">
        <f ca="1">IF($L26&lt;&gt;0,VLOOKUP($N26,'Allocation Factors'!$B$13:$AY$554,12,FALSE)*$L26,0)+IF($H26&lt;&gt;0,(VLOOKUP($J26,'Allocation Factors'!$B$13:$AY$554,12,FALSE)*$H26),0)</f>
        <v>0</v>
      </c>
      <c r="X26" s="20">
        <f ca="1">IF($L26&lt;&gt;0,VLOOKUP($N26,'Allocation Factors'!$B$13:$AY$554,13,FALSE)*$L26,0)+IF($H26&lt;&gt;0,(VLOOKUP($J26,'Allocation Factors'!$B$13:$AY$554,13,FALSE)*$H26),0)</f>
        <v>0</v>
      </c>
      <c r="Y26" s="20">
        <f ca="1">IF($L26&lt;&gt;0,VLOOKUP($N26,'Allocation Factors'!$B$13:$AY$554,14,FALSE)*$L26,0)+IF($H26&lt;&gt;0,(VLOOKUP($J26,'Allocation Factors'!$B$13:$AY$554,14,FALSE)*$H26),0)</f>
        <v>0</v>
      </c>
      <c r="Z26" s="20">
        <f ca="1">IF($L26&lt;&gt;0,VLOOKUP($N26,'Allocation Factors'!$B$13:$AY$554,15,FALSE)*$L26,0)+IF($H26&lt;&gt;0,(VLOOKUP($J26,'Allocation Factors'!$B$13:$AY$554,15,FALSE)*$H26),0)</f>
        <v>0</v>
      </c>
      <c r="AA26" s="20">
        <f ca="1">IF($L26&lt;&gt;0,VLOOKUP($N26,'Allocation Factors'!$B$13:$AY$554,16,FALSE)*$L26,0)+IF($H26&lt;&gt;0,(VLOOKUP($J26,'Allocation Factors'!$B$13:$AY$554,16,FALSE)*$H26),0)</f>
        <v>0</v>
      </c>
      <c r="AB26" s="20">
        <f ca="1">IF($L26&lt;&gt;0,VLOOKUP($N26,'Allocation Factors'!$B$13:$AY$554,17,FALSE)*$L26,0)+IF($H26&lt;&gt;0,(VLOOKUP($J26,'Allocation Factors'!$B$13:$AY$554,17,FALSE)*$H26),0)</f>
        <v>0</v>
      </c>
      <c r="AC26" s="20">
        <f ca="1">IF($L26&lt;&gt;0,VLOOKUP($N26,'Allocation Factors'!$B$13:$AY$554,18,FALSE)*$L26,0)+IF($H26&lt;&gt;0,(VLOOKUP($J26,'Allocation Factors'!$B$13:$AY$554,18,FALSE)*$H26),0)</f>
        <v>0</v>
      </c>
      <c r="AD26" s="20">
        <f ca="1">IF($L26&lt;&gt;0,VLOOKUP($N26,'Allocation Factors'!$B$13:$AY$554,19,FALSE)*$L26,0)+IF($H26&lt;&gt;0,(VLOOKUP($J26,'Allocation Factors'!$B$13:$AY$554,19,FALSE)*$H26),0)</f>
        <v>0</v>
      </c>
      <c r="AE26" s="20">
        <f ca="1">IF($L26&lt;&gt;0,VLOOKUP($N26,'Allocation Factors'!$B$13:$AY$554,20,FALSE)*$L26,0)+IF($H26&lt;&gt;0,(VLOOKUP($J26,'Allocation Factors'!$B$13:$AY$554,20,FALSE)*$H26),0)</f>
        <v>0</v>
      </c>
      <c r="AF26" s="20">
        <f ca="1">IF($L26&lt;&gt;0,VLOOKUP($N26,'Allocation Factors'!$B$13:$AY$554,21,FALSE)*$L26,0)+IF($H26&lt;&gt;0,(VLOOKUP($J26,'Allocation Factors'!$B$13:$AY$554,21,FALSE)*$H26),0)</f>
        <v>0</v>
      </c>
      <c r="AG26" s="20">
        <f ca="1">IF($L26&lt;&gt;0,VLOOKUP($N26,'Allocation Factors'!$B$13:$AY$554,22,FALSE)*$L26,0)+IF($H26&lt;&gt;0,(VLOOKUP($J26,'Allocation Factors'!$B$13:$AY$554,22,FALSE)*$H26),0)</f>
        <v>0</v>
      </c>
      <c r="AH26" s="20">
        <f ca="1">IF($L26&lt;&gt;0,VLOOKUP($N26,'Allocation Factors'!$B$13:$AY$554,23,FALSE)*$L26,0)+IF($H26&lt;&gt;0,(VLOOKUP($J26,'Allocation Factors'!$B$13:$AY$554,23,FALSE)*$H26),0)</f>
        <v>0</v>
      </c>
      <c r="AI26" s="20">
        <f ca="1">IF($L26&lt;&gt;0,VLOOKUP($N26,'Allocation Factors'!$B$13:$AY$554,24,FALSE)*$L26,0)+IF($H26&lt;&gt;0,(VLOOKUP($J26,'Allocation Factors'!$B$13:$AY$554,24,FALSE)*$H26),0)</f>
        <v>0</v>
      </c>
      <c r="AJ26" s="20">
        <v>0</v>
      </c>
    </row>
    <row r="27" spans="1:36" x14ac:dyDescent="0.2">
      <c r="A27" s="2">
        <f t="shared" si="6"/>
        <v>11</v>
      </c>
      <c r="B27" s="1" t="s">
        <v>398</v>
      </c>
      <c r="D27" s="20">
        <f ca="1">SUM('Storage Class'!V116:V120,'Storage Class'!V122)</f>
        <v>14135.587472300971</v>
      </c>
      <c r="E27" s="20"/>
      <c r="F27" s="20">
        <f t="shared" ca="1" si="4"/>
        <v>14135.587472300971</v>
      </c>
      <c r="L27" s="20">
        <f t="shared" ca="1" si="5"/>
        <v>14135.587472300971</v>
      </c>
      <c r="N27" s="18" t="s">
        <v>399</v>
      </c>
      <c r="P27" s="20">
        <f ca="1">IF($L27&lt;&gt;0,VLOOKUP($N27,'Allocation Factors'!$B$13:$AY$554,5,FALSE)*$L27,0)+IF($H27&lt;&gt;0,(VLOOKUP($J27,'Allocation Factors'!$B$13:$AY$554,5,FALSE)*$H27),0)</f>
        <v>6082.0224189735554</v>
      </c>
      <c r="Q27" s="20">
        <f ca="1">IF($L27&lt;&gt;0,VLOOKUP($N27,'Allocation Factors'!$B$13:$AY$554,6,FALSE)*$L27,0)+IF($H27&lt;&gt;0,(VLOOKUP($J27,'Allocation Factors'!$B$13:$AY$554,6,FALSE)*$H27),0)</f>
        <v>4369.9265868784532</v>
      </c>
      <c r="R27" s="20">
        <f ca="1">IF($L27&lt;&gt;0,VLOOKUP($N27,'Allocation Factors'!$B$13:$AY$554,7,FALSE)*$L27,0)+IF($H27&lt;&gt;0,(VLOOKUP($J27,'Allocation Factors'!$B$13:$AY$554,7,FALSE)*$H27),0)</f>
        <v>1946.1590539644437</v>
      </c>
      <c r="S27" s="20">
        <f ca="1">IF($L27&lt;&gt;0,VLOOKUP($N27,'Allocation Factors'!$B$13:$AY$554,8,FALSE)*$L27,0)+IF($H27&lt;&gt;0,(VLOOKUP($J27,'Allocation Factors'!$B$13:$AY$554,8,FALSE)*$H27),0)</f>
        <v>0</v>
      </c>
      <c r="T27" s="20">
        <f ca="1">IF($L27&lt;&gt;0,VLOOKUP($N27,'Allocation Factors'!$B$13:$AY$554,9,FALSE)*$L27,0)+IF($H27&lt;&gt;0,(VLOOKUP($J27,'Allocation Factors'!$B$13:$AY$554,9,FALSE)*$H27),0)</f>
        <v>0</v>
      </c>
      <c r="U27" s="20">
        <f ca="1">IF($L27&lt;&gt;0,VLOOKUP($N27,'Allocation Factors'!$B$13:$AY$554,10,FALSE)*$L27,0)+IF($H27&lt;&gt;0,(VLOOKUP($J27,'Allocation Factors'!$B$13:$AY$554,10,FALSE)*$H27),0)</f>
        <v>657.85432636054577</v>
      </c>
      <c r="V27" s="20">
        <f ca="1">IF($L27&lt;&gt;0,VLOOKUP($N27,'Allocation Factors'!$B$13:$AY$554,11,FALSE)*$L27,0)+IF($H27&lt;&gt;0,(VLOOKUP($J27,'Allocation Factors'!$B$13:$AY$554,11,FALSE)*$H27),0)</f>
        <v>0</v>
      </c>
      <c r="W27" s="20">
        <f ca="1">IF($L27&lt;&gt;0,VLOOKUP($N27,'Allocation Factors'!$B$13:$AY$554,12,FALSE)*$L27,0)+IF($H27&lt;&gt;0,(VLOOKUP($J27,'Allocation Factors'!$B$13:$AY$554,12,FALSE)*$H27),0)</f>
        <v>0</v>
      </c>
      <c r="X27" s="20">
        <f ca="1">IF($L27&lt;&gt;0,VLOOKUP($N27,'Allocation Factors'!$B$13:$AY$554,13,FALSE)*$L27,0)+IF($H27&lt;&gt;0,(VLOOKUP($J27,'Allocation Factors'!$B$13:$AY$554,13,FALSE)*$H27),0)</f>
        <v>0</v>
      </c>
      <c r="Y27" s="20">
        <f ca="1">IF($L27&lt;&gt;0,VLOOKUP($N27,'Allocation Factors'!$B$13:$AY$554,14,FALSE)*$L27,0)+IF($H27&lt;&gt;0,(VLOOKUP($J27,'Allocation Factors'!$B$13:$AY$554,14,FALSE)*$H27),0)</f>
        <v>0</v>
      </c>
      <c r="Z27" s="20">
        <f ca="1">IF($L27&lt;&gt;0,VLOOKUP($N27,'Allocation Factors'!$B$13:$AY$554,15,FALSE)*$L27,0)+IF($H27&lt;&gt;0,(VLOOKUP($J27,'Allocation Factors'!$B$13:$AY$554,15,FALSE)*$H27),0)</f>
        <v>0</v>
      </c>
      <c r="AA27" s="20">
        <f ca="1">IF($L27&lt;&gt;0,VLOOKUP($N27,'Allocation Factors'!$B$13:$AY$554,16,FALSE)*$L27,0)+IF($H27&lt;&gt;0,(VLOOKUP($J27,'Allocation Factors'!$B$13:$AY$554,16,FALSE)*$H27),0)</f>
        <v>315.2888662964192</v>
      </c>
      <c r="AB27" s="20">
        <f ca="1">IF($L27&lt;&gt;0,VLOOKUP($N27,'Allocation Factors'!$B$13:$AY$554,17,FALSE)*$L27,0)+IF($H27&lt;&gt;0,(VLOOKUP($J27,'Allocation Factors'!$B$13:$AY$554,17,FALSE)*$H27),0)</f>
        <v>36.478602116081824</v>
      </c>
      <c r="AC27" s="20">
        <f ca="1">IF($L27&lt;&gt;0,VLOOKUP($N27,'Allocation Factors'!$B$13:$AY$554,18,FALSE)*$L27,0)+IF($H27&lt;&gt;0,(VLOOKUP($J27,'Allocation Factors'!$B$13:$AY$554,18,FALSE)*$H27),0)</f>
        <v>354.60468740118654</v>
      </c>
      <c r="AD27" s="20">
        <f ca="1">IF($L27&lt;&gt;0,VLOOKUP($N27,'Allocation Factors'!$B$13:$AY$554,19,FALSE)*$L27,0)+IF($H27&lt;&gt;0,(VLOOKUP($J27,'Allocation Factors'!$B$13:$AY$554,19,FALSE)*$H27),0)</f>
        <v>0</v>
      </c>
      <c r="AE27" s="20">
        <f ca="1">IF($L27&lt;&gt;0,VLOOKUP($N27,'Allocation Factors'!$B$13:$AY$554,20,FALSE)*$L27,0)+IF($H27&lt;&gt;0,(VLOOKUP($J27,'Allocation Factors'!$B$13:$AY$554,20,FALSE)*$H27),0)</f>
        <v>185.60228933206446</v>
      </c>
      <c r="AF27" s="20">
        <f ca="1">IF($L27&lt;&gt;0,VLOOKUP($N27,'Allocation Factors'!$B$13:$AY$554,21,FALSE)*$L27,0)+IF($H27&lt;&gt;0,(VLOOKUP($J27,'Allocation Factors'!$B$13:$AY$554,21,FALSE)*$H27),0)</f>
        <v>187.65064097822111</v>
      </c>
      <c r="AG27" s="20">
        <f ca="1">IF($L27&lt;&gt;0,VLOOKUP($N27,'Allocation Factors'!$B$13:$AY$554,22,FALSE)*$L27,0)+IF($H27&lt;&gt;0,(VLOOKUP($J27,'Allocation Factors'!$B$13:$AY$554,22,FALSE)*$H27),0)</f>
        <v>0</v>
      </c>
      <c r="AH27" s="20">
        <f ca="1">IF($L27&lt;&gt;0,VLOOKUP($N27,'Allocation Factors'!$B$13:$AY$554,23,FALSE)*$L27,0)+IF($H27&lt;&gt;0,(VLOOKUP($J27,'Allocation Factors'!$B$13:$AY$554,23,FALSE)*$H27),0)</f>
        <v>0</v>
      </c>
      <c r="AI27" s="20">
        <f ca="1">IF($L27&lt;&gt;0,VLOOKUP($N27,'Allocation Factors'!$B$13:$AY$554,24,FALSE)*$L27,0)+IF($H27&lt;&gt;0,(VLOOKUP($J27,'Allocation Factors'!$B$13:$AY$554,24,FALSE)*$H27),0)</f>
        <v>0</v>
      </c>
      <c r="AJ27" s="20">
        <v>0</v>
      </c>
    </row>
    <row r="28" spans="1:36" x14ac:dyDescent="0.2">
      <c r="A28" s="2">
        <f t="shared" si="6"/>
        <v>12</v>
      </c>
      <c r="B28" s="1" t="s">
        <v>400</v>
      </c>
      <c r="D28" s="42">
        <f ca="1">SUM(D24:D27)</f>
        <v>27381.480246158113</v>
      </c>
      <c r="E28" s="22"/>
      <c r="F28" s="42">
        <f ca="1">SUM(F24:F27)</f>
        <v>27381.480246158113</v>
      </c>
      <c r="H28" s="42">
        <f>SUM(H24:H27)</f>
        <v>0</v>
      </c>
      <c r="L28" s="42">
        <f ca="1">SUM(L24:L27)</f>
        <v>27381.480246158113</v>
      </c>
      <c r="P28" s="42">
        <f ca="1">SUM(P24:P27)</f>
        <v>12755.455049397515</v>
      </c>
      <c r="Q28" s="42">
        <f t="shared" ref="Q28:AH28" ca="1" si="7">SUM(Q24:Q27)</f>
        <v>9077.7505722305832</v>
      </c>
      <c r="R28" s="42">
        <f t="shared" ca="1" si="7"/>
        <v>2857.6563966170074</v>
      </c>
      <c r="S28" s="42">
        <f t="shared" ca="1" si="7"/>
        <v>0</v>
      </c>
      <c r="T28" s="42">
        <f t="shared" ca="1" si="7"/>
        <v>0</v>
      </c>
      <c r="U28" s="42">
        <f t="shared" ca="1" si="7"/>
        <v>1202.2630055509635</v>
      </c>
      <c r="V28" s="42">
        <f t="shared" ca="1" si="7"/>
        <v>0</v>
      </c>
      <c r="W28" s="42">
        <f t="shared" ca="1" si="7"/>
        <v>0</v>
      </c>
      <c r="X28" s="42">
        <f t="shared" ca="1" si="7"/>
        <v>0</v>
      </c>
      <c r="Y28" s="42">
        <f t="shared" ca="1" si="7"/>
        <v>0</v>
      </c>
      <c r="Z28" s="42">
        <f t="shared" ca="1" si="7"/>
        <v>0</v>
      </c>
      <c r="AA28" s="42">
        <f t="shared" ca="1" si="7"/>
        <v>328.62638115972851</v>
      </c>
      <c r="AB28" s="42">
        <f t="shared" ca="1" si="7"/>
        <v>36.478602116081824</v>
      </c>
      <c r="AC28" s="42">
        <f t="shared" ca="1" si="7"/>
        <v>488.97012927206271</v>
      </c>
      <c r="AD28" s="42">
        <f t="shared" ca="1" si="7"/>
        <v>0</v>
      </c>
      <c r="AE28" s="42">
        <f t="shared" ca="1" si="7"/>
        <v>293.77109124645602</v>
      </c>
      <c r="AF28" s="42">
        <f t="shared" ca="1" si="7"/>
        <v>340.50901856771361</v>
      </c>
      <c r="AG28" s="42">
        <f t="shared" ca="1" si="7"/>
        <v>0</v>
      </c>
      <c r="AH28" s="42">
        <f t="shared" ca="1" si="7"/>
        <v>0</v>
      </c>
      <c r="AI28" s="42">
        <f ca="1">SUM(AI24:AI27)</f>
        <v>0</v>
      </c>
      <c r="AJ28" s="42">
        <f>SUM(AJ24:AJ27)</f>
        <v>0</v>
      </c>
    </row>
    <row r="29" spans="1:36" x14ac:dyDescent="0.2">
      <c r="D29" s="8"/>
      <c r="F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x14ac:dyDescent="0.2">
      <c r="B30" s="77" t="s">
        <v>401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x14ac:dyDescent="0.2">
      <c r="A31" s="2">
        <f>A28+1</f>
        <v>13</v>
      </c>
      <c r="B31" s="1" t="s">
        <v>402</v>
      </c>
      <c r="D31" s="20">
        <f ca="1">SUM('Transmission Class'!P116:P120,'Transmission Class'!P122)</f>
        <v>0</v>
      </c>
      <c r="E31" s="20"/>
      <c r="F31" s="20">
        <f t="shared" ref="F31:F37" ca="1" si="8">+D31</f>
        <v>0</v>
      </c>
      <c r="L31" s="20">
        <f t="shared" ref="L31:L37" ca="1" si="9">F31-H31</f>
        <v>0</v>
      </c>
      <c r="N31" s="18" t="s">
        <v>403</v>
      </c>
      <c r="P31" s="20">
        <f ca="1">IF($L31&lt;&gt;0,VLOOKUP($N31,'Allocation Factors'!$B$13:$AY$554,5,FALSE)*$L31,0)+IF($H31&lt;&gt;0,(VLOOKUP($J31,'Allocation Factors'!$B$13:$AY$554,5,FALSE)*$H31),0)</f>
        <v>0</v>
      </c>
      <c r="Q31" s="20">
        <f ca="1">IF($L31&lt;&gt;0,VLOOKUP($N31,'Allocation Factors'!$B$13:$AY$554,6,FALSE)*$L31,0)+IF($H31&lt;&gt;0,(VLOOKUP($J31,'Allocation Factors'!$B$13:$AY$554,6,FALSE)*$H31),0)</f>
        <v>0</v>
      </c>
      <c r="R31" s="20">
        <f ca="1">IF($L31&lt;&gt;0,VLOOKUP($N31,'Allocation Factors'!$B$13:$AY$554,7,FALSE)*$L31,0)+IF($H31&lt;&gt;0,(VLOOKUP($J31,'Allocation Factors'!$B$13:$AY$554,7,FALSE)*$H31),0)</f>
        <v>0</v>
      </c>
      <c r="S31" s="20">
        <f ca="1">IF($L31&lt;&gt;0,VLOOKUP($N31,'Allocation Factors'!$B$13:$AY$554,8,FALSE)*$L31,0)+IF($H31&lt;&gt;0,(VLOOKUP($J31,'Allocation Factors'!$B$13:$AY$554,8,FALSE)*$H31),0)</f>
        <v>0</v>
      </c>
      <c r="T31" s="20">
        <f ca="1">IF($L31&lt;&gt;0,VLOOKUP($N31,'Allocation Factors'!$B$13:$AY$554,9,FALSE)*$L31,0)+IF($H31&lt;&gt;0,(VLOOKUP($J31,'Allocation Factors'!$B$13:$AY$554,9,FALSE)*$H31),0)</f>
        <v>0</v>
      </c>
      <c r="U31" s="20">
        <f ca="1">IF($L31&lt;&gt;0,VLOOKUP($N31,'Allocation Factors'!$B$13:$AY$554,10,FALSE)*$L31,0)+IF($H31&lt;&gt;0,(VLOOKUP($J31,'Allocation Factors'!$B$13:$AY$554,10,FALSE)*$H31),0)</f>
        <v>0</v>
      </c>
      <c r="V31" s="20">
        <f ca="1">IF($L31&lt;&gt;0,VLOOKUP($N31,'Allocation Factors'!$B$13:$AY$554,11,FALSE)*$L31,0)+IF($H31&lt;&gt;0,(VLOOKUP($J31,'Allocation Factors'!$B$13:$AY$554,11,FALSE)*$H31),0)</f>
        <v>0</v>
      </c>
      <c r="W31" s="20">
        <f ca="1">IF($L31&lt;&gt;0,VLOOKUP($N31,'Allocation Factors'!$B$13:$AY$554,12,FALSE)*$L31,0)+IF($H31&lt;&gt;0,(VLOOKUP($J31,'Allocation Factors'!$B$13:$AY$554,12,FALSE)*$H31),0)</f>
        <v>0</v>
      </c>
      <c r="X31" s="20">
        <f ca="1">IF($L31&lt;&gt;0,VLOOKUP($N31,'Allocation Factors'!$B$13:$AY$554,13,FALSE)*$L31,0)+IF($H31&lt;&gt;0,(VLOOKUP($J31,'Allocation Factors'!$B$13:$AY$554,13,FALSE)*$H31),0)</f>
        <v>0</v>
      </c>
      <c r="Y31" s="20">
        <f ca="1">IF($L31&lt;&gt;0,VLOOKUP($N31,'Allocation Factors'!$B$13:$AY$554,14,FALSE)*$L31,0)+IF($H31&lt;&gt;0,(VLOOKUP($J31,'Allocation Factors'!$B$13:$AY$554,14,FALSE)*$H31),0)</f>
        <v>0</v>
      </c>
      <c r="Z31" s="20">
        <f ca="1">IF($L31&lt;&gt;0,VLOOKUP($N31,'Allocation Factors'!$B$13:$AY$554,15,FALSE)*$L31,0)+IF($H31&lt;&gt;0,(VLOOKUP($J31,'Allocation Factors'!$B$13:$AY$554,15,FALSE)*$H31),0)</f>
        <v>0</v>
      </c>
      <c r="AA31" s="20">
        <f ca="1">IF($L31&lt;&gt;0,VLOOKUP($N31,'Allocation Factors'!$B$13:$AY$554,16,FALSE)*$L31,0)+IF($H31&lt;&gt;0,(VLOOKUP($J31,'Allocation Factors'!$B$13:$AY$554,16,FALSE)*$H31),0)</f>
        <v>0</v>
      </c>
      <c r="AB31" s="20">
        <f ca="1">IF($L31&lt;&gt;0,VLOOKUP($N31,'Allocation Factors'!$B$13:$AY$554,17,FALSE)*$L31,0)+IF($H31&lt;&gt;0,(VLOOKUP($J31,'Allocation Factors'!$B$13:$AY$554,17,FALSE)*$H31),0)</f>
        <v>0</v>
      </c>
      <c r="AC31" s="20">
        <f ca="1">IF($L31&lt;&gt;0,VLOOKUP($N31,'Allocation Factors'!$B$13:$AY$554,18,FALSE)*$L31,0)+IF($H31&lt;&gt;0,(VLOOKUP($J31,'Allocation Factors'!$B$13:$AY$554,18,FALSE)*$H31),0)</f>
        <v>0</v>
      </c>
      <c r="AD31" s="20">
        <f ca="1">IF($L31&lt;&gt;0,VLOOKUP($N31,'Allocation Factors'!$B$13:$AY$554,19,FALSE)*$L31,0)+IF($H31&lt;&gt;0,(VLOOKUP($J31,'Allocation Factors'!$B$13:$AY$554,19,FALSE)*$H31),0)</f>
        <v>0</v>
      </c>
      <c r="AE31" s="20">
        <f ca="1">IF($L31&lt;&gt;0,VLOOKUP($N31,'Allocation Factors'!$B$13:$AY$554,20,FALSE)*$L31,0)+IF($H31&lt;&gt;0,(VLOOKUP($J31,'Allocation Factors'!$B$13:$AY$554,20,FALSE)*$H31),0)</f>
        <v>0</v>
      </c>
      <c r="AF31" s="20">
        <f ca="1">IF($L31&lt;&gt;0,VLOOKUP($N31,'Allocation Factors'!$B$13:$AY$554,21,FALSE)*$L31,0)+IF($H31&lt;&gt;0,(VLOOKUP($J31,'Allocation Factors'!$B$13:$AY$554,21,FALSE)*$H31),0)</f>
        <v>0</v>
      </c>
      <c r="AG31" s="20">
        <f ca="1">IF($L31&lt;&gt;0,VLOOKUP($N31,'Allocation Factors'!$B$13:$AY$554,22,FALSE)*$L31,0)+IF($H31&lt;&gt;0,(VLOOKUP($J31,'Allocation Factors'!$B$13:$AY$554,22,FALSE)*$H31),0)</f>
        <v>0</v>
      </c>
      <c r="AH31" s="20">
        <f ca="1">IF($L31&lt;&gt;0,VLOOKUP($N31,'Allocation Factors'!$B$13:$AY$554,23,FALSE)*$L31,0)+IF($H31&lt;&gt;0,(VLOOKUP($J31,'Allocation Factors'!$B$13:$AY$554,23,FALSE)*$H31),0)</f>
        <v>0</v>
      </c>
      <c r="AI31" s="20">
        <f ca="1">IF($L31&lt;&gt;0,VLOOKUP($N31,'Allocation Factors'!$B$13:$AY$554,24,FALSE)*$L31,0)+IF($H31&lt;&gt;0,(VLOOKUP($J31,'Allocation Factors'!$B$13:$AY$554,24,FALSE)*$H31),0)</f>
        <v>0</v>
      </c>
      <c r="AJ31" s="20">
        <v>0</v>
      </c>
    </row>
    <row r="32" spans="1:36" x14ac:dyDescent="0.2">
      <c r="A32" s="2">
        <f>A31+1</f>
        <v>14</v>
      </c>
      <c r="B32" s="1" t="s">
        <v>404</v>
      </c>
      <c r="D32" s="20">
        <f ca="1">SUM('Transmission Class'!R116:R120,'Transmission Class'!R122)</f>
        <v>0</v>
      </c>
      <c r="E32" s="20"/>
      <c r="F32" s="20">
        <f t="shared" ca="1" si="8"/>
        <v>0</v>
      </c>
      <c r="L32" s="20">
        <f t="shared" ca="1" si="9"/>
        <v>0</v>
      </c>
      <c r="N32" s="18" t="s">
        <v>405</v>
      </c>
      <c r="P32" s="20">
        <f ca="1">IF($L32&lt;&gt;0,VLOOKUP($N32,'Allocation Factors'!$B$13:$AY$554,5,FALSE)*$L32,0)+IF($H32&lt;&gt;0,(VLOOKUP($J32,'Allocation Factors'!$B$13:$AY$554,5,FALSE)*$H32),0)</f>
        <v>0</v>
      </c>
      <c r="Q32" s="20">
        <f ca="1">IF($L32&lt;&gt;0,VLOOKUP($N32,'Allocation Factors'!$B$13:$AY$554,6,FALSE)*$L32,0)+IF($H32&lt;&gt;0,(VLOOKUP($J32,'Allocation Factors'!$B$13:$AY$554,6,FALSE)*$H32),0)</f>
        <v>0</v>
      </c>
      <c r="R32" s="20">
        <f ca="1">IF($L32&lt;&gt;0,VLOOKUP($N32,'Allocation Factors'!$B$13:$AY$554,7,FALSE)*$L32,0)+IF($H32&lt;&gt;0,(VLOOKUP($J32,'Allocation Factors'!$B$13:$AY$554,7,FALSE)*$H32),0)</f>
        <v>0</v>
      </c>
      <c r="S32" s="20">
        <f ca="1">IF($L32&lt;&gt;0,VLOOKUP($N32,'Allocation Factors'!$B$13:$AY$554,8,FALSE)*$L32,0)+IF($H32&lt;&gt;0,(VLOOKUP($J32,'Allocation Factors'!$B$13:$AY$554,8,FALSE)*$H32),0)</f>
        <v>0</v>
      </c>
      <c r="T32" s="20">
        <f ca="1">IF($L32&lt;&gt;0,VLOOKUP($N32,'Allocation Factors'!$B$13:$AY$554,9,FALSE)*$L32,0)+IF($H32&lt;&gt;0,(VLOOKUP($J32,'Allocation Factors'!$B$13:$AY$554,9,FALSE)*$H32),0)</f>
        <v>0</v>
      </c>
      <c r="U32" s="20">
        <f ca="1">IF($L32&lt;&gt;0,VLOOKUP($N32,'Allocation Factors'!$B$13:$AY$554,10,FALSE)*$L32,0)+IF($H32&lt;&gt;0,(VLOOKUP($J32,'Allocation Factors'!$B$13:$AY$554,10,FALSE)*$H32),0)</f>
        <v>0</v>
      </c>
      <c r="V32" s="20">
        <f ca="1">IF($L32&lt;&gt;0,VLOOKUP($N32,'Allocation Factors'!$B$13:$AY$554,11,FALSE)*$L32,0)+IF($H32&lt;&gt;0,(VLOOKUP($J32,'Allocation Factors'!$B$13:$AY$554,11,FALSE)*$H32),0)</f>
        <v>0</v>
      </c>
      <c r="W32" s="20">
        <f ca="1">IF($L32&lt;&gt;0,VLOOKUP($N32,'Allocation Factors'!$B$13:$AY$554,12,FALSE)*$L32,0)+IF($H32&lt;&gt;0,(VLOOKUP($J32,'Allocation Factors'!$B$13:$AY$554,12,FALSE)*$H32),0)</f>
        <v>0</v>
      </c>
      <c r="X32" s="20">
        <f ca="1">IF($L32&lt;&gt;0,VLOOKUP($N32,'Allocation Factors'!$B$13:$AY$554,13,FALSE)*$L32,0)+IF($H32&lt;&gt;0,(VLOOKUP($J32,'Allocation Factors'!$B$13:$AY$554,13,FALSE)*$H32),0)</f>
        <v>0</v>
      </c>
      <c r="Y32" s="20">
        <f ca="1">IF($L32&lt;&gt;0,VLOOKUP($N32,'Allocation Factors'!$B$13:$AY$554,14,FALSE)*$L32,0)+IF($H32&lt;&gt;0,(VLOOKUP($J32,'Allocation Factors'!$B$13:$AY$554,14,FALSE)*$H32),0)</f>
        <v>0</v>
      </c>
      <c r="Z32" s="20">
        <f ca="1">IF($L32&lt;&gt;0,VLOOKUP($N32,'Allocation Factors'!$B$13:$AY$554,15,FALSE)*$L32,0)+IF($H32&lt;&gt;0,(VLOOKUP($J32,'Allocation Factors'!$B$13:$AY$554,15,FALSE)*$H32),0)</f>
        <v>0</v>
      </c>
      <c r="AA32" s="20">
        <f ca="1">IF($L32&lt;&gt;0,VLOOKUP($N32,'Allocation Factors'!$B$13:$AY$554,16,FALSE)*$L32,0)+IF($H32&lt;&gt;0,(VLOOKUP($J32,'Allocation Factors'!$B$13:$AY$554,16,FALSE)*$H32),0)</f>
        <v>0</v>
      </c>
      <c r="AB32" s="20">
        <f ca="1">IF($L32&lt;&gt;0,VLOOKUP($N32,'Allocation Factors'!$B$13:$AY$554,17,FALSE)*$L32,0)+IF($H32&lt;&gt;0,(VLOOKUP($J32,'Allocation Factors'!$B$13:$AY$554,17,FALSE)*$H32),0)</f>
        <v>0</v>
      </c>
      <c r="AC32" s="20">
        <f ca="1">IF($L32&lt;&gt;0,VLOOKUP($N32,'Allocation Factors'!$B$13:$AY$554,18,FALSE)*$L32,0)+IF($H32&lt;&gt;0,(VLOOKUP($J32,'Allocation Factors'!$B$13:$AY$554,18,FALSE)*$H32),0)</f>
        <v>0</v>
      </c>
      <c r="AD32" s="20">
        <f ca="1">IF($L32&lt;&gt;0,VLOOKUP($N32,'Allocation Factors'!$B$13:$AY$554,19,FALSE)*$L32,0)+IF($H32&lt;&gt;0,(VLOOKUP($J32,'Allocation Factors'!$B$13:$AY$554,19,FALSE)*$H32),0)</f>
        <v>0</v>
      </c>
      <c r="AE32" s="20">
        <f ca="1">IF($L32&lt;&gt;0,VLOOKUP($N32,'Allocation Factors'!$B$13:$AY$554,20,FALSE)*$L32,0)+IF($H32&lt;&gt;0,(VLOOKUP($J32,'Allocation Factors'!$B$13:$AY$554,20,FALSE)*$H32),0)</f>
        <v>0</v>
      </c>
      <c r="AF32" s="20">
        <f ca="1">IF($L32&lt;&gt;0,VLOOKUP($N32,'Allocation Factors'!$B$13:$AY$554,21,FALSE)*$L32,0)+IF($H32&lt;&gt;0,(VLOOKUP($J32,'Allocation Factors'!$B$13:$AY$554,21,FALSE)*$H32),0)</f>
        <v>0</v>
      </c>
      <c r="AG32" s="20">
        <f ca="1">IF($L32&lt;&gt;0,VLOOKUP($N32,'Allocation Factors'!$B$13:$AY$554,22,FALSE)*$L32,0)+IF($H32&lt;&gt;0,(VLOOKUP($J32,'Allocation Factors'!$B$13:$AY$554,22,FALSE)*$H32),0)</f>
        <v>0</v>
      </c>
      <c r="AH32" s="20">
        <f ca="1">IF($L32&lt;&gt;0,VLOOKUP($N32,'Allocation Factors'!$B$13:$AY$554,23,FALSE)*$L32,0)+IF($H32&lt;&gt;0,(VLOOKUP($J32,'Allocation Factors'!$B$13:$AY$554,23,FALSE)*$H32),0)</f>
        <v>0</v>
      </c>
      <c r="AI32" s="20">
        <f ca="1">IF($L32&lt;&gt;0,VLOOKUP($N32,'Allocation Factors'!$B$13:$AY$554,24,FALSE)*$L32,0)+IF($H32&lt;&gt;0,(VLOOKUP($J32,'Allocation Factors'!$B$13:$AY$554,24,FALSE)*$H32),0)</f>
        <v>0</v>
      </c>
      <c r="AJ32" s="20">
        <v>0</v>
      </c>
    </row>
    <row r="33" spans="1:36" x14ac:dyDescent="0.2">
      <c r="A33" s="2">
        <f t="shared" ref="A33:A38" si="10">A32+1</f>
        <v>15</v>
      </c>
      <c r="B33" s="1" t="s">
        <v>406</v>
      </c>
      <c r="D33" s="20">
        <f ca="1">SUM('Transmission Class'!T116:T120,'Transmission Class'!T122)</f>
        <v>0</v>
      </c>
      <c r="E33" s="20"/>
      <c r="F33" s="20">
        <f t="shared" ca="1" si="8"/>
        <v>0</v>
      </c>
      <c r="L33" s="20">
        <f t="shared" ca="1" si="9"/>
        <v>0</v>
      </c>
      <c r="N33" s="18" t="s">
        <v>407</v>
      </c>
      <c r="P33" s="20">
        <f ca="1">IF($L33&lt;&gt;0,VLOOKUP($N33,'Allocation Factors'!$B$13:$AY$554,5,FALSE)*$L33,0)+IF($H33&lt;&gt;0,(VLOOKUP($J33,'Allocation Factors'!$B$13:$AY$554,5,FALSE)*$H33),0)</f>
        <v>0</v>
      </c>
      <c r="Q33" s="20">
        <f ca="1">IF($L33&lt;&gt;0,VLOOKUP($N33,'Allocation Factors'!$B$13:$AY$554,6,FALSE)*$L33,0)+IF($H33&lt;&gt;0,(VLOOKUP($J33,'Allocation Factors'!$B$13:$AY$554,6,FALSE)*$H33),0)</f>
        <v>0</v>
      </c>
      <c r="R33" s="20">
        <f ca="1">IF($L33&lt;&gt;0,VLOOKUP($N33,'Allocation Factors'!$B$13:$AY$554,7,FALSE)*$L33,0)+IF($H33&lt;&gt;0,(VLOOKUP($J33,'Allocation Factors'!$B$13:$AY$554,7,FALSE)*$H33),0)</f>
        <v>0</v>
      </c>
      <c r="S33" s="20">
        <f ca="1">IF($L33&lt;&gt;0,VLOOKUP($N33,'Allocation Factors'!$B$13:$AY$554,8,FALSE)*$L33,0)+IF($H33&lt;&gt;0,(VLOOKUP($J33,'Allocation Factors'!$B$13:$AY$554,8,FALSE)*$H33),0)</f>
        <v>0</v>
      </c>
      <c r="T33" s="20">
        <f ca="1">IF($L33&lt;&gt;0,VLOOKUP($N33,'Allocation Factors'!$B$13:$AY$554,9,FALSE)*$L33,0)+IF($H33&lt;&gt;0,(VLOOKUP($J33,'Allocation Factors'!$B$13:$AY$554,9,FALSE)*$H33),0)</f>
        <v>0</v>
      </c>
      <c r="U33" s="20">
        <f ca="1">IF($L33&lt;&gt;0,VLOOKUP($N33,'Allocation Factors'!$B$13:$AY$554,10,FALSE)*$L33,0)+IF($H33&lt;&gt;0,(VLOOKUP($J33,'Allocation Factors'!$B$13:$AY$554,10,FALSE)*$H33),0)</f>
        <v>0</v>
      </c>
      <c r="V33" s="20">
        <f ca="1">IF($L33&lt;&gt;0,VLOOKUP($N33,'Allocation Factors'!$B$13:$AY$554,11,FALSE)*$L33,0)+IF($H33&lt;&gt;0,(VLOOKUP($J33,'Allocation Factors'!$B$13:$AY$554,11,FALSE)*$H33),0)</f>
        <v>0</v>
      </c>
      <c r="W33" s="20">
        <f ca="1">IF($L33&lt;&gt;0,VLOOKUP($N33,'Allocation Factors'!$B$13:$AY$554,12,FALSE)*$L33,0)+IF($H33&lt;&gt;0,(VLOOKUP($J33,'Allocation Factors'!$B$13:$AY$554,12,FALSE)*$H33),0)</f>
        <v>0</v>
      </c>
      <c r="X33" s="20">
        <f ca="1">IF($L33&lt;&gt;0,VLOOKUP($N33,'Allocation Factors'!$B$13:$AY$554,13,FALSE)*$L33,0)+IF($H33&lt;&gt;0,(VLOOKUP($J33,'Allocation Factors'!$B$13:$AY$554,13,FALSE)*$H33),0)</f>
        <v>0</v>
      </c>
      <c r="Y33" s="20">
        <f ca="1">IF($L33&lt;&gt;0,VLOOKUP($N33,'Allocation Factors'!$B$13:$AY$554,14,FALSE)*$L33,0)+IF($H33&lt;&gt;0,(VLOOKUP($J33,'Allocation Factors'!$B$13:$AY$554,14,FALSE)*$H33),0)</f>
        <v>0</v>
      </c>
      <c r="Z33" s="20">
        <f ca="1">IF($L33&lt;&gt;0,VLOOKUP($N33,'Allocation Factors'!$B$13:$AY$554,15,FALSE)*$L33,0)+IF($H33&lt;&gt;0,(VLOOKUP($J33,'Allocation Factors'!$B$13:$AY$554,15,FALSE)*$H33),0)</f>
        <v>0</v>
      </c>
      <c r="AA33" s="20">
        <f ca="1">IF($L33&lt;&gt;0,VLOOKUP($N33,'Allocation Factors'!$B$13:$AY$554,16,FALSE)*$L33,0)+IF($H33&lt;&gt;0,(VLOOKUP($J33,'Allocation Factors'!$B$13:$AY$554,16,FALSE)*$H33),0)</f>
        <v>0</v>
      </c>
      <c r="AB33" s="20">
        <f ca="1">IF($L33&lt;&gt;0,VLOOKUP($N33,'Allocation Factors'!$B$13:$AY$554,17,FALSE)*$L33,0)+IF($H33&lt;&gt;0,(VLOOKUP($J33,'Allocation Factors'!$B$13:$AY$554,17,FALSE)*$H33),0)</f>
        <v>0</v>
      </c>
      <c r="AC33" s="20">
        <f ca="1">IF($L33&lt;&gt;0,VLOOKUP($N33,'Allocation Factors'!$B$13:$AY$554,18,FALSE)*$L33,0)+IF($H33&lt;&gt;0,(VLOOKUP($J33,'Allocation Factors'!$B$13:$AY$554,18,FALSE)*$H33),0)</f>
        <v>0</v>
      </c>
      <c r="AD33" s="20">
        <f ca="1">IF($L33&lt;&gt;0,VLOOKUP($N33,'Allocation Factors'!$B$13:$AY$554,19,FALSE)*$L33,0)+IF($H33&lt;&gt;0,(VLOOKUP($J33,'Allocation Factors'!$B$13:$AY$554,19,FALSE)*$H33),0)</f>
        <v>0</v>
      </c>
      <c r="AE33" s="20">
        <f ca="1">IF($L33&lt;&gt;0,VLOOKUP($N33,'Allocation Factors'!$B$13:$AY$554,20,FALSE)*$L33,0)+IF($H33&lt;&gt;0,(VLOOKUP($J33,'Allocation Factors'!$B$13:$AY$554,20,FALSE)*$H33),0)</f>
        <v>0</v>
      </c>
      <c r="AF33" s="20">
        <f ca="1">IF($L33&lt;&gt;0,VLOOKUP($N33,'Allocation Factors'!$B$13:$AY$554,21,FALSE)*$L33,0)+IF($H33&lt;&gt;0,(VLOOKUP($J33,'Allocation Factors'!$B$13:$AY$554,21,FALSE)*$H33),0)</f>
        <v>0</v>
      </c>
      <c r="AG33" s="20">
        <f ca="1">IF($L33&lt;&gt;0,VLOOKUP($N33,'Allocation Factors'!$B$13:$AY$554,22,FALSE)*$L33,0)+IF($H33&lt;&gt;0,(VLOOKUP($J33,'Allocation Factors'!$B$13:$AY$554,22,FALSE)*$H33),0)</f>
        <v>0</v>
      </c>
      <c r="AH33" s="20">
        <f ca="1">IF($L33&lt;&gt;0,VLOOKUP($N33,'Allocation Factors'!$B$13:$AY$554,23,FALSE)*$L33,0)+IF($H33&lt;&gt;0,(VLOOKUP($J33,'Allocation Factors'!$B$13:$AY$554,23,FALSE)*$H33),0)</f>
        <v>0</v>
      </c>
      <c r="AI33" s="20">
        <f ca="1">IF($L33&lt;&gt;0,VLOOKUP($N33,'Allocation Factors'!$B$13:$AY$554,24,FALSE)*$L33,0)+IF($H33&lt;&gt;0,(VLOOKUP($J33,'Allocation Factors'!$B$13:$AY$554,24,FALSE)*$H33),0)</f>
        <v>0</v>
      </c>
      <c r="AJ33" s="20">
        <v>0</v>
      </c>
    </row>
    <row r="34" spans="1:36" x14ac:dyDescent="0.2">
      <c r="A34" s="2">
        <f t="shared" si="10"/>
        <v>16</v>
      </c>
      <c r="B34" s="1" t="s">
        <v>408</v>
      </c>
      <c r="D34" s="20">
        <f ca="1">SUM('Transmission Class'!V116:V120,'Transmission Class'!V122)</f>
        <v>0</v>
      </c>
      <c r="E34" s="20"/>
      <c r="F34" s="20">
        <f t="shared" ca="1" si="8"/>
        <v>0</v>
      </c>
      <c r="L34" s="20">
        <f t="shared" ca="1" si="9"/>
        <v>0</v>
      </c>
      <c r="N34" s="18" t="s">
        <v>409</v>
      </c>
      <c r="P34" s="20">
        <f ca="1">IF($L34&lt;&gt;0,VLOOKUP($N34,'Allocation Factors'!$B$13:$AY$554,5,FALSE)*$L34,0)+IF($H34&lt;&gt;0,(VLOOKUP($J34,'Allocation Factors'!$B$13:$AY$554,5,FALSE)*$H34),0)</f>
        <v>0</v>
      </c>
      <c r="Q34" s="20">
        <f ca="1">IF($L34&lt;&gt;0,VLOOKUP($N34,'Allocation Factors'!$B$13:$AY$554,6,FALSE)*$L34,0)+IF($H34&lt;&gt;0,(VLOOKUP($J34,'Allocation Factors'!$B$13:$AY$554,6,FALSE)*$H34),0)</f>
        <v>0</v>
      </c>
      <c r="R34" s="20">
        <f ca="1">IF($L34&lt;&gt;0,VLOOKUP($N34,'Allocation Factors'!$B$13:$AY$554,7,FALSE)*$L34,0)+IF($H34&lt;&gt;0,(VLOOKUP($J34,'Allocation Factors'!$B$13:$AY$554,7,FALSE)*$H34),0)</f>
        <v>0</v>
      </c>
      <c r="S34" s="20">
        <f ca="1">IF($L34&lt;&gt;0,VLOOKUP($N34,'Allocation Factors'!$B$13:$AY$554,8,FALSE)*$L34,0)+IF($H34&lt;&gt;0,(VLOOKUP($J34,'Allocation Factors'!$B$13:$AY$554,8,FALSE)*$H34),0)</f>
        <v>0</v>
      </c>
      <c r="T34" s="20">
        <f ca="1">IF($L34&lt;&gt;0,VLOOKUP($N34,'Allocation Factors'!$B$13:$AY$554,9,FALSE)*$L34,0)+IF($H34&lt;&gt;0,(VLOOKUP($J34,'Allocation Factors'!$B$13:$AY$554,9,FALSE)*$H34),0)</f>
        <v>0</v>
      </c>
      <c r="U34" s="20">
        <f ca="1">IF($L34&lt;&gt;0,VLOOKUP($N34,'Allocation Factors'!$B$13:$AY$554,10,FALSE)*$L34,0)+IF($H34&lt;&gt;0,(VLOOKUP($J34,'Allocation Factors'!$B$13:$AY$554,10,FALSE)*$H34),0)</f>
        <v>0</v>
      </c>
      <c r="V34" s="20">
        <f ca="1">IF($L34&lt;&gt;0,VLOOKUP($N34,'Allocation Factors'!$B$13:$AY$554,11,FALSE)*$L34,0)+IF($H34&lt;&gt;0,(VLOOKUP($J34,'Allocation Factors'!$B$13:$AY$554,11,FALSE)*$H34),0)</f>
        <v>0</v>
      </c>
      <c r="W34" s="20">
        <f ca="1">IF($L34&lt;&gt;0,VLOOKUP($N34,'Allocation Factors'!$B$13:$AY$554,12,FALSE)*$L34,0)+IF($H34&lt;&gt;0,(VLOOKUP($J34,'Allocation Factors'!$B$13:$AY$554,12,FALSE)*$H34),0)</f>
        <v>0</v>
      </c>
      <c r="X34" s="20">
        <f ca="1">IF($L34&lt;&gt;0,VLOOKUP($N34,'Allocation Factors'!$B$13:$AY$554,13,FALSE)*$L34,0)+IF($H34&lt;&gt;0,(VLOOKUP($J34,'Allocation Factors'!$B$13:$AY$554,13,FALSE)*$H34),0)</f>
        <v>0</v>
      </c>
      <c r="Y34" s="20">
        <f ca="1">IF($L34&lt;&gt;0,VLOOKUP($N34,'Allocation Factors'!$B$13:$AY$554,14,FALSE)*$L34,0)+IF($H34&lt;&gt;0,(VLOOKUP($J34,'Allocation Factors'!$B$13:$AY$554,14,FALSE)*$H34),0)</f>
        <v>0</v>
      </c>
      <c r="Z34" s="20">
        <f ca="1">IF($L34&lt;&gt;0,VLOOKUP($N34,'Allocation Factors'!$B$13:$AY$554,15,FALSE)*$L34,0)+IF($H34&lt;&gt;0,(VLOOKUP($J34,'Allocation Factors'!$B$13:$AY$554,15,FALSE)*$H34),0)</f>
        <v>0</v>
      </c>
      <c r="AA34" s="20">
        <f ca="1">IF($L34&lt;&gt;0,VLOOKUP($N34,'Allocation Factors'!$B$13:$AY$554,16,FALSE)*$L34,0)+IF($H34&lt;&gt;0,(VLOOKUP($J34,'Allocation Factors'!$B$13:$AY$554,16,FALSE)*$H34),0)</f>
        <v>0</v>
      </c>
      <c r="AB34" s="20">
        <f ca="1">IF($L34&lt;&gt;0,VLOOKUP($N34,'Allocation Factors'!$B$13:$AY$554,17,FALSE)*$L34,0)+IF($H34&lt;&gt;0,(VLOOKUP($J34,'Allocation Factors'!$B$13:$AY$554,17,FALSE)*$H34),0)</f>
        <v>0</v>
      </c>
      <c r="AC34" s="20">
        <f ca="1">IF($L34&lt;&gt;0,VLOOKUP($N34,'Allocation Factors'!$B$13:$AY$554,18,FALSE)*$L34,0)+IF($H34&lt;&gt;0,(VLOOKUP($J34,'Allocation Factors'!$B$13:$AY$554,18,FALSE)*$H34),0)</f>
        <v>0</v>
      </c>
      <c r="AD34" s="20">
        <f ca="1">IF($L34&lt;&gt;0,VLOOKUP($N34,'Allocation Factors'!$B$13:$AY$554,19,FALSE)*$L34,0)+IF($H34&lt;&gt;0,(VLOOKUP($J34,'Allocation Factors'!$B$13:$AY$554,19,FALSE)*$H34),0)</f>
        <v>0</v>
      </c>
      <c r="AE34" s="20">
        <f ca="1">IF($L34&lt;&gt;0,VLOOKUP($N34,'Allocation Factors'!$B$13:$AY$554,20,FALSE)*$L34,0)+IF($H34&lt;&gt;0,(VLOOKUP($J34,'Allocation Factors'!$B$13:$AY$554,20,FALSE)*$H34),0)</f>
        <v>0</v>
      </c>
      <c r="AF34" s="20">
        <f ca="1">IF($L34&lt;&gt;0,VLOOKUP($N34,'Allocation Factors'!$B$13:$AY$554,21,FALSE)*$L34,0)+IF($H34&lt;&gt;0,(VLOOKUP($J34,'Allocation Factors'!$B$13:$AY$554,21,FALSE)*$H34),0)</f>
        <v>0</v>
      </c>
      <c r="AG34" s="20">
        <f ca="1">IF($L34&lt;&gt;0,VLOOKUP($N34,'Allocation Factors'!$B$13:$AY$554,22,FALSE)*$L34,0)+IF($H34&lt;&gt;0,(VLOOKUP($J34,'Allocation Factors'!$B$13:$AY$554,22,FALSE)*$H34),0)</f>
        <v>0</v>
      </c>
      <c r="AH34" s="20">
        <f ca="1">IF($L34&lt;&gt;0,VLOOKUP($N34,'Allocation Factors'!$B$13:$AY$554,23,FALSE)*$L34,0)+IF($H34&lt;&gt;0,(VLOOKUP($J34,'Allocation Factors'!$B$13:$AY$554,23,FALSE)*$H34),0)</f>
        <v>0</v>
      </c>
      <c r="AI34" s="20">
        <f ca="1">IF($L34&lt;&gt;0,VLOOKUP($N34,'Allocation Factors'!$B$13:$AY$554,24,FALSE)*$L34,0)+IF($H34&lt;&gt;0,(VLOOKUP($J34,'Allocation Factors'!$B$13:$AY$554,24,FALSE)*$H34),0)</f>
        <v>0</v>
      </c>
      <c r="AJ34" s="20">
        <v>0</v>
      </c>
    </row>
    <row r="35" spans="1:36" x14ac:dyDescent="0.2">
      <c r="A35" s="2">
        <f t="shared" si="10"/>
        <v>17</v>
      </c>
      <c r="B35" s="1" t="s">
        <v>410</v>
      </c>
      <c r="D35" s="20">
        <f ca="1">SUM('Transmission Class'!X116:X120,'Transmission Class'!X122)</f>
        <v>0</v>
      </c>
      <c r="E35" s="20"/>
      <c r="F35" s="20">
        <f t="shared" ca="1" si="8"/>
        <v>0</v>
      </c>
      <c r="L35" s="20">
        <f t="shared" ca="1" si="9"/>
        <v>0</v>
      </c>
      <c r="N35" s="18" t="s">
        <v>411</v>
      </c>
      <c r="P35" s="20">
        <f ca="1">IF($L35&lt;&gt;0,VLOOKUP($N35,'Allocation Factors'!$B$13:$AY$554,5,FALSE)*$L35,0)+IF($H35&lt;&gt;0,(VLOOKUP($J35,'Allocation Factors'!$B$13:$AY$554,5,FALSE)*$H35),0)</f>
        <v>0</v>
      </c>
      <c r="Q35" s="20">
        <f ca="1">IF($L35&lt;&gt;0,VLOOKUP($N35,'Allocation Factors'!$B$13:$AY$554,6,FALSE)*$L35,0)+IF($H35&lt;&gt;0,(VLOOKUP($J35,'Allocation Factors'!$B$13:$AY$554,6,FALSE)*$H35),0)</f>
        <v>0</v>
      </c>
      <c r="R35" s="20">
        <f ca="1">IF($L35&lt;&gt;0,VLOOKUP($N35,'Allocation Factors'!$B$13:$AY$554,7,FALSE)*$L35,0)+IF($H35&lt;&gt;0,(VLOOKUP($J35,'Allocation Factors'!$B$13:$AY$554,7,FALSE)*$H35),0)</f>
        <v>0</v>
      </c>
      <c r="S35" s="20">
        <f ca="1">IF($L35&lt;&gt;0,VLOOKUP($N35,'Allocation Factors'!$B$13:$AY$554,8,FALSE)*$L35,0)+IF($H35&lt;&gt;0,(VLOOKUP($J35,'Allocation Factors'!$B$13:$AY$554,8,FALSE)*$H35),0)</f>
        <v>0</v>
      </c>
      <c r="T35" s="20">
        <f ca="1">IF($L35&lt;&gt;0,VLOOKUP($N35,'Allocation Factors'!$B$13:$AY$554,9,FALSE)*$L35,0)+IF($H35&lt;&gt;0,(VLOOKUP($J35,'Allocation Factors'!$B$13:$AY$554,9,FALSE)*$H35),0)</f>
        <v>0</v>
      </c>
      <c r="U35" s="20">
        <f ca="1">IF($L35&lt;&gt;0,VLOOKUP($N35,'Allocation Factors'!$B$13:$AY$554,10,FALSE)*$L35,0)+IF($H35&lt;&gt;0,(VLOOKUP($J35,'Allocation Factors'!$B$13:$AY$554,10,FALSE)*$H35),0)</f>
        <v>0</v>
      </c>
      <c r="V35" s="20">
        <f ca="1">IF($L35&lt;&gt;0,VLOOKUP($N35,'Allocation Factors'!$B$13:$AY$554,11,FALSE)*$L35,0)+IF($H35&lt;&gt;0,(VLOOKUP($J35,'Allocation Factors'!$B$13:$AY$554,11,FALSE)*$H35),0)</f>
        <v>0</v>
      </c>
      <c r="W35" s="20">
        <f ca="1">IF($L35&lt;&gt;0,VLOOKUP($N35,'Allocation Factors'!$B$13:$AY$554,12,FALSE)*$L35,0)+IF($H35&lt;&gt;0,(VLOOKUP($J35,'Allocation Factors'!$B$13:$AY$554,12,FALSE)*$H35),0)</f>
        <v>0</v>
      </c>
      <c r="X35" s="20">
        <f ca="1">IF($L35&lt;&gt;0,VLOOKUP($N35,'Allocation Factors'!$B$13:$AY$554,13,FALSE)*$L35,0)+IF($H35&lt;&gt;0,(VLOOKUP($J35,'Allocation Factors'!$B$13:$AY$554,13,FALSE)*$H35),0)</f>
        <v>0</v>
      </c>
      <c r="Y35" s="20">
        <f ca="1">IF($L35&lt;&gt;0,VLOOKUP($N35,'Allocation Factors'!$B$13:$AY$554,14,FALSE)*$L35,0)+IF($H35&lt;&gt;0,(VLOOKUP($J35,'Allocation Factors'!$B$13:$AY$554,14,FALSE)*$H35),0)</f>
        <v>0</v>
      </c>
      <c r="Z35" s="20">
        <f ca="1">IF($L35&lt;&gt;0,VLOOKUP($N35,'Allocation Factors'!$B$13:$AY$554,15,FALSE)*$L35,0)+IF($H35&lt;&gt;0,(VLOOKUP($J35,'Allocation Factors'!$B$13:$AY$554,15,FALSE)*$H35),0)</f>
        <v>0</v>
      </c>
      <c r="AA35" s="20">
        <f ca="1">IF($L35&lt;&gt;0,VLOOKUP($N35,'Allocation Factors'!$B$13:$AY$554,16,FALSE)*$L35,0)+IF($H35&lt;&gt;0,(VLOOKUP($J35,'Allocation Factors'!$B$13:$AY$554,16,FALSE)*$H35),0)</f>
        <v>0</v>
      </c>
      <c r="AB35" s="20">
        <f ca="1">IF($L35&lt;&gt;0,VLOOKUP($N35,'Allocation Factors'!$B$13:$AY$554,17,FALSE)*$L35,0)+IF($H35&lt;&gt;0,(VLOOKUP($J35,'Allocation Factors'!$B$13:$AY$554,17,FALSE)*$H35),0)</f>
        <v>0</v>
      </c>
      <c r="AC35" s="20">
        <f ca="1">IF($L35&lt;&gt;0,VLOOKUP($N35,'Allocation Factors'!$B$13:$AY$554,18,FALSE)*$L35,0)+IF($H35&lt;&gt;0,(VLOOKUP($J35,'Allocation Factors'!$B$13:$AY$554,18,FALSE)*$H35),0)</f>
        <v>0</v>
      </c>
      <c r="AD35" s="20">
        <f ca="1">IF($L35&lt;&gt;0,VLOOKUP($N35,'Allocation Factors'!$B$13:$AY$554,19,FALSE)*$L35,0)+IF($H35&lt;&gt;0,(VLOOKUP($J35,'Allocation Factors'!$B$13:$AY$554,19,FALSE)*$H35),0)</f>
        <v>0</v>
      </c>
      <c r="AE35" s="20">
        <f ca="1">IF($L35&lt;&gt;0,VLOOKUP($N35,'Allocation Factors'!$B$13:$AY$554,20,FALSE)*$L35,0)+IF($H35&lt;&gt;0,(VLOOKUP($J35,'Allocation Factors'!$B$13:$AY$554,20,FALSE)*$H35),0)</f>
        <v>0</v>
      </c>
      <c r="AF35" s="20">
        <f ca="1">IF($L35&lt;&gt;0,VLOOKUP($N35,'Allocation Factors'!$B$13:$AY$554,21,FALSE)*$L35,0)+IF($H35&lt;&gt;0,(VLOOKUP($J35,'Allocation Factors'!$B$13:$AY$554,21,FALSE)*$H35),0)</f>
        <v>0</v>
      </c>
      <c r="AG35" s="20">
        <f ca="1">IF($L35&lt;&gt;0,VLOOKUP($N35,'Allocation Factors'!$B$13:$AY$554,22,FALSE)*$L35,0)+IF($H35&lt;&gt;0,(VLOOKUP($J35,'Allocation Factors'!$B$13:$AY$554,22,FALSE)*$H35),0)</f>
        <v>0</v>
      </c>
      <c r="AH35" s="20">
        <f ca="1">IF($L35&lt;&gt;0,VLOOKUP($N35,'Allocation Factors'!$B$13:$AY$554,23,FALSE)*$L35,0)+IF($H35&lt;&gt;0,(VLOOKUP($J35,'Allocation Factors'!$B$13:$AY$554,23,FALSE)*$H35),0)</f>
        <v>0</v>
      </c>
      <c r="AI35" s="20">
        <f ca="1">IF($L35&lt;&gt;0,VLOOKUP($N35,'Allocation Factors'!$B$13:$AY$554,24,FALSE)*$L35,0)+IF($H35&lt;&gt;0,(VLOOKUP($J35,'Allocation Factors'!$B$13:$AY$554,24,FALSE)*$H35),0)</f>
        <v>0</v>
      </c>
      <c r="AJ35" s="20">
        <v>0</v>
      </c>
    </row>
    <row r="36" spans="1:36" x14ac:dyDescent="0.2">
      <c r="A36" s="2">
        <f t="shared" si="10"/>
        <v>18</v>
      </c>
      <c r="B36" s="1" t="s">
        <v>412</v>
      </c>
      <c r="D36" s="20">
        <f ca="1">SUM('Transmission Class'!Z116:Z120,'Transmission Class'!Z122)</f>
        <v>1294.5219427863499</v>
      </c>
      <c r="E36" s="20"/>
      <c r="F36" s="20">
        <f t="shared" ca="1" si="8"/>
        <v>1294.5219427863499</v>
      </c>
      <c r="L36" s="20">
        <f t="shared" ca="1" si="9"/>
        <v>1294.5219427863499</v>
      </c>
      <c r="N36" s="18" t="s">
        <v>263</v>
      </c>
      <c r="P36" s="20">
        <f ca="1">IF($L36&lt;&gt;0,VLOOKUP($N36,'Allocation Factors'!$B$13:$AY$554,5,FALSE)*$L36,0)+IF($H36&lt;&gt;0,(VLOOKUP($J36,'Allocation Factors'!$B$13:$AY$554,5,FALSE)*$H36),0)</f>
        <v>571.62228886358355</v>
      </c>
      <c r="Q36" s="20">
        <f ca="1">IF($L36&lt;&gt;0,VLOOKUP($N36,'Allocation Factors'!$B$13:$AY$554,6,FALSE)*$L36,0)+IF($H36&lt;&gt;0,(VLOOKUP($J36,'Allocation Factors'!$B$13:$AY$554,6,FALSE)*$H36),0)</f>
        <v>406.04874274730338</v>
      </c>
      <c r="R36" s="20">
        <f ca="1">IF($L36&lt;&gt;0,VLOOKUP($N36,'Allocation Factors'!$B$13:$AY$554,7,FALSE)*$L36,0)+IF($H36&lt;&gt;0,(VLOOKUP($J36,'Allocation Factors'!$B$13:$AY$554,7,FALSE)*$H36),0)</f>
        <v>110.69038565260395</v>
      </c>
      <c r="S36" s="20">
        <f ca="1">IF($L36&lt;&gt;0,VLOOKUP($N36,'Allocation Factors'!$B$13:$AY$554,8,FALSE)*$L36,0)+IF($H36&lt;&gt;0,(VLOOKUP($J36,'Allocation Factors'!$B$13:$AY$554,8,FALSE)*$H36),0)</f>
        <v>0</v>
      </c>
      <c r="T36" s="20">
        <f ca="1">IF($L36&lt;&gt;0,VLOOKUP($N36,'Allocation Factors'!$B$13:$AY$554,9,FALSE)*$L36,0)+IF($H36&lt;&gt;0,(VLOOKUP($J36,'Allocation Factors'!$B$13:$AY$554,9,FALSE)*$H36),0)</f>
        <v>0</v>
      </c>
      <c r="U36" s="20">
        <f ca="1">IF($L36&lt;&gt;0,VLOOKUP($N36,'Allocation Factors'!$B$13:$AY$554,10,FALSE)*$L36,0)+IF($H36&lt;&gt;0,(VLOOKUP($J36,'Allocation Factors'!$B$13:$AY$554,10,FALSE)*$H36),0)</f>
        <v>115.93060741889406</v>
      </c>
      <c r="V36" s="20">
        <f ca="1">IF($L36&lt;&gt;0,VLOOKUP($N36,'Allocation Factors'!$B$13:$AY$554,11,FALSE)*$L36,0)+IF($H36&lt;&gt;0,(VLOOKUP($J36,'Allocation Factors'!$B$13:$AY$554,11,FALSE)*$H36),0)</f>
        <v>0</v>
      </c>
      <c r="W36" s="20">
        <f ca="1">IF($L36&lt;&gt;0,VLOOKUP($N36,'Allocation Factors'!$B$13:$AY$554,12,FALSE)*$L36,0)+IF($H36&lt;&gt;0,(VLOOKUP($J36,'Allocation Factors'!$B$13:$AY$554,12,FALSE)*$H36),0)</f>
        <v>0</v>
      </c>
      <c r="X36" s="20">
        <f ca="1">IF($L36&lt;&gt;0,VLOOKUP($N36,'Allocation Factors'!$B$13:$AY$554,13,FALSE)*$L36,0)+IF($H36&lt;&gt;0,(VLOOKUP($J36,'Allocation Factors'!$B$13:$AY$554,13,FALSE)*$H36),0)</f>
        <v>0</v>
      </c>
      <c r="Y36" s="20">
        <f ca="1">IF($L36&lt;&gt;0,VLOOKUP($N36,'Allocation Factors'!$B$13:$AY$554,14,FALSE)*$L36,0)+IF($H36&lt;&gt;0,(VLOOKUP($J36,'Allocation Factors'!$B$13:$AY$554,14,FALSE)*$H36),0)</f>
        <v>62.666791557038977</v>
      </c>
      <c r="Z36" s="20">
        <f ca="1">IF($L36&lt;&gt;0,VLOOKUP($N36,'Allocation Factors'!$B$13:$AY$554,15,FALSE)*$L36,0)+IF($H36&lt;&gt;0,(VLOOKUP($J36,'Allocation Factors'!$B$13:$AY$554,15,FALSE)*$H36),0)</f>
        <v>0</v>
      </c>
      <c r="AA36" s="20">
        <f ca="1">IF($L36&lt;&gt;0,VLOOKUP($N36,'Allocation Factors'!$B$13:$AY$554,16,FALSE)*$L36,0)+IF($H36&lt;&gt;0,(VLOOKUP($J36,'Allocation Factors'!$B$13:$AY$554,16,FALSE)*$H36),0)</f>
        <v>8.8336048365757376E-3</v>
      </c>
      <c r="AB36" s="20">
        <f ca="1">IF($L36&lt;&gt;0,VLOOKUP($N36,'Allocation Factors'!$B$13:$AY$554,17,FALSE)*$L36,0)+IF($H36&lt;&gt;0,(VLOOKUP($J36,'Allocation Factors'!$B$13:$AY$554,17,FALSE)*$H36),0)</f>
        <v>0.1187274864902458</v>
      </c>
      <c r="AC36" s="20">
        <f ca="1">IF($L36&lt;&gt;0,VLOOKUP($N36,'Allocation Factors'!$B$13:$AY$554,18,FALSE)*$L36,0)+IF($H36&lt;&gt;0,(VLOOKUP($J36,'Allocation Factors'!$B$13:$AY$554,18,FALSE)*$H36),0)</f>
        <v>0</v>
      </c>
      <c r="AD36" s="20">
        <f ca="1">IF($L36&lt;&gt;0,VLOOKUP($N36,'Allocation Factors'!$B$13:$AY$554,19,FALSE)*$L36,0)+IF($H36&lt;&gt;0,(VLOOKUP($J36,'Allocation Factors'!$B$13:$AY$554,19,FALSE)*$H36),0)</f>
        <v>0</v>
      </c>
      <c r="AE36" s="20">
        <f ca="1">IF($L36&lt;&gt;0,VLOOKUP($N36,'Allocation Factors'!$B$13:$AY$554,20,FALSE)*$L36,0)+IF($H36&lt;&gt;0,(VLOOKUP($J36,'Allocation Factors'!$B$13:$AY$554,20,FALSE)*$H36),0)</f>
        <v>11.022115232092519</v>
      </c>
      <c r="AF36" s="20">
        <f ca="1">IF($L36&lt;&gt;0,VLOOKUP($N36,'Allocation Factors'!$B$13:$AY$554,21,FALSE)*$L36,0)+IF($H36&lt;&gt;0,(VLOOKUP($J36,'Allocation Factors'!$B$13:$AY$554,21,FALSE)*$H36),0)</f>
        <v>16.413450223506391</v>
      </c>
      <c r="AG36" s="20">
        <f ca="1">IF($L36&lt;&gt;0,VLOOKUP($N36,'Allocation Factors'!$B$13:$AY$554,22,FALSE)*$L36,0)+IF($H36&lt;&gt;0,(VLOOKUP($J36,'Allocation Factors'!$B$13:$AY$554,22,FALSE)*$H36),0)</f>
        <v>0</v>
      </c>
      <c r="AH36" s="20">
        <f ca="1">IF($L36&lt;&gt;0,VLOOKUP($N36,'Allocation Factors'!$B$13:$AY$554,23,FALSE)*$L36,0)+IF($H36&lt;&gt;0,(VLOOKUP($J36,'Allocation Factors'!$B$13:$AY$554,23,FALSE)*$H36),0)</f>
        <v>0</v>
      </c>
      <c r="AI36" s="20">
        <f ca="1">IF($L36&lt;&gt;0,VLOOKUP($N36,'Allocation Factors'!$B$13:$AY$554,24,FALSE)*$L36,0)+IF($H36&lt;&gt;0,(VLOOKUP($J36,'Allocation Factors'!$B$13:$AY$554,24,FALSE)*$H36),0)</f>
        <v>0</v>
      </c>
      <c r="AJ36" s="20">
        <v>0</v>
      </c>
    </row>
    <row r="37" spans="1:36" x14ac:dyDescent="0.2">
      <c r="A37" s="2">
        <f t="shared" si="10"/>
        <v>19</v>
      </c>
      <c r="B37" s="1" t="s">
        <v>413</v>
      </c>
      <c r="D37" s="20">
        <f ca="1">SUM('Transmission Class'!AB116:AB120,'Transmission Class'!AB122)</f>
        <v>29913.696260682678</v>
      </c>
      <c r="E37" s="20"/>
      <c r="F37" s="20">
        <f t="shared" ca="1" si="8"/>
        <v>29913.696260682678</v>
      </c>
      <c r="H37" s="20">
        <f ca="1">'Transmission Class'!AB117</f>
        <v>18533.95038585359</v>
      </c>
      <c r="J37" s="18" t="s">
        <v>414</v>
      </c>
      <c r="L37" s="20">
        <f t="shared" ca="1" si="9"/>
        <v>11379.745874829088</v>
      </c>
      <c r="N37" s="18" t="s">
        <v>415</v>
      </c>
      <c r="P37" s="20">
        <f ca="1">IF($L37&lt;&gt;0,VLOOKUP($N37,'Allocation Factors'!$B$13:$AY$554,5,FALSE)*$L37,0)+IF($H37&lt;&gt;0,(VLOOKUP($J37,'Allocation Factors'!$B$13:$AY$554,5,FALSE)*$H37),0)</f>
        <v>3363.8733914304312</v>
      </c>
      <c r="Q37" s="20">
        <f ca="1">IF($L37&lt;&gt;0,VLOOKUP($N37,'Allocation Factors'!$B$13:$AY$554,6,FALSE)*$L37,0)+IF($H37&lt;&gt;0,(VLOOKUP($J37,'Allocation Factors'!$B$13:$AY$554,6,FALSE)*$H37),0)</f>
        <v>2418.36508646212</v>
      </c>
      <c r="R37" s="20">
        <f ca="1">IF($L37&lt;&gt;0,VLOOKUP($N37,'Allocation Factors'!$B$13:$AY$554,7,FALSE)*$L37,0)+IF($H37&lt;&gt;0,(VLOOKUP($J37,'Allocation Factors'!$B$13:$AY$554,7,FALSE)*$H37),0)</f>
        <v>1076.3130224766801</v>
      </c>
      <c r="S37" s="20">
        <f ca="1">IF($L37&lt;&gt;0,VLOOKUP($N37,'Allocation Factors'!$B$13:$AY$554,8,FALSE)*$L37,0)+IF($H37&lt;&gt;0,(VLOOKUP($J37,'Allocation Factors'!$B$13:$AY$554,8,FALSE)*$H37),0)</f>
        <v>0</v>
      </c>
      <c r="T37" s="20">
        <f ca="1">IF($L37&lt;&gt;0,VLOOKUP($N37,'Allocation Factors'!$B$13:$AY$554,9,FALSE)*$L37,0)+IF($H37&lt;&gt;0,(VLOOKUP($J37,'Allocation Factors'!$B$13:$AY$554,9,FALSE)*$H37),0)</f>
        <v>0</v>
      </c>
      <c r="U37" s="20">
        <f ca="1">IF($L37&lt;&gt;0,VLOOKUP($N37,'Allocation Factors'!$B$13:$AY$554,10,FALSE)*$L37,0)+IF($H37&lt;&gt;0,(VLOOKUP($J37,'Allocation Factors'!$B$13:$AY$554,10,FALSE)*$H37),0)</f>
        <v>1446.4911463331973</v>
      </c>
      <c r="V37" s="20">
        <f ca="1">IF($L37&lt;&gt;0,VLOOKUP($N37,'Allocation Factors'!$B$13:$AY$554,11,FALSE)*$L37,0)+IF($H37&lt;&gt;0,(VLOOKUP($J37,'Allocation Factors'!$B$13:$AY$554,11,FALSE)*$H37),0)</f>
        <v>29.184161028168063</v>
      </c>
      <c r="W37" s="20">
        <f ca="1">IF($L37&lt;&gt;0,VLOOKUP($N37,'Allocation Factors'!$B$13:$AY$554,12,FALSE)*$L37,0)+IF($H37&lt;&gt;0,(VLOOKUP($J37,'Allocation Factors'!$B$13:$AY$554,12,FALSE)*$H37),0)</f>
        <v>0</v>
      </c>
      <c r="X37" s="20">
        <f ca="1">IF($L37&lt;&gt;0,VLOOKUP($N37,'Allocation Factors'!$B$13:$AY$554,13,FALSE)*$L37,0)+IF($H37&lt;&gt;0,(VLOOKUP($J37,'Allocation Factors'!$B$13:$AY$554,13,FALSE)*$H37),0)</f>
        <v>0</v>
      </c>
      <c r="Y37" s="20">
        <f ca="1">IF($L37&lt;&gt;0,VLOOKUP($N37,'Allocation Factors'!$B$13:$AY$554,14,FALSE)*$L37,0)+IF($H37&lt;&gt;0,(VLOOKUP($J37,'Allocation Factors'!$B$13:$AY$554,14,FALSE)*$H37),0)</f>
        <v>525.29414518734905</v>
      </c>
      <c r="Z37" s="20">
        <f ca="1">IF($L37&lt;&gt;0,VLOOKUP($N37,'Allocation Factors'!$B$13:$AY$554,15,FALSE)*$L37,0)+IF($H37&lt;&gt;0,(VLOOKUP($J37,'Allocation Factors'!$B$13:$AY$554,15,FALSE)*$H37),0)</f>
        <v>0</v>
      </c>
      <c r="AA37" s="20">
        <f ca="1">IF($L37&lt;&gt;0,VLOOKUP($N37,'Allocation Factors'!$B$13:$AY$554,16,FALSE)*$L37,0)+IF($H37&lt;&gt;0,(VLOOKUP($J37,'Allocation Factors'!$B$13:$AY$554,16,FALSE)*$H37),0)</f>
        <v>174.45858572249392</v>
      </c>
      <c r="AB37" s="20">
        <f ca="1">IF($L37&lt;&gt;0,VLOOKUP($N37,'Allocation Factors'!$B$13:$AY$554,17,FALSE)*$L37,0)+IF($H37&lt;&gt;0,(VLOOKUP($J37,'Allocation Factors'!$B$13:$AY$554,17,FALSE)*$H37),0)</f>
        <v>20.175746442738568</v>
      </c>
      <c r="AC37" s="20">
        <f ca="1">IF($L37&lt;&gt;0,VLOOKUP($N37,'Allocation Factors'!$B$13:$AY$554,18,FALSE)*$L37,0)+IF($H37&lt;&gt;0,(VLOOKUP($J37,'Allocation Factors'!$B$13:$AY$554,18,FALSE)*$H37),0)</f>
        <v>9.0764407211430935</v>
      </c>
      <c r="AD37" s="20">
        <f ca="1">IF($L37&lt;&gt;0,VLOOKUP($N37,'Allocation Factors'!$B$13:$AY$554,19,FALSE)*$L37,0)+IF($H37&lt;&gt;0,(VLOOKUP($J37,'Allocation Factors'!$B$13:$AY$554,19,FALSE)*$H37),0)</f>
        <v>0</v>
      </c>
      <c r="AE37" s="20">
        <f ca="1">IF($L37&lt;&gt;0,VLOOKUP($N37,'Allocation Factors'!$B$13:$AY$554,20,FALSE)*$L37,0)+IF($H37&lt;&gt;0,(VLOOKUP($J37,'Allocation Factors'!$B$13:$AY$554,20,FALSE)*$H37),0)</f>
        <v>102.65373429149129</v>
      </c>
      <c r="AF37" s="20">
        <f ca="1">IF($L37&lt;&gt;0,VLOOKUP($N37,'Allocation Factors'!$B$13:$AY$554,21,FALSE)*$L37,0)+IF($H37&lt;&gt;0,(VLOOKUP($J37,'Allocation Factors'!$B$13:$AY$554,21,FALSE)*$H37),0)</f>
        <v>91.71382017448002</v>
      </c>
      <c r="AG37" s="20">
        <f ca="1">IF($L37&lt;&gt;0,VLOOKUP($N37,'Allocation Factors'!$B$13:$AY$554,22,FALSE)*$L37,0)+IF($H37&lt;&gt;0,(VLOOKUP($J37,'Allocation Factors'!$B$13:$AY$554,22,FALSE)*$H37),0)</f>
        <v>20289.00385871821</v>
      </c>
      <c r="AH37" s="20">
        <f ca="1">IF($L37&lt;&gt;0,VLOOKUP($N37,'Allocation Factors'!$B$13:$AY$554,23,FALSE)*$L37,0)+IF($H37&lt;&gt;0,(VLOOKUP($J37,'Allocation Factors'!$B$13:$AY$554,23,FALSE)*$H37),0)</f>
        <v>290.69267929902242</v>
      </c>
      <c r="AI37" s="20">
        <f ca="1">IF($L37&lt;&gt;0,VLOOKUP($N37,'Allocation Factors'!$B$13:$AY$554,24,FALSE)*$L37,0)+IF($H37&lt;&gt;0,(VLOOKUP($J37,'Allocation Factors'!$B$13:$AY$554,24,FALSE)*$H37),0)</f>
        <v>76.400442395155451</v>
      </c>
      <c r="AJ37" s="20">
        <v>0</v>
      </c>
    </row>
    <row r="38" spans="1:36" x14ac:dyDescent="0.2">
      <c r="A38" s="2">
        <f t="shared" si="10"/>
        <v>20</v>
      </c>
      <c r="B38" s="1" t="s">
        <v>416</v>
      </c>
      <c r="D38" s="42">
        <f ca="1">SUM(D31:D37)</f>
        <v>31208.218203469027</v>
      </c>
      <c r="F38" s="42">
        <f ca="1">SUM(F31:F37)</f>
        <v>31208.218203469027</v>
      </c>
      <c r="H38" s="42">
        <f ca="1">SUM(H31:H37)</f>
        <v>18533.95038585359</v>
      </c>
      <c r="L38" s="42">
        <f ca="1">SUM(L31:L37)</f>
        <v>12674.267817615439</v>
      </c>
      <c r="P38" s="42">
        <f t="shared" ref="P38:AH38" ca="1" si="11">SUM(P31:P37)</f>
        <v>3935.4956802940146</v>
      </c>
      <c r="Q38" s="42">
        <f t="shared" ca="1" si="11"/>
        <v>2824.4138292094235</v>
      </c>
      <c r="R38" s="42">
        <f t="shared" ca="1" si="11"/>
        <v>1187.003408129284</v>
      </c>
      <c r="S38" s="42">
        <f t="shared" ca="1" si="11"/>
        <v>0</v>
      </c>
      <c r="T38" s="42">
        <f t="shared" ca="1" si="11"/>
        <v>0</v>
      </c>
      <c r="U38" s="42">
        <f t="shared" ca="1" si="11"/>
        <v>1562.4217537520913</v>
      </c>
      <c r="V38" s="42">
        <f t="shared" ca="1" si="11"/>
        <v>29.184161028168063</v>
      </c>
      <c r="W38" s="42">
        <f t="shared" ca="1" si="11"/>
        <v>0</v>
      </c>
      <c r="X38" s="42">
        <f t="shared" ca="1" si="11"/>
        <v>0</v>
      </c>
      <c r="Y38" s="42">
        <f t="shared" ca="1" si="11"/>
        <v>587.96093674438805</v>
      </c>
      <c r="Z38" s="42">
        <f t="shared" ca="1" si="11"/>
        <v>0</v>
      </c>
      <c r="AA38" s="42">
        <f t="shared" ca="1" si="11"/>
        <v>174.4674193273305</v>
      </c>
      <c r="AB38" s="42">
        <f t="shared" ca="1" si="11"/>
        <v>20.294473929228815</v>
      </c>
      <c r="AC38" s="42">
        <f t="shared" ca="1" si="11"/>
        <v>9.0764407211430935</v>
      </c>
      <c r="AD38" s="42">
        <f t="shared" ca="1" si="11"/>
        <v>0</v>
      </c>
      <c r="AE38" s="42">
        <f t="shared" ca="1" si="11"/>
        <v>113.67584952358381</v>
      </c>
      <c r="AF38" s="42">
        <f t="shared" ca="1" si="11"/>
        <v>108.12727039798641</v>
      </c>
      <c r="AG38" s="42">
        <f t="shared" ca="1" si="11"/>
        <v>20289.00385871821</v>
      </c>
      <c r="AH38" s="42">
        <f t="shared" ca="1" si="11"/>
        <v>290.69267929902242</v>
      </c>
      <c r="AI38" s="42">
        <f ca="1">SUM(AI31:AI37)</f>
        <v>76.400442395155451</v>
      </c>
      <c r="AJ38" s="42">
        <f>SUM(AJ31:AJ37)</f>
        <v>0</v>
      </c>
    </row>
    <row r="39" spans="1:36" x14ac:dyDescent="0.2">
      <c r="D39" s="8"/>
      <c r="F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x14ac:dyDescent="0.2">
      <c r="B40" s="77" t="s">
        <v>417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x14ac:dyDescent="0.2">
      <c r="A41" s="2">
        <f>A38+1</f>
        <v>21</v>
      </c>
      <c r="B41" s="1" t="s">
        <v>418</v>
      </c>
      <c r="D41" s="20">
        <v>10709.990086266376</v>
      </c>
      <c r="E41" s="20"/>
      <c r="F41" s="20">
        <f t="shared" ref="F41:F43" si="12">+D41</f>
        <v>10709.990086266376</v>
      </c>
      <c r="G41" s="20"/>
      <c r="H41" s="20"/>
      <c r="I41" s="20"/>
      <c r="J41" s="20"/>
      <c r="K41" s="20"/>
      <c r="L41" s="20">
        <f t="shared" ref="L41:L55" si="13">F41-H41</f>
        <v>10709.990086266376</v>
      </c>
      <c r="N41" s="18" t="s">
        <v>419</v>
      </c>
      <c r="P41" s="20">
        <f>IF($L41&lt;&gt;0,VLOOKUP($N41,'Allocation Factors'!$B$13:$AY$554,5,FALSE)*$L41,0)+IF($H41&lt;&gt;0,(VLOOKUP($J41,'Allocation Factors'!$B$13:$AY$554,5,FALSE)*$H41),0)</f>
        <v>4311.5308396929458</v>
      </c>
      <c r="Q41" s="20">
        <f>IF($L41&lt;&gt;0,VLOOKUP($N41,'Allocation Factors'!$B$13:$AY$554,6,FALSE)*$L41,0)+IF($H41&lt;&gt;0,(VLOOKUP($J41,'Allocation Factors'!$B$13:$AY$554,6,FALSE)*$H41),0)</f>
        <v>3064.1157688352655</v>
      </c>
      <c r="R41" s="20">
        <f>IF($L41&lt;&gt;0,VLOOKUP($N41,'Allocation Factors'!$B$13:$AY$554,7,FALSE)*$L41,0)+IF($H41&lt;&gt;0,(VLOOKUP($J41,'Allocation Factors'!$B$13:$AY$554,7,FALSE)*$H41),0)</f>
        <v>834.89573569200149</v>
      </c>
      <c r="S41" s="20">
        <f>IF($L41&lt;&gt;0,VLOOKUP($N41,'Allocation Factors'!$B$13:$AY$554,8,FALSE)*$L41,0)+IF($H41&lt;&gt;0,(VLOOKUP($J41,'Allocation Factors'!$B$13:$AY$554,8,FALSE)*$H41),0)</f>
        <v>0</v>
      </c>
      <c r="T41" s="20">
        <f>IF($L41&lt;&gt;0,VLOOKUP($N41,'Allocation Factors'!$B$13:$AY$554,9,FALSE)*$L41,0)+IF($H41&lt;&gt;0,(VLOOKUP($J41,'Allocation Factors'!$B$13:$AY$554,9,FALSE)*$H41),0)</f>
        <v>0</v>
      </c>
      <c r="U41" s="20">
        <f>IF($L41&lt;&gt;0,VLOOKUP($N41,'Allocation Factors'!$B$13:$AY$554,10,FALSE)*$L41,0)+IF($H41&lt;&gt;0,(VLOOKUP($J41,'Allocation Factors'!$B$13:$AY$554,10,FALSE)*$H41),0)</f>
        <v>874.42074756147736</v>
      </c>
      <c r="V41" s="20">
        <f>IF($L41&lt;&gt;0,VLOOKUP($N41,'Allocation Factors'!$B$13:$AY$554,11,FALSE)*$L41,0)+IF($H41&lt;&gt;0,(VLOOKUP($J41,'Allocation Factors'!$B$13:$AY$554,11,FALSE)*$H41),0)</f>
        <v>0</v>
      </c>
      <c r="W41" s="20">
        <f>IF($L41&lt;&gt;0,VLOOKUP($N41,'Allocation Factors'!$B$13:$AY$554,12,FALSE)*$L41,0)+IF($H41&lt;&gt;0,(VLOOKUP($J41,'Allocation Factors'!$B$13:$AY$554,12,FALSE)*$H41),0)</f>
        <v>244.99286254091254</v>
      </c>
      <c r="X41" s="20">
        <f>IF($L41&lt;&gt;0,VLOOKUP($N41,'Allocation Factors'!$B$13:$AY$554,13,FALSE)*$L41,0)+IF($H41&lt;&gt;0,(VLOOKUP($J41,'Allocation Factors'!$B$13:$AY$554,13,FALSE)*$H41),0)</f>
        <v>0</v>
      </c>
      <c r="Y41" s="20">
        <f>IF($L41&lt;&gt;0,VLOOKUP($N41,'Allocation Factors'!$B$13:$AY$554,14,FALSE)*$L41,0)+IF($H41&lt;&gt;0,(VLOOKUP($J41,'Allocation Factors'!$B$13:$AY$554,14,FALSE)*$H41),0)</f>
        <v>1161.3424829615801</v>
      </c>
      <c r="Z41" s="20">
        <f>IF($L41&lt;&gt;0,VLOOKUP($N41,'Allocation Factors'!$B$13:$AY$554,15,FALSE)*$L41,0)+IF($H41&lt;&gt;0,(VLOOKUP($J41,'Allocation Factors'!$B$13:$AY$554,15,FALSE)*$H41),0)</f>
        <v>0</v>
      </c>
      <c r="AA41" s="20">
        <f>IF($L41&lt;&gt;0,VLOOKUP($N41,'Allocation Factors'!$B$13:$AY$554,16,FALSE)*$L41,0)+IF($H41&lt;&gt;0,(VLOOKUP($J41,'Allocation Factors'!$B$13:$AY$554,16,FALSE)*$H41),0)</f>
        <v>6.6628541994530721E-2</v>
      </c>
      <c r="AB41" s="20">
        <f>IF($L41&lt;&gt;0,VLOOKUP($N41,'Allocation Factors'!$B$13:$AY$554,17,FALSE)*$L41,0)+IF($H41&lt;&gt;0,(VLOOKUP($J41,'Allocation Factors'!$B$13:$AY$554,17,FALSE)*$H41),0)</f>
        <v>0.89551654911777867</v>
      </c>
      <c r="AC41" s="20">
        <f>IF($L41&lt;&gt;0,VLOOKUP($N41,'Allocation Factors'!$B$13:$AY$554,18,FALSE)*$L41,0)+IF($H41&lt;&gt;0,(VLOOKUP($J41,'Allocation Factors'!$B$13:$AY$554,18,FALSE)*$H41),0)</f>
        <v>0</v>
      </c>
      <c r="AD41" s="20">
        <f>IF($L41&lt;&gt;0,VLOOKUP($N41,'Allocation Factors'!$B$13:$AY$554,19,FALSE)*$L41,0)+IF($H41&lt;&gt;0,(VLOOKUP($J41,'Allocation Factors'!$B$13:$AY$554,19,FALSE)*$H41),0)</f>
        <v>10.793404878226456</v>
      </c>
      <c r="AE41" s="20">
        <f>IF($L41&lt;&gt;0,VLOOKUP($N41,'Allocation Factors'!$B$13:$AY$554,20,FALSE)*$L41,0)+IF($H41&lt;&gt;0,(VLOOKUP($J41,'Allocation Factors'!$B$13:$AY$554,20,FALSE)*$H41),0)</f>
        <v>83.135648605118192</v>
      </c>
      <c r="AF41" s="20">
        <f>IF($L41&lt;&gt;0,VLOOKUP($N41,'Allocation Factors'!$B$13:$AY$554,21,FALSE)*$L41,0)+IF($H41&lt;&gt;0,(VLOOKUP($J41,'Allocation Factors'!$B$13:$AY$554,21,FALSE)*$H41),0)</f>
        <v>123.80045040773639</v>
      </c>
      <c r="AG41" s="20">
        <f>IF($L41&lt;&gt;0,VLOOKUP($N41,'Allocation Factors'!$B$13:$AY$554,22,FALSE)*$L41,0)+IF($H41&lt;&gt;0,(VLOOKUP($J41,'Allocation Factors'!$B$13:$AY$554,22,FALSE)*$H41),0)</f>
        <v>0</v>
      </c>
      <c r="AH41" s="20">
        <f>IF($L41&lt;&gt;0,VLOOKUP($N41,'Allocation Factors'!$B$13:$AY$554,23,FALSE)*$L41,0)+IF($H41&lt;&gt;0,(VLOOKUP($J41,'Allocation Factors'!$B$13:$AY$554,23,FALSE)*$H41),0)</f>
        <v>0</v>
      </c>
      <c r="AI41" s="20">
        <f>IF($L41&lt;&gt;0,VLOOKUP($N41,'Allocation Factors'!$B$13:$AY$554,24,FALSE)*$L41,0)+IF($H41&lt;&gt;0,(VLOOKUP($J41,'Allocation Factors'!$B$13:$AY$554,24,FALSE)*$H41),0)</f>
        <v>0</v>
      </c>
      <c r="AJ41" s="20">
        <v>0</v>
      </c>
    </row>
    <row r="42" spans="1:36" x14ac:dyDescent="0.2">
      <c r="A42" s="2">
        <f>A41+1</f>
        <v>22</v>
      </c>
      <c r="B42" s="1" t="s">
        <v>420</v>
      </c>
      <c r="D42" s="20">
        <v>0</v>
      </c>
      <c r="E42" s="20"/>
      <c r="F42" s="20">
        <f t="shared" si="12"/>
        <v>0</v>
      </c>
      <c r="G42" s="20"/>
      <c r="H42" s="20"/>
      <c r="I42" s="20"/>
      <c r="J42" s="20"/>
      <c r="K42" s="20"/>
      <c r="L42" s="20">
        <f t="shared" si="13"/>
        <v>0</v>
      </c>
      <c r="N42" s="18" t="s">
        <v>421</v>
      </c>
      <c r="P42" s="20">
        <f>IF($L42&lt;&gt;0,VLOOKUP($N42,'Allocation Factors'!$B$13:$AY$554,5,FALSE)*$L42,0)+IF($H42&lt;&gt;0,(VLOOKUP($J42,'Allocation Factors'!$B$13:$AY$554,5,FALSE)*$H42),0)</f>
        <v>0</v>
      </c>
      <c r="Q42" s="20">
        <f>IF($L42&lt;&gt;0,VLOOKUP($N42,'Allocation Factors'!$B$13:$AY$554,6,FALSE)*$L42,0)+IF($H42&lt;&gt;0,(VLOOKUP($J42,'Allocation Factors'!$B$13:$AY$554,6,FALSE)*$H42),0)</f>
        <v>0</v>
      </c>
      <c r="R42" s="20">
        <f>IF($L42&lt;&gt;0,VLOOKUP($N42,'Allocation Factors'!$B$13:$AY$554,7,FALSE)*$L42,0)+IF($H42&lt;&gt;0,(VLOOKUP($J42,'Allocation Factors'!$B$13:$AY$554,7,FALSE)*$H42),0)</f>
        <v>0</v>
      </c>
      <c r="S42" s="20">
        <f>IF($L42&lt;&gt;0,VLOOKUP($N42,'Allocation Factors'!$B$13:$AY$554,8,FALSE)*$L42,0)+IF($H42&lt;&gt;0,(VLOOKUP($J42,'Allocation Factors'!$B$13:$AY$554,8,FALSE)*$H42),0)</f>
        <v>0</v>
      </c>
      <c r="T42" s="20">
        <f>IF($L42&lt;&gt;0,VLOOKUP($N42,'Allocation Factors'!$B$13:$AY$554,9,FALSE)*$L42,0)+IF($H42&lt;&gt;0,(VLOOKUP($J42,'Allocation Factors'!$B$13:$AY$554,9,FALSE)*$H42),0)</f>
        <v>0</v>
      </c>
      <c r="U42" s="20">
        <f>IF($L42&lt;&gt;0,VLOOKUP($N42,'Allocation Factors'!$B$13:$AY$554,10,FALSE)*$L42,0)+IF($H42&lt;&gt;0,(VLOOKUP($J42,'Allocation Factors'!$B$13:$AY$554,10,FALSE)*$H42),0)</f>
        <v>0</v>
      </c>
      <c r="V42" s="20">
        <f>IF($L42&lt;&gt;0,VLOOKUP($N42,'Allocation Factors'!$B$13:$AY$554,11,FALSE)*$L42,0)+IF($H42&lt;&gt;0,(VLOOKUP($J42,'Allocation Factors'!$B$13:$AY$554,11,FALSE)*$H42),0)</f>
        <v>0</v>
      </c>
      <c r="W42" s="20">
        <f>IF($L42&lt;&gt;0,VLOOKUP($N42,'Allocation Factors'!$B$13:$AY$554,12,FALSE)*$L42,0)+IF($H42&lt;&gt;0,(VLOOKUP($J42,'Allocation Factors'!$B$13:$AY$554,12,FALSE)*$H42),0)</f>
        <v>0</v>
      </c>
      <c r="X42" s="20">
        <f>IF($L42&lt;&gt;0,VLOOKUP($N42,'Allocation Factors'!$B$13:$AY$554,13,FALSE)*$L42,0)+IF($H42&lt;&gt;0,(VLOOKUP($J42,'Allocation Factors'!$B$13:$AY$554,13,FALSE)*$H42),0)</f>
        <v>0</v>
      </c>
      <c r="Y42" s="20">
        <f>IF($L42&lt;&gt;0,VLOOKUP($N42,'Allocation Factors'!$B$13:$AY$554,14,FALSE)*$L42,0)+IF($H42&lt;&gt;0,(VLOOKUP($J42,'Allocation Factors'!$B$13:$AY$554,14,FALSE)*$H42),0)</f>
        <v>0</v>
      </c>
      <c r="Z42" s="20">
        <f>IF($L42&lt;&gt;0,VLOOKUP($N42,'Allocation Factors'!$B$13:$AY$554,15,FALSE)*$L42,0)+IF($H42&lt;&gt;0,(VLOOKUP($J42,'Allocation Factors'!$B$13:$AY$554,15,FALSE)*$H42),0)</f>
        <v>0</v>
      </c>
      <c r="AA42" s="20">
        <f>IF($L42&lt;&gt;0,VLOOKUP($N42,'Allocation Factors'!$B$13:$AY$554,16,FALSE)*$L42,0)+IF($H42&lt;&gt;0,(VLOOKUP($J42,'Allocation Factors'!$B$13:$AY$554,16,FALSE)*$H42),0)</f>
        <v>0</v>
      </c>
      <c r="AB42" s="20">
        <f>IF($L42&lt;&gt;0,VLOOKUP($N42,'Allocation Factors'!$B$13:$AY$554,17,FALSE)*$L42,0)+IF($H42&lt;&gt;0,(VLOOKUP($J42,'Allocation Factors'!$B$13:$AY$554,17,FALSE)*$H42),0)</f>
        <v>0</v>
      </c>
      <c r="AC42" s="20">
        <f>IF($L42&lt;&gt;0,VLOOKUP($N42,'Allocation Factors'!$B$13:$AY$554,18,FALSE)*$L42,0)+IF($H42&lt;&gt;0,(VLOOKUP($J42,'Allocation Factors'!$B$13:$AY$554,18,FALSE)*$H42),0)</f>
        <v>0</v>
      </c>
      <c r="AD42" s="20">
        <f>IF($L42&lt;&gt;0,VLOOKUP($N42,'Allocation Factors'!$B$13:$AY$554,19,FALSE)*$L42,0)+IF($H42&lt;&gt;0,(VLOOKUP($J42,'Allocation Factors'!$B$13:$AY$554,19,FALSE)*$H42),0)</f>
        <v>0</v>
      </c>
      <c r="AE42" s="20">
        <f>IF($L42&lt;&gt;0,VLOOKUP($N42,'Allocation Factors'!$B$13:$AY$554,20,FALSE)*$L42,0)+IF($H42&lt;&gt;0,(VLOOKUP($J42,'Allocation Factors'!$B$13:$AY$554,20,FALSE)*$H42),0)</f>
        <v>0</v>
      </c>
      <c r="AF42" s="20">
        <f>IF($L42&lt;&gt;0,VLOOKUP($N42,'Allocation Factors'!$B$13:$AY$554,21,FALSE)*$L42,0)+IF($H42&lt;&gt;0,(VLOOKUP($J42,'Allocation Factors'!$B$13:$AY$554,21,FALSE)*$H42),0)</f>
        <v>0</v>
      </c>
      <c r="AG42" s="20">
        <f>IF($L42&lt;&gt;0,VLOOKUP($N42,'Allocation Factors'!$B$13:$AY$554,22,FALSE)*$L42,0)+IF($H42&lt;&gt;0,(VLOOKUP($J42,'Allocation Factors'!$B$13:$AY$554,22,FALSE)*$H42),0)</f>
        <v>0</v>
      </c>
      <c r="AH42" s="20">
        <f>IF($L42&lt;&gt;0,VLOOKUP($N42,'Allocation Factors'!$B$13:$AY$554,23,FALSE)*$L42,0)+IF($H42&lt;&gt;0,(VLOOKUP($J42,'Allocation Factors'!$B$13:$AY$554,23,FALSE)*$H42),0)</f>
        <v>0</v>
      </c>
      <c r="AI42" s="20">
        <f>IF($L42&lt;&gt;0,VLOOKUP($N42,'Allocation Factors'!$B$13:$AY$554,24,FALSE)*$L42,0)+IF($H42&lt;&gt;0,(VLOOKUP($J42,'Allocation Factors'!$B$13:$AY$554,24,FALSE)*$H42),0)</f>
        <v>0</v>
      </c>
      <c r="AJ42" s="20">
        <v>0</v>
      </c>
    </row>
    <row r="43" spans="1:36" x14ac:dyDescent="0.2">
      <c r="A43" s="2">
        <f t="shared" ref="A43:A56" si="14">A42+1</f>
        <v>23</v>
      </c>
      <c r="B43" s="1" t="s">
        <v>422</v>
      </c>
      <c r="D43" s="20">
        <v>0</v>
      </c>
      <c r="E43" s="20"/>
      <c r="F43" s="20">
        <f t="shared" si="12"/>
        <v>0</v>
      </c>
      <c r="G43" s="20"/>
      <c r="H43" s="20"/>
      <c r="I43" s="20"/>
      <c r="J43" s="20"/>
      <c r="K43" s="20"/>
      <c r="L43" s="20">
        <f t="shared" si="13"/>
        <v>0</v>
      </c>
      <c r="N43" s="18" t="s">
        <v>423</v>
      </c>
      <c r="P43" s="20">
        <f>IF($L43&lt;&gt;0,VLOOKUP($N43,'Allocation Factors'!$B$13:$AY$554,5,FALSE)*$L43,0)+IF($H43&lt;&gt;0,(VLOOKUP($J43,'Allocation Factors'!$B$13:$AY$554,5,FALSE)*$H43),0)</f>
        <v>0</v>
      </c>
      <c r="Q43" s="20">
        <f>IF($L43&lt;&gt;0,VLOOKUP($N43,'Allocation Factors'!$B$13:$AY$554,6,FALSE)*$L43,0)+IF($H43&lt;&gt;0,(VLOOKUP($J43,'Allocation Factors'!$B$13:$AY$554,6,FALSE)*$H43),0)</f>
        <v>0</v>
      </c>
      <c r="R43" s="20">
        <f>IF($L43&lt;&gt;0,VLOOKUP($N43,'Allocation Factors'!$B$13:$AY$554,7,FALSE)*$L43,0)+IF($H43&lt;&gt;0,(VLOOKUP($J43,'Allocation Factors'!$B$13:$AY$554,7,FALSE)*$H43),0)</f>
        <v>0</v>
      </c>
      <c r="S43" s="20">
        <f>IF($L43&lt;&gt;0,VLOOKUP($N43,'Allocation Factors'!$B$13:$AY$554,8,FALSE)*$L43,0)+IF($H43&lt;&gt;0,(VLOOKUP($J43,'Allocation Factors'!$B$13:$AY$554,8,FALSE)*$H43),0)</f>
        <v>0</v>
      </c>
      <c r="T43" s="20">
        <f>IF($L43&lt;&gt;0,VLOOKUP($N43,'Allocation Factors'!$B$13:$AY$554,9,FALSE)*$L43,0)+IF($H43&lt;&gt;0,(VLOOKUP($J43,'Allocation Factors'!$B$13:$AY$554,9,FALSE)*$H43),0)</f>
        <v>0</v>
      </c>
      <c r="U43" s="20">
        <f>IF($L43&lt;&gt;0,VLOOKUP($N43,'Allocation Factors'!$B$13:$AY$554,10,FALSE)*$L43,0)+IF($H43&lt;&gt;0,(VLOOKUP($J43,'Allocation Factors'!$B$13:$AY$554,10,FALSE)*$H43),0)</f>
        <v>0</v>
      </c>
      <c r="V43" s="20">
        <f>IF($L43&lt;&gt;0,VLOOKUP($N43,'Allocation Factors'!$B$13:$AY$554,11,FALSE)*$L43,0)+IF($H43&lt;&gt;0,(VLOOKUP($J43,'Allocation Factors'!$B$13:$AY$554,11,FALSE)*$H43),0)</f>
        <v>0</v>
      </c>
      <c r="W43" s="20">
        <f>IF($L43&lt;&gt;0,VLOOKUP($N43,'Allocation Factors'!$B$13:$AY$554,12,FALSE)*$L43,0)+IF($H43&lt;&gt;0,(VLOOKUP($J43,'Allocation Factors'!$B$13:$AY$554,12,FALSE)*$H43),0)</f>
        <v>0</v>
      </c>
      <c r="X43" s="20">
        <f>IF($L43&lt;&gt;0,VLOOKUP($N43,'Allocation Factors'!$B$13:$AY$554,13,FALSE)*$L43,0)+IF($H43&lt;&gt;0,(VLOOKUP($J43,'Allocation Factors'!$B$13:$AY$554,13,FALSE)*$H43),0)</f>
        <v>0</v>
      </c>
      <c r="Y43" s="20">
        <f>IF($L43&lt;&gt;0,VLOOKUP($N43,'Allocation Factors'!$B$13:$AY$554,14,FALSE)*$L43,0)+IF($H43&lt;&gt;0,(VLOOKUP($J43,'Allocation Factors'!$B$13:$AY$554,14,FALSE)*$H43),0)</f>
        <v>0</v>
      </c>
      <c r="Z43" s="20">
        <f>IF($L43&lt;&gt;0,VLOOKUP($N43,'Allocation Factors'!$B$13:$AY$554,15,FALSE)*$L43,0)+IF($H43&lt;&gt;0,(VLOOKUP($J43,'Allocation Factors'!$B$13:$AY$554,15,FALSE)*$H43),0)</f>
        <v>0</v>
      </c>
      <c r="AA43" s="20">
        <f>IF($L43&lt;&gt;0,VLOOKUP($N43,'Allocation Factors'!$B$13:$AY$554,16,FALSE)*$L43,0)+IF($H43&lt;&gt;0,(VLOOKUP($J43,'Allocation Factors'!$B$13:$AY$554,16,FALSE)*$H43),0)</f>
        <v>0</v>
      </c>
      <c r="AB43" s="20">
        <f>IF($L43&lt;&gt;0,VLOOKUP($N43,'Allocation Factors'!$B$13:$AY$554,17,FALSE)*$L43,0)+IF($H43&lt;&gt;0,(VLOOKUP($J43,'Allocation Factors'!$B$13:$AY$554,17,FALSE)*$H43),0)</f>
        <v>0</v>
      </c>
      <c r="AC43" s="20">
        <f>IF($L43&lt;&gt;0,VLOOKUP($N43,'Allocation Factors'!$B$13:$AY$554,18,FALSE)*$L43,0)+IF($H43&lt;&gt;0,(VLOOKUP($J43,'Allocation Factors'!$B$13:$AY$554,18,FALSE)*$H43),0)</f>
        <v>0</v>
      </c>
      <c r="AD43" s="20">
        <f>IF($L43&lt;&gt;0,VLOOKUP($N43,'Allocation Factors'!$B$13:$AY$554,19,FALSE)*$L43,0)+IF($H43&lt;&gt;0,(VLOOKUP($J43,'Allocation Factors'!$B$13:$AY$554,19,FALSE)*$H43),0)</f>
        <v>0</v>
      </c>
      <c r="AE43" s="20">
        <f>IF($L43&lt;&gt;0,VLOOKUP($N43,'Allocation Factors'!$B$13:$AY$554,20,FALSE)*$L43,0)+IF($H43&lt;&gt;0,(VLOOKUP($J43,'Allocation Factors'!$B$13:$AY$554,20,FALSE)*$H43),0)</f>
        <v>0</v>
      </c>
      <c r="AF43" s="20">
        <f>IF($L43&lt;&gt;0,VLOOKUP($N43,'Allocation Factors'!$B$13:$AY$554,21,FALSE)*$L43,0)+IF($H43&lt;&gt;0,(VLOOKUP($J43,'Allocation Factors'!$B$13:$AY$554,21,FALSE)*$H43),0)</f>
        <v>0</v>
      </c>
      <c r="AG43" s="20">
        <f>IF($L43&lt;&gt;0,VLOOKUP($N43,'Allocation Factors'!$B$13:$AY$554,22,FALSE)*$L43,0)+IF($H43&lt;&gt;0,(VLOOKUP($J43,'Allocation Factors'!$B$13:$AY$554,22,FALSE)*$H43),0)</f>
        <v>0</v>
      </c>
      <c r="AH43" s="20">
        <f>IF($L43&lt;&gt;0,VLOOKUP($N43,'Allocation Factors'!$B$13:$AY$554,23,FALSE)*$L43,0)+IF($H43&lt;&gt;0,(VLOOKUP($J43,'Allocation Factors'!$B$13:$AY$554,23,FALSE)*$H43),0)</f>
        <v>0</v>
      </c>
      <c r="AI43" s="20">
        <f>IF($L43&lt;&gt;0,VLOOKUP($N43,'Allocation Factors'!$B$13:$AY$554,24,FALSE)*$L43,0)+IF($H43&lt;&gt;0,(VLOOKUP($J43,'Allocation Factors'!$B$13:$AY$554,24,FALSE)*$H43),0)</f>
        <v>0</v>
      </c>
      <c r="AJ43" s="20">
        <v>0</v>
      </c>
    </row>
    <row r="44" spans="1:36" x14ac:dyDescent="0.2">
      <c r="B44" s="1" t="s">
        <v>424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1:36" x14ac:dyDescent="0.2">
      <c r="A45" s="2">
        <f>A43+1</f>
        <v>24</v>
      </c>
      <c r="B45" s="36" t="s">
        <v>425</v>
      </c>
      <c r="D45" s="20">
        <v>0</v>
      </c>
      <c r="E45" s="20"/>
      <c r="F45" s="20">
        <f t="shared" ref="F45:F50" si="15">+D45</f>
        <v>0</v>
      </c>
      <c r="G45" s="20"/>
      <c r="H45" s="20"/>
      <c r="I45" s="20"/>
      <c r="J45" s="20"/>
      <c r="K45" s="20"/>
      <c r="L45" s="20">
        <f t="shared" si="13"/>
        <v>0</v>
      </c>
      <c r="N45" s="18" t="s">
        <v>426</v>
      </c>
      <c r="P45" s="20">
        <f>IF($L45&lt;&gt;0,VLOOKUP($N45,'Allocation Factors'!$B$13:$AY$554,5,FALSE)*$L45,0)+IF($H45&lt;&gt;0,(VLOOKUP($J45,'Allocation Factors'!$B$13:$AY$554,5,FALSE)*$H45),0)</f>
        <v>0</v>
      </c>
      <c r="Q45" s="20">
        <f>IF($L45&lt;&gt;0,VLOOKUP($N45,'Allocation Factors'!$B$13:$AY$554,6,FALSE)*$L45,0)+IF($H45&lt;&gt;0,(VLOOKUP($J45,'Allocation Factors'!$B$13:$AY$554,6,FALSE)*$H45),0)</f>
        <v>0</v>
      </c>
      <c r="R45" s="20">
        <f>IF($L45&lt;&gt;0,VLOOKUP($N45,'Allocation Factors'!$B$13:$AY$554,7,FALSE)*$L45,0)+IF($H45&lt;&gt;0,(VLOOKUP($J45,'Allocation Factors'!$B$13:$AY$554,7,FALSE)*$H45),0)</f>
        <v>0</v>
      </c>
      <c r="S45" s="20">
        <f>IF($L45&lt;&gt;0,VLOOKUP($N45,'Allocation Factors'!$B$13:$AY$554,8,FALSE)*$L45,0)+IF($H45&lt;&gt;0,(VLOOKUP($J45,'Allocation Factors'!$B$13:$AY$554,8,FALSE)*$H45),0)</f>
        <v>0</v>
      </c>
      <c r="T45" s="20">
        <f>IF($L45&lt;&gt;0,VLOOKUP($N45,'Allocation Factors'!$B$13:$AY$554,9,FALSE)*$L45,0)+IF($H45&lt;&gt;0,(VLOOKUP($J45,'Allocation Factors'!$B$13:$AY$554,9,FALSE)*$H45),0)</f>
        <v>0</v>
      </c>
      <c r="U45" s="20">
        <f>IF($L45&lt;&gt;0,VLOOKUP($N45,'Allocation Factors'!$B$13:$AY$554,10,FALSE)*$L45,0)+IF($H45&lt;&gt;0,(VLOOKUP($J45,'Allocation Factors'!$B$13:$AY$554,10,FALSE)*$H45),0)</f>
        <v>0</v>
      </c>
      <c r="V45" s="20">
        <f>IF($L45&lt;&gt;0,VLOOKUP($N45,'Allocation Factors'!$B$13:$AY$554,11,FALSE)*$L45,0)+IF($H45&lt;&gt;0,(VLOOKUP($J45,'Allocation Factors'!$B$13:$AY$554,11,FALSE)*$H45),0)</f>
        <v>0</v>
      </c>
      <c r="W45" s="20">
        <f>IF($L45&lt;&gt;0,VLOOKUP($N45,'Allocation Factors'!$B$13:$AY$554,12,FALSE)*$L45,0)+IF($H45&lt;&gt;0,(VLOOKUP($J45,'Allocation Factors'!$B$13:$AY$554,12,FALSE)*$H45),0)</f>
        <v>0</v>
      </c>
      <c r="X45" s="20">
        <f>IF($L45&lt;&gt;0,VLOOKUP($N45,'Allocation Factors'!$B$13:$AY$554,13,FALSE)*$L45,0)+IF($H45&lt;&gt;0,(VLOOKUP($J45,'Allocation Factors'!$B$13:$AY$554,13,FALSE)*$H45),0)</f>
        <v>0</v>
      </c>
      <c r="Y45" s="20">
        <f>IF($L45&lt;&gt;0,VLOOKUP($N45,'Allocation Factors'!$B$13:$AY$554,14,FALSE)*$L45,0)+IF($H45&lt;&gt;0,(VLOOKUP($J45,'Allocation Factors'!$B$13:$AY$554,14,FALSE)*$H45),0)</f>
        <v>0</v>
      </c>
      <c r="Z45" s="20">
        <f>IF($L45&lt;&gt;0,VLOOKUP($N45,'Allocation Factors'!$B$13:$AY$554,15,FALSE)*$L45,0)+IF($H45&lt;&gt;0,(VLOOKUP($J45,'Allocation Factors'!$B$13:$AY$554,15,FALSE)*$H45),0)</f>
        <v>0</v>
      </c>
      <c r="AA45" s="20">
        <f>IF($L45&lt;&gt;0,VLOOKUP($N45,'Allocation Factors'!$B$13:$AY$554,16,FALSE)*$L45,0)+IF($H45&lt;&gt;0,(VLOOKUP($J45,'Allocation Factors'!$B$13:$AY$554,16,FALSE)*$H45),0)</f>
        <v>0</v>
      </c>
      <c r="AB45" s="20">
        <f>IF($L45&lt;&gt;0,VLOOKUP($N45,'Allocation Factors'!$B$13:$AY$554,17,FALSE)*$L45,0)+IF($H45&lt;&gt;0,(VLOOKUP($J45,'Allocation Factors'!$B$13:$AY$554,17,FALSE)*$H45),0)</f>
        <v>0</v>
      </c>
      <c r="AC45" s="20">
        <f>IF($L45&lt;&gt;0,VLOOKUP($N45,'Allocation Factors'!$B$13:$AY$554,18,FALSE)*$L45,0)+IF($H45&lt;&gt;0,(VLOOKUP($J45,'Allocation Factors'!$B$13:$AY$554,18,FALSE)*$H45),0)</f>
        <v>0</v>
      </c>
      <c r="AD45" s="20">
        <f>IF($L45&lt;&gt;0,VLOOKUP($N45,'Allocation Factors'!$B$13:$AY$554,19,FALSE)*$L45,0)+IF($H45&lt;&gt;0,(VLOOKUP($J45,'Allocation Factors'!$B$13:$AY$554,19,FALSE)*$H45),0)</f>
        <v>0</v>
      </c>
      <c r="AE45" s="20">
        <f>IF($L45&lt;&gt;0,VLOOKUP($N45,'Allocation Factors'!$B$13:$AY$554,20,FALSE)*$L45,0)+IF($H45&lt;&gt;0,(VLOOKUP($J45,'Allocation Factors'!$B$13:$AY$554,20,FALSE)*$H45),0)</f>
        <v>0</v>
      </c>
      <c r="AF45" s="20">
        <f>IF($L45&lt;&gt;0,VLOOKUP($N45,'Allocation Factors'!$B$13:$AY$554,21,FALSE)*$L45,0)+IF($H45&lt;&gt;0,(VLOOKUP($J45,'Allocation Factors'!$B$13:$AY$554,21,FALSE)*$H45),0)</f>
        <v>0</v>
      </c>
      <c r="AG45" s="20">
        <f>IF($L45&lt;&gt;0,VLOOKUP($N45,'Allocation Factors'!$B$13:$AY$554,22,FALSE)*$L45,0)+IF($H45&lt;&gt;0,(VLOOKUP($J45,'Allocation Factors'!$B$13:$AY$554,22,FALSE)*$H45),0)</f>
        <v>0</v>
      </c>
      <c r="AH45" s="20">
        <f>IF($L45&lt;&gt;0,VLOOKUP($N45,'Allocation Factors'!$B$13:$AY$554,23,FALSE)*$L45,0)+IF($H45&lt;&gt;0,(VLOOKUP($J45,'Allocation Factors'!$B$13:$AY$554,23,FALSE)*$H45),0)</f>
        <v>0</v>
      </c>
      <c r="AI45" s="20">
        <f>IF($L45&lt;&gt;0,VLOOKUP($N45,'Allocation Factors'!$B$13:$AY$554,24,FALSE)*$L45,0)+IF($H45&lt;&gt;0,(VLOOKUP($J45,'Allocation Factors'!$B$13:$AY$554,24,FALSE)*$H45),0)</f>
        <v>0</v>
      </c>
      <c r="AJ45" s="20">
        <v>0</v>
      </c>
    </row>
    <row r="46" spans="1:36" x14ac:dyDescent="0.2">
      <c r="A46" s="2">
        <f t="shared" si="14"/>
        <v>25</v>
      </c>
      <c r="B46" s="36" t="s">
        <v>427</v>
      </c>
      <c r="D46" s="20">
        <v>0</v>
      </c>
      <c r="E46" s="20"/>
      <c r="F46" s="20">
        <f t="shared" si="15"/>
        <v>0</v>
      </c>
      <c r="G46" s="20"/>
      <c r="H46" s="20"/>
      <c r="I46" s="20"/>
      <c r="J46" s="20"/>
      <c r="K46" s="20"/>
      <c r="L46" s="20">
        <f t="shared" si="13"/>
        <v>0</v>
      </c>
      <c r="N46" s="18" t="s">
        <v>428</v>
      </c>
      <c r="P46" s="20">
        <f>IF($L46&lt;&gt;0,VLOOKUP($N46,'Allocation Factors'!$B$13:$AY$554,5,FALSE)*$L46,0)+IF($H46&lt;&gt;0,(VLOOKUP($J46,'Allocation Factors'!$B$13:$AY$554,5,FALSE)*$H46),0)</f>
        <v>0</v>
      </c>
      <c r="Q46" s="20">
        <f>IF($L46&lt;&gt;0,VLOOKUP($N46,'Allocation Factors'!$B$13:$AY$554,6,FALSE)*$L46,0)+IF($H46&lt;&gt;0,(VLOOKUP($J46,'Allocation Factors'!$B$13:$AY$554,6,FALSE)*$H46),0)</f>
        <v>0</v>
      </c>
      <c r="R46" s="20">
        <f>IF($L46&lt;&gt;0,VLOOKUP($N46,'Allocation Factors'!$B$13:$AY$554,7,FALSE)*$L46,0)+IF($H46&lt;&gt;0,(VLOOKUP($J46,'Allocation Factors'!$B$13:$AY$554,7,FALSE)*$H46),0)</f>
        <v>0</v>
      </c>
      <c r="S46" s="20">
        <f>IF($L46&lt;&gt;0,VLOOKUP($N46,'Allocation Factors'!$B$13:$AY$554,8,FALSE)*$L46,0)+IF($H46&lt;&gt;0,(VLOOKUP($J46,'Allocation Factors'!$B$13:$AY$554,8,FALSE)*$H46),0)</f>
        <v>0</v>
      </c>
      <c r="T46" s="20">
        <f>IF($L46&lt;&gt;0,VLOOKUP($N46,'Allocation Factors'!$B$13:$AY$554,9,FALSE)*$L46,0)+IF($H46&lt;&gt;0,(VLOOKUP($J46,'Allocation Factors'!$B$13:$AY$554,9,FALSE)*$H46),0)</f>
        <v>0</v>
      </c>
      <c r="U46" s="20">
        <f>IF($L46&lt;&gt;0,VLOOKUP($N46,'Allocation Factors'!$B$13:$AY$554,10,FALSE)*$L46,0)+IF($H46&lt;&gt;0,(VLOOKUP($J46,'Allocation Factors'!$B$13:$AY$554,10,FALSE)*$H46),0)</f>
        <v>0</v>
      </c>
      <c r="V46" s="20">
        <f>IF($L46&lt;&gt;0,VLOOKUP($N46,'Allocation Factors'!$B$13:$AY$554,11,FALSE)*$L46,0)+IF($H46&lt;&gt;0,(VLOOKUP($J46,'Allocation Factors'!$B$13:$AY$554,11,FALSE)*$H46),0)</f>
        <v>0</v>
      </c>
      <c r="W46" s="20">
        <f>IF($L46&lt;&gt;0,VLOOKUP($N46,'Allocation Factors'!$B$13:$AY$554,12,FALSE)*$L46,0)+IF($H46&lt;&gt;0,(VLOOKUP($J46,'Allocation Factors'!$B$13:$AY$554,12,FALSE)*$H46),0)</f>
        <v>0</v>
      </c>
      <c r="X46" s="20">
        <f>IF($L46&lt;&gt;0,VLOOKUP($N46,'Allocation Factors'!$B$13:$AY$554,13,FALSE)*$L46,0)+IF($H46&lt;&gt;0,(VLOOKUP($J46,'Allocation Factors'!$B$13:$AY$554,13,FALSE)*$H46),0)</f>
        <v>0</v>
      </c>
      <c r="Y46" s="20">
        <f>IF($L46&lt;&gt;0,VLOOKUP($N46,'Allocation Factors'!$B$13:$AY$554,14,FALSE)*$L46,0)+IF($H46&lt;&gt;0,(VLOOKUP($J46,'Allocation Factors'!$B$13:$AY$554,14,FALSE)*$H46),0)</f>
        <v>0</v>
      </c>
      <c r="Z46" s="20">
        <f>IF($L46&lt;&gt;0,VLOOKUP($N46,'Allocation Factors'!$B$13:$AY$554,15,FALSE)*$L46,0)+IF($H46&lt;&gt;0,(VLOOKUP($J46,'Allocation Factors'!$B$13:$AY$554,15,FALSE)*$H46),0)</f>
        <v>0</v>
      </c>
      <c r="AA46" s="20">
        <f>IF($L46&lt;&gt;0,VLOOKUP($N46,'Allocation Factors'!$B$13:$AY$554,16,FALSE)*$L46,0)+IF($H46&lt;&gt;0,(VLOOKUP($J46,'Allocation Factors'!$B$13:$AY$554,16,FALSE)*$H46),0)</f>
        <v>0</v>
      </c>
      <c r="AB46" s="20">
        <f>IF($L46&lt;&gt;0,VLOOKUP($N46,'Allocation Factors'!$B$13:$AY$554,17,FALSE)*$L46,0)+IF($H46&lt;&gt;0,(VLOOKUP($J46,'Allocation Factors'!$B$13:$AY$554,17,FALSE)*$H46),0)</f>
        <v>0</v>
      </c>
      <c r="AC46" s="20">
        <f>IF($L46&lt;&gt;0,VLOOKUP($N46,'Allocation Factors'!$B$13:$AY$554,18,FALSE)*$L46,0)+IF($H46&lt;&gt;0,(VLOOKUP($J46,'Allocation Factors'!$B$13:$AY$554,18,FALSE)*$H46),0)</f>
        <v>0</v>
      </c>
      <c r="AD46" s="20">
        <f>IF($L46&lt;&gt;0,VLOOKUP($N46,'Allocation Factors'!$B$13:$AY$554,19,FALSE)*$L46,0)+IF($H46&lt;&gt;0,(VLOOKUP($J46,'Allocation Factors'!$B$13:$AY$554,19,FALSE)*$H46),0)</f>
        <v>0</v>
      </c>
      <c r="AE46" s="20">
        <f>IF($L46&lt;&gt;0,VLOOKUP($N46,'Allocation Factors'!$B$13:$AY$554,20,FALSE)*$L46,0)+IF($H46&lt;&gt;0,(VLOOKUP($J46,'Allocation Factors'!$B$13:$AY$554,20,FALSE)*$H46),0)</f>
        <v>0</v>
      </c>
      <c r="AF46" s="20">
        <f>IF($L46&lt;&gt;0,VLOOKUP($N46,'Allocation Factors'!$B$13:$AY$554,21,FALSE)*$L46,0)+IF($H46&lt;&gt;0,(VLOOKUP($J46,'Allocation Factors'!$B$13:$AY$554,21,FALSE)*$H46),0)</f>
        <v>0</v>
      </c>
      <c r="AG46" s="20">
        <f>IF($L46&lt;&gt;0,VLOOKUP($N46,'Allocation Factors'!$B$13:$AY$554,22,FALSE)*$L46,0)+IF($H46&lt;&gt;0,(VLOOKUP($J46,'Allocation Factors'!$B$13:$AY$554,22,FALSE)*$H46),0)</f>
        <v>0</v>
      </c>
      <c r="AH46" s="20">
        <f>IF($L46&lt;&gt;0,VLOOKUP($N46,'Allocation Factors'!$B$13:$AY$554,23,FALSE)*$L46,0)+IF($H46&lt;&gt;0,(VLOOKUP($J46,'Allocation Factors'!$B$13:$AY$554,23,FALSE)*$H46),0)</f>
        <v>0</v>
      </c>
      <c r="AI46" s="20">
        <f>IF($L46&lt;&gt;0,VLOOKUP($N46,'Allocation Factors'!$B$13:$AY$554,24,FALSE)*$L46,0)+IF($H46&lt;&gt;0,(VLOOKUP($J46,'Allocation Factors'!$B$13:$AY$554,24,FALSE)*$H46),0)</f>
        <v>0</v>
      </c>
      <c r="AJ46" s="20">
        <v>0</v>
      </c>
    </row>
    <row r="47" spans="1:36" x14ac:dyDescent="0.2">
      <c r="A47" s="2">
        <f t="shared" si="14"/>
        <v>26</v>
      </c>
      <c r="B47" s="1" t="s">
        <v>429</v>
      </c>
      <c r="D47" s="20">
        <v>0</v>
      </c>
      <c r="E47" s="20"/>
      <c r="F47" s="20">
        <f t="shared" si="15"/>
        <v>0</v>
      </c>
      <c r="G47" s="20"/>
      <c r="H47" s="20"/>
      <c r="I47" s="20"/>
      <c r="J47" s="20"/>
      <c r="K47" s="20"/>
      <c r="L47" s="20">
        <f t="shared" si="13"/>
        <v>0</v>
      </c>
      <c r="N47" s="18" t="s">
        <v>330</v>
      </c>
      <c r="P47" s="20">
        <f>IF($L47&lt;&gt;0,VLOOKUP($N47,'Allocation Factors'!$B$13:$AY$554,5,FALSE)*$L47,0)+IF($H47&lt;&gt;0,(VLOOKUP($J47,'Allocation Factors'!$B$13:$AY$554,5,FALSE)*$H47),0)</f>
        <v>0</v>
      </c>
      <c r="Q47" s="20">
        <f>IF($L47&lt;&gt;0,VLOOKUP($N47,'Allocation Factors'!$B$13:$AY$554,6,FALSE)*$L47,0)+IF($H47&lt;&gt;0,(VLOOKUP($J47,'Allocation Factors'!$B$13:$AY$554,6,FALSE)*$H47),0)</f>
        <v>0</v>
      </c>
      <c r="R47" s="20">
        <f>IF($L47&lt;&gt;0,VLOOKUP($N47,'Allocation Factors'!$B$13:$AY$554,7,FALSE)*$L47,0)+IF($H47&lt;&gt;0,(VLOOKUP($J47,'Allocation Factors'!$B$13:$AY$554,7,FALSE)*$H47),0)</f>
        <v>0</v>
      </c>
      <c r="S47" s="20">
        <f>IF($L47&lt;&gt;0,VLOOKUP($N47,'Allocation Factors'!$B$13:$AY$554,8,FALSE)*$L47,0)+IF($H47&lt;&gt;0,(VLOOKUP($J47,'Allocation Factors'!$B$13:$AY$554,8,FALSE)*$H47),0)</f>
        <v>0</v>
      </c>
      <c r="T47" s="20">
        <f>IF($L47&lt;&gt;0,VLOOKUP($N47,'Allocation Factors'!$B$13:$AY$554,9,FALSE)*$L47,0)+IF($H47&lt;&gt;0,(VLOOKUP($J47,'Allocation Factors'!$B$13:$AY$554,9,FALSE)*$H47),0)</f>
        <v>0</v>
      </c>
      <c r="U47" s="20">
        <f>IF($L47&lt;&gt;0,VLOOKUP($N47,'Allocation Factors'!$B$13:$AY$554,10,FALSE)*$L47,0)+IF($H47&lt;&gt;0,(VLOOKUP($J47,'Allocation Factors'!$B$13:$AY$554,10,FALSE)*$H47),0)</f>
        <v>0</v>
      </c>
      <c r="V47" s="20">
        <f>IF($L47&lt;&gt;0,VLOOKUP($N47,'Allocation Factors'!$B$13:$AY$554,11,FALSE)*$L47,0)+IF($H47&lt;&gt;0,(VLOOKUP($J47,'Allocation Factors'!$B$13:$AY$554,11,FALSE)*$H47),0)</f>
        <v>0</v>
      </c>
      <c r="W47" s="20">
        <f>IF($L47&lt;&gt;0,VLOOKUP($N47,'Allocation Factors'!$B$13:$AY$554,12,FALSE)*$L47,0)+IF($H47&lt;&gt;0,(VLOOKUP($J47,'Allocation Factors'!$B$13:$AY$554,12,FALSE)*$H47),0)</f>
        <v>0</v>
      </c>
      <c r="X47" s="20">
        <f>IF($L47&lt;&gt;0,VLOOKUP($N47,'Allocation Factors'!$B$13:$AY$554,13,FALSE)*$L47,0)+IF($H47&lt;&gt;0,(VLOOKUP($J47,'Allocation Factors'!$B$13:$AY$554,13,FALSE)*$H47),0)</f>
        <v>0</v>
      </c>
      <c r="Y47" s="20">
        <f>IF($L47&lt;&gt;0,VLOOKUP($N47,'Allocation Factors'!$B$13:$AY$554,14,FALSE)*$L47,0)+IF($H47&lt;&gt;0,(VLOOKUP($J47,'Allocation Factors'!$B$13:$AY$554,14,FALSE)*$H47),0)</f>
        <v>0</v>
      </c>
      <c r="Z47" s="20">
        <f>IF($L47&lt;&gt;0,VLOOKUP($N47,'Allocation Factors'!$B$13:$AY$554,15,FALSE)*$L47,0)+IF($H47&lt;&gt;0,(VLOOKUP($J47,'Allocation Factors'!$B$13:$AY$554,15,FALSE)*$H47),0)</f>
        <v>0</v>
      </c>
      <c r="AA47" s="20">
        <f>IF($L47&lt;&gt;0,VLOOKUP($N47,'Allocation Factors'!$B$13:$AY$554,16,FALSE)*$L47,0)+IF($H47&lt;&gt;0,(VLOOKUP($J47,'Allocation Factors'!$B$13:$AY$554,16,FALSE)*$H47),0)</f>
        <v>0</v>
      </c>
      <c r="AB47" s="20">
        <f>IF($L47&lt;&gt;0,VLOOKUP($N47,'Allocation Factors'!$B$13:$AY$554,17,FALSE)*$L47,0)+IF($H47&lt;&gt;0,(VLOOKUP($J47,'Allocation Factors'!$B$13:$AY$554,17,FALSE)*$H47),0)</f>
        <v>0</v>
      </c>
      <c r="AC47" s="20">
        <f>IF($L47&lt;&gt;0,VLOOKUP($N47,'Allocation Factors'!$B$13:$AY$554,18,FALSE)*$L47,0)+IF($H47&lt;&gt;0,(VLOOKUP($J47,'Allocation Factors'!$B$13:$AY$554,18,FALSE)*$H47),0)</f>
        <v>0</v>
      </c>
      <c r="AD47" s="20">
        <f>IF($L47&lt;&gt;0,VLOOKUP($N47,'Allocation Factors'!$B$13:$AY$554,19,FALSE)*$L47,0)+IF($H47&lt;&gt;0,(VLOOKUP($J47,'Allocation Factors'!$B$13:$AY$554,19,FALSE)*$H47),0)</f>
        <v>0</v>
      </c>
      <c r="AE47" s="20">
        <f>IF($L47&lt;&gt;0,VLOOKUP($N47,'Allocation Factors'!$B$13:$AY$554,20,FALSE)*$L47,0)+IF($H47&lt;&gt;0,(VLOOKUP($J47,'Allocation Factors'!$B$13:$AY$554,20,FALSE)*$H47),0)</f>
        <v>0</v>
      </c>
      <c r="AF47" s="20">
        <f>IF($L47&lt;&gt;0,VLOOKUP($N47,'Allocation Factors'!$B$13:$AY$554,21,FALSE)*$L47,0)+IF($H47&lt;&gt;0,(VLOOKUP($J47,'Allocation Factors'!$B$13:$AY$554,21,FALSE)*$H47),0)</f>
        <v>0</v>
      </c>
      <c r="AG47" s="20">
        <f>IF($L47&lt;&gt;0,VLOOKUP($N47,'Allocation Factors'!$B$13:$AY$554,22,FALSE)*$L47,0)+IF($H47&lt;&gt;0,(VLOOKUP($J47,'Allocation Factors'!$B$13:$AY$554,22,FALSE)*$H47),0)</f>
        <v>0</v>
      </c>
      <c r="AH47" s="20">
        <f>IF($L47&lt;&gt;0,VLOOKUP($N47,'Allocation Factors'!$B$13:$AY$554,23,FALSE)*$L47,0)+IF($H47&lt;&gt;0,(VLOOKUP($J47,'Allocation Factors'!$B$13:$AY$554,23,FALSE)*$H47),0)</f>
        <v>0</v>
      </c>
      <c r="AI47" s="20">
        <f>IF($L47&lt;&gt;0,VLOOKUP($N47,'Allocation Factors'!$B$13:$AY$554,24,FALSE)*$L47,0)+IF($H47&lt;&gt;0,(VLOOKUP($J47,'Allocation Factors'!$B$13:$AY$554,24,FALSE)*$H47),0)</f>
        <v>0</v>
      </c>
      <c r="AJ47" s="20">
        <v>0</v>
      </c>
    </row>
    <row r="48" spans="1:36" x14ac:dyDescent="0.2">
      <c r="A48" s="2">
        <f t="shared" si="14"/>
        <v>27</v>
      </c>
      <c r="B48" s="1" t="s">
        <v>430</v>
      </c>
      <c r="D48" s="20">
        <v>0</v>
      </c>
      <c r="E48" s="20"/>
      <c r="F48" s="20">
        <f t="shared" si="15"/>
        <v>0</v>
      </c>
      <c r="G48" s="20"/>
      <c r="H48" s="20"/>
      <c r="I48" s="20"/>
      <c r="J48" s="20"/>
      <c r="K48" s="20"/>
      <c r="L48" s="20">
        <f t="shared" si="13"/>
        <v>0</v>
      </c>
      <c r="N48" s="18" t="s">
        <v>330</v>
      </c>
      <c r="P48" s="20">
        <f>IF($L48&lt;&gt;0,VLOOKUP($N48,'Allocation Factors'!$B$13:$AY$554,5,FALSE)*$L48,0)+IF($H48&lt;&gt;0,(VLOOKUP($J48,'Allocation Factors'!$B$13:$AY$554,5,FALSE)*$H48),0)</f>
        <v>0</v>
      </c>
      <c r="Q48" s="20">
        <f>IF($L48&lt;&gt;0,VLOOKUP($N48,'Allocation Factors'!$B$13:$AY$554,6,FALSE)*$L48,0)+IF($H48&lt;&gt;0,(VLOOKUP($J48,'Allocation Factors'!$B$13:$AY$554,6,FALSE)*$H48),0)</f>
        <v>0</v>
      </c>
      <c r="R48" s="20">
        <f>IF($L48&lt;&gt;0,VLOOKUP($N48,'Allocation Factors'!$B$13:$AY$554,7,FALSE)*$L48,0)+IF($H48&lt;&gt;0,(VLOOKUP($J48,'Allocation Factors'!$B$13:$AY$554,7,FALSE)*$H48),0)</f>
        <v>0</v>
      </c>
      <c r="S48" s="20">
        <f>IF($L48&lt;&gt;0,VLOOKUP($N48,'Allocation Factors'!$B$13:$AY$554,8,FALSE)*$L48,0)+IF($H48&lt;&gt;0,(VLOOKUP($J48,'Allocation Factors'!$B$13:$AY$554,8,FALSE)*$H48),0)</f>
        <v>0</v>
      </c>
      <c r="T48" s="20">
        <f>IF($L48&lt;&gt;0,VLOOKUP($N48,'Allocation Factors'!$B$13:$AY$554,9,FALSE)*$L48,0)+IF($H48&lt;&gt;0,(VLOOKUP($J48,'Allocation Factors'!$B$13:$AY$554,9,FALSE)*$H48),0)</f>
        <v>0</v>
      </c>
      <c r="U48" s="20">
        <f>IF($L48&lt;&gt;0,VLOOKUP($N48,'Allocation Factors'!$B$13:$AY$554,10,FALSE)*$L48,0)+IF($H48&lt;&gt;0,(VLOOKUP($J48,'Allocation Factors'!$B$13:$AY$554,10,FALSE)*$H48),0)</f>
        <v>0</v>
      </c>
      <c r="V48" s="20">
        <f>IF($L48&lt;&gt;0,VLOOKUP($N48,'Allocation Factors'!$B$13:$AY$554,11,FALSE)*$L48,0)+IF($H48&lt;&gt;0,(VLOOKUP($J48,'Allocation Factors'!$B$13:$AY$554,11,FALSE)*$H48),0)</f>
        <v>0</v>
      </c>
      <c r="W48" s="20">
        <f>IF($L48&lt;&gt;0,VLOOKUP($N48,'Allocation Factors'!$B$13:$AY$554,12,FALSE)*$L48,0)+IF($H48&lt;&gt;0,(VLOOKUP($J48,'Allocation Factors'!$B$13:$AY$554,12,FALSE)*$H48),0)</f>
        <v>0</v>
      </c>
      <c r="X48" s="20">
        <f>IF($L48&lt;&gt;0,VLOOKUP($N48,'Allocation Factors'!$B$13:$AY$554,13,FALSE)*$L48,0)+IF($H48&lt;&gt;0,(VLOOKUP($J48,'Allocation Factors'!$B$13:$AY$554,13,FALSE)*$H48),0)</f>
        <v>0</v>
      </c>
      <c r="Y48" s="20">
        <f>IF($L48&lt;&gt;0,VLOOKUP($N48,'Allocation Factors'!$B$13:$AY$554,14,FALSE)*$L48,0)+IF($H48&lt;&gt;0,(VLOOKUP($J48,'Allocation Factors'!$B$13:$AY$554,14,FALSE)*$H48),0)</f>
        <v>0</v>
      </c>
      <c r="Z48" s="20">
        <f>IF($L48&lt;&gt;0,VLOOKUP($N48,'Allocation Factors'!$B$13:$AY$554,15,FALSE)*$L48,0)+IF($H48&lt;&gt;0,(VLOOKUP($J48,'Allocation Factors'!$B$13:$AY$554,15,FALSE)*$H48),0)</f>
        <v>0</v>
      </c>
      <c r="AA48" s="20">
        <f>IF($L48&lt;&gt;0,VLOOKUP($N48,'Allocation Factors'!$B$13:$AY$554,16,FALSE)*$L48,0)+IF($H48&lt;&gt;0,(VLOOKUP($J48,'Allocation Factors'!$B$13:$AY$554,16,FALSE)*$H48),0)</f>
        <v>0</v>
      </c>
      <c r="AB48" s="20">
        <f>IF($L48&lt;&gt;0,VLOOKUP($N48,'Allocation Factors'!$B$13:$AY$554,17,FALSE)*$L48,0)+IF($H48&lt;&gt;0,(VLOOKUP($J48,'Allocation Factors'!$B$13:$AY$554,17,FALSE)*$H48),0)</f>
        <v>0</v>
      </c>
      <c r="AC48" s="20">
        <f>IF($L48&lt;&gt;0,VLOOKUP($N48,'Allocation Factors'!$B$13:$AY$554,18,FALSE)*$L48,0)+IF($H48&lt;&gt;0,(VLOOKUP($J48,'Allocation Factors'!$B$13:$AY$554,18,FALSE)*$H48),0)</f>
        <v>0</v>
      </c>
      <c r="AD48" s="20">
        <f>IF($L48&lt;&gt;0,VLOOKUP($N48,'Allocation Factors'!$B$13:$AY$554,19,FALSE)*$L48,0)+IF($H48&lt;&gt;0,(VLOOKUP($J48,'Allocation Factors'!$B$13:$AY$554,19,FALSE)*$H48),0)</f>
        <v>0</v>
      </c>
      <c r="AE48" s="20">
        <f>IF($L48&lt;&gt;0,VLOOKUP($N48,'Allocation Factors'!$B$13:$AY$554,20,FALSE)*$L48,0)+IF($H48&lt;&gt;0,(VLOOKUP($J48,'Allocation Factors'!$B$13:$AY$554,20,FALSE)*$H48),0)</f>
        <v>0</v>
      </c>
      <c r="AF48" s="20">
        <f>IF($L48&lt;&gt;0,VLOOKUP($N48,'Allocation Factors'!$B$13:$AY$554,21,FALSE)*$L48,0)+IF($H48&lt;&gt;0,(VLOOKUP($J48,'Allocation Factors'!$B$13:$AY$554,21,FALSE)*$H48),0)</f>
        <v>0</v>
      </c>
      <c r="AG48" s="20">
        <f>IF($L48&lt;&gt;0,VLOOKUP($N48,'Allocation Factors'!$B$13:$AY$554,22,FALSE)*$L48,0)+IF($H48&lt;&gt;0,(VLOOKUP($J48,'Allocation Factors'!$B$13:$AY$554,22,FALSE)*$H48),0)</f>
        <v>0</v>
      </c>
      <c r="AH48" s="20">
        <f>IF($L48&lt;&gt;0,VLOOKUP($N48,'Allocation Factors'!$B$13:$AY$554,23,FALSE)*$L48,0)+IF($H48&lt;&gt;0,(VLOOKUP($J48,'Allocation Factors'!$B$13:$AY$554,23,FALSE)*$H48),0)</f>
        <v>0</v>
      </c>
      <c r="AI48" s="20">
        <f>IF($L48&lt;&gt;0,VLOOKUP($N48,'Allocation Factors'!$B$13:$AY$554,24,FALSE)*$L48,0)+IF($H48&lt;&gt;0,(VLOOKUP($J48,'Allocation Factors'!$B$13:$AY$554,24,FALSE)*$H48),0)</f>
        <v>0</v>
      </c>
      <c r="AJ48" s="20">
        <v>0</v>
      </c>
    </row>
    <row r="49" spans="1:36" x14ac:dyDescent="0.2">
      <c r="A49" s="2">
        <f t="shared" si="14"/>
        <v>28</v>
      </c>
      <c r="B49" s="1" t="s">
        <v>431</v>
      </c>
      <c r="D49" s="20">
        <v>0</v>
      </c>
      <c r="E49" s="20"/>
      <c r="F49" s="20">
        <f t="shared" si="15"/>
        <v>0</v>
      </c>
      <c r="G49" s="20"/>
      <c r="H49" s="20"/>
      <c r="I49" s="20"/>
      <c r="J49" s="20"/>
      <c r="K49" s="20"/>
      <c r="L49" s="20">
        <f t="shared" si="13"/>
        <v>0</v>
      </c>
      <c r="N49" s="18" t="s">
        <v>432</v>
      </c>
      <c r="P49" s="20">
        <f>IF($L49&lt;&gt;0,VLOOKUP($N49,'Allocation Factors'!$B$13:$AY$554,5,FALSE)*$L49,0)+IF($H49&lt;&gt;0,(VLOOKUP($J49,'Allocation Factors'!$B$13:$AY$554,5,FALSE)*$H49),0)</f>
        <v>0</v>
      </c>
      <c r="Q49" s="20">
        <f>IF($L49&lt;&gt;0,VLOOKUP($N49,'Allocation Factors'!$B$13:$AY$554,6,FALSE)*$L49,0)+IF($H49&lt;&gt;0,(VLOOKUP($J49,'Allocation Factors'!$B$13:$AY$554,6,FALSE)*$H49),0)</f>
        <v>0</v>
      </c>
      <c r="R49" s="20">
        <f>IF($L49&lt;&gt;0,VLOOKUP($N49,'Allocation Factors'!$B$13:$AY$554,7,FALSE)*$L49,0)+IF($H49&lt;&gt;0,(VLOOKUP($J49,'Allocation Factors'!$B$13:$AY$554,7,FALSE)*$H49),0)</f>
        <v>0</v>
      </c>
      <c r="S49" s="20">
        <f>IF($L49&lt;&gt;0,VLOOKUP($N49,'Allocation Factors'!$B$13:$AY$554,8,FALSE)*$L49,0)+IF($H49&lt;&gt;0,(VLOOKUP($J49,'Allocation Factors'!$B$13:$AY$554,8,FALSE)*$H49),0)</f>
        <v>0</v>
      </c>
      <c r="T49" s="20">
        <f>IF($L49&lt;&gt;0,VLOOKUP($N49,'Allocation Factors'!$B$13:$AY$554,9,FALSE)*$L49,0)+IF($H49&lt;&gt;0,(VLOOKUP($J49,'Allocation Factors'!$B$13:$AY$554,9,FALSE)*$H49),0)</f>
        <v>0</v>
      </c>
      <c r="U49" s="20">
        <f>IF($L49&lt;&gt;0,VLOOKUP($N49,'Allocation Factors'!$B$13:$AY$554,10,FALSE)*$L49,0)+IF($H49&lt;&gt;0,(VLOOKUP($J49,'Allocation Factors'!$B$13:$AY$554,10,FALSE)*$H49),0)</f>
        <v>0</v>
      </c>
      <c r="V49" s="20">
        <f>IF($L49&lt;&gt;0,VLOOKUP($N49,'Allocation Factors'!$B$13:$AY$554,11,FALSE)*$L49,0)+IF($H49&lt;&gt;0,(VLOOKUP($J49,'Allocation Factors'!$B$13:$AY$554,11,FALSE)*$H49),0)</f>
        <v>0</v>
      </c>
      <c r="W49" s="20">
        <f>IF($L49&lt;&gt;0,VLOOKUP($N49,'Allocation Factors'!$B$13:$AY$554,12,FALSE)*$L49,0)+IF($H49&lt;&gt;0,(VLOOKUP($J49,'Allocation Factors'!$B$13:$AY$554,12,FALSE)*$H49),0)</f>
        <v>0</v>
      </c>
      <c r="X49" s="20">
        <f>IF($L49&lt;&gt;0,VLOOKUP($N49,'Allocation Factors'!$B$13:$AY$554,13,FALSE)*$L49,0)+IF($H49&lt;&gt;0,(VLOOKUP($J49,'Allocation Factors'!$B$13:$AY$554,13,FALSE)*$H49),0)</f>
        <v>0</v>
      </c>
      <c r="Y49" s="20">
        <f>IF($L49&lt;&gt;0,VLOOKUP($N49,'Allocation Factors'!$B$13:$AY$554,14,FALSE)*$L49,0)+IF($H49&lt;&gt;0,(VLOOKUP($J49,'Allocation Factors'!$B$13:$AY$554,14,FALSE)*$H49),0)</f>
        <v>0</v>
      </c>
      <c r="Z49" s="20">
        <f>IF($L49&lt;&gt;0,VLOOKUP($N49,'Allocation Factors'!$B$13:$AY$554,15,FALSE)*$L49,0)+IF($H49&lt;&gt;0,(VLOOKUP($J49,'Allocation Factors'!$B$13:$AY$554,15,FALSE)*$H49),0)</f>
        <v>0</v>
      </c>
      <c r="AA49" s="20">
        <f>IF($L49&lt;&gt;0,VLOOKUP($N49,'Allocation Factors'!$B$13:$AY$554,16,FALSE)*$L49,0)+IF($H49&lt;&gt;0,(VLOOKUP($J49,'Allocation Factors'!$B$13:$AY$554,16,FALSE)*$H49),0)</f>
        <v>0</v>
      </c>
      <c r="AB49" s="20">
        <f>IF($L49&lt;&gt;0,VLOOKUP($N49,'Allocation Factors'!$B$13:$AY$554,17,FALSE)*$L49,0)+IF($H49&lt;&gt;0,(VLOOKUP($J49,'Allocation Factors'!$B$13:$AY$554,17,FALSE)*$H49),0)</f>
        <v>0</v>
      </c>
      <c r="AC49" s="20">
        <f>IF($L49&lt;&gt;0,VLOOKUP($N49,'Allocation Factors'!$B$13:$AY$554,18,FALSE)*$L49,0)+IF($H49&lt;&gt;0,(VLOOKUP($J49,'Allocation Factors'!$B$13:$AY$554,18,FALSE)*$H49),0)</f>
        <v>0</v>
      </c>
      <c r="AD49" s="20">
        <f>IF($L49&lt;&gt;0,VLOOKUP($N49,'Allocation Factors'!$B$13:$AY$554,19,FALSE)*$L49,0)+IF($H49&lt;&gt;0,(VLOOKUP($J49,'Allocation Factors'!$B$13:$AY$554,19,FALSE)*$H49),0)</f>
        <v>0</v>
      </c>
      <c r="AE49" s="20">
        <f>IF($L49&lt;&gt;0,VLOOKUP($N49,'Allocation Factors'!$B$13:$AY$554,20,FALSE)*$L49,0)+IF($H49&lt;&gt;0,(VLOOKUP($J49,'Allocation Factors'!$B$13:$AY$554,20,FALSE)*$H49),0)</f>
        <v>0</v>
      </c>
      <c r="AF49" s="20">
        <f>IF($L49&lt;&gt;0,VLOOKUP($N49,'Allocation Factors'!$B$13:$AY$554,21,FALSE)*$L49,0)+IF($H49&lt;&gt;0,(VLOOKUP($J49,'Allocation Factors'!$B$13:$AY$554,21,FALSE)*$H49),0)</f>
        <v>0</v>
      </c>
      <c r="AG49" s="20">
        <f>IF($L49&lt;&gt;0,VLOOKUP($N49,'Allocation Factors'!$B$13:$AY$554,22,FALSE)*$L49,0)+IF($H49&lt;&gt;0,(VLOOKUP($J49,'Allocation Factors'!$B$13:$AY$554,22,FALSE)*$H49),0)</f>
        <v>0</v>
      </c>
      <c r="AH49" s="20">
        <f>IF($L49&lt;&gt;0,VLOOKUP($N49,'Allocation Factors'!$B$13:$AY$554,23,FALSE)*$L49,0)+IF($H49&lt;&gt;0,(VLOOKUP($J49,'Allocation Factors'!$B$13:$AY$554,23,FALSE)*$H49),0)</f>
        <v>0</v>
      </c>
      <c r="AI49" s="20">
        <f>IF($L49&lt;&gt;0,VLOOKUP($N49,'Allocation Factors'!$B$13:$AY$554,24,FALSE)*$L49,0)+IF($H49&lt;&gt;0,(VLOOKUP($J49,'Allocation Factors'!$B$13:$AY$554,24,FALSE)*$H49),0)</f>
        <v>0</v>
      </c>
      <c r="AJ49" s="20">
        <v>0</v>
      </c>
    </row>
    <row r="50" spans="1:36" x14ac:dyDescent="0.2">
      <c r="A50" s="2">
        <f t="shared" si="14"/>
        <v>29</v>
      </c>
      <c r="B50" s="1" t="s">
        <v>433</v>
      </c>
      <c r="D50" s="20">
        <v>0</v>
      </c>
      <c r="E50" s="20"/>
      <c r="F50" s="20">
        <f t="shared" si="15"/>
        <v>0</v>
      </c>
      <c r="G50" s="20"/>
      <c r="H50" s="20"/>
      <c r="I50" s="20"/>
      <c r="J50" s="20"/>
      <c r="K50" s="20"/>
      <c r="L50" s="20">
        <f t="shared" si="13"/>
        <v>0</v>
      </c>
      <c r="N50" s="18" t="s">
        <v>434</v>
      </c>
      <c r="P50" s="20">
        <f>IF($L50&lt;&gt;0,VLOOKUP($N50,'Allocation Factors'!$B$13:$AY$554,5,FALSE)*$L50,0)+IF($H50&lt;&gt;0,(VLOOKUP($J50,'Allocation Factors'!$B$13:$AY$554,5,FALSE)*$H50),0)</f>
        <v>0</v>
      </c>
      <c r="Q50" s="20">
        <f>IF($L50&lt;&gt;0,VLOOKUP($N50,'Allocation Factors'!$B$13:$AY$554,6,FALSE)*$L50,0)+IF($H50&lt;&gt;0,(VLOOKUP($J50,'Allocation Factors'!$B$13:$AY$554,6,FALSE)*$H50),0)</f>
        <v>0</v>
      </c>
      <c r="R50" s="20">
        <f>IF($L50&lt;&gt;0,VLOOKUP($N50,'Allocation Factors'!$B$13:$AY$554,7,FALSE)*$L50,0)+IF($H50&lt;&gt;0,(VLOOKUP($J50,'Allocation Factors'!$B$13:$AY$554,7,FALSE)*$H50),0)</f>
        <v>0</v>
      </c>
      <c r="S50" s="20">
        <f>IF($L50&lt;&gt;0,VLOOKUP($N50,'Allocation Factors'!$B$13:$AY$554,8,FALSE)*$L50,0)+IF($H50&lt;&gt;0,(VLOOKUP($J50,'Allocation Factors'!$B$13:$AY$554,8,FALSE)*$H50),0)</f>
        <v>0</v>
      </c>
      <c r="T50" s="20">
        <f>IF($L50&lt;&gt;0,VLOOKUP($N50,'Allocation Factors'!$B$13:$AY$554,9,FALSE)*$L50,0)+IF($H50&lt;&gt;0,(VLOOKUP($J50,'Allocation Factors'!$B$13:$AY$554,9,FALSE)*$H50),0)</f>
        <v>0</v>
      </c>
      <c r="U50" s="20">
        <f>IF($L50&lt;&gt;0,VLOOKUP($N50,'Allocation Factors'!$B$13:$AY$554,10,FALSE)*$L50,0)+IF($H50&lt;&gt;0,(VLOOKUP($J50,'Allocation Factors'!$B$13:$AY$554,10,FALSE)*$H50),0)</f>
        <v>0</v>
      </c>
      <c r="V50" s="20">
        <f>IF($L50&lt;&gt;0,VLOOKUP($N50,'Allocation Factors'!$B$13:$AY$554,11,FALSE)*$L50,0)+IF($H50&lt;&gt;0,(VLOOKUP($J50,'Allocation Factors'!$B$13:$AY$554,11,FALSE)*$H50),0)</f>
        <v>0</v>
      </c>
      <c r="W50" s="20">
        <f>IF($L50&lt;&gt;0,VLOOKUP($N50,'Allocation Factors'!$B$13:$AY$554,12,FALSE)*$L50,0)+IF($H50&lt;&gt;0,(VLOOKUP($J50,'Allocation Factors'!$B$13:$AY$554,12,FALSE)*$H50),0)</f>
        <v>0</v>
      </c>
      <c r="X50" s="20">
        <f>IF($L50&lt;&gt;0,VLOOKUP($N50,'Allocation Factors'!$B$13:$AY$554,13,FALSE)*$L50,0)+IF($H50&lt;&gt;0,(VLOOKUP($J50,'Allocation Factors'!$B$13:$AY$554,13,FALSE)*$H50),0)</f>
        <v>0</v>
      </c>
      <c r="Y50" s="20">
        <f>IF($L50&lt;&gt;0,VLOOKUP($N50,'Allocation Factors'!$B$13:$AY$554,14,FALSE)*$L50,0)+IF($H50&lt;&gt;0,(VLOOKUP($J50,'Allocation Factors'!$B$13:$AY$554,14,FALSE)*$H50),0)</f>
        <v>0</v>
      </c>
      <c r="Z50" s="20">
        <f>IF($L50&lt;&gt;0,VLOOKUP($N50,'Allocation Factors'!$B$13:$AY$554,15,FALSE)*$L50,0)+IF($H50&lt;&gt;0,(VLOOKUP($J50,'Allocation Factors'!$B$13:$AY$554,15,FALSE)*$H50),0)</f>
        <v>0</v>
      </c>
      <c r="AA50" s="20">
        <f>IF($L50&lt;&gt;0,VLOOKUP($N50,'Allocation Factors'!$B$13:$AY$554,16,FALSE)*$L50,0)+IF($H50&lt;&gt;0,(VLOOKUP($J50,'Allocation Factors'!$B$13:$AY$554,16,FALSE)*$H50),0)</f>
        <v>0</v>
      </c>
      <c r="AB50" s="20">
        <f>IF($L50&lt;&gt;0,VLOOKUP($N50,'Allocation Factors'!$B$13:$AY$554,17,FALSE)*$L50,0)+IF($H50&lt;&gt;0,(VLOOKUP($J50,'Allocation Factors'!$B$13:$AY$554,17,FALSE)*$H50),0)</f>
        <v>0</v>
      </c>
      <c r="AC50" s="20">
        <f>IF($L50&lt;&gt;0,VLOOKUP($N50,'Allocation Factors'!$B$13:$AY$554,18,FALSE)*$L50,0)+IF($H50&lt;&gt;0,(VLOOKUP($J50,'Allocation Factors'!$B$13:$AY$554,18,FALSE)*$H50),0)</f>
        <v>0</v>
      </c>
      <c r="AD50" s="20">
        <f>IF($L50&lt;&gt;0,VLOOKUP($N50,'Allocation Factors'!$B$13:$AY$554,19,FALSE)*$L50,0)+IF($H50&lt;&gt;0,(VLOOKUP($J50,'Allocation Factors'!$B$13:$AY$554,19,FALSE)*$H50),0)</f>
        <v>0</v>
      </c>
      <c r="AE50" s="20">
        <f>IF($L50&lt;&gt;0,VLOOKUP($N50,'Allocation Factors'!$B$13:$AY$554,20,FALSE)*$L50,0)+IF($H50&lt;&gt;0,(VLOOKUP($J50,'Allocation Factors'!$B$13:$AY$554,20,FALSE)*$H50),0)</f>
        <v>0</v>
      </c>
      <c r="AF50" s="20">
        <f>IF($L50&lt;&gt;0,VLOOKUP($N50,'Allocation Factors'!$B$13:$AY$554,21,FALSE)*$L50,0)+IF($H50&lt;&gt;0,(VLOOKUP($J50,'Allocation Factors'!$B$13:$AY$554,21,FALSE)*$H50),0)</f>
        <v>0</v>
      </c>
      <c r="AG50" s="20">
        <f>IF($L50&lt;&gt;0,VLOOKUP($N50,'Allocation Factors'!$B$13:$AY$554,22,FALSE)*$L50,0)+IF($H50&lt;&gt;0,(VLOOKUP($J50,'Allocation Factors'!$B$13:$AY$554,22,FALSE)*$H50),0)</f>
        <v>0</v>
      </c>
      <c r="AH50" s="20">
        <f>IF($L50&lt;&gt;0,VLOOKUP($N50,'Allocation Factors'!$B$13:$AY$554,23,FALSE)*$L50,0)+IF($H50&lt;&gt;0,(VLOOKUP($J50,'Allocation Factors'!$B$13:$AY$554,23,FALSE)*$H50),0)</f>
        <v>0</v>
      </c>
      <c r="AI50" s="20">
        <f>IF($L50&lt;&gt;0,VLOOKUP($N50,'Allocation Factors'!$B$13:$AY$554,24,FALSE)*$L50,0)+IF($H50&lt;&gt;0,(VLOOKUP($J50,'Allocation Factors'!$B$13:$AY$554,24,FALSE)*$H50),0)</f>
        <v>0</v>
      </c>
      <c r="AJ50" s="20">
        <v>0</v>
      </c>
    </row>
    <row r="51" spans="1:36" x14ac:dyDescent="0.2">
      <c r="B51" s="1" t="s">
        <v>435</v>
      </c>
      <c r="D51" s="20"/>
    </row>
    <row r="52" spans="1:36" x14ac:dyDescent="0.2">
      <c r="A52" s="2">
        <f>A50+1</f>
        <v>30</v>
      </c>
      <c r="B52" s="36" t="s">
        <v>141</v>
      </c>
      <c r="D52" s="20">
        <v>0</v>
      </c>
      <c r="E52" s="20"/>
      <c r="F52" s="20">
        <f t="shared" ref="F52:F55" si="16">+D52</f>
        <v>0</v>
      </c>
      <c r="L52" s="20">
        <f t="shared" si="13"/>
        <v>0</v>
      </c>
      <c r="N52" s="18" t="s">
        <v>332</v>
      </c>
      <c r="P52" s="20">
        <f>IF($L52&lt;&gt;0,VLOOKUP($N52,'Allocation Factors'!$B$13:$AY$554,5,FALSE)*$L52,0)+IF($H52&lt;&gt;0,(VLOOKUP($J52,'Allocation Factors'!$B$13:$AY$554,5,FALSE)*$H52),0)</f>
        <v>0</v>
      </c>
      <c r="Q52" s="20">
        <f>IF($L52&lt;&gt;0,VLOOKUP($N52,'Allocation Factors'!$B$13:$AY$554,6,FALSE)*$L52,0)+IF($H52&lt;&gt;0,(VLOOKUP($J52,'Allocation Factors'!$B$13:$AY$554,6,FALSE)*$H52),0)</f>
        <v>0</v>
      </c>
      <c r="R52" s="20">
        <f>IF($L52&lt;&gt;0,VLOOKUP($N52,'Allocation Factors'!$B$13:$AY$554,7,FALSE)*$L52,0)+IF($H52&lt;&gt;0,(VLOOKUP($J52,'Allocation Factors'!$B$13:$AY$554,7,FALSE)*$H52),0)</f>
        <v>0</v>
      </c>
      <c r="S52" s="20">
        <f>IF($L52&lt;&gt;0,VLOOKUP($N52,'Allocation Factors'!$B$13:$AY$554,8,FALSE)*$L52,0)+IF($H52&lt;&gt;0,(VLOOKUP($J52,'Allocation Factors'!$B$13:$AY$554,8,FALSE)*$H52),0)</f>
        <v>0</v>
      </c>
      <c r="T52" s="20">
        <f>IF($L52&lt;&gt;0,VLOOKUP($N52,'Allocation Factors'!$B$13:$AY$554,9,FALSE)*$L52,0)+IF($H52&lt;&gt;0,(VLOOKUP($J52,'Allocation Factors'!$B$13:$AY$554,9,FALSE)*$H52),0)</f>
        <v>0</v>
      </c>
      <c r="U52" s="20">
        <f>IF($L52&lt;&gt;0,VLOOKUP($N52,'Allocation Factors'!$B$13:$AY$554,10,FALSE)*$L52,0)+IF($H52&lt;&gt;0,(VLOOKUP($J52,'Allocation Factors'!$B$13:$AY$554,10,FALSE)*$H52),0)</f>
        <v>0</v>
      </c>
      <c r="V52" s="20">
        <f>IF($L52&lt;&gt;0,VLOOKUP($N52,'Allocation Factors'!$B$13:$AY$554,11,FALSE)*$L52,0)+IF($H52&lt;&gt;0,(VLOOKUP($J52,'Allocation Factors'!$B$13:$AY$554,11,FALSE)*$H52),0)</f>
        <v>0</v>
      </c>
      <c r="W52" s="20">
        <f>IF($L52&lt;&gt;0,VLOOKUP($N52,'Allocation Factors'!$B$13:$AY$554,12,FALSE)*$L52,0)+IF($H52&lt;&gt;0,(VLOOKUP($J52,'Allocation Factors'!$B$13:$AY$554,12,FALSE)*$H52),0)</f>
        <v>0</v>
      </c>
      <c r="X52" s="20">
        <f>IF($L52&lt;&gt;0,VLOOKUP($N52,'Allocation Factors'!$B$13:$AY$554,13,FALSE)*$L52,0)+IF($H52&lt;&gt;0,(VLOOKUP($J52,'Allocation Factors'!$B$13:$AY$554,13,FALSE)*$H52),0)</f>
        <v>0</v>
      </c>
      <c r="Y52" s="20">
        <f>IF($L52&lt;&gt;0,VLOOKUP($N52,'Allocation Factors'!$B$13:$AY$554,14,FALSE)*$L52,0)+IF($H52&lt;&gt;0,(VLOOKUP($J52,'Allocation Factors'!$B$13:$AY$554,14,FALSE)*$H52),0)</f>
        <v>0</v>
      </c>
      <c r="Z52" s="20">
        <f>IF($L52&lt;&gt;0,VLOOKUP($N52,'Allocation Factors'!$B$13:$AY$554,15,FALSE)*$L52,0)+IF($H52&lt;&gt;0,(VLOOKUP($J52,'Allocation Factors'!$B$13:$AY$554,15,FALSE)*$H52),0)</f>
        <v>0</v>
      </c>
      <c r="AA52" s="20">
        <f>IF($L52&lt;&gt;0,VLOOKUP($N52,'Allocation Factors'!$B$13:$AY$554,16,FALSE)*$L52,0)+IF($H52&lt;&gt;0,(VLOOKUP($J52,'Allocation Factors'!$B$13:$AY$554,16,FALSE)*$H52),0)</f>
        <v>0</v>
      </c>
      <c r="AB52" s="20">
        <f>IF($L52&lt;&gt;0,VLOOKUP($N52,'Allocation Factors'!$B$13:$AY$554,17,FALSE)*$L52,0)+IF($H52&lt;&gt;0,(VLOOKUP($J52,'Allocation Factors'!$B$13:$AY$554,17,FALSE)*$H52),0)</f>
        <v>0</v>
      </c>
      <c r="AC52" s="20">
        <f>IF($L52&lt;&gt;0,VLOOKUP($N52,'Allocation Factors'!$B$13:$AY$554,18,FALSE)*$L52,0)+IF($H52&lt;&gt;0,(VLOOKUP($J52,'Allocation Factors'!$B$13:$AY$554,18,FALSE)*$H52),0)</f>
        <v>0</v>
      </c>
      <c r="AD52" s="20">
        <f>IF($L52&lt;&gt;0,VLOOKUP($N52,'Allocation Factors'!$B$13:$AY$554,19,FALSE)*$L52,0)+IF($H52&lt;&gt;0,(VLOOKUP($J52,'Allocation Factors'!$B$13:$AY$554,19,FALSE)*$H52),0)</f>
        <v>0</v>
      </c>
      <c r="AE52" s="20">
        <f>IF($L52&lt;&gt;0,VLOOKUP($N52,'Allocation Factors'!$B$13:$AY$554,20,FALSE)*$L52,0)+IF($H52&lt;&gt;0,(VLOOKUP($J52,'Allocation Factors'!$B$13:$AY$554,20,FALSE)*$H52),0)</f>
        <v>0</v>
      </c>
      <c r="AF52" s="20">
        <f>IF($L52&lt;&gt;0,VLOOKUP($N52,'Allocation Factors'!$B$13:$AY$554,21,FALSE)*$L52,0)+IF($H52&lt;&gt;0,(VLOOKUP($J52,'Allocation Factors'!$B$13:$AY$554,21,FALSE)*$H52),0)</f>
        <v>0</v>
      </c>
      <c r="AG52" s="20">
        <f>IF($L52&lt;&gt;0,VLOOKUP($N52,'Allocation Factors'!$B$13:$AY$554,22,FALSE)*$L52,0)+IF($H52&lt;&gt;0,(VLOOKUP($J52,'Allocation Factors'!$B$13:$AY$554,22,FALSE)*$H52),0)</f>
        <v>0</v>
      </c>
      <c r="AH52" s="20">
        <f>IF($L52&lt;&gt;0,VLOOKUP($N52,'Allocation Factors'!$B$13:$AY$554,23,FALSE)*$L52,0)+IF($H52&lt;&gt;0,(VLOOKUP($J52,'Allocation Factors'!$B$13:$AY$554,23,FALSE)*$H52),0)</f>
        <v>0</v>
      </c>
      <c r="AI52" s="20">
        <f>IF($L52&lt;&gt;0,VLOOKUP($N52,'Allocation Factors'!$B$13:$AY$554,24,FALSE)*$L52,0)+IF($H52&lt;&gt;0,(VLOOKUP($J52,'Allocation Factors'!$B$13:$AY$554,24,FALSE)*$H52),0)</f>
        <v>0</v>
      </c>
      <c r="AJ52" s="20">
        <v>0</v>
      </c>
    </row>
    <row r="53" spans="1:36" x14ac:dyDescent="0.2">
      <c r="A53" s="2">
        <f t="shared" si="14"/>
        <v>31</v>
      </c>
      <c r="B53" s="36" t="s">
        <v>134</v>
      </c>
      <c r="D53" s="20">
        <v>0</v>
      </c>
      <c r="E53" s="20"/>
      <c r="F53" s="20">
        <f t="shared" si="16"/>
        <v>0</v>
      </c>
      <c r="L53" s="20">
        <f t="shared" si="13"/>
        <v>0</v>
      </c>
      <c r="N53" s="18" t="s">
        <v>330</v>
      </c>
      <c r="P53" s="20">
        <f>IF($L53&lt;&gt;0,VLOOKUP($N53,'Allocation Factors'!$B$13:$AY$554,5,FALSE)*$L53,0)+IF($H53&lt;&gt;0,(VLOOKUP($J53,'Allocation Factors'!$B$13:$AY$554,5,FALSE)*$H53),0)</f>
        <v>0</v>
      </c>
      <c r="Q53" s="20">
        <f>IF($L53&lt;&gt;0,VLOOKUP($N53,'Allocation Factors'!$B$13:$AY$554,6,FALSE)*$L53,0)+IF($H53&lt;&gt;0,(VLOOKUP($J53,'Allocation Factors'!$B$13:$AY$554,6,FALSE)*$H53),0)</f>
        <v>0</v>
      </c>
      <c r="R53" s="20">
        <f>IF($L53&lt;&gt;0,VLOOKUP($N53,'Allocation Factors'!$B$13:$AY$554,7,FALSE)*$L53,0)+IF($H53&lt;&gt;0,(VLOOKUP($J53,'Allocation Factors'!$B$13:$AY$554,7,FALSE)*$H53),0)</f>
        <v>0</v>
      </c>
      <c r="S53" s="20">
        <f>IF($L53&lt;&gt;0,VLOOKUP($N53,'Allocation Factors'!$B$13:$AY$554,8,FALSE)*$L53,0)+IF($H53&lt;&gt;0,(VLOOKUP($J53,'Allocation Factors'!$B$13:$AY$554,8,FALSE)*$H53),0)</f>
        <v>0</v>
      </c>
      <c r="T53" s="20">
        <f>IF($L53&lt;&gt;0,VLOOKUP($N53,'Allocation Factors'!$B$13:$AY$554,9,FALSE)*$L53,0)+IF($H53&lt;&gt;0,(VLOOKUP($J53,'Allocation Factors'!$B$13:$AY$554,9,FALSE)*$H53),0)</f>
        <v>0</v>
      </c>
      <c r="U53" s="20">
        <f>IF($L53&lt;&gt;0,VLOOKUP($N53,'Allocation Factors'!$B$13:$AY$554,10,FALSE)*$L53,0)+IF($H53&lt;&gt;0,(VLOOKUP($J53,'Allocation Factors'!$B$13:$AY$554,10,FALSE)*$H53),0)</f>
        <v>0</v>
      </c>
      <c r="V53" s="20">
        <f>IF($L53&lt;&gt;0,VLOOKUP($N53,'Allocation Factors'!$B$13:$AY$554,11,FALSE)*$L53,0)+IF($H53&lt;&gt;0,(VLOOKUP($J53,'Allocation Factors'!$B$13:$AY$554,11,FALSE)*$H53),0)</f>
        <v>0</v>
      </c>
      <c r="W53" s="20">
        <f>IF($L53&lt;&gt;0,VLOOKUP($N53,'Allocation Factors'!$B$13:$AY$554,12,FALSE)*$L53,0)+IF($H53&lt;&gt;0,(VLOOKUP($J53,'Allocation Factors'!$B$13:$AY$554,12,FALSE)*$H53),0)</f>
        <v>0</v>
      </c>
      <c r="X53" s="20">
        <f>IF($L53&lt;&gt;0,VLOOKUP($N53,'Allocation Factors'!$B$13:$AY$554,13,FALSE)*$L53,0)+IF($H53&lt;&gt;0,(VLOOKUP($J53,'Allocation Factors'!$B$13:$AY$554,13,FALSE)*$H53),0)</f>
        <v>0</v>
      </c>
      <c r="Y53" s="20">
        <f>IF($L53&lt;&gt;0,VLOOKUP($N53,'Allocation Factors'!$B$13:$AY$554,14,FALSE)*$L53,0)+IF($H53&lt;&gt;0,(VLOOKUP($J53,'Allocation Factors'!$B$13:$AY$554,14,FALSE)*$H53),0)</f>
        <v>0</v>
      </c>
      <c r="Z53" s="20">
        <f>IF($L53&lt;&gt;0,VLOOKUP($N53,'Allocation Factors'!$B$13:$AY$554,15,FALSE)*$L53,0)+IF($H53&lt;&gt;0,(VLOOKUP($J53,'Allocation Factors'!$B$13:$AY$554,15,FALSE)*$H53),0)</f>
        <v>0</v>
      </c>
      <c r="AA53" s="20">
        <f>IF($L53&lt;&gt;0,VLOOKUP($N53,'Allocation Factors'!$B$13:$AY$554,16,FALSE)*$L53,0)+IF($H53&lt;&gt;0,(VLOOKUP($J53,'Allocation Factors'!$B$13:$AY$554,16,FALSE)*$H53),0)</f>
        <v>0</v>
      </c>
      <c r="AB53" s="20">
        <f>IF($L53&lt;&gt;0,VLOOKUP($N53,'Allocation Factors'!$B$13:$AY$554,17,FALSE)*$L53,0)+IF($H53&lt;&gt;0,(VLOOKUP($J53,'Allocation Factors'!$B$13:$AY$554,17,FALSE)*$H53),0)</f>
        <v>0</v>
      </c>
      <c r="AC53" s="20">
        <f>IF($L53&lt;&gt;0,VLOOKUP($N53,'Allocation Factors'!$B$13:$AY$554,18,FALSE)*$L53,0)+IF($H53&lt;&gt;0,(VLOOKUP($J53,'Allocation Factors'!$B$13:$AY$554,18,FALSE)*$H53),0)</f>
        <v>0</v>
      </c>
      <c r="AD53" s="20">
        <f>IF($L53&lt;&gt;0,VLOOKUP($N53,'Allocation Factors'!$B$13:$AY$554,19,FALSE)*$L53,0)+IF($H53&lt;&gt;0,(VLOOKUP($J53,'Allocation Factors'!$B$13:$AY$554,19,FALSE)*$H53),0)</f>
        <v>0</v>
      </c>
      <c r="AE53" s="20">
        <f>IF($L53&lt;&gt;0,VLOOKUP($N53,'Allocation Factors'!$B$13:$AY$554,20,FALSE)*$L53,0)+IF($H53&lt;&gt;0,(VLOOKUP($J53,'Allocation Factors'!$B$13:$AY$554,20,FALSE)*$H53),0)</f>
        <v>0</v>
      </c>
      <c r="AF53" s="20">
        <f>IF($L53&lt;&gt;0,VLOOKUP($N53,'Allocation Factors'!$B$13:$AY$554,21,FALSE)*$L53,0)+IF($H53&lt;&gt;0,(VLOOKUP($J53,'Allocation Factors'!$B$13:$AY$554,21,FALSE)*$H53),0)</f>
        <v>0</v>
      </c>
      <c r="AG53" s="20">
        <f>IF($L53&lt;&gt;0,VLOOKUP($N53,'Allocation Factors'!$B$13:$AY$554,22,FALSE)*$L53,0)+IF($H53&lt;&gt;0,(VLOOKUP($J53,'Allocation Factors'!$B$13:$AY$554,22,FALSE)*$H53),0)</f>
        <v>0</v>
      </c>
      <c r="AH53" s="20">
        <f>IF($L53&lt;&gt;0,VLOOKUP($N53,'Allocation Factors'!$B$13:$AY$554,23,FALSE)*$L53,0)+IF($H53&lt;&gt;0,(VLOOKUP($J53,'Allocation Factors'!$B$13:$AY$554,23,FALSE)*$H53),0)</f>
        <v>0</v>
      </c>
      <c r="AI53" s="20">
        <f>IF($L53&lt;&gt;0,VLOOKUP($N53,'Allocation Factors'!$B$13:$AY$554,24,FALSE)*$L53,0)+IF($H53&lt;&gt;0,(VLOOKUP($J53,'Allocation Factors'!$B$13:$AY$554,24,FALSE)*$H53),0)</f>
        <v>0</v>
      </c>
      <c r="AJ53" s="20">
        <v>0</v>
      </c>
    </row>
    <row r="54" spans="1:36" x14ac:dyDescent="0.2">
      <c r="A54" s="2">
        <f t="shared" si="14"/>
        <v>32</v>
      </c>
      <c r="B54" s="36" t="s">
        <v>139</v>
      </c>
      <c r="D54" s="20">
        <v>0</v>
      </c>
      <c r="E54" s="20"/>
      <c r="F54" s="20">
        <f t="shared" si="16"/>
        <v>0</v>
      </c>
      <c r="L54" s="20">
        <f t="shared" si="13"/>
        <v>0</v>
      </c>
      <c r="N54" s="18" t="s">
        <v>437</v>
      </c>
      <c r="P54" s="20">
        <f>IF($L54&lt;&gt;0,VLOOKUP($N54,'Allocation Factors'!$B$13:$AY$554,5,FALSE)*$L54,0)+IF($H54&lt;&gt;0,(VLOOKUP($J54,'Allocation Factors'!$B$13:$AY$554,5,FALSE)*$H54),0)</f>
        <v>0</v>
      </c>
      <c r="Q54" s="20">
        <f>IF($L54&lt;&gt;0,VLOOKUP($N54,'Allocation Factors'!$B$13:$AY$554,6,FALSE)*$L54,0)+IF($H54&lt;&gt;0,(VLOOKUP($J54,'Allocation Factors'!$B$13:$AY$554,6,FALSE)*$H54),0)</f>
        <v>0</v>
      </c>
      <c r="R54" s="20">
        <f>IF($L54&lt;&gt;0,VLOOKUP($N54,'Allocation Factors'!$B$13:$AY$554,7,FALSE)*$L54,0)+IF($H54&lt;&gt;0,(VLOOKUP($J54,'Allocation Factors'!$B$13:$AY$554,7,FALSE)*$H54),0)</f>
        <v>0</v>
      </c>
      <c r="S54" s="20">
        <f>IF($L54&lt;&gt;0,VLOOKUP($N54,'Allocation Factors'!$B$13:$AY$554,8,FALSE)*$L54,0)+IF($H54&lt;&gt;0,(VLOOKUP($J54,'Allocation Factors'!$B$13:$AY$554,8,FALSE)*$H54),0)</f>
        <v>0</v>
      </c>
      <c r="T54" s="20">
        <f>IF($L54&lt;&gt;0,VLOOKUP($N54,'Allocation Factors'!$B$13:$AY$554,9,FALSE)*$L54,0)+IF($H54&lt;&gt;0,(VLOOKUP($J54,'Allocation Factors'!$B$13:$AY$554,9,FALSE)*$H54),0)</f>
        <v>0</v>
      </c>
      <c r="U54" s="20">
        <f>IF($L54&lt;&gt;0,VLOOKUP($N54,'Allocation Factors'!$B$13:$AY$554,10,FALSE)*$L54,0)+IF($H54&lt;&gt;0,(VLOOKUP($J54,'Allocation Factors'!$B$13:$AY$554,10,FALSE)*$H54),0)</f>
        <v>0</v>
      </c>
      <c r="V54" s="20">
        <f>IF($L54&lt;&gt;0,VLOOKUP($N54,'Allocation Factors'!$B$13:$AY$554,11,FALSE)*$L54,0)+IF($H54&lt;&gt;0,(VLOOKUP($J54,'Allocation Factors'!$B$13:$AY$554,11,FALSE)*$H54),0)</f>
        <v>0</v>
      </c>
      <c r="W54" s="20">
        <f>IF($L54&lt;&gt;0,VLOOKUP($N54,'Allocation Factors'!$B$13:$AY$554,12,FALSE)*$L54,0)+IF($H54&lt;&gt;0,(VLOOKUP($J54,'Allocation Factors'!$B$13:$AY$554,12,FALSE)*$H54),0)</f>
        <v>0</v>
      </c>
      <c r="X54" s="20">
        <f>IF($L54&lt;&gt;0,VLOOKUP($N54,'Allocation Factors'!$B$13:$AY$554,13,FALSE)*$L54,0)+IF($H54&lt;&gt;0,(VLOOKUP($J54,'Allocation Factors'!$B$13:$AY$554,13,FALSE)*$H54),0)</f>
        <v>0</v>
      </c>
      <c r="Y54" s="20">
        <f>IF($L54&lt;&gt;0,VLOOKUP($N54,'Allocation Factors'!$B$13:$AY$554,14,FALSE)*$L54,0)+IF($H54&lt;&gt;0,(VLOOKUP($J54,'Allocation Factors'!$B$13:$AY$554,14,FALSE)*$H54),0)</f>
        <v>0</v>
      </c>
      <c r="Z54" s="20">
        <f>IF($L54&lt;&gt;0,VLOOKUP($N54,'Allocation Factors'!$B$13:$AY$554,15,FALSE)*$L54,0)+IF($H54&lt;&gt;0,(VLOOKUP($J54,'Allocation Factors'!$B$13:$AY$554,15,FALSE)*$H54),0)</f>
        <v>0</v>
      </c>
      <c r="AA54" s="20">
        <f>IF($L54&lt;&gt;0,VLOOKUP($N54,'Allocation Factors'!$B$13:$AY$554,16,FALSE)*$L54,0)+IF($H54&lt;&gt;0,(VLOOKUP($J54,'Allocation Factors'!$B$13:$AY$554,16,FALSE)*$H54),0)</f>
        <v>0</v>
      </c>
      <c r="AB54" s="20">
        <f>IF($L54&lt;&gt;0,VLOOKUP($N54,'Allocation Factors'!$B$13:$AY$554,17,FALSE)*$L54,0)+IF($H54&lt;&gt;0,(VLOOKUP($J54,'Allocation Factors'!$B$13:$AY$554,17,FALSE)*$H54),0)</f>
        <v>0</v>
      </c>
      <c r="AC54" s="20">
        <f>IF($L54&lt;&gt;0,VLOOKUP($N54,'Allocation Factors'!$B$13:$AY$554,18,FALSE)*$L54,0)+IF($H54&lt;&gt;0,(VLOOKUP($J54,'Allocation Factors'!$B$13:$AY$554,18,FALSE)*$H54),0)</f>
        <v>0</v>
      </c>
      <c r="AD54" s="20">
        <f>IF($L54&lt;&gt;0,VLOOKUP($N54,'Allocation Factors'!$B$13:$AY$554,19,FALSE)*$L54,0)+IF($H54&lt;&gt;0,(VLOOKUP($J54,'Allocation Factors'!$B$13:$AY$554,19,FALSE)*$H54),0)</f>
        <v>0</v>
      </c>
      <c r="AE54" s="20">
        <f>IF($L54&lt;&gt;0,VLOOKUP($N54,'Allocation Factors'!$B$13:$AY$554,20,FALSE)*$L54,0)+IF($H54&lt;&gt;0,(VLOOKUP($J54,'Allocation Factors'!$B$13:$AY$554,20,FALSE)*$H54),0)</f>
        <v>0</v>
      </c>
      <c r="AF54" s="20">
        <f>IF($L54&lt;&gt;0,VLOOKUP($N54,'Allocation Factors'!$B$13:$AY$554,21,FALSE)*$L54,0)+IF($H54&lt;&gt;0,(VLOOKUP($J54,'Allocation Factors'!$B$13:$AY$554,21,FALSE)*$H54),0)</f>
        <v>0</v>
      </c>
      <c r="AG54" s="20">
        <f>IF($L54&lt;&gt;0,VLOOKUP($N54,'Allocation Factors'!$B$13:$AY$554,22,FALSE)*$L54,0)+IF($H54&lt;&gt;0,(VLOOKUP($J54,'Allocation Factors'!$B$13:$AY$554,22,FALSE)*$H54),0)</f>
        <v>0</v>
      </c>
      <c r="AH54" s="20">
        <f>IF($L54&lt;&gt;0,VLOOKUP($N54,'Allocation Factors'!$B$13:$AY$554,23,FALSE)*$L54,0)+IF($H54&lt;&gt;0,(VLOOKUP($J54,'Allocation Factors'!$B$13:$AY$554,23,FALSE)*$H54),0)</f>
        <v>0</v>
      </c>
      <c r="AI54" s="20">
        <f>IF($L54&lt;&gt;0,VLOOKUP($N54,'Allocation Factors'!$B$13:$AY$554,24,FALSE)*$L54,0)+IF($H54&lt;&gt;0,(VLOOKUP($J54,'Allocation Factors'!$B$13:$AY$554,24,FALSE)*$H54),0)</f>
        <v>0</v>
      </c>
      <c r="AJ54" s="20">
        <v>0</v>
      </c>
    </row>
    <row r="55" spans="1:36" x14ac:dyDescent="0.2">
      <c r="A55" s="2">
        <f t="shared" si="14"/>
        <v>33</v>
      </c>
      <c r="B55" s="1" t="s">
        <v>438</v>
      </c>
      <c r="D55" s="8">
        <v>18339.883386175716</v>
      </c>
      <c r="E55" s="20"/>
      <c r="F55" s="20">
        <f t="shared" si="16"/>
        <v>18339.883386175716</v>
      </c>
      <c r="L55" s="20">
        <f t="shared" si="13"/>
        <v>18339.883386175716</v>
      </c>
      <c r="N55" s="18" t="s">
        <v>439</v>
      </c>
      <c r="P55" s="20">
        <f>IF($L55&lt;&gt;0,VLOOKUP($N55,'Allocation Factors'!$B$13:$AY$554,5,FALSE)*$L55,0)+IF($H55&lt;&gt;0,(VLOOKUP($J55,'Allocation Factors'!$B$13:$AY$554,5,FALSE)*$H55),0)</f>
        <v>6109.8494661285158</v>
      </c>
      <c r="Q55" s="20">
        <f>IF($L55&lt;&gt;0,VLOOKUP($N55,'Allocation Factors'!$B$13:$AY$554,6,FALSE)*$L55,0)+IF($H55&lt;&gt;0,(VLOOKUP($J55,'Allocation Factors'!$B$13:$AY$554,6,FALSE)*$H55),0)</f>
        <v>4392.5097389534067</v>
      </c>
      <c r="R55" s="20">
        <f>IF($L55&lt;&gt;0,VLOOKUP($N55,'Allocation Factors'!$B$13:$AY$554,7,FALSE)*$L55,0)+IF($H55&lt;&gt;0,(VLOOKUP($J55,'Allocation Factors'!$B$13:$AY$554,7,FALSE)*$H55),0)</f>
        <v>1954.9221330666451</v>
      </c>
      <c r="S55" s="20">
        <f>IF($L55&lt;&gt;0,VLOOKUP($N55,'Allocation Factors'!$B$13:$AY$554,8,FALSE)*$L55,0)+IF($H55&lt;&gt;0,(VLOOKUP($J55,'Allocation Factors'!$B$13:$AY$554,8,FALSE)*$H55),0)</f>
        <v>0</v>
      </c>
      <c r="T55" s="20">
        <f>IF($L55&lt;&gt;0,VLOOKUP($N55,'Allocation Factors'!$B$13:$AY$554,9,FALSE)*$L55,0)+IF($H55&lt;&gt;0,(VLOOKUP($J55,'Allocation Factors'!$B$13:$AY$554,9,FALSE)*$H55),0)</f>
        <v>0</v>
      </c>
      <c r="U55" s="20">
        <f>IF($L55&lt;&gt;0,VLOOKUP($N55,'Allocation Factors'!$B$13:$AY$554,10,FALSE)*$L55,0)+IF($H55&lt;&gt;0,(VLOOKUP($J55,'Allocation Factors'!$B$13:$AY$554,10,FALSE)*$H55),0)</f>
        <v>2627.2817462933135</v>
      </c>
      <c r="V55" s="20">
        <f>IF($L55&lt;&gt;0,VLOOKUP($N55,'Allocation Factors'!$B$13:$AY$554,11,FALSE)*$L55,0)+IF($H55&lt;&gt;0,(VLOOKUP($J55,'Allocation Factors'!$B$13:$AY$554,11,FALSE)*$H55),0)</f>
        <v>53.007592705368651</v>
      </c>
      <c r="W55" s="20">
        <f>IF($L55&lt;&gt;0,VLOOKUP($N55,'Allocation Factors'!$B$13:$AY$554,12,FALSE)*$L55,0)+IF($H55&lt;&gt;0,(VLOOKUP($J55,'Allocation Factors'!$B$13:$AY$554,12,FALSE)*$H55),0)</f>
        <v>617.33088121575406</v>
      </c>
      <c r="X55" s="20">
        <f>IF($L55&lt;&gt;0,VLOOKUP($N55,'Allocation Factors'!$B$13:$AY$554,13,FALSE)*$L55,0)+IF($H55&lt;&gt;0,(VLOOKUP($J55,'Allocation Factors'!$B$13:$AY$554,13,FALSE)*$H55),0)</f>
        <v>38.800320629607974</v>
      </c>
      <c r="Y55" s="20">
        <f>IF($L55&lt;&gt;0,VLOOKUP($N55,'Allocation Factors'!$B$13:$AY$554,14,FALSE)*$L55,0)+IF($H55&lt;&gt;0,(VLOOKUP($J55,'Allocation Factors'!$B$13:$AY$554,14,FALSE)*$H55),0)</f>
        <v>1797.4627720549252</v>
      </c>
      <c r="Z55" s="20">
        <f>IF($L55&lt;&gt;0,VLOOKUP($N55,'Allocation Factors'!$B$13:$AY$554,15,FALSE)*$L55,0)+IF($H55&lt;&gt;0,(VLOOKUP($J55,'Allocation Factors'!$B$13:$AY$554,15,FALSE)*$H55),0)</f>
        <v>42.169262887028175</v>
      </c>
      <c r="AA55" s="20">
        <f>IF($L55&lt;&gt;0,VLOOKUP($N55,'Allocation Factors'!$B$13:$AY$554,16,FALSE)*$L55,0)+IF($H55&lt;&gt;0,(VLOOKUP($J55,'Allocation Factors'!$B$13:$AY$554,16,FALSE)*$H55),0)</f>
        <v>316.87152660528955</v>
      </c>
      <c r="AB55" s="20">
        <f>IF($L55&lt;&gt;0,VLOOKUP($N55,'Allocation Factors'!$B$13:$AY$554,17,FALSE)*$L55,0)+IF($H55&lt;&gt;0,(VLOOKUP($J55,'Allocation Factors'!$B$13:$AY$554,17,FALSE)*$H55),0)</f>
        <v>36.645485513303541</v>
      </c>
      <c r="AC55" s="20">
        <f>IF($L55&lt;&gt;0,VLOOKUP($N55,'Allocation Factors'!$B$13:$AY$554,18,FALSE)*$L55,0)+IF($H55&lt;&gt;0,(VLOOKUP($J55,'Allocation Factors'!$B$13:$AY$554,18,FALSE)*$H55),0)</f>
        <v>0</v>
      </c>
      <c r="AD55" s="20">
        <f>IF($L55&lt;&gt;0,VLOOKUP($N55,'Allocation Factors'!$B$13:$AY$554,19,FALSE)*$L55,0)+IF($H55&lt;&gt;0,(VLOOKUP($J55,'Allocation Factors'!$B$13:$AY$554,19,FALSE)*$H55),0)</f>
        <v>0</v>
      </c>
      <c r="AE55" s="20">
        <f>IF($L55&lt;&gt;0,VLOOKUP($N55,'Allocation Factors'!$B$13:$AY$554,20,FALSE)*$L55,0)+IF($H55&lt;&gt;0,(VLOOKUP($J55,'Allocation Factors'!$B$13:$AY$554,20,FALSE)*$H55),0)</f>
        <v>186.4513882223481</v>
      </c>
      <c r="AF55" s="20">
        <f>IF($L55&lt;&gt;0,VLOOKUP($N55,'Allocation Factors'!$B$13:$AY$554,21,FALSE)*$L55,0)+IF($H55&lt;&gt;0,(VLOOKUP($J55,'Allocation Factors'!$B$13:$AY$554,21,FALSE)*$H55),0)</f>
        <v>166.5810719002061</v>
      </c>
      <c r="AG55" s="20">
        <f>IF($L55&lt;&gt;0,VLOOKUP($N55,'Allocation Factors'!$B$13:$AY$554,22,FALSE)*$L55,0)+IF($H55&lt;&gt;0,(VLOOKUP($J55,'Allocation Factors'!$B$13:$AY$554,22,FALSE)*$H55),0)</f>
        <v>0</v>
      </c>
      <c r="AH55" s="20">
        <f>IF($L55&lt;&gt;0,VLOOKUP($N55,'Allocation Factors'!$B$13:$AY$554,23,FALSE)*$L55,0)+IF($H55&lt;&gt;0,(VLOOKUP($J55,'Allocation Factors'!$B$13:$AY$554,23,FALSE)*$H55),0)</f>
        <v>0</v>
      </c>
      <c r="AI55" s="20">
        <f>IF($L55&lt;&gt;0,VLOOKUP($N55,'Allocation Factors'!$B$13:$AY$554,24,FALSE)*$L55,0)+IF($H55&lt;&gt;0,(VLOOKUP($J55,'Allocation Factors'!$B$13:$AY$554,24,FALSE)*$H55),0)</f>
        <v>0</v>
      </c>
      <c r="AJ55" s="20">
        <v>0</v>
      </c>
    </row>
    <row r="56" spans="1:36" x14ac:dyDescent="0.2">
      <c r="A56" s="2">
        <f t="shared" si="14"/>
        <v>34</v>
      </c>
      <c r="B56" s="32" t="s">
        <v>440</v>
      </c>
      <c r="D56" s="42">
        <f>SUM(D41:D55)</f>
        <v>29049.873472442094</v>
      </c>
      <c r="E56" s="22"/>
      <c r="F56" s="42">
        <f>SUM(F41:F55)</f>
        <v>29049.873472442094</v>
      </c>
      <c r="H56" s="42">
        <f>SUM(H41:H55)</f>
        <v>0</v>
      </c>
      <c r="L56" s="42">
        <f>SUM(L41:L55)</f>
        <v>29049.873472442094</v>
      </c>
      <c r="P56" s="42">
        <f t="shared" ref="P56:AH56" si="17">SUM(P41:P55)</f>
        <v>10421.380305821462</v>
      </c>
      <c r="Q56" s="42">
        <f t="shared" si="17"/>
        <v>7456.6255077886726</v>
      </c>
      <c r="R56" s="42">
        <f t="shared" si="17"/>
        <v>2789.8178687586465</v>
      </c>
      <c r="S56" s="42">
        <f t="shared" si="17"/>
        <v>0</v>
      </c>
      <c r="T56" s="42">
        <f t="shared" si="17"/>
        <v>0</v>
      </c>
      <c r="U56" s="42">
        <f t="shared" si="17"/>
        <v>3501.7024938547911</v>
      </c>
      <c r="V56" s="42">
        <f t="shared" si="17"/>
        <v>53.007592705368651</v>
      </c>
      <c r="W56" s="42">
        <f t="shared" si="17"/>
        <v>862.32374375666654</v>
      </c>
      <c r="X56" s="42">
        <f t="shared" si="17"/>
        <v>38.800320629607974</v>
      </c>
      <c r="Y56" s="42">
        <f t="shared" si="17"/>
        <v>2958.8052550165053</v>
      </c>
      <c r="Z56" s="42">
        <f t="shared" si="17"/>
        <v>42.169262887028175</v>
      </c>
      <c r="AA56" s="42">
        <f t="shared" si="17"/>
        <v>316.93815514728408</v>
      </c>
      <c r="AB56" s="42">
        <f t="shared" si="17"/>
        <v>37.54100206242132</v>
      </c>
      <c r="AC56" s="42">
        <f t="shared" si="17"/>
        <v>0</v>
      </c>
      <c r="AD56" s="42">
        <f t="shared" si="17"/>
        <v>10.793404878226456</v>
      </c>
      <c r="AE56" s="42">
        <f t="shared" si="17"/>
        <v>269.58703682746631</v>
      </c>
      <c r="AF56" s="42">
        <f t="shared" si="17"/>
        <v>290.38152230794248</v>
      </c>
      <c r="AG56" s="42">
        <f t="shared" si="17"/>
        <v>0</v>
      </c>
      <c r="AH56" s="42">
        <f t="shared" si="17"/>
        <v>0</v>
      </c>
      <c r="AI56" s="42">
        <f>SUM(AI41:AI55)</f>
        <v>0</v>
      </c>
      <c r="AJ56" s="42">
        <f>SUM(AJ41:AJ55)</f>
        <v>0</v>
      </c>
    </row>
    <row r="57" spans="1:36" x14ac:dyDescent="0.2">
      <c r="B57" s="22"/>
      <c r="D57" s="20"/>
      <c r="E57" s="22"/>
      <c r="F57" s="41"/>
      <c r="H57" s="41"/>
      <c r="L57" s="41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ht="13.5" thickBot="1" x14ac:dyDescent="0.25">
      <c r="A58" s="2">
        <f>A56+1</f>
        <v>35</v>
      </c>
      <c r="B58" s="32" t="s">
        <v>441</v>
      </c>
      <c r="D58" s="83">
        <f ca="1">D56+D38+D28+D21</f>
        <v>2335177.585828058</v>
      </c>
      <c r="F58" s="83">
        <f ca="1">F56+F38+F28+F21</f>
        <v>2335177.585828058</v>
      </c>
      <c r="H58" s="83">
        <f ca="1">H56+H38+H28+H21</f>
        <v>18533.95038585359</v>
      </c>
      <c r="L58" s="83">
        <f ca="1">L56+L38+L28+L21</f>
        <v>2316643.6354422043</v>
      </c>
      <c r="P58" s="83">
        <f t="shared" ref="P58:AH58" ca="1" si="18">P56+P38+P28+P21</f>
        <v>1421850.1914573528</v>
      </c>
      <c r="Q58" s="83">
        <f t="shared" ca="1" si="18"/>
        <v>724641.72073329333</v>
      </c>
      <c r="R58" s="83">
        <f t="shared" ca="1" si="18"/>
        <v>73668.618244441488</v>
      </c>
      <c r="S58" s="83">
        <f t="shared" ca="1" si="18"/>
        <v>0</v>
      </c>
      <c r="T58" s="83">
        <f t="shared" ca="1" si="18"/>
        <v>0</v>
      </c>
      <c r="U58" s="83">
        <f t="shared" ca="1" si="18"/>
        <v>39690.795801394765</v>
      </c>
      <c r="V58" s="83">
        <f t="shared" ca="1" si="18"/>
        <v>586.76523606715057</v>
      </c>
      <c r="W58" s="83">
        <f t="shared" ca="1" si="18"/>
        <v>862.32374375666654</v>
      </c>
      <c r="X58" s="83">
        <f t="shared" ca="1" si="18"/>
        <v>38.800320629607974</v>
      </c>
      <c r="Y58" s="83">
        <f t="shared" ca="1" si="18"/>
        <v>12628.730065201684</v>
      </c>
      <c r="Z58" s="83">
        <f t="shared" ca="1" si="18"/>
        <v>42.169262887028175</v>
      </c>
      <c r="AA58" s="83">
        <f t="shared" ca="1" si="18"/>
        <v>5762.4053420040827</v>
      </c>
      <c r="AB58" s="83">
        <f t="shared" ca="1" si="18"/>
        <v>1379.4731548500779</v>
      </c>
      <c r="AC58" s="83">
        <f t="shared" ca="1" si="18"/>
        <v>2658.9079345960708</v>
      </c>
      <c r="AD58" s="83">
        <f t="shared" ca="1" si="18"/>
        <v>10.793404878226456</v>
      </c>
      <c r="AE58" s="83">
        <f t="shared" ca="1" si="18"/>
        <v>26235.188136078665</v>
      </c>
      <c r="AF58" s="83">
        <f t="shared" ca="1" si="18"/>
        <v>4464.6060102138272</v>
      </c>
      <c r="AG58" s="83">
        <f t="shared" ca="1" si="18"/>
        <v>20289.00385871821</v>
      </c>
      <c r="AH58" s="83">
        <f t="shared" ca="1" si="18"/>
        <v>290.69267929902242</v>
      </c>
      <c r="AI58" s="83">
        <f ca="1">AI56+AI38+AI28+AI21</f>
        <v>76.400442395155451</v>
      </c>
      <c r="AJ58" s="83">
        <f>AJ56+AJ38+AJ28+AJ21</f>
        <v>0</v>
      </c>
    </row>
    <row r="59" spans="1:36" ht="13.5" thickTop="1" x14ac:dyDescent="0.2">
      <c r="B59" s="36"/>
      <c r="D59" s="8"/>
      <c r="F59" s="8"/>
      <c r="L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x14ac:dyDescent="0.2">
      <c r="B60" s="36"/>
      <c r="D60" s="8"/>
      <c r="F60" s="8"/>
      <c r="L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x14ac:dyDescent="0.2">
      <c r="B61" s="36"/>
      <c r="D61" s="8"/>
      <c r="F61" s="8"/>
      <c r="L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x14ac:dyDescent="0.2">
      <c r="B62" s="36"/>
      <c r="D62" s="8"/>
      <c r="F62" s="8"/>
      <c r="L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x14ac:dyDescent="0.2">
      <c r="B63" s="36"/>
      <c r="D63" s="8"/>
      <c r="F63" s="8"/>
      <c r="L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x14ac:dyDescent="0.2">
      <c r="B64" s="36"/>
      <c r="D64" s="8"/>
      <c r="F64" s="8"/>
      <c r="L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2:36" x14ac:dyDescent="0.2">
      <c r="B65" s="36"/>
      <c r="D65" s="8"/>
      <c r="F65" s="8"/>
      <c r="L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2:36" x14ac:dyDescent="0.2">
      <c r="B66" s="36"/>
      <c r="D66" s="8"/>
      <c r="F66" s="8"/>
      <c r="L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2:36" x14ac:dyDescent="0.2">
      <c r="B67" s="36"/>
      <c r="D67" s="8"/>
      <c r="F67" s="8"/>
      <c r="L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2:36" x14ac:dyDescent="0.2">
      <c r="B68" s="36"/>
      <c r="D68" s="8"/>
      <c r="F68" s="8"/>
      <c r="L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2:36" x14ac:dyDescent="0.2">
      <c r="B69" s="36"/>
      <c r="D69" s="8"/>
      <c r="F69" s="8"/>
      <c r="L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2:36" x14ac:dyDescent="0.2">
      <c r="B70" s="36"/>
      <c r="D70" s="8"/>
      <c r="F70" s="8"/>
      <c r="L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2:36" x14ac:dyDescent="0.2">
      <c r="B71" s="36"/>
      <c r="D71" s="8"/>
      <c r="F71" s="8"/>
      <c r="L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2:36" x14ac:dyDescent="0.2">
      <c r="B72" s="36"/>
      <c r="D72" s="8"/>
      <c r="F72" s="8"/>
      <c r="L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2:36" x14ac:dyDescent="0.2">
      <c r="B73" s="36"/>
      <c r="D73" s="8"/>
      <c r="F73" s="8"/>
      <c r="L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2:36" x14ac:dyDescent="0.2">
      <c r="D74" s="41"/>
      <c r="E74" s="22"/>
      <c r="F74" s="41"/>
      <c r="AG74" s="41"/>
      <c r="AH74" s="41"/>
      <c r="AI74" s="41"/>
      <c r="AJ74" s="41"/>
    </row>
    <row r="75" spans="2:36" x14ac:dyDescent="0.2">
      <c r="D75" s="8"/>
      <c r="F75" s="8"/>
    </row>
    <row r="77" spans="2:36" x14ac:dyDescent="0.2">
      <c r="D77" s="8"/>
      <c r="F77" s="8"/>
    </row>
    <row r="78" spans="2:36" x14ac:dyDescent="0.2">
      <c r="P78" s="14"/>
    </row>
  </sheetData>
  <mergeCells count="5">
    <mergeCell ref="B6:N6"/>
    <mergeCell ref="B7:N7"/>
    <mergeCell ref="P10:AC10"/>
    <mergeCell ref="AD10:AF10"/>
    <mergeCell ref="AG10:AJ10"/>
  </mergeCells>
  <pageMargins left="0.7" right="0.7" top="0.75" bottom="0.75" header="0.3" footer="0.3"/>
  <pageSetup scale="56" fitToWidth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sheetPr>
    <pageSetUpPr fitToPage="1"/>
  </sheetPr>
  <dimension ref="A3:AB239"/>
  <sheetViews>
    <sheetView topLeftCell="A99" workbookViewId="0">
      <selection activeCell="J14" sqref="J14"/>
    </sheetView>
  </sheetViews>
  <sheetFormatPr defaultColWidth="9.140625" defaultRowHeight="12.75" x14ac:dyDescent="0.2"/>
  <cols>
    <col min="1" max="1" width="6.42578125" style="45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9.140625" style="1"/>
    <col min="14" max="14" width="9.140625" style="1" customWidth="1"/>
    <col min="15" max="15" width="9.140625" style="18" customWidth="1"/>
    <col min="16" max="16" width="9.140625" style="1" customWidth="1"/>
    <col min="17" max="17" width="9.140625" style="45" customWidth="1"/>
    <col min="18" max="28" width="9.140625" style="1" customWidth="1"/>
    <col min="29" max="16384" width="9.140625" style="1"/>
  </cols>
  <sheetData>
    <row r="3" spans="1:28" x14ac:dyDescent="0.2">
      <c r="B3" s="54"/>
    </row>
    <row r="6" spans="1:28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B7" s="146" t="s">
        <v>163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9" spans="1:28" x14ac:dyDescent="0.2">
      <c r="A9" s="18" t="s">
        <v>6</v>
      </c>
      <c r="B9" s="18" t="s">
        <v>164</v>
      </c>
      <c r="C9" s="45"/>
      <c r="F9" s="18"/>
      <c r="Q9" s="18"/>
      <c r="R9" s="45"/>
      <c r="V9" s="18"/>
    </row>
    <row r="10" spans="1:28" ht="15" customHeight="1" x14ac:dyDescent="0.2">
      <c r="A10" s="4" t="s">
        <v>11</v>
      </c>
      <c r="B10" s="4" t="s">
        <v>14</v>
      </c>
      <c r="C10" s="47"/>
      <c r="D10" s="4" t="s">
        <v>2</v>
      </c>
      <c r="F10" s="4" t="s">
        <v>17</v>
      </c>
      <c r="H10" s="16" t="s">
        <v>18</v>
      </c>
      <c r="J10" s="4" t="s">
        <v>19</v>
      </c>
      <c r="L10" s="4" t="s">
        <v>20</v>
      </c>
      <c r="Q10" s="18"/>
      <c r="R10" s="45"/>
      <c r="T10" s="18"/>
      <c r="V10" s="18"/>
      <c r="X10" s="112"/>
      <c r="Z10" s="18"/>
      <c r="AB10" s="18"/>
    </row>
    <row r="11" spans="1:28" x14ac:dyDescent="0.2">
      <c r="A11" s="18"/>
      <c r="C11" s="45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165</v>
      </c>
      <c r="K11" s="18"/>
      <c r="L11" s="58" t="s">
        <v>26</v>
      </c>
      <c r="Q11" s="1"/>
      <c r="R11" s="45"/>
      <c r="T11" s="18"/>
      <c r="U11" s="18"/>
      <c r="V11" s="58"/>
      <c r="W11" s="18"/>
      <c r="X11" s="58"/>
      <c r="Y11" s="18"/>
      <c r="Z11" s="58"/>
      <c r="AA11" s="18"/>
      <c r="AB11" s="58"/>
    </row>
    <row r="12" spans="1:28" x14ac:dyDescent="0.2">
      <c r="C12" s="45"/>
      <c r="Q12" s="1"/>
      <c r="R12" s="45"/>
    </row>
    <row r="13" spans="1:28" ht="15" customHeight="1" x14ac:dyDescent="0.25">
      <c r="A13" s="18">
        <v>1</v>
      </c>
      <c r="B13" s="2"/>
      <c r="C13" s="59" t="s">
        <v>166</v>
      </c>
      <c r="D13" s="20">
        <f>SUM(F13:L13)</f>
        <v>5865.9645385754357</v>
      </c>
      <c r="E13" s="43"/>
      <c r="F13" s="20">
        <v>4758.6044086021757</v>
      </c>
      <c r="G13" s="38"/>
      <c r="H13" s="20">
        <v>0</v>
      </c>
      <c r="I13" s="49"/>
      <c r="J13" s="20">
        <v>0</v>
      </c>
      <c r="K13" s="49"/>
      <c r="L13" s="20">
        <v>1107.36012997326</v>
      </c>
      <c r="Q13" s="2"/>
      <c r="R13" s="59"/>
      <c r="S13" s="31"/>
      <c r="T13" s="23"/>
      <c r="U13" s="43"/>
      <c r="V13" s="23"/>
      <c r="W13" s="38"/>
      <c r="X13" s="23"/>
      <c r="Y13" s="73"/>
      <c r="Z13" s="23"/>
      <c r="AA13" s="73"/>
      <c r="AB13" s="23"/>
    </row>
    <row r="14" spans="1:28" x14ac:dyDescent="0.2">
      <c r="A14" s="18">
        <f>A13+1</f>
        <v>2</v>
      </c>
      <c r="B14" s="2" t="s">
        <v>148</v>
      </c>
      <c r="C14" s="59"/>
      <c r="D14" s="17">
        <f>SUM(F14:L14)</f>
        <v>1</v>
      </c>
      <c r="F14" s="17">
        <f>IFERROR(F13/$D13,0)</f>
        <v>0.81122283936578565</v>
      </c>
      <c r="H14" s="25">
        <f>IFERROR(H13/$D13,0)</f>
        <v>0</v>
      </c>
      <c r="J14" s="25">
        <f>IFERROR(J13/$D13,0)</f>
        <v>0</v>
      </c>
      <c r="L14" s="25">
        <f>IFERROR(L13/$D13,0)</f>
        <v>0.18877716063421432</v>
      </c>
      <c r="Q14" s="2"/>
      <c r="R14" s="59"/>
      <c r="S14" s="17"/>
      <c r="T14" s="17"/>
      <c r="V14" s="17"/>
      <c r="X14" s="64"/>
      <c r="Z14" s="64"/>
      <c r="AB14" s="64"/>
    </row>
    <row r="15" spans="1:28" x14ac:dyDescent="0.2">
      <c r="A15" s="18"/>
      <c r="B15" s="32"/>
      <c r="C15" s="59"/>
      <c r="Q15" s="32"/>
      <c r="R15" s="59"/>
    </row>
    <row r="16" spans="1:28" ht="15" customHeight="1" x14ac:dyDescent="0.25">
      <c r="A16" s="18">
        <f>A14+1</f>
        <v>3</v>
      </c>
      <c r="B16" s="2"/>
      <c r="C16" s="59" t="s">
        <v>166</v>
      </c>
      <c r="D16" s="20">
        <f>SUM(F16:L16)</f>
        <v>1708.3898809221498</v>
      </c>
      <c r="E16" s="43"/>
      <c r="F16" s="79">
        <v>1295.4715209674002</v>
      </c>
      <c r="G16" s="43"/>
      <c r="H16" s="79">
        <v>0</v>
      </c>
      <c r="I16" s="60"/>
      <c r="J16" s="79">
        <v>0</v>
      </c>
      <c r="K16" s="60"/>
      <c r="L16" s="79">
        <v>412.91835995474958</v>
      </c>
      <c r="Q16" s="2"/>
      <c r="R16" s="59"/>
      <c r="S16" s="31"/>
      <c r="T16" s="23"/>
      <c r="U16" s="43"/>
      <c r="V16" s="23"/>
      <c r="W16" s="38"/>
      <c r="X16" s="23"/>
      <c r="Y16" s="73"/>
      <c r="Z16" s="23"/>
      <c r="AA16" s="73"/>
      <c r="AB16" s="23"/>
    </row>
    <row r="17" spans="1:28" x14ac:dyDescent="0.2">
      <c r="A17" s="18">
        <f>A16+1</f>
        <v>4</v>
      </c>
      <c r="B17" s="2" t="s">
        <v>135</v>
      </c>
      <c r="C17" s="59"/>
      <c r="D17" s="17">
        <f>SUM(F17:L17)</f>
        <v>1</v>
      </c>
      <c r="F17" s="25">
        <f>IFERROR(F16/$D16,0)</f>
        <v>0.75829969226236249</v>
      </c>
      <c r="H17" s="25">
        <f>IFERROR(H16/$D16,0)</f>
        <v>0</v>
      </c>
      <c r="J17" s="25">
        <f>IFERROR(J16/$D16,0)</f>
        <v>0</v>
      </c>
      <c r="L17" s="25">
        <f>IFERROR(L16/$D16,0)</f>
        <v>0.24170030773763754</v>
      </c>
      <c r="Q17" s="2"/>
      <c r="R17" s="59"/>
      <c r="S17" s="17"/>
      <c r="T17" s="17"/>
      <c r="V17" s="64"/>
      <c r="X17" s="64"/>
      <c r="Z17" s="64"/>
      <c r="AB17" s="64"/>
    </row>
    <row r="18" spans="1:28" ht="15" x14ac:dyDescent="0.25">
      <c r="A18" s="18"/>
      <c r="B18" s="60"/>
      <c r="C18" s="61"/>
      <c r="D18"/>
      <c r="E18"/>
      <c r="F18"/>
      <c r="G18"/>
      <c r="H18"/>
      <c r="I18"/>
      <c r="J18"/>
      <c r="K18"/>
      <c r="L18"/>
      <c r="Q18" s="60"/>
      <c r="R18" s="61"/>
      <c r="S18"/>
      <c r="T18"/>
      <c r="U18"/>
      <c r="V18"/>
      <c r="W18"/>
      <c r="X18"/>
      <c r="Y18"/>
      <c r="Z18"/>
      <c r="AA18"/>
      <c r="AB18"/>
    </row>
    <row r="19" spans="1:28" ht="15" customHeight="1" x14ac:dyDescent="0.25">
      <c r="A19" s="18">
        <f>A17+1</f>
        <v>5</v>
      </c>
      <c r="B19" s="2"/>
      <c r="C19" s="59" t="s">
        <v>166</v>
      </c>
      <c r="D19" s="20">
        <f>SUM(F19:L19)</f>
        <v>2531.2823068200137</v>
      </c>
      <c r="E19" s="43"/>
      <c r="F19" s="20">
        <v>2104.1517941099964</v>
      </c>
      <c r="G19" s="38"/>
      <c r="H19" s="20">
        <v>0</v>
      </c>
      <c r="I19" s="49"/>
      <c r="J19" s="20">
        <v>0</v>
      </c>
      <c r="K19" s="49"/>
      <c r="L19" s="20">
        <v>427.13051271001717</v>
      </c>
      <c r="Q19" s="2"/>
      <c r="R19" s="59"/>
      <c r="S19" s="31"/>
      <c r="T19" s="23"/>
      <c r="U19" s="43"/>
      <c r="V19" s="23"/>
      <c r="W19" s="38"/>
      <c r="X19" s="23"/>
      <c r="Y19" s="73"/>
      <c r="Z19" s="23"/>
      <c r="AA19" s="73"/>
      <c r="AB19" s="23"/>
    </row>
    <row r="20" spans="1:28" x14ac:dyDescent="0.2">
      <c r="A20" s="18">
        <f>A19+1</f>
        <v>6</v>
      </c>
      <c r="B20" s="2" t="s">
        <v>145</v>
      </c>
      <c r="C20" s="59"/>
      <c r="D20" s="17">
        <f>SUM(F20:L20)</f>
        <v>1</v>
      </c>
      <c r="F20" s="17">
        <f>IFERROR(F19/$D19,0)</f>
        <v>0.83125923506864374</v>
      </c>
      <c r="H20" s="25">
        <f>IFERROR(H19/$D19,0)</f>
        <v>0</v>
      </c>
      <c r="J20" s="25">
        <f>IFERROR(J19/$D19,0)</f>
        <v>0</v>
      </c>
      <c r="L20" s="25">
        <f>IFERROR(L19/$D19,0)</f>
        <v>0.16874076493135629</v>
      </c>
      <c r="Q20" s="2"/>
      <c r="R20" s="59"/>
      <c r="S20" s="17"/>
      <c r="T20" s="17"/>
      <c r="V20" s="17"/>
      <c r="X20" s="64"/>
      <c r="Z20" s="64"/>
      <c r="AB20" s="64"/>
    </row>
    <row r="21" spans="1:28" ht="15" x14ac:dyDescent="0.25">
      <c r="A21" s="18"/>
      <c r="B21" s="60"/>
      <c r="C21" s="61"/>
      <c r="D21"/>
      <c r="E21"/>
      <c r="F21"/>
      <c r="G21"/>
      <c r="H21"/>
      <c r="I21"/>
      <c r="J21"/>
      <c r="K21"/>
      <c r="L21"/>
      <c r="Q21" s="60"/>
      <c r="R21" s="61"/>
      <c r="S21"/>
      <c r="T21"/>
      <c r="U21"/>
      <c r="V21"/>
      <c r="W21"/>
      <c r="X21"/>
      <c r="Y21"/>
      <c r="Z21"/>
      <c r="AA21"/>
      <c r="AB21"/>
    </row>
    <row r="22" spans="1:28" ht="15" customHeight="1" x14ac:dyDescent="0.25">
      <c r="A22" s="18">
        <f>A20+1</f>
        <v>7</v>
      </c>
      <c r="B22" s="2"/>
      <c r="C22" s="59" t="s">
        <v>166</v>
      </c>
      <c r="D22" s="20">
        <f>SUM(F22:L22)</f>
        <v>2940.7050695282501</v>
      </c>
      <c r="E22" s="43"/>
      <c r="F22" s="20">
        <v>2546.4739944630078</v>
      </c>
      <c r="G22" s="38"/>
      <c r="H22" s="20">
        <v>0</v>
      </c>
      <c r="I22" s="49"/>
      <c r="J22" s="20">
        <v>0</v>
      </c>
      <c r="K22" s="49"/>
      <c r="L22" s="20">
        <v>394.23107506524224</v>
      </c>
      <c r="Q22" s="2"/>
      <c r="R22" s="59"/>
      <c r="T22" s="23"/>
      <c r="U22" s="43"/>
      <c r="V22" s="23"/>
      <c r="W22" s="38"/>
      <c r="X22" s="23"/>
      <c r="Y22" s="73"/>
      <c r="Z22" s="23"/>
      <c r="AA22" s="73"/>
      <c r="AB22" s="23"/>
    </row>
    <row r="23" spans="1:28" x14ac:dyDescent="0.2">
      <c r="A23" s="18">
        <f>A22+1</f>
        <v>8</v>
      </c>
      <c r="B23" s="2" t="s">
        <v>128</v>
      </c>
      <c r="C23" s="59"/>
      <c r="D23" s="17">
        <f>SUM(F23:L23)</f>
        <v>1</v>
      </c>
      <c r="F23" s="17">
        <f>IFERROR(F22/$D22,0)</f>
        <v>0.86593994782057992</v>
      </c>
      <c r="H23" s="25">
        <f>IFERROR(H22/$D22,0)</f>
        <v>0</v>
      </c>
      <c r="J23" s="25">
        <f>IFERROR(J22/$D22,0)</f>
        <v>0</v>
      </c>
      <c r="L23" s="25">
        <f>IFERROR(L22/$D22,0)</f>
        <v>0.13406005217942005</v>
      </c>
      <c r="Q23" s="2"/>
      <c r="R23" s="59"/>
      <c r="T23" s="17"/>
      <c r="V23" s="17"/>
      <c r="X23" s="64"/>
      <c r="Z23" s="64"/>
      <c r="AB23" s="64"/>
    </row>
    <row r="24" spans="1:28" x14ac:dyDescent="0.2">
      <c r="A24" s="18"/>
      <c r="B24" s="2"/>
      <c r="C24" s="59"/>
      <c r="Q24" s="2"/>
      <c r="R24" s="59"/>
    </row>
    <row r="25" spans="1:28" ht="15" customHeight="1" x14ac:dyDescent="0.25">
      <c r="A25" s="18">
        <f>A23+1</f>
        <v>9</v>
      </c>
      <c r="B25" s="2"/>
      <c r="C25" s="59" t="s">
        <v>166</v>
      </c>
      <c r="D25" s="20">
        <f>SUM(F25:L25)</f>
        <v>10151.221525209376</v>
      </c>
      <c r="E25" s="43"/>
      <c r="F25" s="20">
        <v>10151.221525209376</v>
      </c>
      <c r="G25" s="38"/>
      <c r="H25" s="20">
        <v>0</v>
      </c>
      <c r="I25" s="49"/>
      <c r="J25" s="20">
        <v>0</v>
      </c>
      <c r="K25" s="49"/>
      <c r="L25" s="20">
        <v>0</v>
      </c>
      <c r="Q25" s="2"/>
      <c r="R25" s="59"/>
      <c r="S25" s="31"/>
      <c r="T25" s="23"/>
      <c r="U25" s="43"/>
      <c r="V25" s="23"/>
      <c r="W25" s="38"/>
      <c r="X25" s="23"/>
      <c r="Y25" s="73"/>
      <c r="Z25" s="23"/>
      <c r="AA25" s="73"/>
      <c r="AB25" s="23"/>
    </row>
    <row r="26" spans="1:28" x14ac:dyDescent="0.2">
      <c r="A26" s="18">
        <f>A25+1</f>
        <v>10</v>
      </c>
      <c r="B26" s="2" t="s">
        <v>142</v>
      </c>
      <c r="C26" s="59"/>
      <c r="D26" s="17">
        <f>SUM(F26:L26)</f>
        <v>1</v>
      </c>
      <c r="F26" s="17">
        <f>IFERROR(F25/$D25,0)</f>
        <v>1</v>
      </c>
      <c r="H26" s="25">
        <f>IFERROR(H25/$D25,0)</f>
        <v>0</v>
      </c>
      <c r="J26" s="25">
        <f>IFERROR(J25/$D25,0)</f>
        <v>0</v>
      </c>
      <c r="L26" s="25">
        <f>IFERROR(L25/$D25,0)</f>
        <v>0</v>
      </c>
      <c r="Q26" s="2"/>
      <c r="R26" s="59"/>
      <c r="S26" s="17"/>
      <c r="T26" s="17"/>
      <c r="V26" s="17"/>
      <c r="X26" s="64"/>
      <c r="Z26" s="64"/>
      <c r="AB26" s="64"/>
    </row>
    <row r="27" spans="1:28" x14ac:dyDescent="0.2">
      <c r="A27" s="18"/>
      <c r="B27" s="32"/>
      <c r="C27" s="59"/>
      <c r="Q27" s="32"/>
      <c r="R27" s="59"/>
    </row>
    <row r="28" spans="1:28" x14ac:dyDescent="0.2">
      <c r="A28" s="18">
        <f>A26+1</f>
        <v>11</v>
      </c>
      <c r="B28" s="2"/>
      <c r="C28" s="59" t="s">
        <v>166</v>
      </c>
      <c r="D28" s="20">
        <f>SUM(F28:L28)</f>
        <v>24266.295497726831</v>
      </c>
      <c r="F28" s="20">
        <v>0</v>
      </c>
      <c r="G28" s="20"/>
      <c r="H28" s="20">
        <v>5732.3451400983267</v>
      </c>
      <c r="I28" s="20"/>
      <c r="J28" s="20">
        <v>18533.950357628506</v>
      </c>
      <c r="L28" s="20">
        <v>0</v>
      </c>
      <c r="O28" s="1"/>
      <c r="Q28" s="2"/>
      <c r="R28" s="59"/>
      <c r="T28" s="23"/>
      <c r="V28" s="23"/>
      <c r="W28" s="23"/>
      <c r="X28" s="23"/>
      <c r="Y28" s="23"/>
      <c r="Z28" s="23"/>
      <c r="AB28" s="23"/>
    </row>
    <row r="29" spans="1:28" x14ac:dyDescent="0.2">
      <c r="A29" s="18">
        <f>A28+1</f>
        <v>12</v>
      </c>
      <c r="B29" s="2" t="s">
        <v>100</v>
      </c>
      <c r="C29" s="59"/>
      <c r="D29" s="17">
        <f>SUM(F29:L29)</f>
        <v>1</v>
      </c>
      <c r="F29" s="25">
        <f>IFERROR(F28/$D28,0)</f>
        <v>0</v>
      </c>
      <c r="H29" s="25">
        <f>IFERROR(H28/$D28,0)</f>
        <v>0.23622662720130932</v>
      </c>
      <c r="J29" s="25">
        <f>IFERROR(J28/$D28,0)</f>
        <v>0.76377337279869073</v>
      </c>
      <c r="L29" s="25">
        <f>IFERROR(L28/$D28,0)</f>
        <v>0</v>
      </c>
      <c r="O29" s="1"/>
      <c r="Q29" s="2"/>
      <c r="R29" s="59"/>
      <c r="T29" s="17"/>
      <c r="V29" s="64"/>
      <c r="X29" s="64"/>
      <c r="Z29" s="64"/>
      <c r="AB29" s="64"/>
    </row>
    <row r="30" spans="1:28" x14ac:dyDescent="0.2">
      <c r="A30" s="18"/>
      <c r="B30" s="32"/>
      <c r="C30" s="59"/>
      <c r="O30" s="1"/>
      <c r="Q30" s="32"/>
      <c r="R30" s="59"/>
    </row>
    <row r="31" spans="1:28" x14ac:dyDescent="0.2">
      <c r="A31" s="18">
        <f>A29+1</f>
        <v>13</v>
      </c>
      <c r="B31" s="2"/>
      <c r="C31" s="59" t="s">
        <v>166</v>
      </c>
      <c r="D31" s="20">
        <f>SUM(F31:L31)</f>
        <v>1791346.1557923509</v>
      </c>
      <c r="F31" s="20">
        <v>0</v>
      </c>
      <c r="G31" s="20"/>
      <c r="H31" s="20">
        <v>376124.00347801467</v>
      </c>
      <c r="I31" s="20"/>
      <c r="J31" s="20">
        <v>1377669.9119118378</v>
      </c>
      <c r="L31" s="20">
        <v>37552.240402498588</v>
      </c>
      <c r="O31" s="1"/>
      <c r="Q31" s="2"/>
      <c r="R31" s="59"/>
      <c r="T31" s="23"/>
      <c r="V31" s="23"/>
      <c r="W31" s="23"/>
      <c r="X31" s="23"/>
      <c r="Y31" s="23"/>
      <c r="Z31" s="23"/>
      <c r="AB31" s="23"/>
    </row>
    <row r="32" spans="1:28" x14ac:dyDescent="0.2">
      <c r="A32" s="18">
        <f>A31+1</f>
        <v>14</v>
      </c>
      <c r="B32" s="2" t="s">
        <v>44</v>
      </c>
      <c r="C32" s="59"/>
      <c r="D32" s="17">
        <f>SUM(F32:L32)</f>
        <v>1.0000000000000002</v>
      </c>
      <c r="F32" s="25">
        <f>IFERROR(F31/$D31,0)</f>
        <v>0</v>
      </c>
      <c r="H32" s="25">
        <f>IFERROR(H31/$D31,0)</f>
        <v>0.20996723735488573</v>
      </c>
      <c r="J32" s="25">
        <f>IFERROR(J31/$D31,0)</f>
        <v>0.76906962256128819</v>
      </c>
      <c r="L32" s="25">
        <f>IFERROR(L31/$D31,0)</f>
        <v>2.0963140083826191E-2</v>
      </c>
      <c r="O32" s="1"/>
      <c r="Q32" s="2"/>
      <c r="R32" s="59"/>
      <c r="T32" s="17"/>
      <c r="V32" s="64"/>
      <c r="X32" s="64"/>
      <c r="Z32" s="64"/>
      <c r="AB32" s="64"/>
    </row>
    <row r="33" spans="1:28" x14ac:dyDescent="0.2">
      <c r="A33" s="18"/>
      <c r="B33" s="32"/>
      <c r="C33" s="59"/>
      <c r="O33" s="1"/>
      <c r="Q33" s="32"/>
      <c r="R33" s="59"/>
    </row>
    <row r="34" spans="1:28" x14ac:dyDescent="0.2">
      <c r="A34" s="18">
        <f>A32+1</f>
        <v>15</v>
      </c>
      <c r="B34" s="2"/>
      <c r="C34" s="59" t="s">
        <v>166</v>
      </c>
      <c r="D34" s="20">
        <f>SUM(F34:L34)</f>
        <v>-690225.13613837515</v>
      </c>
      <c r="F34" s="20">
        <v>0</v>
      </c>
      <c r="G34" s="20"/>
      <c r="H34" s="20">
        <v>-153844.17287634028</v>
      </c>
      <c r="I34" s="20"/>
      <c r="J34" s="20">
        <v>-529309.68232222274</v>
      </c>
      <c r="L34" s="20">
        <v>-7071.2809398120917</v>
      </c>
      <c r="O34" s="1"/>
      <c r="Q34" s="2"/>
      <c r="R34" s="59"/>
      <c r="T34" s="23"/>
      <c r="V34" s="23"/>
      <c r="W34" s="23"/>
      <c r="X34" s="23"/>
      <c r="Y34" s="23"/>
      <c r="Z34" s="23"/>
      <c r="AB34" s="23"/>
    </row>
    <row r="35" spans="1:28" x14ac:dyDescent="0.2">
      <c r="A35" s="18">
        <f>A34+1</f>
        <v>16</v>
      </c>
      <c r="B35" s="2" t="s">
        <v>64</v>
      </c>
      <c r="C35" s="59"/>
      <c r="D35" s="17">
        <f>SUM(F35:L35)</f>
        <v>1</v>
      </c>
      <c r="F35" s="25">
        <f>IFERROR(F34/$D34,0)</f>
        <v>0</v>
      </c>
      <c r="H35" s="25">
        <f>IFERROR(H34/$D34,0)</f>
        <v>0.22288984393854047</v>
      </c>
      <c r="J35" s="25">
        <f>IFERROR(J34/$D34,0)</f>
        <v>0.76686526556185519</v>
      </c>
      <c r="L35" s="25">
        <f>IFERROR(L34/$D34,0)</f>
        <v>1.0244890499604253E-2</v>
      </c>
      <c r="O35" s="1"/>
      <c r="Q35" s="2"/>
      <c r="R35" s="59"/>
      <c r="T35" s="17"/>
      <c r="V35" s="64"/>
      <c r="X35" s="64"/>
      <c r="Z35" s="64"/>
      <c r="AB35" s="64"/>
    </row>
    <row r="36" spans="1:28" x14ac:dyDescent="0.2">
      <c r="A36" s="18"/>
      <c r="B36" s="32"/>
      <c r="C36" s="59"/>
      <c r="O36" s="1"/>
      <c r="Q36" s="32"/>
      <c r="R36" s="59"/>
    </row>
    <row r="37" spans="1:28" x14ac:dyDescent="0.2">
      <c r="A37" s="18">
        <f>A35+1</f>
        <v>17</v>
      </c>
      <c r="B37" s="2"/>
      <c r="C37" s="59" t="s">
        <v>166</v>
      </c>
      <c r="D37" s="62">
        <f>SUM(F37:L37)</f>
        <v>1</v>
      </c>
      <c r="F37" s="62">
        <v>0</v>
      </c>
      <c r="G37" s="62"/>
      <c r="H37" s="62">
        <v>0.39326014506907819</v>
      </c>
      <c r="I37" s="62"/>
      <c r="J37" s="62">
        <v>0.60673985493092175</v>
      </c>
      <c r="K37" s="14"/>
      <c r="L37" s="62">
        <v>0</v>
      </c>
      <c r="O37" s="1"/>
      <c r="Q37" s="2"/>
      <c r="R37" s="59"/>
      <c r="T37" s="24"/>
      <c r="V37" s="24"/>
      <c r="W37" s="24"/>
      <c r="X37" s="24"/>
      <c r="Y37" s="24"/>
      <c r="Z37" s="24"/>
      <c r="AA37" s="14"/>
      <c r="AB37" s="24"/>
    </row>
    <row r="38" spans="1:28" x14ac:dyDescent="0.2">
      <c r="A38" s="18">
        <f>A37+1</f>
        <v>18</v>
      </c>
      <c r="B38" s="2" t="s">
        <v>115</v>
      </c>
      <c r="C38" s="59"/>
      <c r="D38" s="17">
        <f>SUM(F38:L38)</f>
        <v>1</v>
      </c>
      <c r="F38" s="25">
        <f>IFERROR(F37/$D37,0)</f>
        <v>0</v>
      </c>
      <c r="H38" s="25">
        <f>IFERROR(H37/$D37,0)</f>
        <v>0.39326014506907819</v>
      </c>
      <c r="J38" s="25">
        <f>IFERROR(J37/$D37,0)</f>
        <v>0.60673985493092175</v>
      </c>
      <c r="L38" s="25">
        <f>IFERROR(L37/$D37,0)</f>
        <v>0</v>
      </c>
      <c r="O38" s="1"/>
      <c r="Q38" s="2"/>
      <c r="R38" s="59"/>
      <c r="T38" s="17"/>
      <c r="V38" s="64"/>
      <c r="X38" s="64"/>
      <c r="Z38" s="64"/>
      <c r="AB38" s="64"/>
    </row>
    <row r="39" spans="1:28" x14ac:dyDescent="0.2">
      <c r="A39" s="18"/>
      <c r="B39" s="32"/>
      <c r="C39" s="59"/>
      <c r="O39" s="1"/>
      <c r="Q39" s="32"/>
      <c r="R39" s="59"/>
    </row>
    <row r="40" spans="1:28" x14ac:dyDescent="0.2">
      <c r="A40" s="18">
        <f>A38+1</f>
        <v>19</v>
      </c>
      <c r="B40" s="2"/>
      <c r="C40" s="59" t="s">
        <v>166</v>
      </c>
      <c r="D40" s="20">
        <f>SUM(F40:L40)</f>
        <v>672899.26923475764</v>
      </c>
      <c r="F40" s="20">
        <v>0</v>
      </c>
      <c r="G40" s="20"/>
      <c r="H40" s="20">
        <v>24853.346732706683</v>
      </c>
      <c r="I40" s="20"/>
      <c r="J40" s="20">
        <v>82421.141572556502</v>
      </c>
      <c r="L40" s="20">
        <v>565624.78092949442</v>
      </c>
      <c r="O40" s="1"/>
      <c r="Q40" s="2"/>
      <c r="R40" s="59"/>
      <c r="T40" s="23"/>
      <c r="V40" s="23"/>
      <c r="W40" s="23"/>
      <c r="X40" s="23"/>
      <c r="Y40" s="23"/>
      <c r="Z40" s="23"/>
      <c r="AB40" s="23"/>
    </row>
    <row r="41" spans="1:28" x14ac:dyDescent="0.2">
      <c r="A41" s="18">
        <f>A40+1</f>
        <v>20</v>
      </c>
      <c r="B41" s="2" t="s">
        <v>83</v>
      </c>
      <c r="C41" s="59"/>
      <c r="D41" s="17">
        <f>SUM(F41:L41)</f>
        <v>1</v>
      </c>
      <c r="F41" s="25">
        <f>IFERROR(F40/$D40,0)</f>
        <v>0</v>
      </c>
      <c r="H41" s="25">
        <f>IFERROR(H40/$D40,0)</f>
        <v>3.6934720944147695E-2</v>
      </c>
      <c r="J41" s="25">
        <f>IFERROR(J40/$D40,0)</f>
        <v>0.12248659694085927</v>
      </c>
      <c r="L41" s="25">
        <f>IFERROR(L40/$D40,0)</f>
        <v>0.84057868211499298</v>
      </c>
      <c r="O41" s="1"/>
      <c r="Q41" s="2"/>
      <c r="R41" s="59"/>
      <c r="T41" s="17"/>
      <c r="V41" s="64"/>
      <c r="X41" s="64"/>
      <c r="Z41" s="64"/>
      <c r="AB41" s="64"/>
    </row>
    <row r="42" spans="1:28" x14ac:dyDescent="0.2">
      <c r="A42" s="18"/>
      <c r="B42" s="32"/>
      <c r="C42" s="59"/>
      <c r="D42" s="17"/>
      <c r="F42" s="25"/>
      <c r="H42" s="25"/>
      <c r="J42" s="25"/>
      <c r="L42" s="25"/>
      <c r="O42" s="1"/>
      <c r="Q42" s="32"/>
      <c r="R42" s="59"/>
      <c r="T42" s="17"/>
      <c r="V42" s="64"/>
      <c r="X42" s="64"/>
      <c r="Z42" s="64"/>
      <c r="AB42" s="64"/>
    </row>
    <row r="43" spans="1:28" x14ac:dyDescent="0.2">
      <c r="A43" s="18">
        <f>A41+1</f>
        <v>21</v>
      </c>
      <c r="B43" s="2"/>
      <c r="C43" s="59" t="s">
        <v>167</v>
      </c>
      <c r="D43" s="20">
        <f>SUM(F43:L43)</f>
        <v>1</v>
      </c>
      <c r="E43" s="20"/>
      <c r="F43" s="20">
        <v>0</v>
      </c>
      <c r="G43" s="20"/>
      <c r="H43" s="20">
        <v>0</v>
      </c>
      <c r="I43" s="20"/>
      <c r="J43" s="20">
        <v>0</v>
      </c>
      <c r="L43" s="20">
        <v>1</v>
      </c>
      <c r="Q43" s="2"/>
      <c r="R43" s="59"/>
      <c r="T43" s="23"/>
      <c r="U43" s="23"/>
      <c r="V43" s="23"/>
      <c r="W43" s="23"/>
      <c r="X43" s="23"/>
      <c r="Y43" s="23"/>
      <c r="Z43" s="23"/>
      <c r="AB43" s="23"/>
    </row>
    <row r="44" spans="1:28" x14ac:dyDescent="0.2">
      <c r="A44" s="18">
        <f>A43+1</f>
        <v>22</v>
      </c>
      <c r="B44" s="2" t="s">
        <v>50</v>
      </c>
      <c r="C44" s="59"/>
      <c r="D44" s="17">
        <f>SUM(F44:L44)</f>
        <v>1</v>
      </c>
      <c r="F44" s="25">
        <f>IFERROR(F43/$D43,0)</f>
        <v>0</v>
      </c>
      <c r="H44" s="25">
        <f>IFERROR(H43/$D43,0)</f>
        <v>0</v>
      </c>
      <c r="J44" s="25">
        <f>IFERROR(J43/$D43,0)</f>
        <v>0</v>
      </c>
      <c r="L44" s="25">
        <f>IFERROR(L43/$D43,0)</f>
        <v>1</v>
      </c>
      <c r="Q44" s="2"/>
      <c r="R44" s="59"/>
      <c r="T44" s="17"/>
      <c r="V44" s="64"/>
      <c r="X44" s="64"/>
      <c r="Z44" s="64"/>
      <c r="AB44" s="64"/>
    </row>
    <row r="45" spans="1:28" x14ac:dyDescent="0.2">
      <c r="A45" s="18"/>
      <c r="B45" s="32"/>
      <c r="C45" s="59"/>
      <c r="Q45" s="32"/>
      <c r="R45" s="59"/>
    </row>
    <row r="46" spans="1:28" x14ac:dyDescent="0.2">
      <c r="A46" s="18">
        <f>A44+1</f>
        <v>23</v>
      </c>
      <c r="B46" s="2"/>
      <c r="C46" s="59" t="s">
        <v>167</v>
      </c>
      <c r="D46" s="20">
        <f>SUM(F46:L46)</f>
        <v>1</v>
      </c>
      <c r="F46" s="20">
        <v>1</v>
      </c>
      <c r="G46" s="20"/>
      <c r="H46" s="20">
        <v>0</v>
      </c>
      <c r="I46" s="20"/>
      <c r="J46" s="20">
        <v>0</v>
      </c>
      <c r="L46" s="20">
        <v>0</v>
      </c>
      <c r="Q46" s="2"/>
      <c r="R46" s="59"/>
      <c r="T46" s="23"/>
      <c r="V46" s="23"/>
      <c r="W46" s="23"/>
      <c r="X46" s="23"/>
      <c r="Y46" s="23"/>
      <c r="Z46" s="23"/>
      <c r="AB46" s="23"/>
    </row>
    <row r="47" spans="1:28" x14ac:dyDescent="0.2">
      <c r="A47" s="18">
        <f>A46+1</f>
        <v>24</v>
      </c>
      <c r="B47" s="2" t="s">
        <v>98</v>
      </c>
      <c r="C47" s="59"/>
      <c r="D47" s="17">
        <f>SUM(F47:L47)</f>
        <v>1</v>
      </c>
      <c r="F47" s="25">
        <f>IFERROR(F46/$D46,0)</f>
        <v>1</v>
      </c>
      <c r="H47" s="25">
        <f>IFERROR(H46/$D46,0)</f>
        <v>0</v>
      </c>
      <c r="J47" s="25">
        <f>IFERROR(J46/$D46,0)</f>
        <v>0</v>
      </c>
      <c r="L47" s="25">
        <f>IFERROR(L46/$D46,0)</f>
        <v>0</v>
      </c>
      <c r="Q47" s="2"/>
      <c r="R47" s="59"/>
      <c r="T47" s="17"/>
      <c r="V47" s="64"/>
      <c r="X47" s="64"/>
      <c r="Z47" s="64"/>
      <c r="AB47" s="64"/>
    </row>
    <row r="48" spans="1:28" x14ac:dyDescent="0.2">
      <c r="A48" s="18"/>
      <c r="B48" s="32"/>
      <c r="C48" s="59"/>
      <c r="Q48" s="32"/>
      <c r="R48" s="59"/>
    </row>
    <row r="49" spans="1:28" x14ac:dyDescent="0.2">
      <c r="A49" s="18">
        <f>A47+1</f>
        <v>25</v>
      </c>
      <c r="B49" s="2"/>
      <c r="C49" s="59" t="s">
        <v>166</v>
      </c>
      <c r="D49" s="20">
        <f>SUM(F49:L49)</f>
        <v>194713.51793516785</v>
      </c>
      <c r="E49" s="20"/>
      <c r="F49" s="20">
        <v>0</v>
      </c>
      <c r="G49" s="20"/>
      <c r="H49" s="20">
        <v>7271.6222767735126</v>
      </c>
      <c r="I49" s="20"/>
      <c r="J49" s="20">
        <v>17848.649151574664</v>
      </c>
      <c r="K49" s="20"/>
      <c r="L49" s="20">
        <v>169593.24650681968</v>
      </c>
      <c r="Q49" s="2"/>
      <c r="R49" s="59"/>
      <c r="T49" s="23"/>
      <c r="U49" s="23"/>
      <c r="V49" s="23"/>
      <c r="W49" s="23"/>
      <c r="X49" s="23"/>
      <c r="Y49" s="23"/>
      <c r="Z49" s="23"/>
      <c r="AA49" s="23"/>
      <c r="AB49" s="23"/>
    </row>
    <row r="50" spans="1:28" x14ac:dyDescent="0.2">
      <c r="A50" s="18">
        <f>A49+1</f>
        <v>26</v>
      </c>
      <c r="B50" s="2" t="s">
        <v>129</v>
      </c>
      <c r="C50" s="59"/>
      <c r="D50" s="17">
        <f>SUM(F50:L50)</f>
        <v>1</v>
      </c>
      <c r="F50" s="25">
        <f>IFERROR(F49/$D49,0)</f>
        <v>0</v>
      </c>
      <c r="H50" s="25">
        <f>IFERROR(H49/$D49,0)</f>
        <v>3.7345235985077753E-2</v>
      </c>
      <c r="J50" s="25">
        <f>IFERROR(J49/$D49,0)</f>
        <v>9.1666204487752007E-2</v>
      </c>
      <c r="L50" s="25">
        <f>IFERROR(L49/$D49,0)</f>
        <v>0.87098855952717025</v>
      </c>
      <c r="Q50" s="2"/>
      <c r="R50" s="59"/>
      <c r="T50" s="17"/>
      <c r="V50" s="64"/>
      <c r="X50" s="64"/>
      <c r="Z50" s="64"/>
      <c r="AB50" s="64"/>
    </row>
    <row r="51" spans="1:28" x14ac:dyDescent="0.2">
      <c r="A51" s="18"/>
      <c r="B51" s="32"/>
      <c r="C51" s="59"/>
      <c r="Q51" s="32"/>
      <c r="R51" s="59"/>
    </row>
    <row r="52" spans="1:28" x14ac:dyDescent="0.2">
      <c r="A52" s="18">
        <f>A50+1</f>
        <v>27</v>
      </c>
      <c r="B52" s="2"/>
      <c r="C52" s="59" t="s">
        <v>167</v>
      </c>
      <c r="D52" s="62">
        <f>SUM(F52:L52)</f>
        <v>100</v>
      </c>
      <c r="E52" s="62"/>
      <c r="F52" s="62">
        <v>0</v>
      </c>
      <c r="G52" s="62"/>
      <c r="H52" s="62">
        <v>5.2395678364505018</v>
      </c>
      <c r="I52" s="62"/>
      <c r="J52" s="62">
        <v>12.341710778030496</v>
      </c>
      <c r="K52" s="62"/>
      <c r="L52" s="62">
        <v>82.418721385519007</v>
      </c>
      <c r="Q52" s="2"/>
      <c r="R52" s="59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x14ac:dyDescent="0.2">
      <c r="A53" s="18">
        <f>A52+1</f>
        <v>28</v>
      </c>
      <c r="B53" s="2" t="s">
        <v>57</v>
      </c>
      <c r="C53" s="59"/>
      <c r="D53" s="17">
        <f>SUM(F53:L53)</f>
        <v>1</v>
      </c>
      <c r="F53" s="25">
        <f>IFERROR(F52/$D52,0)</f>
        <v>0</v>
      </c>
      <c r="H53" s="25">
        <f>IFERROR(H52/$D52,0)</f>
        <v>5.2395678364505018E-2</v>
      </c>
      <c r="J53" s="25">
        <f>IFERROR(J52/$D52,0)</f>
        <v>0.12341710778030496</v>
      </c>
      <c r="L53" s="25">
        <f>IFERROR(L52/$D52,0)</f>
        <v>0.82418721385519012</v>
      </c>
      <c r="Q53" s="2"/>
      <c r="R53" s="59"/>
      <c r="T53" s="17"/>
      <c r="V53" s="64"/>
      <c r="X53" s="64"/>
      <c r="Z53" s="64"/>
      <c r="AB53" s="64"/>
    </row>
    <row r="54" spans="1:28" hidden="1" x14ac:dyDescent="0.2">
      <c r="A54" s="18"/>
      <c r="B54" s="32"/>
      <c r="C54" s="59"/>
      <c r="Q54" s="32"/>
      <c r="R54" s="59"/>
    </row>
    <row r="55" spans="1:28" hidden="1" x14ac:dyDescent="0.2">
      <c r="A55" s="18"/>
      <c r="B55" s="2"/>
      <c r="C55" s="59"/>
      <c r="D55" s="20"/>
      <c r="F55" s="20"/>
      <c r="G55" s="20"/>
      <c r="H55" s="20"/>
      <c r="I55" s="20"/>
      <c r="J55" s="20"/>
      <c r="L55" s="20"/>
      <c r="Q55" s="2"/>
      <c r="R55" s="59"/>
      <c r="T55" s="23"/>
      <c r="V55" s="23"/>
      <c r="W55" s="23"/>
      <c r="X55" s="23"/>
      <c r="Y55" s="23"/>
      <c r="Z55" s="23"/>
      <c r="AB55" s="23"/>
    </row>
    <row r="56" spans="1:28" hidden="1" x14ac:dyDescent="0.2">
      <c r="A56" s="18"/>
      <c r="B56" s="2"/>
      <c r="C56" s="59"/>
      <c r="D56" s="17"/>
      <c r="F56" s="25"/>
      <c r="H56" s="25"/>
      <c r="J56" s="25"/>
      <c r="L56" s="25"/>
      <c r="Q56" s="2"/>
      <c r="R56" s="59"/>
      <c r="T56" s="17"/>
      <c r="V56" s="64"/>
      <c r="X56" s="64"/>
      <c r="Z56" s="64"/>
      <c r="AB56" s="64"/>
    </row>
    <row r="57" spans="1:28" x14ac:dyDescent="0.2">
      <c r="A57" s="18"/>
      <c r="B57" s="32"/>
      <c r="C57" s="59"/>
      <c r="D57" s="17"/>
      <c r="F57" s="25"/>
      <c r="H57" s="25"/>
      <c r="J57" s="25"/>
      <c r="L57" s="25"/>
      <c r="Q57" s="32"/>
      <c r="R57" s="59"/>
      <c r="T57" s="17"/>
      <c r="V57" s="64"/>
      <c r="X57" s="64"/>
      <c r="Z57" s="64"/>
      <c r="AB57" s="64"/>
    </row>
    <row r="58" spans="1:28" x14ac:dyDescent="0.2">
      <c r="A58" s="18">
        <f>A53+1</f>
        <v>29</v>
      </c>
      <c r="B58" s="2"/>
      <c r="C58" s="59" t="s">
        <v>166</v>
      </c>
      <c r="D58" s="20">
        <f>SUM(F58:L58)</f>
        <v>11889.66570427777</v>
      </c>
      <c r="F58" s="20">
        <v>0</v>
      </c>
      <c r="G58" s="20"/>
      <c r="H58" s="20">
        <v>0</v>
      </c>
      <c r="I58" s="20"/>
      <c r="J58" s="20">
        <v>1282.137342137049</v>
      </c>
      <c r="K58" s="20"/>
      <c r="L58" s="20">
        <v>10607.528362140722</v>
      </c>
      <c r="Q58" s="2"/>
      <c r="R58" s="59"/>
      <c r="T58" s="23"/>
      <c r="V58" s="23"/>
      <c r="W58" s="23"/>
      <c r="X58" s="23"/>
      <c r="Y58" s="23"/>
      <c r="Z58" s="23"/>
      <c r="AA58" s="23"/>
      <c r="AB58" s="23"/>
    </row>
    <row r="59" spans="1:28" x14ac:dyDescent="0.2">
      <c r="A59" s="18">
        <f>A58+1</f>
        <v>30</v>
      </c>
      <c r="B59" s="2" t="s">
        <v>109</v>
      </c>
      <c r="C59" s="59"/>
      <c r="D59" s="17">
        <f>SUM(F59:L59)</f>
        <v>1</v>
      </c>
      <c r="F59" s="17">
        <f>IFERROR(F58/$D58,0)</f>
        <v>0</v>
      </c>
      <c r="H59" s="25">
        <f>IFERROR(H58/$D58,0)</f>
        <v>0</v>
      </c>
      <c r="J59" s="25">
        <f>IFERROR(J58/$D58,0)</f>
        <v>0.10783628186247073</v>
      </c>
      <c r="L59" s="25">
        <f>IFERROR(L58/$D58,0)</f>
        <v>0.89216371813752937</v>
      </c>
      <c r="Q59" s="2"/>
      <c r="R59" s="59"/>
      <c r="T59" s="17"/>
      <c r="V59" s="17"/>
      <c r="X59" s="64"/>
      <c r="Z59" s="64"/>
      <c r="AB59" s="64"/>
    </row>
    <row r="60" spans="1:28" x14ac:dyDescent="0.2">
      <c r="A60" s="18"/>
      <c r="C60" s="45"/>
      <c r="Q60" s="1"/>
      <c r="R60" s="45"/>
    </row>
    <row r="61" spans="1:28" x14ac:dyDescent="0.2">
      <c r="A61" s="18">
        <f>A59+1</f>
        <v>31</v>
      </c>
      <c r="B61" s="2"/>
      <c r="C61" s="59" t="s">
        <v>167</v>
      </c>
      <c r="D61" s="20">
        <f>SUM(F61:L61)</f>
        <v>302587.37595488038</v>
      </c>
      <c r="F61" s="20">
        <v>0</v>
      </c>
      <c r="G61" s="20"/>
      <c r="H61" s="20">
        <v>18114.010056501615</v>
      </c>
      <c r="I61" s="20"/>
      <c r="J61" s="20">
        <v>21572.951217688635</v>
      </c>
      <c r="L61" s="20">
        <v>262900.4146806901</v>
      </c>
      <c r="Q61" s="2"/>
      <c r="R61" s="59"/>
      <c r="T61" s="23"/>
      <c r="V61" s="23"/>
      <c r="W61" s="23"/>
      <c r="X61" s="23"/>
      <c r="Y61" s="23"/>
      <c r="Z61" s="23"/>
      <c r="AB61" s="23"/>
    </row>
    <row r="62" spans="1:28" x14ac:dyDescent="0.2">
      <c r="A62" s="18">
        <f>A61+1</f>
        <v>32</v>
      </c>
      <c r="B62" s="2" t="s">
        <v>146</v>
      </c>
      <c r="C62" s="59"/>
      <c r="D62" s="17">
        <f>SUM(F62:L62)</f>
        <v>0.99999999999999978</v>
      </c>
      <c r="F62" s="25">
        <f>IFERROR(F61/$D61,0)</f>
        <v>0</v>
      </c>
      <c r="H62" s="25">
        <f>IFERROR(H61/$D61,0)</f>
        <v>5.9863733572291009E-2</v>
      </c>
      <c r="J62" s="25">
        <f>IFERROR(J61/$D61,0)</f>
        <v>7.1294947945566095E-2</v>
      </c>
      <c r="L62" s="25">
        <f>IFERROR(L61/$D61,0)</f>
        <v>0.86884131848214274</v>
      </c>
      <c r="Q62" s="2"/>
      <c r="R62" s="59"/>
      <c r="T62" s="17"/>
      <c r="V62" s="64"/>
      <c r="X62" s="64"/>
      <c r="Z62" s="64"/>
      <c r="AB62" s="64"/>
    </row>
    <row r="63" spans="1:28" x14ac:dyDescent="0.2">
      <c r="A63" s="18"/>
      <c r="B63" s="32"/>
      <c r="C63" s="59"/>
      <c r="Q63" s="32"/>
      <c r="R63" s="59"/>
    </row>
    <row r="64" spans="1:28" x14ac:dyDescent="0.2">
      <c r="A64" s="18">
        <f>A62+1</f>
        <v>33</v>
      </c>
      <c r="B64" s="2"/>
      <c r="C64" s="59" t="s">
        <v>166</v>
      </c>
      <c r="D64" s="20">
        <f>SUM(F64:L64)</f>
        <v>203561.2984920314</v>
      </c>
      <c r="F64" s="20">
        <v>0</v>
      </c>
      <c r="G64" s="20"/>
      <c r="H64" s="20">
        <v>13017.78562077151</v>
      </c>
      <c r="I64" s="20"/>
      <c r="J64" s="20">
        <v>79166.942309318154</v>
      </c>
      <c r="L64" s="20">
        <v>111376.57056194174</v>
      </c>
      <c r="O64" s="1"/>
      <c r="Q64" s="2"/>
      <c r="R64" s="59"/>
      <c r="T64" s="23"/>
      <c r="V64" s="23"/>
      <c r="W64" s="23"/>
      <c r="X64" s="23"/>
      <c r="Y64" s="23"/>
      <c r="Z64" s="23"/>
      <c r="AB64" s="23"/>
    </row>
    <row r="65" spans="1:28" x14ac:dyDescent="0.2">
      <c r="A65" s="18">
        <f>A64+1</f>
        <v>34</v>
      </c>
      <c r="B65" s="2" t="s">
        <v>34</v>
      </c>
      <c r="C65" s="59"/>
      <c r="D65" s="17">
        <f>SUM(F65:L65)</f>
        <v>1</v>
      </c>
      <c r="F65" s="25">
        <f>IFERROR(F64/$D64,0)</f>
        <v>0</v>
      </c>
      <c r="H65" s="25">
        <f>IFERROR(H64/$D64,0)</f>
        <v>6.3950199361108434E-2</v>
      </c>
      <c r="J65" s="25">
        <f>IFERROR(J64/$D64,0)</f>
        <v>0.38890959576197248</v>
      </c>
      <c r="L65" s="25">
        <f>IFERROR(L64/$D64,0)</f>
        <v>0.54714020487691906</v>
      </c>
      <c r="O65" s="1"/>
      <c r="Q65" s="2"/>
      <c r="R65" s="59"/>
      <c r="T65" s="17"/>
      <c r="V65" s="64"/>
      <c r="X65" s="64"/>
      <c r="Z65" s="64"/>
      <c r="AB65" s="64"/>
    </row>
    <row r="66" spans="1:28" x14ac:dyDescent="0.2">
      <c r="A66" s="18"/>
      <c r="B66" s="32"/>
      <c r="C66" s="59"/>
      <c r="O66" s="1"/>
      <c r="Q66" s="32"/>
      <c r="R66" s="59"/>
    </row>
    <row r="67" spans="1:28" customFormat="1" ht="15" x14ac:dyDescent="0.25">
      <c r="A67" s="18">
        <f>A65+1</f>
        <v>35</v>
      </c>
      <c r="B67" s="2"/>
      <c r="C67" s="59" t="s">
        <v>166</v>
      </c>
      <c r="D67" s="20">
        <f>SUM(F67:L67)</f>
        <v>232661.74701999093</v>
      </c>
      <c r="E67" s="1"/>
      <c r="F67" s="20">
        <v>0</v>
      </c>
      <c r="G67" s="20"/>
      <c r="H67" s="20">
        <v>74787.01496</v>
      </c>
      <c r="I67" s="20"/>
      <c r="J67" s="20">
        <v>66946.67524576078</v>
      </c>
      <c r="K67" s="1"/>
      <c r="L67" s="20">
        <v>90928.056814230149</v>
      </c>
      <c r="M67" s="1"/>
      <c r="N67" s="1"/>
      <c r="O67" s="18"/>
      <c r="P67" s="1"/>
      <c r="Q67" s="2"/>
      <c r="R67" s="59"/>
      <c r="S67" s="1"/>
      <c r="T67" s="23"/>
      <c r="U67" s="1"/>
      <c r="V67" s="23"/>
      <c r="W67" s="23"/>
      <c r="X67" s="23"/>
      <c r="Y67" s="23"/>
      <c r="Z67" s="23"/>
      <c r="AA67" s="1"/>
      <c r="AB67" s="23"/>
    </row>
    <row r="68" spans="1:28" customFormat="1" ht="15" x14ac:dyDescent="0.25">
      <c r="A68" s="18">
        <f>A67+1</f>
        <v>36</v>
      </c>
      <c r="B68" s="2" t="s">
        <v>36</v>
      </c>
      <c r="C68" s="59"/>
      <c r="D68" s="17">
        <f>SUM(F68:L68)</f>
        <v>1</v>
      </c>
      <c r="E68" s="1"/>
      <c r="F68" s="25">
        <f>IFERROR(F67/$D67,0)</f>
        <v>0</v>
      </c>
      <c r="G68" s="1"/>
      <c r="H68" s="25">
        <f>IFERROR(H67/$D67,0)</f>
        <v>0.32144095846393733</v>
      </c>
      <c r="I68" s="1"/>
      <c r="J68" s="25">
        <f>IFERROR(J67/$D67,0)</f>
        <v>0.28774251076180796</v>
      </c>
      <c r="K68" s="1"/>
      <c r="L68" s="25">
        <f>IFERROR(L67/$D67,0)</f>
        <v>0.39081653077425471</v>
      </c>
      <c r="M68" s="1"/>
      <c r="N68" s="1"/>
      <c r="O68" s="18"/>
      <c r="P68" s="1"/>
      <c r="Q68" s="2"/>
      <c r="R68" s="59"/>
      <c r="S68" s="1"/>
      <c r="T68" s="17"/>
      <c r="U68" s="1"/>
      <c r="V68" s="64"/>
      <c r="W68" s="1"/>
      <c r="X68" s="64"/>
      <c r="Y68" s="1"/>
      <c r="Z68" s="64"/>
      <c r="AA68" s="1"/>
      <c r="AB68" s="64"/>
    </row>
    <row r="69" spans="1:28" customFormat="1" ht="15" x14ac:dyDescent="0.25">
      <c r="A69" s="18"/>
      <c r="B69" s="32"/>
      <c r="C69" s="5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8"/>
      <c r="P69" s="1"/>
      <c r="Q69" s="32"/>
      <c r="R69" s="59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customFormat="1" ht="15" x14ac:dyDescent="0.25">
      <c r="A70" s="18">
        <f>A68+1</f>
        <v>37</v>
      </c>
      <c r="B70" s="2"/>
      <c r="C70" s="59" t="s">
        <v>166</v>
      </c>
      <c r="D70" s="20">
        <f>SUM(F70:L70)</f>
        <v>-87329.187361001794</v>
      </c>
      <c r="E70" s="1"/>
      <c r="F70" s="20">
        <v>0</v>
      </c>
      <c r="G70" s="20"/>
      <c r="H70" s="20">
        <v>-48713.415889674274</v>
      </c>
      <c r="I70" s="20"/>
      <c r="J70" s="20">
        <v>-17684.967853226444</v>
      </c>
      <c r="K70" s="1"/>
      <c r="L70" s="20">
        <v>-20930.803618101087</v>
      </c>
      <c r="M70" s="1"/>
      <c r="N70" s="1"/>
      <c r="O70" s="18"/>
      <c r="P70" s="1"/>
      <c r="Q70" s="2"/>
      <c r="R70" s="59"/>
      <c r="S70" s="1"/>
      <c r="T70" s="23"/>
      <c r="U70" s="1"/>
      <c r="V70" s="23"/>
      <c r="W70" s="23"/>
      <c r="X70" s="23"/>
      <c r="Y70" s="23"/>
      <c r="Z70" s="23"/>
      <c r="AA70" s="1"/>
      <c r="AB70" s="23"/>
    </row>
    <row r="71" spans="1:28" customFormat="1" ht="15" x14ac:dyDescent="0.25">
      <c r="A71" s="18">
        <f>A70+1</f>
        <v>38</v>
      </c>
      <c r="B71" s="2" t="s">
        <v>60</v>
      </c>
      <c r="C71" s="59"/>
      <c r="D71" s="17">
        <f>SUM(F71:L71)</f>
        <v>1.0000000000000002</v>
      </c>
      <c r="E71" s="1"/>
      <c r="F71" s="25">
        <f>IFERROR(F70/$D70,0)</f>
        <v>0</v>
      </c>
      <c r="G71" s="1"/>
      <c r="H71" s="25">
        <f>IFERROR(H70/$D70,0)</f>
        <v>0.55781368591353697</v>
      </c>
      <c r="I71" s="1"/>
      <c r="J71" s="25">
        <f>IFERROR(J70/$D70,0)</f>
        <v>0.20250924562162984</v>
      </c>
      <c r="K71" s="1"/>
      <c r="L71" s="25">
        <f>IFERROR(L70/$D70,0)</f>
        <v>0.23967706846483336</v>
      </c>
      <c r="M71" s="1"/>
      <c r="N71" s="1"/>
      <c r="O71" s="18"/>
      <c r="P71" s="1"/>
      <c r="Q71" s="2"/>
      <c r="R71" s="59"/>
      <c r="S71" s="1"/>
      <c r="T71" s="17"/>
      <c r="U71" s="1"/>
      <c r="V71" s="64"/>
      <c r="W71" s="1"/>
      <c r="X71" s="64"/>
      <c r="Y71" s="1"/>
      <c r="Z71" s="64"/>
      <c r="AA71" s="1"/>
      <c r="AB71" s="64"/>
    </row>
    <row r="72" spans="1:28" customFormat="1" ht="15" x14ac:dyDescent="0.25">
      <c r="A72" s="18"/>
      <c r="B72" s="32"/>
      <c r="C72" s="5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8"/>
      <c r="P72" s="1"/>
      <c r="Q72" s="32"/>
      <c r="R72" s="59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customFormat="1" ht="15" x14ac:dyDescent="0.25">
      <c r="A73" s="18">
        <f>A71+1</f>
        <v>39</v>
      </c>
      <c r="B73" s="2"/>
      <c r="C73" s="59" t="s">
        <v>166</v>
      </c>
      <c r="D73" s="20">
        <f>SUM(F73:L73)</f>
        <v>48836.701068879993</v>
      </c>
      <c r="E73" s="1"/>
      <c r="F73" s="20">
        <v>0</v>
      </c>
      <c r="G73" s="20"/>
      <c r="H73" s="20">
        <v>3243.4526964799998</v>
      </c>
      <c r="I73" s="20"/>
      <c r="J73" s="20">
        <v>29360.673046399999</v>
      </c>
      <c r="K73" s="1"/>
      <c r="L73" s="20">
        <v>16232.575325999998</v>
      </c>
      <c r="M73" s="1"/>
      <c r="N73" s="1"/>
      <c r="O73" s="18"/>
      <c r="P73" s="1"/>
      <c r="Q73" s="2"/>
      <c r="R73" s="59"/>
      <c r="S73" s="1"/>
      <c r="T73" s="23"/>
      <c r="U73" s="1"/>
      <c r="V73" s="23"/>
      <c r="W73" s="23"/>
      <c r="X73" s="23"/>
      <c r="Y73" s="23"/>
      <c r="Z73" s="23"/>
      <c r="AA73" s="1"/>
      <c r="AB73" s="23"/>
    </row>
    <row r="74" spans="1:28" customFormat="1" ht="15" x14ac:dyDescent="0.25">
      <c r="A74" s="18">
        <f>A73+1</f>
        <v>40</v>
      </c>
      <c r="B74" s="2" t="s">
        <v>54</v>
      </c>
      <c r="C74" s="59"/>
      <c r="D74" s="17">
        <f>SUM(F74:L74)</f>
        <v>1</v>
      </c>
      <c r="E74" s="1"/>
      <c r="F74" s="25">
        <f>IFERROR(F73/$D73,0)</f>
        <v>0</v>
      </c>
      <c r="G74" s="1"/>
      <c r="H74" s="25">
        <f>IFERROR(H73/$D73,0)</f>
        <v>6.6414246365768786E-2</v>
      </c>
      <c r="I74" s="1"/>
      <c r="J74" s="25">
        <f>IFERROR(J73/$D73,0)</f>
        <v>0.60120099031646879</v>
      </c>
      <c r="K74" s="1"/>
      <c r="L74" s="25">
        <f>IFERROR(L73/$D73,0)</f>
        <v>0.33238476331776257</v>
      </c>
      <c r="M74" s="1"/>
      <c r="N74" s="1"/>
      <c r="O74" s="18"/>
      <c r="P74" s="1"/>
      <c r="Q74" s="2"/>
      <c r="R74" s="59"/>
      <c r="S74" s="1"/>
      <c r="T74" s="17"/>
      <c r="U74" s="1"/>
      <c r="V74" s="64"/>
      <c r="W74" s="1"/>
      <c r="X74" s="64"/>
      <c r="Y74" s="1"/>
      <c r="Z74" s="64"/>
      <c r="AA74" s="1"/>
      <c r="AB74" s="64"/>
    </row>
    <row r="75" spans="1:28" ht="15" x14ac:dyDescent="0.25">
      <c r="A75" s="18"/>
      <c r="B75" s="32"/>
      <c r="C75" s="61"/>
      <c r="Q75" s="32"/>
      <c r="R75" s="61"/>
    </row>
    <row r="76" spans="1:28" x14ac:dyDescent="0.2">
      <c r="A76" s="18">
        <f>A74+1</f>
        <v>41</v>
      </c>
      <c r="B76" s="2"/>
      <c r="C76" s="59" t="s">
        <v>166</v>
      </c>
      <c r="D76" s="20">
        <f>SUM(F76:L76)</f>
        <v>10785857.555032887</v>
      </c>
      <c r="F76" s="20">
        <v>0</v>
      </c>
      <c r="G76" s="20"/>
      <c r="H76" s="20">
        <v>0</v>
      </c>
      <c r="I76" s="20"/>
      <c r="J76" s="20">
        <v>1996976.7673333893</v>
      </c>
      <c r="L76" s="20">
        <v>8788880.7876994964</v>
      </c>
      <c r="O76" s="1"/>
      <c r="Q76" s="2"/>
      <c r="R76" s="59"/>
      <c r="T76" s="23"/>
      <c r="V76" s="23"/>
      <c r="W76" s="23"/>
      <c r="X76" s="23"/>
      <c r="Y76" s="23"/>
      <c r="Z76" s="23"/>
      <c r="AB76" s="23"/>
    </row>
    <row r="77" spans="1:28" x14ac:dyDescent="0.2">
      <c r="A77" s="18">
        <f>A76+1</f>
        <v>42</v>
      </c>
      <c r="B77" s="2" t="s">
        <v>42</v>
      </c>
      <c r="C77" s="59"/>
      <c r="D77" s="17">
        <f>SUM(F77:L77)</f>
        <v>0.99999999999999989</v>
      </c>
      <c r="F77" s="25">
        <f>IFERROR(F76/$D76,0)</f>
        <v>0</v>
      </c>
      <c r="H77" s="25">
        <f>IFERROR(H76/$D76,0)</f>
        <v>0</v>
      </c>
      <c r="J77" s="25">
        <f>IFERROR(J76/$D76,0)</f>
        <v>0.18514770449583418</v>
      </c>
      <c r="L77" s="25">
        <f>IFERROR(L76/$D76,0)</f>
        <v>0.81485229550416571</v>
      </c>
      <c r="O77" s="1"/>
      <c r="Q77" s="2"/>
      <c r="R77" s="59"/>
      <c r="T77" s="17"/>
      <c r="V77" s="64"/>
      <c r="X77" s="64"/>
      <c r="Z77" s="64"/>
      <c r="AB77" s="64"/>
    </row>
    <row r="78" spans="1:28" x14ac:dyDescent="0.2">
      <c r="A78" s="18"/>
      <c r="B78" s="32"/>
      <c r="C78" s="59"/>
      <c r="O78" s="1"/>
      <c r="Q78" s="32"/>
      <c r="R78" s="59"/>
    </row>
    <row r="79" spans="1:28" x14ac:dyDescent="0.2">
      <c r="A79" s="18">
        <f>A77+1</f>
        <v>43</v>
      </c>
      <c r="B79" s="2"/>
      <c r="C79" s="59" t="s">
        <v>166</v>
      </c>
      <c r="D79" s="20">
        <f>SUM(F79:L79)</f>
        <v>-3864910.4766098866</v>
      </c>
      <c r="F79" s="20">
        <v>0</v>
      </c>
      <c r="G79" s="20"/>
      <c r="H79" s="20">
        <v>0</v>
      </c>
      <c r="I79" s="20"/>
      <c r="J79" s="20">
        <v>-700300.98840433965</v>
      </c>
      <c r="L79" s="20">
        <v>-3164609.488205547</v>
      </c>
      <c r="Q79" s="2"/>
      <c r="R79" s="59"/>
      <c r="T79" s="23"/>
      <c r="V79" s="23"/>
      <c r="W79" s="23"/>
      <c r="X79" s="23"/>
      <c r="Y79" s="23"/>
      <c r="Z79" s="23"/>
      <c r="AB79" s="23"/>
    </row>
    <row r="80" spans="1:28" x14ac:dyDescent="0.2">
      <c r="A80" s="18">
        <f>A79+1</f>
        <v>44</v>
      </c>
      <c r="B80" s="2" t="s">
        <v>63</v>
      </c>
      <c r="C80" s="59"/>
      <c r="D80" s="17">
        <f>SUM(F80:L80)</f>
        <v>1</v>
      </c>
      <c r="F80" s="25">
        <f>IFERROR(F79/$D79,0)</f>
        <v>0</v>
      </c>
      <c r="H80" s="25">
        <f>IFERROR(H79/$D79,0)</f>
        <v>0</v>
      </c>
      <c r="J80" s="25">
        <f>IFERROR(J79/$D79,0)</f>
        <v>0.1811946208437433</v>
      </c>
      <c r="L80" s="25">
        <f>IFERROR(L79/$D79,0)</f>
        <v>0.81880537915625673</v>
      </c>
      <c r="Q80" s="2"/>
      <c r="R80" s="59"/>
      <c r="T80" s="17"/>
      <c r="V80" s="64"/>
      <c r="X80" s="64"/>
      <c r="Z80" s="64"/>
      <c r="AB80" s="64"/>
    </row>
    <row r="81" spans="1:28" x14ac:dyDescent="0.2">
      <c r="A81" s="18"/>
      <c r="B81" s="32"/>
      <c r="C81" s="59"/>
      <c r="Q81" s="32"/>
      <c r="R81" s="59"/>
    </row>
    <row r="82" spans="1:28" x14ac:dyDescent="0.2">
      <c r="A82" s="18">
        <f>A80+1</f>
        <v>45</v>
      </c>
      <c r="B82" s="2"/>
      <c r="C82" s="59" t="s">
        <v>166</v>
      </c>
      <c r="D82" s="20">
        <f>SUM(F82:L82)</f>
        <v>1330757.548565086</v>
      </c>
      <c r="F82" s="20">
        <v>0</v>
      </c>
      <c r="G82" s="20"/>
      <c r="H82" s="20">
        <v>40301.815387977447</v>
      </c>
      <c r="I82" s="20"/>
      <c r="J82" s="20">
        <v>251233.18487320881</v>
      </c>
      <c r="L82" s="20">
        <v>1039222.5483038996</v>
      </c>
      <c r="Q82" s="2"/>
      <c r="R82" s="59"/>
      <c r="T82" s="23"/>
      <c r="V82" s="23"/>
      <c r="W82" s="23"/>
      <c r="X82" s="23"/>
      <c r="Y82" s="23"/>
      <c r="Z82" s="23"/>
      <c r="AB82" s="23"/>
    </row>
    <row r="83" spans="1:28" x14ac:dyDescent="0.2">
      <c r="A83" s="18">
        <f>A82+1</f>
        <v>46</v>
      </c>
      <c r="B83" s="2" t="s">
        <v>40</v>
      </c>
      <c r="C83" s="59"/>
      <c r="D83" s="17">
        <f>SUM(F83:L83)</f>
        <v>0.99999999999999989</v>
      </c>
      <c r="F83" s="25">
        <f>IFERROR(F82/$D82,0)</f>
        <v>0</v>
      </c>
      <c r="H83" s="25">
        <f>IFERROR(H82/$D82,0)</f>
        <v>3.0284867015358003E-2</v>
      </c>
      <c r="J83" s="25">
        <f>IFERROR(J82/$D82,0)</f>
        <v>0.18878959968636336</v>
      </c>
      <c r="L83" s="25">
        <f>IFERROR(L82/$D82,0)</f>
        <v>0.78092553329827852</v>
      </c>
      <c r="Q83" s="2"/>
      <c r="R83" s="59"/>
      <c r="T83" s="17"/>
      <c r="V83" s="64"/>
      <c r="X83" s="64"/>
      <c r="Z83" s="64"/>
      <c r="AB83" s="64"/>
    </row>
    <row r="84" spans="1:28" x14ac:dyDescent="0.2">
      <c r="A84" s="18"/>
      <c r="B84" s="32"/>
      <c r="C84" s="59"/>
      <c r="Q84" s="32"/>
      <c r="R84" s="59"/>
    </row>
    <row r="85" spans="1:28" x14ac:dyDescent="0.2">
      <c r="A85" s="18">
        <f>A83+1</f>
        <v>47</v>
      </c>
      <c r="B85" s="2"/>
      <c r="C85" s="59" t="s">
        <v>166</v>
      </c>
      <c r="D85" s="20">
        <f>SUM(F85:L85)</f>
        <v>-493428.31677845947</v>
      </c>
      <c r="F85" s="20">
        <v>0</v>
      </c>
      <c r="G85" s="20"/>
      <c r="H85" s="20">
        <v>-30169.664755768776</v>
      </c>
      <c r="I85" s="20"/>
      <c r="J85" s="20">
        <v>-91934.117047230378</v>
      </c>
      <c r="L85" s="20">
        <v>-371324.53497546032</v>
      </c>
      <c r="O85" s="1"/>
      <c r="Q85" s="2"/>
      <c r="R85" s="59"/>
      <c r="T85" s="23"/>
      <c r="V85" s="23"/>
      <c r="W85" s="23"/>
      <c r="X85" s="23"/>
      <c r="Y85" s="23"/>
      <c r="Z85" s="23"/>
      <c r="AB85" s="23"/>
    </row>
    <row r="86" spans="1:28" x14ac:dyDescent="0.2">
      <c r="A86" s="18">
        <f>A85+1</f>
        <v>48</v>
      </c>
      <c r="B86" s="2" t="s">
        <v>62</v>
      </c>
      <c r="C86" s="59"/>
      <c r="D86" s="17">
        <f>SUM(F86:L86)</f>
        <v>1</v>
      </c>
      <c r="F86" s="25">
        <f>IFERROR(F85/$D85,0)</f>
        <v>0</v>
      </c>
      <c r="H86" s="25">
        <f>IFERROR(H85/$D85,0)</f>
        <v>6.1142953758193855E-2</v>
      </c>
      <c r="J86" s="25">
        <f>IFERROR(J85/$D85,0)</f>
        <v>0.18631706758837507</v>
      </c>
      <c r="L86" s="25">
        <f>IFERROR(L85/$D85,0)</f>
        <v>0.75253997865343114</v>
      </c>
      <c r="O86" s="1"/>
      <c r="Q86" s="2"/>
      <c r="R86" s="59"/>
      <c r="T86" s="17"/>
      <c r="V86" s="64"/>
      <c r="X86" s="64"/>
      <c r="Z86" s="64"/>
      <c r="AB86" s="64"/>
    </row>
    <row r="87" spans="1:28" x14ac:dyDescent="0.2">
      <c r="A87" s="18"/>
      <c r="B87" s="32"/>
      <c r="C87" s="59"/>
      <c r="O87" s="1"/>
      <c r="Q87" s="32"/>
      <c r="R87" s="59"/>
    </row>
    <row r="88" spans="1:28" ht="15" customHeight="1" x14ac:dyDescent="0.2">
      <c r="A88" s="18">
        <f>A86+1</f>
        <v>49</v>
      </c>
      <c r="B88" s="2"/>
      <c r="C88" s="59" t="s">
        <v>167</v>
      </c>
      <c r="D88" s="20">
        <f>SUM(F88:L88)</f>
        <v>15081377.38392988</v>
      </c>
      <c r="F88" s="20">
        <v>0</v>
      </c>
      <c r="G88" s="20"/>
      <c r="H88" s="20">
        <v>612488.18109155924</v>
      </c>
      <c r="I88" s="20"/>
      <c r="J88" s="20">
        <v>2617400.5591033897</v>
      </c>
      <c r="L88" s="20">
        <v>11851488.643734932</v>
      </c>
      <c r="Q88" s="2"/>
      <c r="R88" s="59"/>
      <c r="T88" s="23"/>
      <c r="V88" s="23"/>
      <c r="W88" s="23"/>
      <c r="X88" s="23"/>
      <c r="Y88" s="23"/>
      <c r="Z88" s="23"/>
      <c r="AB88" s="23"/>
    </row>
    <row r="89" spans="1:28" x14ac:dyDescent="0.2">
      <c r="A89" s="18">
        <f>A88+1</f>
        <v>50</v>
      </c>
      <c r="B89" s="2" t="s">
        <v>72</v>
      </c>
      <c r="C89" s="59"/>
      <c r="D89" s="17">
        <f>SUM(F89:L89)</f>
        <v>1</v>
      </c>
      <c r="F89" s="25">
        <f>IFERROR(F88/$D88,0)</f>
        <v>0</v>
      </c>
      <c r="H89" s="25">
        <f>IFERROR(H88/$D88,0)</f>
        <v>4.0612217670794606E-2</v>
      </c>
      <c r="J89" s="25">
        <f>IFERROR(J88/$D88,0)</f>
        <v>0.17355182437728719</v>
      </c>
      <c r="L89" s="25">
        <f>IFERROR(L88/$D88,0)</f>
        <v>0.78583595795191818</v>
      </c>
      <c r="Q89" s="2"/>
      <c r="R89" s="59"/>
      <c r="T89" s="17"/>
      <c r="V89" s="64"/>
      <c r="X89" s="64"/>
      <c r="Z89" s="64"/>
      <c r="AB89" s="64"/>
    </row>
    <row r="90" spans="1:28" x14ac:dyDescent="0.2">
      <c r="A90" s="18"/>
      <c r="B90" s="32"/>
      <c r="C90" s="59"/>
      <c r="N90" s="50"/>
      <c r="Q90" s="32"/>
      <c r="R90" s="59"/>
    </row>
    <row r="91" spans="1:28" ht="15" customHeight="1" x14ac:dyDescent="0.2">
      <c r="A91" s="18">
        <f>A89+1</f>
        <v>51</v>
      </c>
      <c r="B91" s="2"/>
      <c r="C91" s="59" t="s">
        <v>167</v>
      </c>
      <c r="D91" s="20">
        <f>SUM(F91:L91)</f>
        <v>659905.15618078876</v>
      </c>
      <c r="F91" s="20">
        <v>0</v>
      </c>
      <c r="G91" s="20"/>
      <c r="H91" s="20">
        <v>42684.892213755382</v>
      </c>
      <c r="I91" s="20"/>
      <c r="J91" s="20">
        <v>47557.406264227742</v>
      </c>
      <c r="L91" s="20">
        <v>569662.85770280566</v>
      </c>
      <c r="N91" s="15"/>
      <c r="P91" s="13"/>
      <c r="Q91" s="2"/>
      <c r="R91" s="59"/>
      <c r="T91" s="23"/>
      <c r="V91" s="23"/>
      <c r="W91" s="23"/>
      <c r="X91" s="23"/>
      <c r="Y91" s="23"/>
      <c r="Z91" s="23"/>
      <c r="AB91" s="23"/>
    </row>
    <row r="92" spans="1:28" x14ac:dyDescent="0.2">
      <c r="A92" s="18">
        <f>A91+1</f>
        <v>52</v>
      </c>
      <c r="B92" s="2" t="s">
        <v>149</v>
      </c>
      <c r="C92" s="59"/>
      <c r="D92" s="17">
        <f>SUM(F92:L92)</f>
        <v>1</v>
      </c>
      <c r="F92" s="25">
        <f>IFERROR(F91/$D91,0)</f>
        <v>0</v>
      </c>
      <c r="H92" s="25">
        <f>IFERROR(H91/$D91,0)</f>
        <v>6.4683374290928186E-2</v>
      </c>
      <c r="J92" s="25">
        <f>IFERROR(J91/$D91,0)</f>
        <v>7.2067032389119309E-2</v>
      </c>
      <c r="L92" s="25">
        <f>IFERROR(L91/$D91,0)</f>
        <v>0.86324959331995255</v>
      </c>
      <c r="Q92" s="2"/>
      <c r="R92" s="59"/>
      <c r="T92" s="17"/>
      <c r="V92" s="64"/>
      <c r="X92" s="64"/>
      <c r="Z92" s="64"/>
      <c r="AB92" s="64"/>
    </row>
    <row r="93" spans="1:28" x14ac:dyDescent="0.2">
      <c r="A93" s="18"/>
      <c r="B93" s="32"/>
      <c r="C93" s="59"/>
      <c r="Q93" s="32"/>
      <c r="R93" s="59"/>
    </row>
    <row r="94" spans="1:28" ht="15" customHeight="1" x14ac:dyDescent="0.2">
      <c r="A94" s="18">
        <f>A92+1</f>
        <v>53</v>
      </c>
      <c r="B94" s="2"/>
      <c r="C94" s="59" t="s">
        <v>166</v>
      </c>
      <c r="D94" s="20">
        <f>SUM(F94:L94)</f>
        <v>18719.620992596843</v>
      </c>
      <c r="F94" s="20">
        <v>0</v>
      </c>
      <c r="G94" s="20"/>
      <c r="H94" s="20">
        <v>1352.477336310033</v>
      </c>
      <c r="I94" s="20"/>
      <c r="J94" s="20">
        <v>5269.502984558193</v>
      </c>
      <c r="L94" s="20">
        <v>12097.640671728617</v>
      </c>
      <c r="Q94" s="2"/>
      <c r="R94" s="59"/>
      <c r="T94" s="23"/>
      <c r="V94" s="23"/>
      <c r="W94" s="23"/>
      <c r="X94" s="23"/>
      <c r="Y94" s="23"/>
      <c r="Z94" s="23"/>
      <c r="AB94" s="23"/>
    </row>
    <row r="95" spans="1:28" x14ac:dyDescent="0.2">
      <c r="A95" s="18">
        <f>A94+1</f>
        <v>54</v>
      </c>
      <c r="B95" s="2" t="s">
        <v>104</v>
      </c>
      <c r="C95" s="59"/>
      <c r="D95" s="17">
        <f>SUM(F95:L95)</f>
        <v>1</v>
      </c>
      <c r="F95" s="17">
        <f>IFERROR(F94/$D94,0)</f>
        <v>0</v>
      </c>
      <c r="H95" s="25">
        <f>IFERROR(H94/$D94,0)</f>
        <v>7.2249183722517943E-2</v>
      </c>
      <c r="J95" s="25">
        <f>IFERROR(J94/$D94,0)</f>
        <v>0.28149624325418521</v>
      </c>
      <c r="L95" s="25">
        <f>IFERROR(L94/$D94,0)</f>
        <v>0.64625457302329681</v>
      </c>
      <c r="Q95" s="2"/>
      <c r="R95" s="59"/>
      <c r="T95" s="17"/>
      <c r="V95" s="17"/>
      <c r="X95" s="64"/>
      <c r="Z95" s="64"/>
      <c r="AB95" s="64"/>
    </row>
    <row r="96" spans="1:28" x14ac:dyDescent="0.2">
      <c r="A96" s="18"/>
      <c r="B96" s="32"/>
      <c r="C96" s="59"/>
      <c r="Q96" s="32"/>
      <c r="R96" s="59"/>
    </row>
    <row r="97" spans="1:28" ht="15" customHeight="1" x14ac:dyDescent="0.2">
      <c r="A97" s="18">
        <f>A95+1</f>
        <v>55</v>
      </c>
      <c r="B97" s="2"/>
      <c r="C97" s="59" t="s">
        <v>166</v>
      </c>
      <c r="D97" s="20">
        <f>SUM(F97:L97)</f>
        <v>118389.16895486812</v>
      </c>
      <c r="F97" s="20">
        <v>0</v>
      </c>
      <c r="G97" s="20"/>
      <c r="H97" s="20">
        <v>4084.6733599950676</v>
      </c>
      <c r="I97" s="20"/>
      <c r="J97" s="20">
        <v>24483.257915889248</v>
      </c>
      <c r="L97" s="20">
        <v>89821.237678983802</v>
      </c>
      <c r="Q97" s="2"/>
      <c r="R97" s="59"/>
      <c r="T97" s="23"/>
      <c r="V97" s="23"/>
      <c r="W97" s="23"/>
      <c r="X97" s="23"/>
      <c r="Y97" s="23"/>
      <c r="Z97" s="23"/>
      <c r="AB97" s="23"/>
    </row>
    <row r="98" spans="1:28" x14ac:dyDescent="0.2">
      <c r="A98" s="18">
        <f>A97+1</f>
        <v>56</v>
      </c>
      <c r="B98" s="2" t="s">
        <v>89</v>
      </c>
      <c r="C98" s="59"/>
      <c r="D98" s="17">
        <f>SUM(F98:L98)</f>
        <v>1</v>
      </c>
      <c r="F98" s="25">
        <f>IFERROR(F97/$D97,0)</f>
        <v>0</v>
      </c>
      <c r="H98" s="25">
        <f>IFERROR(H97/$D97,0)</f>
        <v>3.4502086601792194E-2</v>
      </c>
      <c r="J98" s="25">
        <f>IFERROR(J97/$D97,0)</f>
        <v>0.20680319096777058</v>
      </c>
      <c r="L98" s="25">
        <f>IFERROR(L97/$D97,0)</f>
        <v>0.75869472243043723</v>
      </c>
      <c r="Q98" s="2"/>
      <c r="R98" s="59"/>
      <c r="T98" s="17"/>
      <c r="V98" s="64"/>
      <c r="X98" s="64"/>
      <c r="Z98" s="64"/>
      <c r="AB98" s="64"/>
    </row>
    <row r="99" spans="1:28" ht="15" x14ac:dyDescent="0.25">
      <c r="A99" s="18"/>
      <c r="B99" s="32"/>
      <c r="C99" s="61"/>
      <c r="Q99" s="32"/>
      <c r="R99" s="61"/>
    </row>
    <row r="100" spans="1:28" x14ac:dyDescent="0.2">
      <c r="A100" s="18">
        <f>A98+1</f>
        <v>57</v>
      </c>
      <c r="B100" s="2"/>
      <c r="C100" s="59" t="s">
        <v>167</v>
      </c>
      <c r="D100" s="20">
        <f>SUM(F100:L100)</f>
        <v>15519249.032609718</v>
      </c>
      <c r="F100" s="20">
        <v>0</v>
      </c>
      <c r="G100" s="20"/>
      <c r="H100" s="20">
        <v>1128725.1756033166</v>
      </c>
      <c r="I100" s="20"/>
      <c r="J100" s="20">
        <v>2606329.5708189611</v>
      </c>
      <c r="L100" s="20">
        <v>11784194.28618744</v>
      </c>
      <c r="Q100" s="2"/>
      <c r="R100" s="59"/>
      <c r="T100" s="23"/>
      <c r="V100" s="23"/>
      <c r="W100" s="23"/>
      <c r="X100" s="23"/>
      <c r="Y100" s="23"/>
      <c r="Z100" s="23"/>
      <c r="AB100" s="23"/>
    </row>
    <row r="101" spans="1:28" x14ac:dyDescent="0.2">
      <c r="A101" s="18">
        <f>A100+1</f>
        <v>58</v>
      </c>
      <c r="B101" s="2" t="s">
        <v>87</v>
      </c>
      <c r="C101" s="59"/>
      <c r="D101" s="17">
        <f>SUM(F101:L101)</f>
        <v>1</v>
      </c>
      <c r="F101" s="25">
        <f>IFERROR(F100/$D100,0)</f>
        <v>0</v>
      </c>
      <c r="H101" s="25">
        <f>IFERROR(H100/$D100,0)</f>
        <v>7.2730656826988885E-2</v>
      </c>
      <c r="J101" s="25">
        <f>IFERROR(J100/$D100,0)</f>
        <v>0.16794173257626246</v>
      </c>
      <c r="L101" s="25">
        <f>IFERROR(L100/$D100,0)</f>
        <v>0.75932761059674869</v>
      </c>
      <c r="Q101" s="2"/>
      <c r="R101" s="59"/>
      <c r="T101" s="17"/>
      <c r="V101" s="64"/>
      <c r="X101" s="64"/>
      <c r="Z101" s="64"/>
      <c r="AB101" s="64"/>
    </row>
    <row r="102" spans="1:28" x14ac:dyDescent="0.2">
      <c r="A102" s="18"/>
      <c r="B102" s="32"/>
      <c r="C102" s="59"/>
      <c r="Q102" s="32"/>
      <c r="R102" s="59"/>
    </row>
    <row r="103" spans="1:28" ht="15" customHeight="1" x14ac:dyDescent="0.2">
      <c r="A103" s="18">
        <f>A101+1</f>
        <v>59</v>
      </c>
      <c r="B103" s="2"/>
      <c r="C103" s="59" t="s">
        <v>167</v>
      </c>
      <c r="D103" s="20">
        <f>SUM(F103:L103)</f>
        <v>13187.390277739607</v>
      </c>
      <c r="F103" s="20">
        <v>0</v>
      </c>
      <c r="G103" s="20"/>
      <c r="H103" s="20">
        <v>10889.315564516064</v>
      </c>
      <c r="I103" s="20"/>
      <c r="J103" s="20">
        <v>2298.0747132235433</v>
      </c>
      <c r="L103" s="20">
        <v>0</v>
      </c>
      <c r="Q103" s="2"/>
      <c r="R103" s="59"/>
      <c r="T103" s="23"/>
      <c r="V103" s="23"/>
      <c r="W103" s="23"/>
      <c r="X103" s="23"/>
      <c r="Y103" s="23"/>
      <c r="Z103" s="23"/>
      <c r="AB103" s="23"/>
    </row>
    <row r="104" spans="1:28" x14ac:dyDescent="0.2">
      <c r="A104" s="18">
        <f>A103+1</f>
        <v>60</v>
      </c>
      <c r="B104" s="18" t="s">
        <v>112</v>
      </c>
      <c r="C104" s="46"/>
      <c r="D104" s="17">
        <f>SUM(F104:L104)</f>
        <v>1</v>
      </c>
      <c r="F104" s="25">
        <f>IFERROR(F103/$D103,0)</f>
        <v>0</v>
      </c>
      <c r="H104" s="25">
        <f>IFERROR(H103/$D103,0)</f>
        <v>0.82573696047331624</v>
      </c>
      <c r="J104" s="25">
        <f>IFERROR(J103/$D103,0)</f>
        <v>0.17426303952668384</v>
      </c>
      <c r="L104" s="25">
        <f>IFERROR(L103/$D103,0)</f>
        <v>0</v>
      </c>
      <c r="Q104" s="63"/>
      <c r="R104" s="46"/>
      <c r="T104" s="17"/>
      <c r="V104" s="64"/>
      <c r="X104" s="64"/>
      <c r="Z104" s="64"/>
      <c r="AB104" s="64"/>
    </row>
    <row r="105" spans="1:28" x14ac:dyDescent="0.2">
      <c r="A105" s="18"/>
      <c r="B105" s="63"/>
      <c r="C105" s="46"/>
      <c r="D105" s="17"/>
      <c r="F105" s="25"/>
      <c r="H105" s="25"/>
      <c r="J105" s="25"/>
      <c r="L105" s="25"/>
      <c r="Q105" s="63"/>
      <c r="R105" s="46"/>
      <c r="T105" s="17"/>
      <c r="V105" s="64"/>
      <c r="X105" s="64"/>
      <c r="Z105" s="64"/>
      <c r="AB105" s="64"/>
    </row>
    <row r="106" spans="1:28" x14ac:dyDescent="0.2">
      <c r="A106" s="18">
        <f>A104+1</f>
        <v>61</v>
      </c>
      <c r="B106" s="2"/>
      <c r="C106" s="59" t="s">
        <v>167</v>
      </c>
      <c r="D106" s="20">
        <f>SUM(F106:L106)</f>
        <v>1</v>
      </c>
      <c r="F106" s="20">
        <v>0</v>
      </c>
      <c r="G106" s="20"/>
      <c r="H106" s="20">
        <v>1</v>
      </c>
      <c r="I106" s="20"/>
      <c r="J106" s="20">
        <v>0</v>
      </c>
      <c r="L106" s="20">
        <v>0</v>
      </c>
      <c r="Q106" s="2"/>
      <c r="R106" s="59"/>
      <c r="T106" s="23"/>
      <c r="V106" s="23"/>
      <c r="W106" s="23"/>
      <c r="X106" s="23"/>
      <c r="Y106" s="23"/>
      <c r="Z106" s="23"/>
      <c r="AB106" s="23"/>
    </row>
    <row r="107" spans="1:28" x14ac:dyDescent="0.2">
      <c r="A107" s="18">
        <f>A106+1</f>
        <v>62</v>
      </c>
      <c r="B107" s="2" t="s">
        <v>46</v>
      </c>
      <c r="C107" s="59"/>
      <c r="D107" s="17">
        <f>SUM(F107:L107)</f>
        <v>1</v>
      </c>
      <c r="F107" s="25">
        <f>IFERROR(F106/$D106,0)</f>
        <v>0</v>
      </c>
      <c r="H107" s="25">
        <f>IFERROR(H106/$D106,0)</f>
        <v>1</v>
      </c>
      <c r="J107" s="25">
        <f>IFERROR(J106/$D106,0)</f>
        <v>0</v>
      </c>
      <c r="L107" s="25">
        <f>IFERROR(L106/$D106,0)</f>
        <v>0</v>
      </c>
      <c r="Q107" s="2"/>
      <c r="R107" s="59"/>
      <c r="T107" s="17"/>
      <c r="V107" s="64"/>
      <c r="X107" s="64"/>
      <c r="Z107" s="64"/>
      <c r="AB107" s="64"/>
    </row>
    <row r="108" spans="1:28" x14ac:dyDescent="0.2">
      <c r="A108" s="18"/>
      <c r="B108" s="32"/>
      <c r="C108" s="59"/>
      <c r="Q108" s="32"/>
      <c r="R108" s="59"/>
    </row>
    <row r="109" spans="1:28" x14ac:dyDescent="0.2">
      <c r="A109" s="18">
        <f>A107+1</f>
        <v>63</v>
      </c>
      <c r="B109" s="2"/>
      <c r="C109" s="59" t="s">
        <v>166</v>
      </c>
      <c r="D109" s="20">
        <f>SUM(F109:L109)</f>
        <v>626100.87781287322</v>
      </c>
      <c r="F109" s="20">
        <v>0</v>
      </c>
      <c r="G109" s="20"/>
      <c r="H109" s="20">
        <v>79798.549934962299</v>
      </c>
      <c r="I109" s="20"/>
      <c r="J109" s="20">
        <v>211517.76996137522</v>
      </c>
      <c r="L109" s="20">
        <v>334784.5579165357</v>
      </c>
      <c r="Q109" s="2"/>
      <c r="R109" s="59"/>
      <c r="T109" s="23"/>
      <c r="V109" s="23"/>
      <c r="W109" s="23"/>
      <c r="X109" s="23"/>
      <c r="Y109" s="23"/>
      <c r="Z109" s="23"/>
      <c r="AB109" s="23"/>
    </row>
    <row r="110" spans="1:28" x14ac:dyDescent="0.2">
      <c r="A110" s="18">
        <f>A109+1</f>
        <v>64</v>
      </c>
      <c r="B110" s="2" t="s">
        <v>38</v>
      </c>
      <c r="C110" s="59"/>
      <c r="D110" s="17">
        <f>SUM(F110:L110)</f>
        <v>1</v>
      </c>
      <c r="F110" s="25">
        <f>IFERROR(F109/$D109,0)</f>
        <v>0</v>
      </c>
      <c r="H110" s="25">
        <f>IFERROR(H109/$D109,0)</f>
        <v>0.12745318328528554</v>
      </c>
      <c r="J110" s="25">
        <f>IFERROR(J109/$D109,0)</f>
        <v>0.33783337071856478</v>
      </c>
      <c r="L110" s="25">
        <f>IFERROR(L109/$D109,0)</f>
        <v>0.53471344599614967</v>
      </c>
      <c r="Q110" s="2"/>
      <c r="R110" s="59"/>
      <c r="T110" s="17"/>
      <c r="V110" s="64"/>
      <c r="X110" s="64"/>
      <c r="Z110" s="64"/>
      <c r="AB110" s="64"/>
    </row>
    <row r="111" spans="1:28" ht="15" x14ac:dyDescent="0.25">
      <c r="A111" s="18"/>
      <c r="B111" s="32"/>
      <c r="C111" s="61"/>
      <c r="Q111" s="32"/>
      <c r="R111" s="61"/>
    </row>
    <row r="112" spans="1:28" x14ac:dyDescent="0.2">
      <c r="A112" s="18">
        <f>A110+1</f>
        <v>65</v>
      </c>
      <c r="B112" s="2"/>
      <c r="C112" s="59" t="s">
        <v>166</v>
      </c>
      <c r="D112" s="20">
        <f>SUM(F112:L112)</f>
        <v>-215727.48722479556</v>
      </c>
      <c r="F112" s="20">
        <v>0</v>
      </c>
      <c r="G112" s="20"/>
      <c r="H112" s="20">
        <v>-30467.610982604227</v>
      </c>
      <c r="I112" s="20"/>
      <c r="J112" s="20">
        <v>-77738.765516644649</v>
      </c>
      <c r="L112" s="20">
        <v>-107521.11072554668</v>
      </c>
      <c r="Q112" s="2"/>
      <c r="R112" s="59"/>
      <c r="T112" s="23"/>
      <c r="V112" s="23"/>
      <c r="W112" s="23"/>
      <c r="X112" s="23"/>
      <c r="Y112" s="23"/>
      <c r="Z112" s="23"/>
      <c r="AB112" s="23"/>
    </row>
    <row r="113" spans="1:28" x14ac:dyDescent="0.2">
      <c r="A113" s="18">
        <f>A112+1</f>
        <v>66</v>
      </c>
      <c r="B113" s="2" t="s">
        <v>61</v>
      </c>
      <c r="C113" s="59"/>
      <c r="D113" s="17">
        <f>SUM(F113:L113)</f>
        <v>1</v>
      </c>
      <c r="F113" s="25">
        <f>IFERROR(F112/$D112,0)</f>
        <v>0</v>
      </c>
      <c r="H113" s="25">
        <f>IFERROR(H112/$D112,0)</f>
        <v>0.14123193745290286</v>
      </c>
      <c r="J113" s="25">
        <f>IFERROR(J112/$D112,0)</f>
        <v>0.36035632972277726</v>
      </c>
      <c r="L113" s="25">
        <f>IFERROR(L112/$D112,0)</f>
        <v>0.49841173282431983</v>
      </c>
      <c r="Q113" s="2"/>
      <c r="R113" s="59"/>
      <c r="T113" s="17"/>
      <c r="V113" s="64"/>
      <c r="X113" s="64"/>
      <c r="Z113" s="64"/>
      <c r="AB113" s="64"/>
    </row>
    <row r="114" spans="1:28" ht="15" x14ac:dyDescent="0.25">
      <c r="A114" s="18"/>
      <c r="B114" s="32"/>
      <c r="C114" s="61"/>
      <c r="Q114" s="32"/>
      <c r="R114" s="61"/>
    </row>
    <row r="115" spans="1:28" x14ac:dyDescent="0.2">
      <c r="A115" s="18">
        <f>A113+1</f>
        <v>67</v>
      </c>
      <c r="B115" s="2"/>
      <c r="C115" s="59" t="s">
        <v>167</v>
      </c>
      <c r="D115" s="20">
        <f>SUM(F115:L115)</f>
        <v>1</v>
      </c>
      <c r="F115" s="20">
        <v>0</v>
      </c>
      <c r="G115" s="20"/>
      <c r="H115" s="20">
        <v>0</v>
      </c>
      <c r="I115" s="20"/>
      <c r="J115" s="20">
        <v>1</v>
      </c>
      <c r="L115" s="20">
        <v>0</v>
      </c>
      <c r="Q115" s="2"/>
      <c r="R115" s="59"/>
      <c r="T115" s="23"/>
      <c r="V115" s="23"/>
      <c r="W115" s="23"/>
      <c r="X115" s="23"/>
      <c r="Y115" s="23"/>
      <c r="Z115" s="23"/>
      <c r="AB115" s="23"/>
    </row>
    <row r="116" spans="1:28" x14ac:dyDescent="0.2">
      <c r="A116" s="18">
        <f>A115+1</f>
        <v>68</v>
      </c>
      <c r="B116" s="2" t="s">
        <v>107</v>
      </c>
      <c r="C116" s="59"/>
      <c r="D116" s="17">
        <f>SUM(F116:L116)</f>
        <v>1</v>
      </c>
      <c r="F116" s="25">
        <f>IFERROR(F115/$D115,0)</f>
        <v>0</v>
      </c>
      <c r="H116" s="25">
        <f>IFERROR(H115/$D115,0)</f>
        <v>0</v>
      </c>
      <c r="J116" s="25">
        <f>IFERROR(J115/$D115,0)</f>
        <v>1</v>
      </c>
      <c r="L116" s="25">
        <f>IFERROR(L115/$D115,0)</f>
        <v>0</v>
      </c>
      <c r="Q116" s="2"/>
      <c r="R116" s="59"/>
      <c r="T116" s="17"/>
      <c r="V116" s="64"/>
      <c r="X116" s="64"/>
      <c r="Z116" s="64"/>
      <c r="AB116" s="64"/>
    </row>
    <row r="117" spans="1:28" x14ac:dyDescent="0.2">
      <c r="A117" s="18"/>
      <c r="B117" s="2"/>
      <c r="C117" s="59"/>
      <c r="D117" s="17"/>
      <c r="F117" s="25"/>
      <c r="H117" s="25"/>
      <c r="J117" s="25"/>
      <c r="L117" s="25"/>
      <c r="Q117" s="2"/>
      <c r="R117" s="59"/>
      <c r="T117" s="17"/>
      <c r="V117" s="64"/>
      <c r="X117" s="64"/>
      <c r="Z117" s="64"/>
      <c r="AB117" s="64"/>
    </row>
    <row r="118" spans="1:28" x14ac:dyDescent="0.2">
      <c r="A118" s="18">
        <f>A116+1</f>
        <v>69</v>
      </c>
      <c r="B118" s="2"/>
      <c r="C118" s="59" t="s">
        <v>166</v>
      </c>
      <c r="D118" s="20">
        <f>SUM(F118:L118)</f>
        <v>34752.332684064371</v>
      </c>
      <c r="F118" s="20">
        <v>0</v>
      </c>
      <c r="G118" s="20"/>
      <c r="H118" s="20">
        <v>7509.5099837752905</v>
      </c>
      <c r="I118" s="20"/>
      <c r="J118" s="20">
        <v>10628.237275639083</v>
      </c>
      <c r="L118" s="20">
        <v>16614.585424649998</v>
      </c>
      <c r="Q118" s="2"/>
      <c r="R118" s="59"/>
      <c r="T118" s="23"/>
      <c r="V118" s="23"/>
      <c r="W118" s="23"/>
      <c r="X118" s="23"/>
      <c r="Y118" s="23"/>
      <c r="Z118" s="23"/>
      <c r="AB118" s="23"/>
    </row>
    <row r="119" spans="1:28" x14ac:dyDescent="0.2">
      <c r="A119" s="18">
        <f>A118+1</f>
        <v>70</v>
      </c>
      <c r="B119" s="2" t="s">
        <v>102</v>
      </c>
      <c r="C119" s="59"/>
      <c r="D119" s="17">
        <f>SUM(F119:L119)</f>
        <v>1</v>
      </c>
      <c r="F119" s="25">
        <f>IFERROR(F118/$D118,0)</f>
        <v>0</v>
      </c>
      <c r="H119" s="25">
        <f>IFERROR(H118/$D118,0)</f>
        <v>0.21608650135933938</v>
      </c>
      <c r="J119" s="25">
        <f>IFERROR(J118/$D118,0)</f>
        <v>0.30582802519361946</v>
      </c>
      <c r="L119" s="25">
        <f>IFERROR(L118/$D118,0)</f>
        <v>0.47808547344704116</v>
      </c>
      <c r="Q119" s="2"/>
      <c r="R119" s="59"/>
      <c r="T119" s="17"/>
      <c r="V119" s="64"/>
      <c r="X119" s="64"/>
      <c r="Z119" s="64"/>
      <c r="AB119" s="64"/>
    </row>
    <row r="120" spans="1:28" x14ac:dyDescent="0.2">
      <c r="Q120" s="32"/>
      <c r="R120" s="59"/>
    </row>
    <row r="121" spans="1:28" x14ac:dyDescent="0.2">
      <c r="D121" s="17"/>
      <c r="F121" s="25"/>
      <c r="H121" s="25"/>
      <c r="J121" s="25"/>
      <c r="L121" s="25"/>
      <c r="Q121" s="2"/>
      <c r="R121" s="59"/>
      <c r="T121" s="17"/>
      <c r="V121" s="64"/>
      <c r="X121" s="64"/>
      <c r="Z121" s="64"/>
      <c r="AB121" s="64"/>
    </row>
    <row r="122" spans="1:28" x14ac:dyDescent="0.2">
      <c r="F122" s="20"/>
      <c r="V122" s="23"/>
    </row>
    <row r="123" spans="1:28" x14ac:dyDescent="0.2">
      <c r="Q123" s="1"/>
    </row>
    <row r="124" spans="1:28" x14ac:dyDescent="0.2">
      <c r="Q124" s="1"/>
    </row>
    <row r="130" spans="1:14" x14ac:dyDescent="0.2">
      <c r="A130" s="57"/>
      <c r="B130" s="18"/>
    </row>
    <row r="131" spans="1:14" x14ac:dyDescent="0.2">
      <c r="A131" s="57"/>
      <c r="B131" s="63"/>
    </row>
    <row r="132" spans="1:14" x14ac:dyDescent="0.2">
      <c r="A132" s="46"/>
      <c r="N132" s="32"/>
    </row>
    <row r="133" spans="1:14" x14ac:dyDescent="0.2">
      <c r="A133" s="57"/>
      <c r="B133" s="18"/>
    </row>
    <row r="134" spans="1:14" x14ac:dyDescent="0.2">
      <c r="A134" s="57"/>
      <c r="B134" s="63"/>
    </row>
    <row r="135" spans="1:14" x14ac:dyDescent="0.2">
      <c r="A135" s="46"/>
    </row>
    <row r="136" spans="1:14" x14ac:dyDescent="0.2">
      <c r="A136" s="57"/>
      <c r="B136" s="18"/>
    </row>
    <row r="137" spans="1:14" ht="15" x14ac:dyDescent="0.25">
      <c r="A137" s="57"/>
      <c r="B137" s="63"/>
      <c r="M137"/>
    </row>
    <row r="138" spans="1:14" ht="15" x14ac:dyDescent="0.25">
      <c r="A138" s="113"/>
      <c r="M138"/>
    </row>
    <row r="139" spans="1:14" ht="15" x14ac:dyDescent="0.25">
      <c r="A139" s="57"/>
      <c r="B139" s="18"/>
      <c r="M139"/>
    </row>
    <row r="140" spans="1:14" ht="15" x14ac:dyDescent="0.25">
      <c r="A140" s="57"/>
      <c r="B140" s="63"/>
      <c r="M140"/>
    </row>
    <row r="141" spans="1:14" ht="15" x14ac:dyDescent="0.25">
      <c r="A141" s="46"/>
      <c r="M141"/>
    </row>
    <row r="142" spans="1:14" ht="15" x14ac:dyDescent="0.25">
      <c r="A142" s="57"/>
      <c r="B142" s="18"/>
      <c r="M142"/>
    </row>
    <row r="143" spans="1:14" ht="15" x14ac:dyDescent="0.25">
      <c r="A143" s="57"/>
      <c r="B143" s="63"/>
      <c r="M143"/>
    </row>
    <row r="144" spans="1:14" ht="15" x14ac:dyDescent="0.25">
      <c r="A144" s="46"/>
      <c r="M144"/>
    </row>
    <row r="145" spans="1:2" x14ac:dyDescent="0.2">
      <c r="A145" s="57"/>
      <c r="B145" s="18"/>
    </row>
    <row r="146" spans="1:2" x14ac:dyDescent="0.2">
      <c r="A146" s="57"/>
      <c r="B146" s="63"/>
    </row>
    <row r="147" spans="1:2" x14ac:dyDescent="0.2">
      <c r="A147" s="46"/>
    </row>
    <row r="148" spans="1:2" x14ac:dyDescent="0.2">
      <c r="A148" s="57"/>
      <c r="B148" s="18"/>
    </row>
    <row r="149" spans="1:2" x14ac:dyDescent="0.2">
      <c r="A149" s="57"/>
      <c r="B149" s="63"/>
    </row>
    <row r="150" spans="1:2" x14ac:dyDescent="0.2">
      <c r="A150" s="46"/>
    </row>
    <row r="151" spans="1:2" x14ac:dyDescent="0.2">
      <c r="A151" s="57"/>
      <c r="B151" s="18"/>
    </row>
    <row r="152" spans="1:2" x14ac:dyDescent="0.2">
      <c r="A152" s="57"/>
      <c r="B152" s="63"/>
    </row>
    <row r="153" spans="1:2" ht="15" x14ac:dyDescent="0.25">
      <c r="A153" s="113"/>
    </row>
    <row r="154" spans="1:2" x14ac:dyDescent="0.2">
      <c r="A154" s="57"/>
      <c r="B154" s="18"/>
    </row>
    <row r="155" spans="1:2" x14ac:dyDescent="0.2">
      <c r="A155" s="57"/>
      <c r="B155" s="63"/>
    </row>
    <row r="156" spans="1:2" x14ac:dyDescent="0.2">
      <c r="A156" s="46"/>
    </row>
    <row r="157" spans="1:2" x14ac:dyDescent="0.2">
      <c r="A157" s="57"/>
      <c r="B157" s="18"/>
    </row>
    <row r="158" spans="1:2" x14ac:dyDescent="0.2">
      <c r="A158" s="57"/>
      <c r="B158" s="63"/>
    </row>
    <row r="159" spans="1:2" x14ac:dyDescent="0.2">
      <c r="A159" s="46"/>
    </row>
    <row r="160" spans="1:2" x14ac:dyDescent="0.2">
      <c r="A160" s="57"/>
      <c r="B160" s="18"/>
    </row>
    <row r="161" spans="1:2" x14ac:dyDescent="0.2">
      <c r="A161" s="57"/>
      <c r="B161" s="63"/>
    </row>
    <row r="162" spans="1:2" x14ac:dyDescent="0.2">
      <c r="A162" s="46"/>
    </row>
    <row r="163" spans="1:2" x14ac:dyDescent="0.2">
      <c r="A163" s="57"/>
      <c r="B163" s="18"/>
    </row>
    <row r="164" spans="1:2" x14ac:dyDescent="0.2">
      <c r="A164" s="57"/>
      <c r="B164" s="63"/>
    </row>
    <row r="165" spans="1:2" ht="15" x14ac:dyDescent="0.25">
      <c r="A165" s="113"/>
    </row>
    <row r="166" spans="1:2" x14ac:dyDescent="0.2">
      <c r="A166" s="57"/>
      <c r="B166" s="18"/>
    </row>
    <row r="167" spans="1:2" x14ac:dyDescent="0.2">
      <c r="A167" s="57"/>
      <c r="B167" s="63"/>
    </row>
    <row r="168" spans="1:2" x14ac:dyDescent="0.2">
      <c r="A168" s="46"/>
    </row>
    <row r="169" spans="1:2" x14ac:dyDescent="0.2">
      <c r="A169" s="57"/>
      <c r="B169" s="18"/>
    </row>
    <row r="170" spans="1:2" x14ac:dyDescent="0.2">
      <c r="A170" s="57"/>
      <c r="B170" s="63"/>
    </row>
    <row r="171" spans="1:2" x14ac:dyDescent="0.2">
      <c r="A171" s="46"/>
    </row>
    <row r="172" spans="1:2" x14ac:dyDescent="0.2">
      <c r="A172" s="57"/>
      <c r="B172" s="18"/>
    </row>
    <row r="173" spans="1:2" x14ac:dyDescent="0.2">
      <c r="A173" s="57"/>
      <c r="B173" s="63"/>
    </row>
    <row r="174" spans="1:2" x14ac:dyDescent="0.2">
      <c r="A174" s="46"/>
    </row>
    <row r="175" spans="1:2" x14ac:dyDescent="0.2">
      <c r="A175" s="57"/>
      <c r="B175" s="18"/>
    </row>
    <row r="176" spans="1:2" x14ac:dyDescent="0.2">
      <c r="A176" s="57"/>
      <c r="B176" s="63"/>
    </row>
    <row r="177" spans="1:12" x14ac:dyDescent="0.2">
      <c r="A177" s="46"/>
    </row>
    <row r="178" spans="1:12" x14ac:dyDescent="0.2">
      <c r="A178" s="57"/>
      <c r="B178" s="18"/>
    </row>
    <row r="179" spans="1:12" x14ac:dyDescent="0.2">
      <c r="A179" s="57"/>
      <c r="B179" s="63"/>
    </row>
    <row r="180" spans="1:12" ht="15" x14ac:dyDescent="0.25">
      <c r="A180" s="113"/>
    </row>
    <row r="181" spans="1:12" x14ac:dyDescent="0.2">
      <c r="A181" s="57"/>
      <c r="B181" s="18"/>
    </row>
    <row r="182" spans="1:12" x14ac:dyDescent="0.2">
      <c r="A182" s="57"/>
      <c r="B182" s="63"/>
    </row>
    <row r="183" spans="1:12" x14ac:dyDescent="0.2">
      <c r="A183" s="46"/>
      <c r="D183" s="17"/>
      <c r="F183" s="64"/>
      <c r="H183" s="64"/>
      <c r="J183" s="64"/>
      <c r="L183" s="64"/>
    </row>
    <row r="184" spans="1:12" x14ac:dyDescent="0.2">
      <c r="A184" s="57"/>
      <c r="B184" s="18"/>
    </row>
    <row r="185" spans="1:12" x14ac:dyDescent="0.2">
      <c r="A185" s="57"/>
      <c r="B185" s="63"/>
    </row>
    <row r="186" spans="1:12" x14ac:dyDescent="0.2">
      <c r="A186" s="46"/>
      <c r="D186" s="17"/>
      <c r="F186" s="64"/>
      <c r="H186" s="64"/>
      <c r="J186" s="64"/>
      <c r="L186" s="64"/>
    </row>
    <row r="187" spans="1:12" x14ac:dyDescent="0.2">
      <c r="A187" s="57"/>
      <c r="B187" s="18"/>
      <c r="C187" s="31"/>
    </row>
    <row r="188" spans="1:12" x14ac:dyDescent="0.2">
      <c r="A188" s="57"/>
      <c r="B188" s="63"/>
      <c r="C188" s="17"/>
    </row>
    <row r="189" spans="1:12" ht="15" x14ac:dyDescent="0.25">
      <c r="A189" s="113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 s="57"/>
      <c r="B190" s="18"/>
      <c r="C190" s="31"/>
    </row>
    <row r="191" spans="1:12" x14ac:dyDescent="0.2">
      <c r="A191" s="57"/>
      <c r="B191" s="63"/>
      <c r="C191" s="17"/>
    </row>
    <row r="192" spans="1:12" ht="15" x14ac:dyDescent="0.25">
      <c r="A192" s="113"/>
      <c r="B192"/>
      <c r="C192"/>
      <c r="D192"/>
      <c r="E192"/>
      <c r="F192"/>
      <c r="G192"/>
      <c r="H192"/>
      <c r="I192"/>
      <c r="J192"/>
      <c r="K192"/>
      <c r="L192"/>
    </row>
    <row r="193" spans="1:3" x14ac:dyDescent="0.2">
      <c r="A193" s="57"/>
      <c r="B193" s="18"/>
      <c r="C193" s="31"/>
    </row>
    <row r="194" spans="1:3" x14ac:dyDescent="0.2">
      <c r="A194" s="57"/>
      <c r="B194" s="63"/>
      <c r="C194" s="17"/>
    </row>
    <row r="195" spans="1:3" x14ac:dyDescent="0.2">
      <c r="A195" s="46"/>
    </row>
    <row r="196" spans="1:3" x14ac:dyDescent="0.2">
      <c r="A196" s="57"/>
      <c r="B196" s="18"/>
    </row>
    <row r="197" spans="1:3" x14ac:dyDescent="0.2">
      <c r="A197" s="57"/>
      <c r="B197" s="63"/>
    </row>
    <row r="198" spans="1:3" x14ac:dyDescent="0.2">
      <c r="A198" s="46"/>
    </row>
    <row r="199" spans="1:3" x14ac:dyDescent="0.2">
      <c r="A199" s="57"/>
      <c r="B199" s="18"/>
      <c r="C199" s="31"/>
    </row>
    <row r="200" spans="1:3" x14ac:dyDescent="0.2">
      <c r="A200" s="57"/>
      <c r="B200" s="63"/>
      <c r="C200" s="17"/>
    </row>
    <row r="202" spans="1:3" x14ac:dyDescent="0.2">
      <c r="A202" s="57"/>
      <c r="B202" s="18"/>
    </row>
    <row r="203" spans="1:3" x14ac:dyDescent="0.2">
      <c r="A203" s="57"/>
      <c r="B203" s="63"/>
    </row>
    <row r="205" spans="1:3" x14ac:dyDescent="0.2">
      <c r="A205" s="57"/>
      <c r="B205" s="18"/>
    </row>
    <row r="206" spans="1:3" x14ac:dyDescent="0.2">
      <c r="A206" s="57"/>
      <c r="B206" s="63"/>
    </row>
    <row r="208" spans="1:3" x14ac:dyDescent="0.2">
      <c r="A208" s="3"/>
      <c r="B208" s="18"/>
    </row>
    <row r="209" spans="1:12" x14ac:dyDescent="0.2">
      <c r="A209" s="3"/>
      <c r="B209" s="63"/>
    </row>
    <row r="210" spans="1:12" x14ac:dyDescent="0.2">
      <c r="A210" s="114"/>
    </row>
    <row r="211" spans="1:12" x14ac:dyDescent="0.2">
      <c r="A211" s="3"/>
      <c r="B211" s="18"/>
    </row>
    <row r="212" spans="1:12" x14ac:dyDescent="0.2">
      <c r="A212" s="3"/>
      <c r="B212" s="63"/>
    </row>
    <row r="213" spans="1:12" x14ac:dyDescent="0.2">
      <c r="A213" s="114"/>
    </row>
    <row r="214" spans="1:12" x14ac:dyDescent="0.2">
      <c r="A214" s="3"/>
      <c r="B214" s="18"/>
    </row>
    <row r="215" spans="1:12" x14ac:dyDescent="0.2">
      <c r="A215" s="3"/>
      <c r="B215" s="63"/>
    </row>
    <row r="216" spans="1:12" x14ac:dyDescent="0.2">
      <c r="A216" s="114"/>
      <c r="B216" s="18"/>
      <c r="D216" s="17"/>
      <c r="F216" s="64"/>
      <c r="H216" s="64"/>
      <c r="J216" s="64"/>
      <c r="L216" s="64"/>
    </row>
    <row r="217" spans="1:12" x14ac:dyDescent="0.2">
      <c r="A217" s="3"/>
      <c r="B217" s="18"/>
    </row>
    <row r="218" spans="1:12" x14ac:dyDescent="0.2">
      <c r="A218" s="3"/>
      <c r="B218" s="63"/>
    </row>
    <row r="220" spans="1:12" x14ac:dyDescent="0.2">
      <c r="A220" s="2"/>
      <c r="B220" s="18"/>
    </row>
    <row r="221" spans="1:12" x14ac:dyDescent="0.2">
      <c r="A221" s="2"/>
      <c r="B221" s="63"/>
    </row>
    <row r="222" spans="1:12" x14ac:dyDescent="0.2">
      <c r="A222" s="46"/>
    </row>
    <row r="223" spans="1:12" x14ac:dyDescent="0.2">
      <c r="A223" s="2"/>
      <c r="B223" s="18"/>
    </row>
    <row r="224" spans="1:12" x14ac:dyDescent="0.2">
      <c r="A224" s="2"/>
      <c r="B224" s="63"/>
    </row>
    <row r="225" spans="1:6" x14ac:dyDescent="0.2">
      <c r="A225" s="46"/>
    </row>
    <row r="226" spans="1:6" x14ac:dyDescent="0.2">
      <c r="A226" s="2"/>
      <c r="B226" s="18"/>
    </row>
    <row r="227" spans="1:6" x14ac:dyDescent="0.2">
      <c r="A227" s="2"/>
      <c r="B227" s="63"/>
    </row>
    <row r="228" spans="1:6" x14ac:dyDescent="0.2">
      <c r="A228" s="46"/>
    </row>
    <row r="229" spans="1:6" x14ac:dyDescent="0.2">
      <c r="A229" s="2"/>
      <c r="B229" s="18"/>
    </row>
    <row r="230" spans="1:6" x14ac:dyDescent="0.2">
      <c r="A230" s="2"/>
      <c r="B230" s="63"/>
    </row>
    <row r="231" spans="1:6" x14ac:dyDescent="0.2">
      <c r="A231" s="46"/>
    </row>
    <row r="232" spans="1:6" x14ac:dyDescent="0.2">
      <c r="A232" s="2"/>
      <c r="B232" s="18"/>
    </row>
    <row r="233" spans="1:6" x14ac:dyDescent="0.2">
      <c r="A233" s="2"/>
      <c r="B233" s="63"/>
    </row>
    <row r="234" spans="1:6" x14ac:dyDescent="0.2">
      <c r="A234" s="46"/>
    </row>
    <row r="235" spans="1:6" x14ac:dyDescent="0.2">
      <c r="A235" s="2"/>
      <c r="B235" s="18"/>
    </row>
    <row r="236" spans="1:6" x14ac:dyDescent="0.2">
      <c r="A236" s="2"/>
      <c r="B236" s="63"/>
    </row>
    <row r="237" spans="1:6" x14ac:dyDescent="0.2">
      <c r="F237" s="23"/>
    </row>
    <row r="238" spans="1:6" x14ac:dyDescent="0.2">
      <c r="A238" s="1"/>
    </row>
    <row r="239" spans="1:6" x14ac:dyDescent="0.2">
      <c r="A239" s="1"/>
    </row>
  </sheetData>
  <mergeCells count="2">
    <mergeCell ref="B6:M6"/>
    <mergeCell ref="B7:M7"/>
  </mergeCells>
  <pageMargins left="0.7" right="0.7" top="0.75" bottom="0.75" header="0.3" footer="0.3"/>
  <pageSetup scale="65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  <pageSetUpPr fitToPage="1"/>
  </sheetPr>
  <dimension ref="B5:AK184"/>
  <sheetViews>
    <sheetView topLeftCell="A124" zoomScale="70" zoomScaleNormal="70" workbookViewId="0">
      <selection activeCell="L164" sqref="L164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32" customWidth="1"/>
    <col min="12" max="12" width="13.28515625" style="32" customWidth="1"/>
    <col min="13" max="13" width="1.7109375" style="32" customWidth="1"/>
    <col min="14" max="14" width="19.85546875" style="32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hidden="1" customWidth="1"/>
    <col min="29" max="29" width="9.140625" style="1"/>
    <col min="30" max="30" width="0" style="1" hidden="1" customWidth="1"/>
    <col min="31" max="16384" width="9.140625" style="1"/>
  </cols>
  <sheetData>
    <row r="5" spans="2:31" ht="15" customHeight="1" x14ac:dyDescent="0.2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</row>
    <row r="6" spans="2:31" ht="15" customHeight="1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</row>
    <row r="7" spans="2:31" ht="15" customHeight="1" x14ac:dyDescent="0.2">
      <c r="B7" s="146" t="s">
        <v>168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</row>
    <row r="10" spans="2:31" x14ac:dyDescent="0.2">
      <c r="H10" s="2" t="s">
        <v>2</v>
      </c>
      <c r="J10" s="2" t="s">
        <v>3</v>
      </c>
      <c r="L10" s="2" t="s">
        <v>4</v>
      </c>
      <c r="N10" s="2" t="s">
        <v>17</v>
      </c>
      <c r="W10" s="3"/>
    </row>
    <row r="11" spans="2:31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169</v>
      </c>
      <c r="P11" s="18" t="s">
        <v>17</v>
      </c>
      <c r="Q11" s="18"/>
      <c r="R11" s="2" t="s">
        <v>170</v>
      </c>
      <c r="S11" s="2"/>
      <c r="T11" s="2" t="s">
        <v>170</v>
      </c>
      <c r="U11" s="3"/>
      <c r="V11" s="2" t="s">
        <v>171</v>
      </c>
      <c r="W11" s="3"/>
      <c r="X11" s="18" t="s">
        <v>171</v>
      </c>
      <c r="Y11" s="18"/>
      <c r="Z11" s="18"/>
    </row>
    <row r="12" spans="2:31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L12" s="34" t="s">
        <v>172</v>
      </c>
      <c r="N12" s="34" t="s">
        <v>14</v>
      </c>
      <c r="O12" s="74" t="s">
        <v>15</v>
      </c>
      <c r="P12" s="4" t="s">
        <v>173</v>
      </c>
      <c r="Q12" s="18"/>
      <c r="R12" s="4" t="s">
        <v>174</v>
      </c>
      <c r="S12" s="18"/>
      <c r="T12" s="4" t="s">
        <v>173</v>
      </c>
      <c r="U12" s="18"/>
      <c r="V12" s="4" t="s">
        <v>175</v>
      </c>
      <c r="W12" s="18"/>
      <c r="X12" s="4" t="s">
        <v>173</v>
      </c>
      <c r="Y12" s="18"/>
      <c r="Z12" s="4" t="s">
        <v>176</v>
      </c>
      <c r="AB12" s="4" t="s">
        <v>2</v>
      </c>
      <c r="AD12" s="27" t="s">
        <v>21</v>
      </c>
      <c r="AE12" s="19"/>
    </row>
    <row r="13" spans="2:31" x14ac:dyDescent="0.2">
      <c r="F13" s="2" t="s">
        <v>22</v>
      </c>
      <c r="H13" s="2" t="s">
        <v>23</v>
      </c>
      <c r="J13" s="2" t="s">
        <v>24</v>
      </c>
      <c r="L13" s="2" t="s">
        <v>177</v>
      </c>
      <c r="N13" s="2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178</v>
      </c>
      <c r="Y13" s="18"/>
      <c r="Z13" s="18" t="s">
        <v>179</v>
      </c>
      <c r="AB13" s="18" t="s">
        <v>180</v>
      </c>
      <c r="AD13" s="28"/>
    </row>
    <row r="14" spans="2:31" s="75" customFormat="1" x14ac:dyDescent="0.2">
      <c r="B14" s="74"/>
      <c r="F14" s="32"/>
      <c r="G14" s="32"/>
      <c r="H14" s="32"/>
      <c r="I14" s="32"/>
      <c r="J14" s="32"/>
      <c r="K14" s="32"/>
      <c r="L14" s="32"/>
      <c r="M14" s="32"/>
      <c r="N14" s="32"/>
      <c r="P14" s="75">
        <v>4</v>
      </c>
      <c r="R14" s="75">
        <v>6</v>
      </c>
      <c r="T14" s="75">
        <v>8</v>
      </c>
      <c r="V14" s="75">
        <v>10</v>
      </c>
      <c r="X14" s="75">
        <v>12</v>
      </c>
      <c r="Y14" s="74"/>
      <c r="Z14" s="75">
        <v>14</v>
      </c>
      <c r="AD14" s="76"/>
    </row>
    <row r="15" spans="2:31" x14ac:dyDescent="0.2">
      <c r="D15" s="6"/>
      <c r="E15" s="6"/>
      <c r="F15" s="77"/>
      <c r="Y15" s="18"/>
      <c r="AD15" s="26"/>
    </row>
    <row r="16" spans="2:31" x14ac:dyDescent="0.2">
      <c r="D16" s="6" t="s">
        <v>181</v>
      </c>
      <c r="E16" s="7"/>
      <c r="F16" s="78"/>
      <c r="J16" s="2"/>
      <c r="Z16" s="52"/>
    </row>
    <row r="17" spans="2:37" x14ac:dyDescent="0.2">
      <c r="J17" s="2"/>
      <c r="Z17" s="52"/>
    </row>
    <row r="18" spans="2:37" x14ac:dyDescent="0.2">
      <c r="B18" s="18">
        <v>1</v>
      </c>
      <c r="D18" s="1" t="s">
        <v>33</v>
      </c>
      <c r="F18" s="51">
        <f ca="1">Function!P18</f>
        <v>0</v>
      </c>
      <c r="H18" s="51"/>
      <c r="J18" s="2"/>
      <c r="L18" s="51">
        <f ca="1">F18-H18</f>
        <v>0</v>
      </c>
      <c r="N18" s="2"/>
      <c r="O18" s="74">
        <v>0</v>
      </c>
      <c r="P18" s="20">
        <f ca="1">OFFSET('Gas Supply Factors'!$B$14,$O18-1,P$14)*$L18+OFFSET('Gas Supply Factors'!$B$14,$K18-1,P$14)*$H18</f>
        <v>0</v>
      </c>
      <c r="R18" s="20">
        <f ca="1">OFFSET('Gas Supply Factors'!$B$14,$O18-1,R$14)*$L18+OFFSET('Gas Supply Factors'!$B$14,$K18-1,R$14)*$H18</f>
        <v>0</v>
      </c>
      <c r="S18" s="20"/>
      <c r="T18" s="20">
        <f ca="1">OFFSET('Gas Supply Factors'!$B$14,$O18-1,T$14)*$L18+OFFSET('Gas Supply Factors'!$B$14,$K18-1,T$14)*$H18</f>
        <v>0</v>
      </c>
      <c r="U18" s="20"/>
      <c r="V18" s="20">
        <f ca="1">OFFSET('Gas Supply Factors'!$B$14,$O18-1,V$14)*$L18+OFFSET('Gas Supply Factors'!$B$14,$K18-1,V$14)*$H18</f>
        <v>0</v>
      </c>
      <c r="W18" s="20"/>
      <c r="X18" s="20">
        <f ca="1">OFFSET('Gas Supply Factors'!$B$14,$O18-1,X$14)*$L18+OFFSET('Gas Supply Factors'!$B$14,$K18-1,X$14)*$H18</f>
        <v>0</v>
      </c>
      <c r="Z18" s="20">
        <f ca="1">OFFSET('Gas Supply Factors'!$B$14,$O18-1,Z$14)*$L18+OFFSET('Gas Supply Factors'!$B$14,$K18-1,Z$14)*$H18</f>
        <v>0</v>
      </c>
      <c r="AB18" s="20">
        <f ca="1">P18+R18+V18+X18+Z18+T18</f>
        <v>0</v>
      </c>
      <c r="AD18" s="26" t="str">
        <f ca="1">IF(ROUND(F18,4)=ROUND(AB18,4), "", "check")</f>
        <v/>
      </c>
    </row>
    <row r="19" spans="2:37" x14ac:dyDescent="0.2">
      <c r="B19" s="18">
        <f>B18+1</f>
        <v>2</v>
      </c>
      <c r="D19" s="1" t="s">
        <v>35</v>
      </c>
      <c r="F19" s="51">
        <f ca="1">Function!P19</f>
        <v>0</v>
      </c>
      <c r="H19" s="51"/>
      <c r="J19" s="2"/>
      <c r="L19" s="51">
        <f t="shared" ref="L19:L30" ca="1" si="0">F19-H19</f>
        <v>0</v>
      </c>
      <c r="N19" s="2"/>
      <c r="O19" s="74">
        <v>0</v>
      </c>
      <c r="P19" s="20">
        <f ca="1">OFFSET('Gas Supply Factors'!$B$14,$O19-1,P$14)*$L19+OFFSET('Gas Supply Factors'!$B$14,$K19-1,P$14)*$H19</f>
        <v>0</v>
      </c>
      <c r="R19" s="20">
        <f ca="1">OFFSET('Gas Supply Factors'!$B$14,$O19-1,R$14)*$L19+OFFSET('Gas Supply Factors'!$B$14,$K19-1,R$14)*$H19</f>
        <v>0</v>
      </c>
      <c r="S19" s="20"/>
      <c r="T19" s="20">
        <f ca="1">OFFSET('Gas Supply Factors'!$B$14,$O19-1,T$14)*$L19+OFFSET('Gas Supply Factors'!$B$14,$K19-1,T$14)*$H19</f>
        <v>0</v>
      </c>
      <c r="U19" s="20"/>
      <c r="V19" s="20">
        <f ca="1">OFFSET('Gas Supply Factors'!$B$14,$O19-1,V$14)*$L19+OFFSET('Gas Supply Factors'!$B$14,$K19-1,V$14)*$H19</f>
        <v>0</v>
      </c>
      <c r="W19" s="20"/>
      <c r="X19" s="20">
        <f ca="1">OFFSET('Gas Supply Factors'!$B$14,$O19-1,X$14)*$L19+OFFSET('Gas Supply Factors'!$B$14,$K19-1,X$14)*$H19</f>
        <v>0</v>
      </c>
      <c r="Z19" s="20">
        <f ca="1">OFFSET('Gas Supply Factors'!$B$14,$O19-1,Z$14)*$L19+OFFSET('Gas Supply Factors'!$B$14,$K19-1,Z$14)*$H19</f>
        <v>0</v>
      </c>
      <c r="AB19" s="20">
        <f t="shared" ref="AB19:AB30" ca="1" si="1">P19+R19+V19+X19+Z19+T19</f>
        <v>0</v>
      </c>
      <c r="AD19" s="26"/>
    </row>
    <row r="20" spans="2:37" x14ac:dyDescent="0.2">
      <c r="B20" s="18">
        <f t="shared" ref="B20:B31" si="2">B19+1</f>
        <v>3</v>
      </c>
      <c r="D20" s="1" t="s">
        <v>37</v>
      </c>
      <c r="F20" s="51">
        <f ca="1">Function!P20</f>
        <v>0</v>
      </c>
      <c r="H20" s="51"/>
      <c r="J20" s="2"/>
      <c r="L20" s="51">
        <f t="shared" ca="1" si="0"/>
        <v>0</v>
      </c>
      <c r="N20" s="2"/>
      <c r="O20" s="74">
        <v>0</v>
      </c>
      <c r="P20" s="20">
        <f ca="1">OFFSET('Gas Supply Factors'!$B$14,$O20-1,P$14)*$L20+OFFSET('Gas Supply Factors'!$B$14,$K20-1,P$14)*$H20</f>
        <v>0</v>
      </c>
      <c r="R20" s="20">
        <f ca="1">OFFSET('Gas Supply Factors'!$B$14,$O20-1,R$14)*$L20+OFFSET('Gas Supply Factors'!$B$14,$K20-1,R$14)*$H20</f>
        <v>0</v>
      </c>
      <c r="S20" s="20"/>
      <c r="T20" s="20">
        <f ca="1">OFFSET('Gas Supply Factors'!$B$14,$O20-1,T$14)*$L20+OFFSET('Gas Supply Factors'!$B$14,$K20-1,T$14)*$H20</f>
        <v>0</v>
      </c>
      <c r="U20" s="20"/>
      <c r="V20" s="20">
        <f ca="1">OFFSET('Gas Supply Factors'!$B$14,$O20-1,V$14)*$L20+OFFSET('Gas Supply Factors'!$B$14,$K20-1,V$14)*$H20</f>
        <v>0</v>
      </c>
      <c r="W20" s="20"/>
      <c r="X20" s="20">
        <f ca="1">OFFSET('Gas Supply Factors'!$B$14,$O20-1,X$14)*$L20+OFFSET('Gas Supply Factors'!$B$14,$K20-1,X$14)*$H20</f>
        <v>0</v>
      </c>
      <c r="Z20" s="20">
        <f ca="1">OFFSET('Gas Supply Factors'!$B$14,$O20-1,Z$14)*$L20+OFFSET('Gas Supply Factors'!$B$14,$K20-1,Z$14)*$H20</f>
        <v>0</v>
      </c>
      <c r="AB20" s="20">
        <f t="shared" ca="1" si="1"/>
        <v>0</v>
      </c>
      <c r="AD20" s="26" t="str">
        <f t="shared" ref="AD20:AD23" ca="1" si="3">IF(ROUND(F20,4)=ROUND(AB20,4), "", "check")</f>
        <v/>
      </c>
    </row>
    <row r="21" spans="2:37" x14ac:dyDescent="0.2">
      <c r="B21" s="18">
        <f t="shared" si="2"/>
        <v>4</v>
      </c>
      <c r="D21" s="1" t="s">
        <v>39</v>
      </c>
      <c r="F21" s="51">
        <f ca="1">Function!P21</f>
        <v>0</v>
      </c>
      <c r="H21" s="51"/>
      <c r="J21" s="2"/>
      <c r="L21" s="51">
        <f t="shared" ca="1" si="0"/>
        <v>0</v>
      </c>
      <c r="N21" s="2"/>
      <c r="O21" s="74">
        <v>0</v>
      </c>
      <c r="P21" s="20">
        <f ca="1">OFFSET('Gas Supply Factors'!$B$14,$O21-1,P$14)*$L21+OFFSET('Gas Supply Factors'!$B$14,$K21-1,P$14)*$H21</f>
        <v>0</v>
      </c>
      <c r="R21" s="20">
        <f ca="1">OFFSET('Gas Supply Factors'!$B$14,$O21-1,R$14)*$L21+OFFSET('Gas Supply Factors'!$B$14,$K21-1,R$14)*$H21</f>
        <v>0</v>
      </c>
      <c r="S21" s="20"/>
      <c r="T21" s="20">
        <f ca="1">OFFSET('Gas Supply Factors'!$B$14,$O21-1,T$14)*$L21+OFFSET('Gas Supply Factors'!$B$14,$K21-1,T$14)*$H21</f>
        <v>0</v>
      </c>
      <c r="U21" s="20"/>
      <c r="V21" s="20">
        <f ca="1">OFFSET('Gas Supply Factors'!$B$14,$O21-1,V$14)*$L21+OFFSET('Gas Supply Factors'!$B$14,$K21-1,V$14)*$H21</f>
        <v>0</v>
      </c>
      <c r="W21" s="20"/>
      <c r="X21" s="20">
        <f ca="1">OFFSET('Gas Supply Factors'!$B$14,$O21-1,X$14)*$L21+OFFSET('Gas Supply Factors'!$B$14,$K21-1,X$14)*$H21</f>
        <v>0</v>
      </c>
      <c r="Z21" s="20">
        <f ca="1">OFFSET('Gas Supply Factors'!$B$14,$O21-1,Z$14)*$L21+OFFSET('Gas Supply Factors'!$B$14,$K21-1,Z$14)*$H21</f>
        <v>0</v>
      </c>
      <c r="AB21" s="20">
        <f t="shared" ca="1" si="1"/>
        <v>0</v>
      </c>
      <c r="AD21" s="26" t="str">
        <f t="shared" ca="1" si="3"/>
        <v/>
      </c>
    </row>
    <row r="22" spans="2:37" x14ac:dyDescent="0.2">
      <c r="B22" s="18">
        <f t="shared" si="2"/>
        <v>5</v>
      </c>
      <c r="D22" s="1" t="s">
        <v>41</v>
      </c>
      <c r="F22" s="51">
        <f ca="1">Function!P22</f>
        <v>0</v>
      </c>
      <c r="H22" s="51"/>
      <c r="J22" s="2"/>
      <c r="L22" s="51">
        <f t="shared" ca="1" si="0"/>
        <v>0</v>
      </c>
      <c r="N22" s="2"/>
      <c r="O22" s="74">
        <v>0</v>
      </c>
      <c r="P22" s="20">
        <f ca="1">OFFSET('Gas Supply Factors'!$B$14,$O22-1,P$14)*$L22+OFFSET('Gas Supply Factors'!$B$14,$K22-1,P$14)*$H22</f>
        <v>0</v>
      </c>
      <c r="R22" s="20">
        <f ca="1">OFFSET('Gas Supply Factors'!$B$14,$O22-1,R$14)*$L22+OFFSET('Gas Supply Factors'!$B$14,$K22-1,R$14)*$H22</f>
        <v>0</v>
      </c>
      <c r="S22" s="20"/>
      <c r="T22" s="20">
        <f ca="1">OFFSET('Gas Supply Factors'!$B$14,$O22-1,T$14)*$L22+OFFSET('Gas Supply Factors'!$B$14,$K22-1,T$14)*$H22</f>
        <v>0</v>
      </c>
      <c r="U22" s="20"/>
      <c r="V22" s="20">
        <f ca="1">OFFSET('Gas Supply Factors'!$B$14,$O22-1,V$14)*$L22+OFFSET('Gas Supply Factors'!$B$14,$K22-1,V$14)*$H22</f>
        <v>0</v>
      </c>
      <c r="W22" s="20"/>
      <c r="X22" s="20">
        <f ca="1">OFFSET('Gas Supply Factors'!$B$14,$O22-1,X$14)*$L22+OFFSET('Gas Supply Factors'!$B$14,$K22-1,X$14)*$H22</f>
        <v>0</v>
      </c>
      <c r="Z22" s="20">
        <f ca="1">OFFSET('Gas Supply Factors'!$B$14,$O22-1,Z$14)*$L22+OFFSET('Gas Supply Factors'!$B$14,$K22-1,Z$14)*$H22</f>
        <v>0</v>
      </c>
      <c r="AB22" s="20">
        <f t="shared" ca="1" si="1"/>
        <v>0</v>
      </c>
      <c r="AD22" s="26" t="str">
        <f t="shared" ca="1" si="3"/>
        <v/>
      </c>
    </row>
    <row r="23" spans="2:37" x14ac:dyDescent="0.2">
      <c r="B23" s="18">
        <f t="shared" si="2"/>
        <v>6</v>
      </c>
      <c r="D23" s="1" t="s">
        <v>43</v>
      </c>
      <c r="F23" s="51">
        <f ca="1">Function!P23</f>
        <v>0</v>
      </c>
      <c r="H23" s="51"/>
      <c r="L23" s="51">
        <f t="shared" ca="1" si="0"/>
        <v>0</v>
      </c>
      <c r="N23" s="2"/>
      <c r="O23" s="74">
        <v>0</v>
      </c>
      <c r="P23" s="20">
        <f ca="1">OFFSET('Gas Supply Factors'!$B$14,$O23-1,P$14)*$L23+OFFSET('Gas Supply Factors'!$B$14,$K23-1,P$14)*$H23</f>
        <v>0</v>
      </c>
      <c r="R23" s="20">
        <f ca="1">OFFSET('Gas Supply Factors'!$B$14,$O23-1,R$14)*$L23+OFFSET('Gas Supply Factors'!$B$14,$K23-1,R$14)*$H23</f>
        <v>0</v>
      </c>
      <c r="S23" s="20"/>
      <c r="T23" s="20">
        <f ca="1">OFFSET('Gas Supply Factors'!$B$14,$O23-1,T$14)*$L23+OFFSET('Gas Supply Factors'!$B$14,$K23-1,T$14)*$H23</f>
        <v>0</v>
      </c>
      <c r="U23" s="20"/>
      <c r="V23" s="20">
        <f ca="1">OFFSET('Gas Supply Factors'!$B$14,$O23-1,V$14)*$L23+OFFSET('Gas Supply Factors'!$B$14,$K23-1,V$14)*$H23</f>
        <v>0</v>
      </c>
      <c r="W23" s="20"/>
      <c r="X23" s="20">
        <f ca="1">OFFSET('Gas Supply Factors'!$B$14,$O23-1,X$14)*$L23+OFFSET('Gas Supply Factors'!$B$14,$K23-1,X$14)*$H23</f>
        <v>0</v>
      </c>
      <c r="Z23" s="20">
        <f ca="1">OFFSET('Gas Supply Factors'!$B$14,$O23-1,Z$14)*$L23+OFFSET('Gas Supply Factors'!$B$14,$K23-1,Z$14)*$H23</f>
        <v>0</v>
      </c>
      <c r="AB23" s="20">
        <f t="shared" ca="1" si="1"/>
        <v>0</v>
      </c>
      <c r="AD23" s="26" t="str">
        <f t="shared" ca="1" si="3"/>
        <v/>
      </c>
      <c r="AK23" s="15"/>
    </row>
    <row r="24" spans="2:37" x14ac:dyDescent="0.2">
      <c r="B24" s="18">
        <f t="shared" si="2"/>
        <v>7</v>
      </c>
      <c r="D24" s="1" t="s">
        <v>45</v>
      </c>
      <c r="F24" s="51">
        <f ca="1">Function!P24</f>
        <v>0</v>
      </c>
      <c r="H24" s="51"/>
      <c r="L24" s="51">
        <f t="shared" ca="1" si="0"/>
        <v>0</v>
      </c>
      <c r="N24" s="2"/>
      <c r="O24" s="74">
        <v>0</v>
      </c>
      <c r="P24" s="20">
        <f ca="1">OFFSET('Gas Supply Factors'!$B$14,$O24-1,P$14)*$L24+OFFSET('Gas Supply Factors'!$B$14,$K24-1,P$14)*$H24</f>
        <v>0</v>
      </c>
      <c r="R24" s="20">
        <f ca="1">OFFSET('Gas Supply Factors'!$B$14,$O24-1,R$14)*$L24+OFFSET('Gas Supply Factors'!$B$14,$K24-1,R$14)*$H24</f>
        <v>0</v>
      </c>
      <c r="S24" s="20"/>
      <c r="T24" s="20">
        <f ca="1">OFFSET('Gas Supply Factors'!$B$14,$O24-1,T$14)*$L24+OFFSET('Gas Supply Factors'!$B$14,$K24-1,T$14)*$H24</f>
        <v>0</v>
      </c>
      <c r="U24" s="20"/>
      <c r="V24" s="20">
        <f ca="1">OFFSET('Gas Supply Factors'!$B$14,$O24-1,V$14)*$L24+OFFSET('Gas Supply Factors'!$B$14,$K24-1,V$14)*$H24</f>
        <v>0</v>
      </c>
      <c r="W24" s="20"/>
      <c r="X24" s="20">
        <f ca="1">OFFSET('Gas Supply Factors'!$B$14,$O24-1,X$14)*$L24+OFFSET('Gas Supply Factors'!$B$14,$K24-1,X$14)*$H24</f>
        <v>0</v>
      </c>
      <c r="Z24" s="20">
        <f ca="1">OFFSET('Gas Supply Factors'!$B$14,$O24-1,Z$14)*$L24+OFFSET('Gas Supply Factors'!$B$14,$K24-1,Z$14)*$H24</f>
        <v>0</v>
      </c>
      <c r="AB24" s="20">
        <f t="shared" ca="1" si="1"/>
        <v>0</v>
      </c>
      <c r="AD24" s="26" t="str">
        <f ca="1">IF(ROUND(F24,4)=ROUND(AB24,4), "", "check")</f>
        <v/>
      </c>
      <c r="AK24" s="15"/>
    </row>
    <row r="25" spans="2:37" x14ac:dyDescent="0.2">
      <c r="B25" s="18">
        <f t="shared" si="2"/>
        <v>8</v>
      </c>
      <c r="D25" s="1" t="s">
        <v>47</v>
      </c>
      <c r="F25" s="51">
        <f ca="1">Function!P25</f>
        <v>0</v>
      </c>
      <c r="H25" s="51"/>
      <c r="L25" s="51">
        <f t="shared" ca="1" si="0"/>
        <v>0</v>
      </c>
      <c r="N25" s="2"/>
      <c r="O25" s="74">
        <v>0</v>
      </c>
      <c r="P25" s="20">
        <f ca="1">OFFSET('Gas Supply Factors'!$B$14,$O25-1,P$14)*$L25+OFFSET('Gas Supply Factors'!$B$14,$K25-1,P$14)*$H25</f>
        <v>0</v>
      </c>
      <c r="R25" s="20">
        <f ca="1">OFFSET('Gas Supply Factors'!$B$14,$O25-1,R$14)*$L25+OFFSET('Gas Supply Factors'!$B$14,$K25-1,R$14)*$H25</f>
        <v>0</v>
      </c>
      <c r="S25" s="20"/>
      <c r="T25" s="20">
        <f ca="1">OFFSET('Gas Supply Factors'!$B$14,$O25-1,T$14)*$L25+OFFSET('Gas Supply Factors'!$B$14,$K25-1,T$14)*$H25</f>
        <v>0</v>
      </c>
      <c r="U25" s="20"/>
      <c r="V25" s="20">
        <f ca="1">OFFSET('Gas Supply Factors'!$B$14,$O25-1,V$14)*$L25+OFFSET('Gas Supply Factors'!$B$14,$K25-1,V$14)*$H25</f>
        <v>0</v>
      </c>
      <c r="W25" s="20"/>
      <c r="X25" s="20">
        <f ca="1">OFFSET('Gas Supply Factors'!$B$14,$O25-1,X$14)*$L25+OFFSET('Gas Supply Factors'!$B$14,$K25-1,X$14)*$H25</f>
        <v>0</v>
      </c>
      <c r="Z25" s="20">
        <f ca="1">OFFSET('Gas Supply Factors'!$B$14,$O25-1,Z$14)*$L25+OFFSET('Gas Supply Factors'!$B$14,$K25-1,Z$14)*$H25</f>
        <v>0</v>
      </c>
      <c r="AB25" s="20">
        <f t="shared" ca="1" si="1"/>
        <v>0</v>
      </c>
      <c r="AD25" s="26" t="str">
        <f t="shared" ref="AD25:AD35" ca="1" si="4">IF(ROUND(F25,4)=ROUND(AB25,4), "", "check")</f>
        <v/>
      </c>
    </row>
    <row r="26" spans="2:37" x14ac:dyDescent="0.2">
      <c r="B26" s="18">
        <f t="shared" si="2"/>
        <v>9</v>
      </c>
      <c r="D26" s="1" t="s">
        <v>48</v>
      </c>
      <c r="F26" s="51">
        <f ca="1">Function!P26</f>
        <v>0</v>
      </c>
      <c r="H26" s="51"/>
      <c r="L26" s="51">
        <f t="shared" ca="1" si="0"/>
        <v>0</v>
      </c>
      <c r="N26" s="2"/>
      <c r="O26" s="74">
        <v>0</v>
      </c>
      <c r="P26" s="20">
        <f ca="1">OFFSET('Gas Supply Factors'!$B$14,$O26-1,P$14)*$L26+OFFSET('Gas Supply Factors'!$B$14,$K26-1,P$14)*$H26</f>
        <v>0</v>
      </c>
      <c r="R26" s="20">
        <f ca="1">OFFSET('Gas Supply Factors'!$B$14,$O26-1,R$14)*$L26+OFFSET('Gas Supply Factors'!$B$14,$K26-1,R$14)*$H26</f>
        <v>0</v>
      </c>
      <c r="S26" s="20"/>
      <c r="T26" s="20">
        <f ca="1">OFFSET('Gas Supply Factors'!$B$14,$O26-1,T$14)*$L26+OFFSET('Gas Supply Factors'!$B$14,$K26-1,T$14)*$H26</f>
        <v>0</v>
      </c>
      <c r="U26" s="20"/>
      <c r="V26" s="20">
        <f ca="1">OFFSET('Gas Supply Factors'!$B$14,$O26-1,V$14)*$L26+OFFSET('Gas Supply Factors'!$B$14,$K26-1,V$14)*$H26</f>
        <v>0</v>
      </c>
      <c r="W26" s="20"/>
      <c r="X26" s="20">
        <f ca="1">OFFSET('Gas Supply Factors'!$B$14,$O26-1,X$14)*$L26+OFFSET('Gas Supply Factors'!$B$14,$K26-1,X$14)*$H26</f>
        <v>0</v>
      </c>
      <c r="Z26" s="20">
        <f ca="1">OFFSET('Gas Supply Factors'!$B$14,$O26-1,Z$14)*$L26+OFFSET('Gas Supply Factors'!$B$14,$K26-1,Z$14)*$H26</f>
        <v>0</v>
      </c>
      <c r="AB26" s="20">
        <f t="shared" ca="1" si="1"/>
        <v>0</v>
      </c>
      <c r="AD26" s="26" t="str">
        <f t="shared" ca="1" si="4"/>
        <v/>
      </c>
    </row>
    <row r="27" spans="2:37" x14ac:dyDescent="0.2">
      <c r="B27" s="18">
        <f t="shared" si="2"/>
        <v>10</v>
      </c>
      <c r="D27" s="1" t="s">
        <v>49</v>
      </c>
      <c r="F27" s="51">
        <f ca="1">Function!P27</f>
        <v>0</v>
      </c>
      <c r="H27" s="51"/>
      <c r="L27" s="51">
        <f t="shared" ca="1" si="0"/>
        <v>0</v>
      </c>
      <c r="N27" s="2"/>
      <c r="O27" s="74">
        <v>0</v>
      </c>
      <c r="P27" s="20">
        <f ca="1">OFFSET('Gas Supply Factors'!$B$14,$O27-1,P$14)*$L27+OFFSET('Gas Supply Factors'!$B$14,$K27-1,P$14)*$H27</f>
        <v>0</v>
      </c>
      <c r="R27" s="20">
        <f ca="1">OFFSET('Gas Supply Factors'!$B$14,$O27-1,R$14)*$L27+OFFSET('Gas Supply Factors'!$B$14,$K27-1,R$14)*$H27</f>
        <v>0</v>
      </c>
      <c r="S27" s="20"/>
      <c r="T27" s="20">
        <f ca="1">OFFSET('Gas Supply Factors'!$B$14,$O27-1,T$14)*$L27+OFFSET('Gas Supply Factors'!$B$14,$K27-1,T$14)*$H27</f>
        <v>0</v>
      </c>
      <c r="U27" s="20"/>
      <c r="V27" s="20">
        <f ca="1">OFFSET('Gas Supply Factors'!$B$14,$O27-1,V$14)*$L27+OFFSET('Gas Supply Factors'!$B$14,$K27-1,V$14)*$H27</f>
        <v>0</v>
      </c>
      <c r="W27" s="20"/>
      <c r="X27" s="20">
        <f ca="1">OFFSET('Gas Supply Factors'!$B$14,$O27-1,X$14)*$L27+OFFSET('Gas Supply Factors'!$B$14,$K27-1,X$14)*$H27</f>
        <v>0</v>
      </c>
      <c r="Z27" s="20">
        <f ca="1">OFFSET('Gas Supply Factors'!$B$14,$O27-1,Z$14)*$L27+OFFSET('Gas Supply Factors'!$B$14,$K27-1,Z$14)*$H27</f>
        <v>0</v>
      </c>
      <c r="AB27" s="20">
        <f t="shared" ca="1" si="1"/>
        <v>0</v>
      </c>
      <c r="AD27" s="26" t="str">
        <f t="shared" ca="1" si="4"/>
        <v/>
      </c>
    </row>
    <row r="28" spans="2:37" x14ac:dyDescent="0.2">
      <c r="B28" s="18">
        <f t="shared" si="2"/>
        <v>11</v>
      </c>
      <c r="D28" s="1" t="s">
        <v>51</v>
      </c>
      <c r="F28" s="51">
        <f ca="1">Function!P28</f>
        <v>0</v>
      </c>
      <c r="H28" s="51"/>
      <c r="L28" s="51">
        <f t="shared" ca="1" si="0"/>
        <v>0</v>
      </c>
      <c r="N28" s="2"/>
      <c r="O28" s="74">
        <v>0</v>
      </c>
      <c r="P28" s="20">
        <f ca="1">OFFSET('Gas Supply Factors'!$B$14,$O28-1,P$14)*$L28+OFFSET('Gas Supply Factors'!$B$14,$K28-1,P$14)*$H28</f>
        <v>0</v>
      </c>
      <c r="R28" s="20">
        <f ca="1">OFFSET('Gas Supply Factors'!$B$14,$O28-1,R$14)*$L28+OFFSET('Gas Supply Factors'!$B$14,$K28-1,R$14)*$H28</f>
        <v>0</v>
      </c>
      <c r="S28" s="20"/>
      <c r="T28" s="20">
        <f ca="1">OFFSET('Gas Supply Factors'!$B$14,$O28-1,T$14)*$L28+OFFSET('Gas Supply Factors'!$B$14,$K28-1,T$14)*$H28</f>
        <v>0</v>
      </c>
      <c r="U28" s="20"/>
      <c r="V28" s="20">
        <f ca="1">OFFSET('Gas Supply Factors'!$B$14,$O28-1,V$14)*$L28+OFFSET('Gas Supply Factors'!$B$14,$K28-1,V$14)*$H28</f>
        <v>0</v>
      </c>
      <c r="W28" s="20"/>
      <c r="X28" s="20">
        <f ca="1">OFFSET('Gas Supply Factors'!$B$14,$O28-1,X$14)*$L28+OFFSET('Gas Supply Factors'!$B$14,$K28-1,X$14)*$H28</f>
        <v>0</v>
      </c>
      <c r="Z28" s="20">
        <f ca="1">OFFSET('Gas Supply Factors'!$B$14,$O28-1,Z$14)*$L28+OFFSET('Gas Supply Factors'!$B$14,$K28-1,Z$14)*$H28</f>
        <v>0</v>
      </c>
      <c r="AB28" s="20">
        <f t="shared" ca="1" si="1"/>
        <v>0</v>
      </c>
      <c r="AD28" s="26" t="str">
        <f t="shared" ca="1" si="4"/>
        <v/>
      </c>
    </row>
    <row r="29" spans="2:37" x14ac:dyDescent="0.2">
      <c r="B29" s="18">
        <f>B28+1</f>
        <v>12</v>
      </c>
      <c r="D29" s="1" t="s">
        <v>52</v>
      </c>
      <c r="F29" s="51">
        <f ca="1">Function!P29</f>
        <v>0</v>
      </c>
      <c r="H29" s="51"/>
      <c r="L29" s="51">
        <f t="shared" ca="1" si="0"/>
        <v>0</v>
      </c>
      <c r="N29" s="2"/>
      <c r="O29" s="74">
        <v>0</v>
      </c>
      <c r="P29" s="20">
        <f ca="1">OFFSET('Gas Supply Factors'!$B$14,$O29-1,P$14)*$L29+OFFSET('Gas Supply Factors'!$B$14,$K29-1,P$14)*$H29</f>
        <v>0</v>
      </c>
      <c r="R29" s="20">
        <f ca="1">OFFSET('Gas Supply Factors'!$B$14,$O29-1,R$14)*$L29+OFFSET('Gas Supply Factors'!$B$14,$K29-1,R$14)*$H29</f>
        <v>0</v>
      </c>
      <c r="S29" s="20"/>
      <c r="T29" s="20">
        <f ca="1">OFFSET('Gas Supply Factors'!$B$14,$O29-1,T$14)*$L29+OFFSET('Gas Supply Factors'!$B$14,$K29-1,T$14)*$H29</f>
        <v>0</v>
      </c>
      <c r="U29" s="20"/>
      <c r="V29" s="20">
        <f ca="1">OFFSET('Gas Supply Factors'!$B$14,$O29-1,V$14)*$L29+OFFSET('Gas Supply Factors'!$B$14,$K29-1,V$14)*$H29</f>
        <v>0</v>
      </c>
      <c r="W29" s="20"/>
      <c r="X29" s="20">
        <f ca="1">OFFSET('Gas Supply Factors'!$B$14,$O29-1,X$14)*$L29+OFFSET('Gas Supply Factors'!$B$14,$K29-1,X$14)*$H29</f>
        <v>0</v>
      </c>
      <c r="Z29" s="20">
        <f ca="1">OFFSET('Gas Supply Factors'!$B$14,$O29-1,Z$14)*$L29+OFFSET('Gas Supply Factors'!$B$14,$K29-1,Z$14)*$H29</f>
        <v>0</v>
      </c>
      <c r="AB29" s="20">
        <f t="shared" ca="1" si="1"/>
        <v>0</v>
      </c>
      <c r="AD29" s="26" t="str">
        <f t="shared" ca="1" si="4"/>
        <v/>
      </c>
    </row>
    <row r="30" spans="2:37" x14ac:dyDescent="0.2">
      <c r="B30" s="18">
        <f>B29+1</f>
        <v>13</v>
      </c>
      <c r="D30" s="1" t="s">
        <v>53</v>
      </c>
      <c r="F30" s="51">
        <f ca="1">Function!P30</f>
        <v>0</v>
      </c>
      <c r="H30" s="51"/>
      <c r="L30" s="51">
        <f t="shared" ca="1" si="0"/>
        <v>0</v>
      </c>
      <c r="N30" s="2"/>
      <c r="O30" s="74">
        <v>0</v>
      </c>
      <c r="P30" s="20">
        <f ca="1">OFFSET('Gas Supply Factors'!$B$14,$O30-1,P$14)*$L30+OFFSET('Gas Supply Factors'!$B$14,$K30-1,P$14)*$H30</f>
        <v>0</v>
      </c>
      <c r="R30" s="20">
        <f ca="1">OFFSET('Gas Supply Factors'!$B$14,$O30-1,R$14)*$L30+OFFSET('Gas Supply Factors'!$B$14,$K30-1,R$14)*$H30</f>
        <v>0</v>
      </c>
      <c r="S30" s="20"/>
      <c r="T30" s="20">
        <f ca="1">OFFSET('Gas Supply Factors'!$B$14,$O30-1,T$14)*$L30+OFFSET('Gas Supply Factors'!$B$14,$K30-1,T$14)*$H30</f>
        <v>0</v>
      </c>
      <c r="U30" s="20"/>
      <c r="V30" s="20">
        <f ca="1">OFFSET('Gas Supply Factors'!$B$14,$O30-1,V$14)*$L30+OFFSET('Gas Supply Factors'!$B$14,$K30-1,V$14)*$H30</f>
        <v>0</v>
      </c>
      <c r="W30" s="20"/>
      <c r="X30" s="20">
        <f ca="1">OFFSET('Gas Supply Factors'!$B$14,$O30-1,X$14)*$L30+OFFSET('Gas Supply Factors'!$B$14,$K30-1,X$14)*$H30</f>
        <v>0</v>
      </c>
      <c r="Z30" s="20">
        <f ca="1">OFFSET('Gas Supply Factors'!$B$14,$O30-1,Z$14)*$L30+OFFSET('Gas Supply Factors'!$B$14,$K30-1,Z$14)*$H30</f>
        <v>0</v>
      </c>
      <c r="AB30" s="20">
        <f t="shared" ca="1" si="1"/>
        <v>0</v>
      </c>
      <c r="AD30" s="26" t="str">
        <f t="shared" ca="1" si="4"/>
        <v/>
      </c>
    </row>
    <row r="31" spans="2:37" x14ac:dyDescent="0.2">
      <c r="B31" s="18">
        <f t="shared" si="2"/>
        <v>14</v>
      </c>
      <c r="D31" s="1" t="s">
        <v>55</v>
      </c>
      <c r="F31" s="42">
        <f ca="1">SUM(F18:F30)</f>
        <v>0</v>
      </c>
      <c r="H31" s="42">
        <f>SUM(H18:H30)</f>
        <v>0</v>
      </c>
      <c r="L31" s="42">
        <f ca="1">SUM(L18:L30)</f>
        <v>0</v>
      </c>
      <c r="P31" s="29">
        <f ca="1">SUM(P18:P30)</f>
        <v>0</v>
      </c>
      <c r="Q31" s="24"/>
      <c r="R31" s="29">
        <f ca="1">SUM(R18:R30)</f>
        <v>0</v>
      </c>
      <c r="S31" s="23"/>
      <c r="T31" s="29">
        <f ca="1">SUM(T18:T30)</f>
        <v>0</v>
      </c>
      <c r="U31" s="23"/>
      <c r="V31" s="29">
        <f ca="1">SUM(V18:V30)</f>
        <v>0</v>
      </c>
      <c r="W31" s="23"/>
      <c r="X31" s="29">
        <f ca="1">SUM(X18:X30)</f>
        <v>0</v>
      </c>
      <c r="Y31" s="18"/>
      <c r="Z31" s="29">
        <f ca="1">SUM(Z18:Z30)</f>
        <v>0</v>
      </c>
      <c r="AB31" s="29">
        <f ca="1">SUM(AB18:AB30)</f>
        <v>0</v>
      </c>
      <c r="AD31" s="26" t="str">
        <f t="shared" ca="1" si="4"/>
        <v/>
      </c>
    </row>
    <row r="32" spans="2:37" x14ac:dyDescent="0.2">
      <c r="Y32" s="18"/>
      <c r="AB32" s="8"/>
      <c r="AD32" s="26" t="str">
        <f t="shared" si="4"/>
        <v/>
      </c>
    </row>
    <row r="33" spans="2:37" x14ac:dyDescent="0.2">
      <c r="B33" s="18">
        <f>B31+1</f>
        <v>15</v>
      </c>
      <c r="D33" s="1" t="s">
        <v>56</v>
      </c>
      <c r="F33" s="51">
        <f ca="1">Function!P33</f>
        <v>0</v>
      </c>
      <c r="H33" s="51"/>
      <c r="L33" s="51">
        <f t="shared" ref="L33" ca="1" si="5">F33-H33</f>
        <v>0</v>
      </c>
      <c r="N33" s="2"/>
      <c r="O33" s="74">
        <v>0</v>
      </c>
      <c r="P33" s="20">
        <f ca="1">OFFSET('Gas Supply Factors'!$B$14,$O33-1,P$14)*$L33+OFFSET('Gas Supply Factors'!$B$14,$K33-1,P$14)*$H33</f>
        <v>0</v>
      </c>
      <c r="R33" s="20">
        <f ca="1">OFFSET('Gas Supply Factors'!$B$14,$O33-1,R$14)*$L33+OFFSET('Gas Supply Factors'!$B$14,$K33-1,R$14)*$H33</f>
        <v>0</v>
      </c>
      <c r="S33" s="20"/>
      <c r="T33" s="20">
        <f ca="1">OFFSET('Gas Supply Factors'!$B$14,$O33-1,T$14)*$L33+OFFSET('Gas Supply Factors'!$B$14,$K33-1,T$14)*$H33</f>
        <v>0</v>
      </c>
      <c r="U33" s="20"/>
      <c r="V33" s="20">
        <f ca="1">OFFSET('Gas Supply Factors'!$B$14,$O33-1,V$14)*$L33+OFFSET('Gas Supply Factors'!$B$14,$K33-1,V$14)*$H33</f>
        <v>0</v>
      </c>
      <c r="W33" s="20"/>
      <c r="X33" s="20">
        <f ca="1">OFFSET('Gas Supply Factors'!$B$14,$O33-1,X$14)*$L33+OFFSET('Gas Supply Factors'!$B$14,$K33-1,X$14)*$H33</f>
        <v>0</v>
      </c>
      <c r="Z33" s="20">
        <f ca="1">OFFSET('Gas Supply Factors'!$B$14,$O33-1,Z$14)*$L33+OFFSET('Gas Supply Factors'!$B$14,$K33-1,Z$14)*$H33</f>
        <v>0</v>
      </c>
      <c r="AB33" s="20">
        <f ca="1">P33+R33+V33+X33+Z33+T33</f>
        <v>0</v>
      </c>
      <c r="AD33" s="26" t="str">
        <f t="shared" ca="1" si="4"/>
        <v/>
      </c>
    </row>
    <row r="34" spans="2:37" x14ac:dyDescent="0.2">
      <c r="Y34" s="18"/>
      <c r="AB34" s="8"/>
      <c r="AD34" s="26" t="str">
        <f t="shared" si="4"/>
        <v/>
      </c>
    </row>
    <row r="35" spans="2:37" x14ac:dyDescent="0.2">
      <c r="B35" s="18">
        <f>B33+1</f>
        <v>16</v>
      </c>
      <c r="D35" s="1" t="s">
        <v>58</v>
      </c>
      <c r="F35" s="42">
        <f ca="1">F31+F33</f>
        <v>0</v>
      </c>
      <c r="H35" s="42">
        <f>H31+H33</f>
        <v>0</v>
      </c>
      <c r="L35" s="42">
        <f ca="1">L31+L33</f>
        <v>0</v>
      </c>
      <c r="P35" s="10">
        <f ca="1">P31+P33</f>
        <v>0</v>
      </c>
      <c r="Q35" s="14"/>
      <c r="R35" s="10">
        <f ca="1">R31+R33</f>
        <v>0</v>
      </c>
      <c r="S35" s="8"/>
      <c r="T35" s="10">
        <f ca="1">T31+T33</f>
        <v>0</v>
      </c>
      <c r="U35" s="8"/>
      <c r="V35" s="10">
        <f ca="1">V31+V33</f>
        <v>0</v>
      </c>
      <c r="W35" s="8"/>
      <c r="X35" s="10">
        <f ca="1">X31+X33</f>
        <v>0</v>
      </c>
      <c r="Y35" s="18"/>
      <c r="Z35" s="10">
        <f ca="1">Z31+Z33</f>
        <v>0</v>
      </c>
      <c r="AB35" s="10">
        <f ca="1">AB31+AB33</f>
        <v>0</v>
      </c>
      <c r="AD35" s="26" t="str">
        <f t="shared" ca="1" si="4"/>
        <v/>
      </c>
    </row>
    <row r="36" spans="2:37" x14ac:dyDescent="0.2">
      <c r="D36" s="6"/>
      <c r="E36" s="6"/>
      <c r="F36" s="77"/>
      <c r="H36" s="77"/>
      <c r="J36" s="2"/>
      <c r="L36" s="77"/>
    </row>
    <row r="37" spans="2:37" x14ac:dyDescent="0.2">
      <c r="F37" s="51"/>
      <c r="J37" s="2"/>
    </row>
    <row r="38" spans="2:37" x14ac:dyDescent="0.2">
      <c r="D38" s="6" t="s">
        <v>59</v>
      </c>
      <c r="E38" s="7"/>
      <c r="F38" s="78"/>
      <c r="J38" s="2"/>
    </row>
    <row r="39" spans="2:37" x14ac:dyDescent="0.2">
      <c r="J39" s="2"/>
    </row>
    <row r="40" spans="2:37" x14ac:dyDescent="0.2">
      <c r="B40" s="18">
        <f>B35+1</f>
        <v>17</v>
      </c>
      <c r="D40" s="1" t="s">
        <v>33</v>
      </c>
      <c r="F40" s="51">
        <f ca="1">Function!P40</f>
        <v>0</v>
      </c>
      <c r="H40" s="51"/>
      <c r="J40" s="2"/>
      <c r="L40" s="51">
        <f ca="1">F40-H40</f>
        <v>0</v>
      </c>
      <c r="N40" s="2"/>
      <c r="O40" s="74">
        <v>0</v>
      </c>
      <c r="P40" s="20">
        <f ca="1">OFFSET('Gas Supply Factors'!$B$14,$O40-1,P$14)*$L40+OFFSET('Gas Supply Factors'!$B$14,$K40-1,P$14)*$H40</f>
        <v>0</v>
      </c>
      <c r="R40" s="20">
        <f ca="1">OFFSET('Gas Supply Factors'!$B$14,$O40-1,R$14)*$L40+OFFSET('Gas Supply Factors'!$B$14,$K40-1,R$14)*$H40</f>
        <v>0</v>
      </c>
      <c r="S40" s="20"/>
      <c r="T40" s="20">
        <f ca="1">OFFSET('Gas Supply Factors'!$B$14,$O40-1,T$14)*$L40+OFFSET('Gas Supply Factors'!$B$14,$K40-1,T$14)*$H40</f>
        <v>0</v>
      </c>
      <c r="U40" s="20"/>
      <c r="V40" s="20">
        <f ca="1">OFFSET('Gas Supply Factors'!$B$14,$O40-1,V$14)*$L40+OFFSET('Gas Supply Factors'!$B$14,$K40-1,V$14)*$H40</f>
        <v>0</v>
      </c>
      <c r="W40" s="20"/>
      <c r="X40" s="20">
        <f ca="1">OFFSET('Gas Supply Factors'!$B$14,$O40-1,X$14)*$L40+OFFSET('Gas Supply Factors'!$B$14,$K40-1,X$14)*$H40</f>
        <v>0</v>
      </c>
      <c r="Z40" s="20">
        <f ca="1">OFFSET('Gas Supply Factors'!$B$14,$O40-1,Z$14)*$L40+OFFSET('Gas Supply Factors'!$B$14,$K40-1,Z$14)*$H40</f>
        <v>0</v>
      </c>
      <c r="AB40" s="20">
        <f ca="1">P40+R40+V40+X40+Z40+T40</f>
        <v>0</v>
      </c>
      <c r="AD40" s="26" t="str">
        <f ca="1">IF(ROUND(F40,4)=ROUND(AB40,4), "", "check")</f>
        <v/>
      </c>
    </row>
    <row r="41" spans="2:37" x14ac:dyDescent="0.2">
      <c r="B41" s="18">
        <f>B40+1</f>
        <v>18</v>
      </c>
      <c r="D41" s="1" t="s">
        <v>35</v>
      </c>
      <c r="F41" s="51">
        <f ca="1">Function!P41</f>
        <v>0</v>
      </c>
      <c r="H41" s="51"/>
      <c r="J41" s="2"/>
      <c r="L41" s="51">
        <f t="shared" ref="L41:L52" ca="1" si="6">F41-H41</f>
        <v>0</v>
      </c>
      <c r="N41" s="2"/>
      <c r="O41" s="74">
        <v>0</v>
      </c>
      <c r="P41" s="20">
        <f ca="1">OFFSET('Gas Supply Factors'!$B$14,$O41-1,P$14)*$L41+OFFSET('Gas Supply Factors'!$B$14,$K41-1,P$14)*$H41</f>
        <v>0</v>
      </c>
      <c r="R41" s="20">
        <f ca="1">OFFSET('Gas Supply Factors'!$B$14,$O41-1,R$14)*$L41+OFFSET('Gas Supply Factors'!$B$14,$K41-1,R$14)*$H41</f>
        <v>0</v>
      </c>
      <c r="S41" s="20"/>
      <c r="T41" s="20">
        <f ca="1">OFFSET('Gas Supply Factors'!$B$14,$O41-1,T$14)*$L41+OFFSET('Gas Supply Factors'!$B$14,$K41-1,T$14)*$H41</f>
        <v>0</v>
      </c>
      <c r="U41" s="20"/>
      <c r="V41" s="20">
        <f ca="1">OFFSET('Gas Supply Factors'!$B$14,$O41-1,V$14)*$L41+OFFSET('Gas Supply Factors'!$B$14,$K41-1,V$14)*$H41</f>
        <v>0</v>
      </c>
      <c r="W41" s="20"/>
      <c r="X41" s="20">
        <f ca="1">OFFSET('Gas Supply Factors'!$B$14,$O41-1,X$14)*$L41+OFFSET('Gas Supply Factors'!$B$14,$K41-1,X$14)*$H41</f>
        <v>0</v>
      </c>
      <c r="Z41" s="20">
        <f ca="1">OFFSET('Gas Supply Factors'!$B$14,$O41-1,Z$14)*$L41+OFFSET('Gas Supply Factors'!$B$14,$K41-1,Z$14)*$H41</f>
        <v>0</v>
      </c>
      <c r="AB41" s="20">
        <f t="shared" ref="AB41:AB52" ca="1" si="7">P41+R41+V41+X41+Z41+T41</f>
        <v>0</v>
      </c>
      <c r="AD41" s="26"/>
    </row>
    <row r="42" spans="2:37" x14ac:dyDescent="0.2">
      <c r="B42" s="18">
        <f t="shared" ref="B42:B53" si="8">B41+1</f>
        <v>19</v>
      </c>
      <c r="D42" s="1" t="s">
        <v>37</v>
      </c>
      <c r="F42" s="51">
        <f ca="1">Function!P42</f>
        <v>0</v>
      </c>
      <c r="H42" s="51"/>
      <c r="J42" s="2"/>
      <c r="L42" s="51">
        <f t="shared" ca="1" si="6"/>
        <v>0</v>
      </c>
      <c r="N42" s="2"/>
      <c r="O42" s="74">
        <v>0</v>
      </c>
      <c r="P42" s="20">
        <f ca="1">OFFSET('Gas Supply Factors'!$B$14,$O42-1,P$14)*$L42+OFFSET('Gas Supply Factors'!$B$14,$K42-1,P$14)*$H42</f>
        <v>0</v>
      </c>
      <c r="R42" s="20">
        <f ca="1">OFFSET('Gas Supply Factors'!$B$14,$O42-1,R$14)*$L42+OFFSET('Gas Supply Factors'!$B$14,$K42-1,R$14)*$H42</f>
        <v>0</v>
      </c>
      <c r="S42" s="20"/>
      <c r="T42" s="20">
        <f ca="1">OFFSET('Gas Supply Factors'!$B$14,$O42-1,T$14)*$L42+OFFSET('Gas Supply Factors'!$B$14,$K42-1,T$14)*$H42</f>
        <v>0</v>
      </c>
      <c r="U42" s="20"/>
      <c r="V42" s="20">
        <f ca="1">OFFSET('Gas Supply Factors'!$B$14,$O42-1,V$14)*$L42+OFFSET('Gas Supply Factors'!$B$14,$K42-1,V$14)*$H42</f>
        <v>0</v>
      </c>
      <c r="W42" s="20"/>
      <c r="X42" s="20">
        <f ca="1">OFFSET('Gas Supply Factors'!$B$14,$O42-1,X$14)*$L42+OFFSET('Gas Supply Factors'!$B$14,$K42-1,X$14)*$H42</f>
        <v>0</v>
      </c>
      <c r="Z42" s="20">
        <f ca="1">OFFSET('Gas Supply Factors'!$B$14,$O42-1,Z$14)*$L42+OFFSET('Gas Supply Factors'!$B$14,$K42-1,Z$14)*$H42</f>
        <v>0</v>
      </c>
      <c r="AB42" s="20">
        <f t="shared" ca="1" si="7"/>
        <v>0</v>
      </c>
      <c r="AD42" s="26" t="str">
        <f t="shared" ref="AD42:AD45" ca="1" si="9">IF(ROUND(F42,4)=ROUND(AB42,4), "", "check")</f>
        <v/>
      </c>
    </row>
    <row r="43" spans="2:37" x14ac:dyDescent="0.2">
      <c r="B43" s="18">
        <f t="shared" si="8"/>
        <v>20</v>
      </c>
      <c r="D43" s="1" t="s">
        <v>39</v>
      </c>
      <c r="F43" s="51">
        <f ca="1">Function!P43</f>
        <v>0</v>
      </c>
      <c r="H43" s="51"/>
      <c r="J43" s="2"/>
      <c r="L43" s="51">
        <f t="shared" ca="1" si="6"/>
        <v>0</v>
      </c>
      <c r="N43" s="2"/>
      <c r="O43" s="74">
        <v>0</v>
      </c>
      <c r="P43" s="20">
        <f ca="1">OFFSET('Gas Supply Factors'!$B$14,$O43-1,P$14)*$L43+OFFSET('Gas Supply Factors'!$B$14,$K43-1,P$14)*$H43</f>
        <v>0</v>
      </c>
      <c r="R43" s="20">
        <f ca="1">OFFSET('Gas Supply Factors'!$B$14,$O43-1,R$14)*$L43+OFFSET('Gas Supply Factors'!$B$14,$K43-1,R$14)*$H43</f>
        <v>0</v>
      </c>
      <c r="S43" s="20"/>
      <c r="T43" s="20">
        <f ca="1">OFFSET('Gas Supply Factors'!$B$14,$O43-1,T$14)*$L43+OFFSET('Gas Supply Factors'!$B$14,$K43-1,T$14)*$H43</f>
        <v>0</v>
      </c>
      <c r="U43" s="20"/>
      <c r="V43" s="20">
        <f ca="1">OFFSET('Gas Supply Factors'!$B$14,$O43-1,V$14)*$L43+OFFSET('Gas Supply Factors'!$B$14,$K43-1,V$14)*$H43</f>
        <v>0</v>
      </c>
      <c r="W43" s="20"/>
      <c r="X43" s="20">
        <f ca="1">OFFSET('Gas Supply Factors'!$B$14,$O43-1,X$14)*$L43+OFFSET('Gas Supply Factors'!$B$14,$K43-1,X$14)*$H43</f>
        <v>0</v>
      </c>
      <c r="Z43" s="20">
        <f ca="1">OFFSET('Gas Supply Factors'!$B$14,$O43-1,Z$14)*$L43+OFFSET('Gas Supply Factors'!$B$14,$K43-1,Z$14)*$H43</f>
        <v>0</v>
      </c>
      <c r="AB43" s="20">
        <f t="shared" ca="1" si="7"/>
        <v>0</v>
      </c>
      <c r="AD43" s="26" t="str">
        <f t="shared" ca="1" si="9"/>
        <v/>
      </c>
    </row>
    <row r="44" spans="2:37" x14ac:dyDescent="0.2">
      <c r="B44" s="18">
        <f t="shared" si="8"/>
        <v>21</v>
      </c>
      <c r="D44" s="1" t="s">
        <v>41</v>
      </c>
      <c r="F44" s="51">
        <f ca="1">Function!P44</f>
        <v>0</v>
      </c>
      <c r="H44" s="51"/>
      <c r="J44" s="2"/>
      <c r="L44" s="51">
        <f t="shared" ca="1" si="6"/>
        <v>0</v>
      </c>
      <c r="N44" s="2"/>
      <c r="O44" s="74">
        <v>0</v>
      </c>
      <c r="P44" s="20">
        <f ca="1">OFFSET('Gas Supply Factors'!$B$14,$O44-1,P$14)*$L44+OFFSET('Gas Supply Factors'!$B$14,$K44-1,P$14)*$H44</f>
        <v>0</v>
      </c>
      <c r="R44" s="20">
        <f ca="1">OFFSET('Gas Supply Factors'!$B$14,$O44-1,R$14)*$L44+OFFSET('Gas Supply Factors'!$B$14,$K44-1,R$14)*$H44</f>
        <v>0</v>
      </c>
      <c r="S44" s="20"/>
      <c r="T44" s="20">
        <f ca="1">OFFSET('Gas Supply Factors'!$B$14,$O44-1,T$14)*$L44+OFFSET('Gas Supply Factors'!$B$14,$K44-1,T$14)*$H44</f>
        <v>0</v>
      </c>
      <c r="U44" s="20"/>
      <c r="V44" s="20">
        <f ca="1">OFFSET('Gas Supply Factors'!$B$14,$O44-1,V$14)*$L44+OFFSET('Gas Supply Factors'!$B$14,$K44-1,V$14)*$H44</f>
        <v>0</v>
      </c>
      <c r="W44" s="20"/>
      <c r="X44" s="20">
        <f ca="1">OFFSET('Gas Supply Factors'!$B$14,$O44-1,X$14)*$L44+OFFSET('Gas Supply Factors'!$B$14,$K44-1,X$14)*$H44</f>
        <v>0</v>
      </c>
      <c r="Z44" s="20">
        <f ca="1">OFFSET('Gas Supply Factors'!$B$14,$O44-1,Z$14)*$L44+OFFSET('Gas Supply Factors'!$B$14,$K44-1,Z$14)*$H44</f>
        <v>0</v>
      </c>
      <c r="AB44" s="20">
        <f t="shared" ca="1" si="7"/>
        <v>0</v>
      </c>
      <c r="AD44" s="26" t="str">
        <f t="shared" ca="1" si="9"/>
        <v/>
      </c>
    </row>
    <row r="45" spans="2:37" x14ac:dyDescent="0.2">
      <c r="B45" s="18">
        <f t="shared" si="8"/>
        <v>22</v>
      </c>
      <c r="D45" s="1" t="s">
        <v>43</v>
      </c>
      <c r="F45" s="51">
        <f ca="1">Function!P45</f>
        <v>0</v>
      </c>
      <c r="H45" s="51"/>
      <c r="L45" s="51">
        <f t="shared" ca="1" si="6"/>
        <v>0</v>
      </c>
      <c r="N45" s="2"/>
      <c r="O45" s="74">
        <v>0</v>
      </c>
      <c r="P45" s="20">
        <f ca="1">OFFSET('Gas Supply Factors'!$B$14,$O45-1,P$14)*$L45+OFFSET('Gas Supply Factors'!$B$14,$K45-1,P$14)*$H45</f>
        <v>0</v>
      </c>
      <c r="R45" s="20">
        <f ca="1">OFFSET('Gas Supply Factors'!$B$14,$O45-1,R$14)*$L45+OFFSET('Gas Supply Factors'!$B$14,$K45-1,R$14)*$H45</f>
        <v>0</v>
      </c>
      <c r="S45" s="20"/>
      <c r="T45" s="20">
        <f ca="1">OFFSET('Gas Supply Factors'!$B$14,$O45-1,T$14)*$L45+OFFSET('Gas Supply Factors'!$B$14,$K45-1,T$14)*$H45</f>
        <v>0</v>
      </c>
      <c r="U45" s="20"/>
      <c r="V45" s="20">
        <f ca="1">OFFSET('Gas Supply Factors'!$B$14,$O45-1,V$14)*$L45+OFFSET('Gas Supply Factors'!$B$14,$K45-1,V$14)*$H45</f>
        <v>0</v>
      </c>
      <c r="W45" s="20"/>
      <c r="X45" s="20">
        <f ca="1">OFFSET('Gas Supply Factors'!$B$14,$O45-1,X$14)*$L45+OFFSET('Gas Supply Factors'!$B$14,$K45-1,X$14)*$H45</f>
        <v>0</v>
      </c>
      <c r="Z45" s="20">
        <f ca="1">OFFSET('Gas Supply Factors'!$B$14,$O45-1,Z$14)*$L45+OFFSET('Gas Supply Factors'!$B$14,$K45-1,Z$14)*$H45</f>
        <v>0</v>
      </c>
      <c r="AB45" s="20">
        <f t="shared" ca="1" si="7"/>
        <v>0</v>
      </c>
      <c r="AD45" s="26" t="str">
        <f t="shared" ca="1" si="9"/>
        <v/>
      </c>
      <c r="AK45" s="15"/>
    </row>
    <row r="46" spans="2:37" x14ac:dyDescent="0.2">
      <c r="B46" s="18">
        <f t="shared" si="8"/>
        <v>23</v>
      </c>
      <c r="D46" s="1" t="s">
        <v>45</v>
      </c>
      <c r="F46" s="51">
        <f ca="1">Function!P46</f>
        <v>0</v>
      </c>
      <c r="H46" s="51"/>
      <c r="L46" s="51">
        <f t="shared" ca="1" si="6"/>
        <v>0</v>
      </c>
      <c r="N46" s="2"/>
      <c r="O46" s="74">
        <v>0</v>
      </c>
      <c r="P46" s="20">
        <f ca="1">OFFSET('Gas Supply Factors'!$B$14,$O46-1,P$14)*$L46+OFFSET('Gas Supply Factors'!$B$14,$K46-1,P$14)*$H46</f>
        <v>0</v>
      </c>
      <c r="R46" s="20">
        <f ca="1">OFFSET('Gas Supply Factors'!$B$14,$O46-1,R$14)*$L46+OFFSET('Gas Supply Factors'!$B$14,$K46-1,R$14)*$H46</f>
        <v>0</v>
      </c>
      <c r="S46" s="20"/>
      <c r="T46" s="20">
        <f ca="1">OFFSET('Gas Supply Factors'!$B$14,$O46-1,T$14)*$L46+OFFSET('Gas Supply Factors'!$B$14,$K46-1,T$14)*$H46</f>
        <v>0</v>
      </c>
      <c r="U46" s="20"/>
      <c r="V46" s="20">
        <f ca="1">OFFSET('Gas Supply Factors'!$B$14,$O46-1,V$14)*$L46+OFFSET('Gas Supply Factors'!$B$14,$K46-1,V$14)*$H46</f>
        <v>0</v>
      </c>
      <c r="W46" s="20"/>
      <c r="X46" s="20">
        <f ca="1">OFFSET('Gas Supply Factors'!$B$14,$O46-1,X$14)*$L46+OFFSET('Gas Supply Factors'!$B$14,$K46-1,X$14)*$H46</f>
        <v>0</v>
      </c>
      <c r="Z46" s="20">
        <f ca="1">OFFSET('Gas Supply Factors'!$B$14,$O46-1,Z$14)*$L46+OFFSET('Gas Supply Factors'!$B$14,$K46-1,Z$14)*$H46</f>
        <v>0</v>
      </c>
      <c r="AB46" s="20">
        <f t="shared" ca="1" si="7"/>
        <v>0</v>
      </c>
      <c r="AD46" s="26" t="str">
        <f ca="1">IF(ROUND(F46,4)=ROUND(AB46,4), "", "check")</f>
        <v/>
      </c>
      <c r="AK46" s="15"/>
    </row>
    <row r="47" spans="2:37" x14ac:dyDescent="0.2">
      <c r="B47" s="18">
        <f t="shared" si="8"/>
        <v>24</v>
      </c>
      <c r="D47" s="1" t="s">
        <v>47</v>
      </c>
      <c r="F47" s="51">
        <f ca="1">Function!P47</f>
        <v>0</v>
      </c>
      <c r="H47" s="51"/>
      <c r="L47" s="51">
        <f t="shared" ca="1" si="6"/>
        <v>0</v>
      </c>
      <c r="N47" s="2"/>
      <c r="O47" s="74">
        <v>0</v>
      </c>
      <c r="P47" s="20">
        <f ca="1">OFFSET('Gas Supply Factors'!$B$14,$O47-1,P$14)*$L47+OFFSET('Gas Supply Factors'!$B$14,$K47-1,P$14)*$H47</f>
        <v>0</v>
      </c>
      <c r="R47" s="20">
        <f ca="1">OFFSET('Gas Supply Factors'!$B$14,$O47-1,R$14)*$L47+OFFSET('Gas Supply Factors'!$B$14,$K47-1,R$14)*$H47</f>
        <v>0</v>
      </c>
      <c r="S47" s="20"/>
      <c r="T47" s="20">
        <f ca="1">OFFSET('Gas Supply Factors'!$B$14,$O47-1,T$14)*$L47+OFFSET('Gas Supply Factors'!$B$14,$K47-1,T$14)*$H47</f>
        <v>0</v>
      </c>
      <c r="U47" s="20"/>
      <c r="V47" s="20">
        <f ca="1">OFFSET('Gas Supply Factors'!$B$14,$O47-1,V$14)*$L47+OFFSET('Gas Supply Factors'!$B$14,$K47-1,V$14)*$H47</f>
        <v>0</v>
      </c>
      <c r="W47" s="20"/>
      <c r="X47" s="20">
        <f ca="1">OFFSET('Gas Supply Factors'!$B$14,$O47-1,X$14)*$L47+OFFSET('Gas Supply Factors'!$B$14,$K47-1,X$14)*$H47</f>
        <v>0</v>
      </c>
      <c r="Z47" s="20">
        <f ca="1">OFFSET('Gas Supply Factors'!$B$14,$O47-1,Z$14)*$L47+OFFSET('Gas Supply Factors'!$B$14,$K47-1,Z$14)*$H47</f>
        <v>0</v>
      </c>
      <c r="AB47" s="20">
        <f t="shared" ca="1" si="7"/>
        <v>0</v>
      </c>
      <c r="AD47" s="26" t="str">
        <f t="shared" ref="AD47:AD57" ca="1" si="10">IF(ROUND(F47,4)=ROUND(AB47,4), "", "check")</f>
        <v/>
      </c>
    </row>
    <row r="48" spans="2:37" x14ac:dyDescent="0.2">
      <c r="B48" s="18">
        <f t="shared" si="8"/>
        <v>25</v>
      </c>
      <c r="D48" s="1" t="s">
        <v>48</v>
      </c>
      <c r="F48" s="51">
        <f ca="1">Function!P48</f>
        <v>0</v>
      </c>
      <c r="H48" s="51"/>
      <c r="L48" s="51">
        <f t="shared" ca="1" si="6"/>
        <v>0</v>
      </c>
      <c r="N48" s="2"/>
      <c r="O48" s="74">
        <v>0</v>
      </c>
      <c r="P48" s="20">
        <f ca="1">OFFSET('Gas Supply Factors'!$B$14,$O48-1,P$14)*$L48+OFFSET('Gas Supply Factors'!$B$14,$K48-1,P$14)*$H48</f>
        <v>0</v>
      </c>
      <c r="R48" s="20">
        <f ca="1">OFFSET('Gas Supply Factors'!$B$14,$O48-1,R$14)*$L48+OFFSET('Gas Supply Factors'!$B$14,$K48-1,R$14)*$H48</f>
        <v>0</v>
      </c>
      <c r="S48" s="20"/>
      <c r="T48" s="20">
        <f ca="1">OFFSET('Gas Supply Factors'!$B$14,$O48-1,T$14)*$L48+OFFSET('Gas Supply Factors'!$B$14,$K48-1,T$14)*$H48</f>
        <v>0</v>
      </c>
      <c r="U48" s="20"/>
      <c r="V48" s="20">
        <f ca="1">OFFSET('Gas Supply Factors'!$B$14,$O48-1,V$14)*$L48+OFFSET('Gas Supply Factors'!$B$14,$K48-1,V$14)*$H48</f>
        <v>0</v>
      </c>
      <c r="W48" s="20"/>
      <c r="X48" s="20">
        <f ca="1">OFFSET('Gas Supply Factors'!$B$14,$O48-1,X$14)*$L48+OFFSET('Gas Supply Factors'!$B$14,$K48-1,X$14)*$H48</f>
        <v>0</v>
      </c>
      <c r="Z48" s="20">
        <f ca="1">OFFSET('Gas Supply Factors'!$B$14,$O48-1,Z$14)*$L48+OFFSET('Gas Supply Factors'!$B$14,$K48-1,Z$14)*$H48</f>
        <v>0</v>
      </c>
      <c r="AB48" s="20">
        <f t="shared" ca="1" si="7"/>
        <v>0</v>
      </c>
      <c r="AD48" s="26" t="str">
        <f t="shared" ca="1" si="10"/>
        <v/>
      </c>
    </row>
    <row r="49" spans="2:30" x14ac:dyDescent="0.2">
      <c r="B49" s="18">
        <f t="shared" si="8"/>
        <v>26</v>
      </c>
      <c r="D49" s="1" t="s">
        <v>49</v>
      </c>
      <c r="F49" s="51">
        <f ca="1">Function!P49</f>
        <v>0</v>
      </c>
      <c r="H49" s="51"/>
      <c r="L49" s="51">
        <f t="shared" ca="1" si="6"/>
        <v>0</v>
      </c>
      <c r="N49" s="2"/>
      <c r="O49" s="74">
        <v>0</v>
      </c>
      <c r="P49" s="20">
        <f ca="1">OFFSET('Gas Supply Factors'!$B$14,$O49-1,P$14)*$L49+OFFSET('Gas Supply Factors'!$B$14,$K49-1,P$14)*$H49</f>
        <v>0</v>
      </c>
      <c r="R49" s="20">
        <f ca="1">OFFSET('Gas Supply Factors'!$B$14,$O49-1,R$14)*$L49+OFFSET('Gas Supply Factors'!$B$14,$K49-1,R$14)*$H49</f>
        <v>0</v>
      </c>
      <c r="S49" s="20"/>
      <c r="T49" s="20">
        <f ca="1">OFFSET('Gas Supply Factors'!$B$14,$O49-1,T$14)*$L49+OFFSET('Gas Supply Factors'!$B$14,$K49-1,T$14)*$H49</f>
        <v>0</v>
      </c>
      <c r="U49" s="20"/>
      <c r="V49" s="20">
        <f ca="1">OFFSET('Gas Supply Factors'!$B$14,$O49-1,V$14)*$L49+OFFSET('Gas Supply Factors'!$B$14,$K49-1,V$14)*$H49</f>
        <v>0</v>
      </c>
      <c r="W49" s="20"/>
      <c r="X49" s="20">
        <f ca="1">OFFSET('Gas Supply Factors'!$B$14,$O49-1,X$14)*$L49+OFFSET('Gas Supply Factors'!$B$14,$K49-1,X$14)*$H49</f>
        <v>0</v>
      </c>
      <c r="Z49" s="20">
        <f ca="1">OFFSET('Gas Supply Factors'!$B$14,$O49-1,Z$14)*$L49+OFFSET('Gas Supply Factors'!$B$14,$K49-1,Z$14)*$H49</f>
        <v>0</v>
      </c>
      <c r="AB49" s="20">
        <f t="shared" ca="1" si="7"/>
        <v>0</v>
      </c>
      <c r="AD49" s="26" t="str">
        <f t="shared" ca="1" si="10"/>
        <v/>
      </c>
    </row>
    <row r="50" spans="2:30" x14ac:dyDescent="0.2">
      <c r="B50" s="18">
        <f t="shared" si="8"/>
        <v>27</v>
      </c>
      <c r="D50" s="1" t="s">
        <v>51</v>
      </c>
      <c r="F50" s="51">
        <f ca="1">Function!P50</f>
        <v>0</v>
      </c>
      <c r="H50" s="51"/>
      <c r="L50" s="51">
        <f t="shared" ca="1" si="6"/>
        <v>0</v>
      </c>
      <c r="N50" s="2"/>
      <c r="O50" s="74">
        <v>0</v>
      </c>
      <c r="P50" s="20">
        <f ca="1">OFFSET('Gas Supply Factors'!$B$14,$O50-1,P$14)*$L50+OFFSET('Gas Supply Factors'!$B$14,$K50-1,P$14)*$H50</f>
        <v>0</v>
      </c>
      <c r="R50" s="20">
        <f ca="1">OFFSET('Gas Supply Factors'!$B$14,$O50-1,R$14)*$L50+OFFSET('Gas Supply Factors'!$B$14,$K50-1,R$14)*$H50</f>
        <v>0</v>
      </c>
      <c r="S50" s="20"/>
      <c r="T50" s="20">
        <f ca="1">OFFSET('Gas Supply Factors'!$B$14,$O50-1,T$14)*$L50+OFFSET('Gas Supply Factors'!$B$14,$K50-1,T$14)*$H50</f>
        <v>0</v>
      </c>
      <c r="U50" s="20"/>
      <c r="V50" s="20">
        <f ca="1">OFFSET('Gas Supply Factors'!$B$14,$O50-1,V$14)*$L50+OFFSET('Gas Supply Factors'!$B$14,$K50-1,V$14)*$H50</f>
        <v>0</v>
      </c>
      <c r="W50" s="20"/>
      <c r="X50" s="20">
        <f ca="1">OFFSET('Gas Supply Factors'!$B$14,$O50-1,X$14)*$L50+OFFSET('Gas Supply Factors'!$B$14,$K50-1,X$14)*$H50</f>
        <v>0</v>
      </c>
      <c r="Z50" s="20">
        <f ca="1">OFFSET('Gas Supply Factors'!$B$14,$O50-1,Z$14)*$L50+OFFSET('Gas Supply Factors'!$B$14,$K50-1,Z$14)*$H50</f>
        <v>0</v>
      </c>
      <c r="AB50" s="20">
        <f t="shared" ca="1" si="7"/>
        <v>0</v>
      </c>
      <c r="AD50" s="26" t="str">
        <f t="shared" ca="1" si="10"/>
        <v/>
      </c>
    </row>
    <row r="51" spans="2:30" x14ac:dyDescent="0.2">
      <c r="B51" s="18">
        <f>B50+1</f>
        <v>28</v>
      </c>
      <c r="D51" s="1" t="s">
        <v>52</v>
      </c>
      <c r="F51" s="51">
        <f ca="1">Function!P51</f>
        <v>0</v>
      </c>
      <c r="H51" s="51"/>
      <c r="L51" s="51">
        <f t="shared" ca="1" si="6"/>
        <v>0</v>
      </c>
      <c r="N51" s="2"/>
      <c r="O51" s="74">
        <v>0</v>
      </c>
      <c r="P51" s="20">
        <f ca="1">OFFSET('Gas Supply Factors'!$B$14,$O51-1,P$14)*$L51+OFFSET('Gas Supply Factors'!$B$14,$K51-1,P$14)*$H51</f>
        <v>0</v>
      </c>
      <c r="R51" s="20">
        <f ca="1">OFFSET('Gas Supply Factors'!$B$14,$O51-1,R$14)*$L51+OFFSET('Gas Supply Factors'!$B$14,$K51-1,R$14)*$H51</f>
        <v>0</v>
      </c>
      <c r="S51" s="20"/>
      <c r="T51" s="20">
        <f ca="1">OFFSET('Gas Supply Factors'!$B$14,$O51-1,T$14)*$L51+OFFSET('Gas Supply Factors'!$B$14,$K51-1,T$14)*$H51</f>
        <v>0</v>
      </c>
      <c r="U51" s="20"/>
      <c r="V51" s="20">
        <f ca="1">OFFSET('Gas Supply Factors'!$B$14,$O51-1,V$14)*$L51+OFFSET('Gas Supply Factors'!$B$14,$K51-1,V$14)*$H51</f>
        <v>0</v>
      </c>
      <c r="W51" s="20"/>
      <c r="X51" s="20">
        <f ca="1">OFFSET('Gas Supply Factors'!$B$14,$O51-1,X$14)*$L51+OFFSET('Gas Supply Factors'!$B$14,$K51-1,X$14)*$H51</f>
        <v>0</v>
      </c>
      <c r="Z51" s="20">
        <f ca="1">OFFSET('Gas Supply Factors'!$B$14,$O51-1,Z$14)*$L51+OFFSET('Gas Supply Factors'!$B$14,$K51-1,Z$14)*$H51</f>
        <v>0</v>
      </c>
      <c r="AB51" s="20">
        <f t="shared" ca="1" si="7"/>
        <v>0</v>
      </c>
      <c r="AD51" s="26" t="str">
        <f t="shared" ca="1" si="10"/>
        <v/>
      </c>
    </row>
    <row r="52" spans="2:30" x14ac:dyDescent="0.2">
      <c r="B52" s="18">
        <f>B51+1</f>
        <v>29</v>
      </c>
      <c r="D52" s="1" t="s">
        <v>53</v>
      </c>
      <c r="F52" s="51">
        <f ca="1">Function!P52</f>
        <v>0</v>
      </c>
      <c r="H52" s="51"/>
      <c r="L52" s="51">
        <f t="shared" ca="1" si="6"/>
        <v>0</v>
      </c>
      <c r="N52" s="2"/>
      <c r="O52" s="74">
        <v>0</v>
      </c>
      <c r="P52" s="20">
        <f ca="1">OFFSET('Gas Supply Factors'!$B$14,$O52-1,P$14)*$L52+OFFSET('Gas Supply Factors'!$B$14,$K52-1,P$14)*$H52</f>
        <v>0</v>
      </c>
      <c r="R52" s="20">
        <f ca="1">OFFSET('Gas Supply Factors'!$B$14,$O52-1,R$14)*$L52+OFFSET('Gas Supply Factors'!$B$14,$K52-1,R$14)*$H52</f>
        <v>0</v>
      </c>
      <c r="S52" s="20"/>
      <c r="T52" s="20">
        <f ca="1">OFFSET('Gas Supply Factors'!$B$14,$O52-1,T$14)*$L52+OFFSET('Gas Supply Factors'!$B$14,$K52-1,T$14)*$H52</f>
        <v>0</v>
      </c>
      <c r="U52" s="20"/>
      <c r="V52" s="20">
        <f ca="1">OFFSET('Gas Supply Factors'!$B$14,$O52-1,V$14)*$L52+OFFSET('Gas Supply Factors'!$B$14,$K52-1,V$14)*$H52</f>
        <v>0</v>
      </c>
      <c r="W52" s="20"/>
      <c r="X52" s="20">
        <f ca="1">OFFSET('Gas Supply Factors'!$B$14,$O52-1,X$14)*$L52+OFFSET('Gas Supply Factors'!$B$14,$K52-1,X$14)*$H52</f>
        <v>0</v>
      </c>
      <c r="Z52" s="20">
        <f ca="1">OFFSET('Gas Supply Factors'!$B$14,$O52-1,Z$14)*$L52+OFFSET('Gas Supply Factors'!$B$14,$K52-1,Z$14)*$H52</f>
        <v>0</v>
      </c>
      <c r="AB52" s="20">
        <f t="shared" ca="1" si="7"/>
        <v>0</v>
      </c>
      <c r="AD52" s="26" t="str">
        <f t="shared" ca="1" si="10"/>
        <v/>
      </c>
    </row>
    <row r="53" spans="2:30" x14ac:dyDescent="0.2">
      <c r="B53" s="18">
        <f t="shared" si="8"/>
        <v>30</v>
      </c>
      <c r="D53" s="1" t="s">
        <v>65</v>
      </c>
      <c r="F53" s="42">
        <f ca="1">SUM(F40:F52)</f>
        <v>0</v>
      </c>
      <c r="H53" s="42">
        <f>SUM(H40:H52)</f>
        <v>0</v>
      </c>
      <c r="L53" s="42">
        <f ca="1">SUM(L40:L52)</f>
        <v>0</v>
      </c>
      <c r="P53" s="29">
        <f ca="1">SUM(P40:P52)</f>
        <v>0</v>
      </c>
      <c r="Q53" s="24"/>
      <c r="R53" s="29">
        <f ca="1">SUM(R40:R52)</f>
        <v>0</v>
      </c>
      <c r="S53" s="23"/>
      <c r="T53" s="29">
        <f ca="1">SUM(T40:T52)</f>
        <v>0</v>
      </c>
      <c r="U53" s="23"/>
      <c r="V53" s="29">
        <f ca="1">SUM(V40:V52)</f>
        <v>0</v>
      </c>
      <c r="W53" s="23"/>
      <c r="X53" s="29">
        <f ca="1">SUM(X40:X52)</f>
        <v>0</v>
      </c>
      <c r="Y53" s="18"/>
      <c r="Z53" s="29">
        <f ca="1">SUM(Z40:Z52)</f>
        <v>0</v>
      </c>
      <c r="AB53" s="29">
        <f ca="1">SUM(AB40:AB52)</f>
        <v>0</v>
      </c>
      <c r="AD53" s="26" t="str">
        <f t="shared" ca="1" si="10"/>
        <v/>
      </c>
    </row>
    <row r="54" spans="2:30" x14ac:dyDescent="0.2">
      <c r="Y54" s="18"/>
      <c r="AB54" s="8"/>
      <c r="AD54" s="26" t="str">
        <f t="shared" si="10"/>
        <v/>
      </c>
    </row>
    <row r="55" spans="2:30" x14ac:dyDescent="0.2">
      <c r="B55" s="18">
        <f>B53+1</f>
        <v>31</v>
      </c>
      <c r="D55" s="1" t="s">
        <v>56</v>
      </c>
      <c r="F55" s="51">
        <f ca="1">Function!P55</f>
        <v>0</v>
      </c>
      <c r="H55" s="51"/>
      <c r="L55" s="51">
        <f t="shared" ref="L55" ca="1" si="11">F55-H55</f>
        <v>0</v>
      </c>
      <c r="N55" s="2"/>
      <c r="O55" s="74">
        <v>0</v>
      </c>
      <c r="P55" s="20">
        <f ca="1">OFFSET('Gas Supply Factors'!$B$14,$O55-1,P$14)*$L55+OFFSET('Gas Supply Factors'!$B$14,$K55-1,P$14)*$H55</f>
        <v>0</v>
      </c>
      <c r="R55" s="20">
        <f ca="1">OFFSET('Gas Supply Factors'!$B$14,$O55-1,R$14)*$L55+OFFSET('Gas Supply Factors'!$B$14,$K55-1,R$14)*$H55</f>
        <v>0</v>
      </c>
      <c r="S55" s="20"/>
      <c r="T55" s="20">
        <f ca="1">OFFSET('Gas Supply Factors'!$B$14,$O55-1,T$14)*$L55+OFFSET('Gas Supply Factors'!$B$14,$K55-1,T$14)*$H55</f>
        <v>0</v>
      </c>
      <c r="U55" s="20"/>
      <c r="V55" s="20">
        <f ca="1">OFFSET('Gas Supply Factors'!$B$14,$O55-1,V$14)*$L55+OFFSET('Gas Supply Factors'!$B$14,$K55-1,V$14)*$H55</f>
        <v>0</v>
      </c>
      <c r="W55" s="20"/>
      <c r="X55" s="20">
        <f ca="1">OFFSET('Gas Supply Factors'!$B$14,$O55-1,X$14)*$L55+OFFSET('Gas Supply Factors'!$B$14,$K55-1,X$14)*$H55</f>
        <v>0</v>
      </c>
      <c r="Z55" s="20">
        <f ca="1">OFFSET('Gas Supply Factors'!$B$14,$O55-1,Z$14)*$L55+OFFSET('Gas Supply Factors'!$B$14,$K55-1,Z$14)*$H55</f>
        <v>0</v>
      </c>
      <c r="AB55" s="20">
        <f ca="1">P55+R55+V55+X55+Z55+T55</f>
        <v>0</v>
      </c>
      <c r="AD55" s="26" t="str">
        <f t="shared" ca="1" si="10"/>
        <v/>
      </c>
    </row>
    <row r="56" spans="2:30" x14ac:dyDescent="0.2">
      <c r="Y56" s="18"/>
      <c r="AB56" s="8"/>
      <c r="AD56" s="26" t="str">
        <f t="shared" si="10"/>
        <v/>
      </c>
    </row>
    <row r="57" spans="2:30" x14ac:dyDescent="0.2">
      <c r="B57" s="18">
        <f>B55+1</f>
        <v>32</v>
      </c>
      <c r="D57" s="1" t="s">
        <v>66</v>
      </c>
      <c r="F57" s="42">
        <f ca="1">F53+F55</f>
        <v>0</v>
      </c>
      <c r="H57" s="42">
        <f>H53+H55</f>
        <v>0</v>
      </c>
      <c r="L57" s="42">
        <f ca="1">L53+L55</f>
        <v>0</v>
      </c>
      <c r="P57" s="10">
        <f ca="1">P53+P55</f>
        <v>0</v>
      </c>
      <c r="Q57" s="14"/>
      <c r="R57" s="10">
        <f ca="1">R53+R55</f>
        <v>0</v>
      </c>
      <c r="S57" s="8"/>
      <c r="T57" s="10">
        <f ca="1">T53+T55</f>
        <v>0</v>
      </c>
      <c r="U57" s="8"/>
      <c r="V57" s="10">
        <f ca="1">V53+V55</f>
        <v>0</v>
      </c>
      <c r="W57" s="8"/>
      <c r="X57" s="10">
        <f ca="1">X53+X55</f>
        <v>0</v>
      </c>
      <c r="Y57" s="18"/>
      <c r="Z57" s="10">
        <f ca="1">Z53+Z55</f>
        <v>0</v>
      </c>
      <c r="AB57" s="10">
        <f ca="1">AB53+AB55</f>
        <v>0</v>
      </c>
      <c r="AD57" s="26" t="str">
        <f t="shared" ca="1" si="10"/>
        <v/>
      </c>
    </row>
    <row r="58" spans="2:30" x14ac:dyDescent="0.2">
      <c r="D58" s="6"/>
      <c r="E58" s="6"/>
      <c r="F58" s="77"/>
      <c r="H58" s="77"/>
      <c r="J58" s="2"/>
      <c r="L58" s="77"/>
    </row>
    <row r="59" spans="2:30" x14ac:dyDescent="0.2">
      <c r="F59" s="51"/>
      <c r="J59" s="2"/>
    </row>
    <row r="60" spans="2:30" x14ac:dyDescent="0.2">
      <c r="D60" s="6" t="s">
        <v>67</v>
      </c>
      <c r="E60" s="7"/>
      <c r="F60" s="78"/>
      <c r="Y60" s="18"/>
      <c r="AD60" s="28"/>
    </row>
    <row r="61" spans="2:30" x14ac:dyDescent="0.2">
      <c r="Y61" s="18"/>
      <c r="AD61" s="28"/>
    </row>
    <row r="62" spans="2:30" x14ac:dyDescent="0.2">
      <c r="B62" s="18">
        <f>B57+1</f>
        <v>33</v>
      </c>
      <c r="D62" s="1" t="s">
        <v>33</v>
      </c>
      <c r="F62" s="51">
        <f ca="1">Function!P62</f>
        <v>0</v>
      </c>
      <c r="H62" s="51"/>
      <c r="J62" s="2"/>
      <c r="L62" s="51">
        <f ca="1">F62-H62</f>
        <v>0</v>
      </c>
      <c r="N62" s="2"/>
      <c r="O62" s="74">
        <v>0</v>
      </c>
      <c r="P62" s="20">
        <f ca="1">P18+P40</f>
        <v>0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W62" s="20"/>
      <c r="X62" s="20">
        <f ca="1">X18+X40</f>
        <v>0</v>
      </c>
      <c r="Z62" s="20">
        <f ca="1">Z18+Z40</f>
        <v>0</v>
      </c>
      <c r="AB62" s="20">
        <f ca="1">P62+R62+V62+X62+Z62+T62</f>
        <v>0</v>
      </c>
      <c r="AD62" s="26" t="str">
        <f ca="1">IF(ROUND(F62,4)=ROUND(AB62,4), "", "check")</f>
        <v/>
      </c>
    </row>
    <row r="63" spans="2:30" x14ac:dyDescent="0.2">
      <c r="B63" s="18">
        <f>B62+1</f>
        <v>34</v>
      </c>
      <c r="D63" s="1" t="s">
        <v>35</v>
      </c>
      <c r="F63" s="51">
        <f ca="1">Function!P63</f>
        <v>0</v>
      </c>
      <c r="H63" s="51"/>
      <c r="J63" s="2"/>
      <c r="L63" s="51">
        <f t="shared" ref="L63:L74" ca="1" si="12">F63-H63</f>
        <v>0</v>
      </c>
      <c r="N63" s="2"/>
      <c r="O63" s="74">
        <v>0</v>
      </c>
      <c r="P63" s="20">
        <f t="shared" ref="P63:P74" ca="1" si="13">P19+P41</f>
        <v>0</v>
      </c>
      <c r="R63" s="20">
        <f t="shared" ref="R63:R74" ca="1" si="14">R19+R41</f>
        <v>0</v>
      </c>
      <c r="S63" s="20"/>
      <c r="T63" s="20">
        <f t="shared" ref="T63:T74" ca="1" si="15">T19+T41</f>
        <v>0</v>
      </c>
      <c r="U63" s="20"/>
      <c r="V63" s="20">
        <f t="shared" ref="V63:V74" ca="1" si="16">V19+V41</f>
        <v>0</v>
      </c>
      <c r="W63" s="20"/>
      <c r="X63" s="20">
        <f t="shared" ref="X63:X74" ca="1" si="17">X19+X41</f>
        <v>0</v>
      </c>
      <c r="Z63" s="20">
        <f t="shared" ref="Z63:Z74" ca="1" si="18">Z19+Z41</f>
        <v>0</v>
      </c>
      <c r="AB63" s="20">
        <f t="shared" ref="AB63:AB74" ca="1" si="19">P63+R63+V63+X63+Z63+T63</f>
        <v>0</v>
      </c>
      <c r="AD63" s="26"/>
    </row>
    <row r="64" spans="2:30" x14ac:dyDescent="0.2">
      <c r="B64" s="18">
        <f t="shared" ref="B64:B75" si="20">B63+1</f>
        <v>35</v>
      </c>
      <c r="D64" s="1" t="s">
        <v>37</v>
      </c>
      <c r="F64" s="51">
        <f ca="1">Function!P64</f>
        <v>0</v>
      </c>
      <c r="H64" s="51"/>
      <c r="J64" s="2"/>
      <c r="L64" s="51">
        <f t="shared" ca="1" si="12"/>
        <v>0</v>
      </c>
      <c r="N64" s="2"/>
      <c r="O64" s="74">
        <v>0</v>
      </c>
      <c r="P64" s="20">
        <f t="shared" ca="1" si="13"/>
        <v>0</v>
      </c>
      <c r="R64" s="20">
        <f t="shared" ca="1" si="14"/>
        <v>0</v>
      </c>
      <c r="S64" s="20"/>
      <c r="T64" s="20">
        <f t="shared" ca="1" si="15"/>
        <v>0</v>
      </c>
      <c r="U64" s="20"/>
      <c r="V64" s="20">
        <f t="shared" ca="1" si="16"/>
        <v>0</v>
      </c>
      <c r="W64" s="20"/>
      <c r="X64" s="20">
        <f t="shared" ca="1" si="17"/>
        <v>0</v>
      </c>
      <c r="Z64" s="20">
        <f t="shared" ca="1" si="18"/>
        <v>0</v>
      </c>
      <c r="AB64" s="20">
        <f t="shared" ca="1" si="19"/>
        <v>0</v>
      </c>
      <c r="AD64" s="26" t="str">
        <f t="shared" ref="AD64:AD152" ca="1" si="21">IF(ROUND(F64,4)=ROUND(AB64,4), "", "check")</f>
        <v/>
      </c>
    </row>
    <row r="65" spans="2:30" x14ac:dyDescent="0.2">
      <c r="B65" s="18">
        <f t="shared" si="20"/>
        <v>36</v>
      </c>
      <c r="D65" s="1" t="s">
        <v>39</v>
      </c>
      <c r="F65" s="51">
        <f ca="1">Function!P65</f>
        <v>0</v>
      </c>
      <c r="H65" s="51"/>
      <c r="J65" s="2"/>
      <c r="L65" s="51">
        <f t="shared" ca="1" si="12"/>
        <v>0</v>
      </c>
      <c r="N65" s="2"/>
      <c r="O65" s="74">
        <v>0</v>
      </c>
      <c r="P65" s="20">
        <f t="shared" ca="1" si="13"/>
        <v>0</v>
      </c>
      <c r="R65" s="20">
        <f t="shared" ca="1" si="14"/>
        <v>0</v>
      </c>
      <c r="S65" s="20"/>
      <c r="T65" s="20">
        <f t="shared" ca="1" si="15"/>
        <v>0</v>
      </c>
      <c r="U65" s="20"/>
      <c r="V65" s="20">
        <f t="shared" ca="1" si="16"/>
        <v>0</v>
      </c>
      <c r="W65" s="20"/>
      <c r="X65" s="20">
        <f t="shared" ca="1" si="17"/>
        <v>0</v>
      </c>
      <c r="Z65" s="20">
        <f t="shared" ca="1" si="18"/>
        <v>0</v>
      </c>
      <c r="AB65" s="20">
        <f t="shared" ca="1" si="19"/>
        <v>0</v>
      </c>
      <c r="AD65" s="26" t="str">
        <f t="shared" ca="1" si="21"/>
        <v/>
      </c>
    </row>
    <row r="66" spans="2:30" x14ac:dyDescent="0.2">
      <c r="B66" s="18">
        <f t="shared" si="20"/>
        <v>37</v>
      </c>
      <c r="D66" s="1" t="s">
        <v>41</v>
      </c>
      <c r="F66" s="51">
        <f ca="1">Function!P66</f>
        <v>0</v>
      </c>
      <c r="H66" s="51"/>
      <c r="J66" s="2"/>
      <c r="L66" s="51">
        <f t="shared" ca="1" si="12"/>
        <v>0</v>
      </c>
      <c r="N66" s="2"/>
      <c r="O66" s="74">
        <v>0</v>
      </c>
      <c r="P66" s="20">
        <f t="shared" ca="1" si="13"/>
        <v>0</v>
      </c>
      <c r="R66" s="20">
        <f t="shared" ca="1" si="14"/>
        <v>0</v>
      </c>
      <c r="S66" s="20"/>
      <c r="T66" s="20">
        <f t="shared" ca="1" si="15"/>
        <v>0</v>
      </c>
      <c r="U66" s="20"/>
      <c r="V66" s="20">
        <f t="shared" ca="1" si="16"/>
        <v>0</v>
      </c>
      <c r="W66" s="20"/>
      <c r="X66" s="20">
        <f t="shared" ca="1" si="17"/>
        <v>0</v>
      </c>
      <c r="Z66" s="20">
        <f t="shared" ca="1" si="18"/>
        <v>0</v>
      </c>
      <c r="AB66" s="20">
        <f t="shared" ca="1" si="19"/>
        <v>0</v>
      </c>
      <c r="AD66" s="26" t="str">
        <f t="shared" ca="1" si="21"/>
        <v/>
      </c>
    </row>
    <row r="67" spans="2:30" x14ac:dyDescent="0.2">
      <c r="B67" s="18">
        <f t="shared" si="20"/>
        <v>38</v>
      </c>
      <c r="D67" s="1" t="s">
        <v>43</v>
      </c>
      <c r="F67" s="51">
        <f ca="1">Function!P67</f>
        <v>0</v>
      </c>
      <c r="H67" s="51"/>
      <c r="L67" s="51">
        <f t="shared" ca="1" si="12"/>
        <v>0</v>
      </c>
      <c r="N67" s="2"/>
      <c r="O67" s="74">
        <v>0</v>
      </c>
      <c r="P67" s="20">
        <f t="shared" ca="1" si="13"/>
        <v>0</v>
      </c>
      <c r="R67" s="20">
        <f t="shared" ca="1" si="14"/>
        <v>0</v>
      </c>
      <c r="S67" s="20"/>
      <c r="T67" s="20">
        <f t="shared" ca="1" si="15"/>
        <v>0</v>
      </c>
      <c r="U67" s="20"/>
      <c r="V67" s="20">
        <f t="shared" ca="1" si="16"/>
        <v>0</v>
      </c>
      <c r="W67" s="20"/>
      <c r="X67" s="20">
        <f t="shared" ca="1" si="17"/>
        <v>0</v>
      </c>
      <c r="Z67" s="20">
        <f t="shared" ca="1" si="18"/>
        <v>0</v>
      </c>
      <c r="AB67" s="20">
        <f t="shared" ca="1" si="19"/>
        <v>0</v>
      </c>
      <c r="AD67" s="26" t="str">
        <f t="shared" ca="1" si="21"/>
        <v/>
      </c>
    </row>
    <row r="68" spans="2:30" x14ac:dyDescent="0.2">
      <c r="B68" s="18">
        <f t="shared" si="20"/>
        <v>39</v>
      </c>
      <c r="D68" s="1" t="s">
        <v>45</v>
      </c>
      <c r="F68" s="51">
        <f ca="1">Function!P68</f>
        <v>0</v>
      </c>
      <c r="H68" s="51"/>
      <c r="L68" s="51">
        <f t="shared" ca="1" si="12"/>
        <v>0</v>
      </c>
      <c r="N68" s="2"/>
      <c r="O68" s="74">
        <v>0</v>
      </c>
      <c r="P68" s="20">
        <f t="shared" ca="1" si="13"/>
        <v>0</v>
      </c>
      <c r="R68" s="20">
        <f t="shared" ca="1" si="14"/>
        <v>0</v>
      </c>
      <c r="S68" s="20"/>
      <c r="T68" s="20">
        <f t="shared" ca="1" si="15"/>
        <v>0</v>
      </c>
      <c r="U68" s="20"/>
      <c r="V68" s="20">
        <f t="shared" ca="1" si="16"/>
        <v>0</v>
      </c>
      <c r="W68" s="20"/>
      <c r="X68" s="20">
        <f t="shared" ca="1" si="17"/>
        <v>0</v>
      </c>
      <c r="Z68" s="20">
        <f t="shared" ca="1" si="18"/>
        <v>0</v>
      </c>
      <c r="AB68" s="20">
        <f t="shared" ca="1" si="19"/>
        <v>0</v>
      </c>
      <c r="AD68" s="26" t="str">
        <f ca="1">IF(ROUND(F68,4)=ROUND(AB68,4), "", "check")</f>
        <v/>
      </c>
    </row>
    <row r="69" spans="2:30" x14ac:dyDescent="0.2">
      <c r="B69" s="18">
        <f t="shared" si="20"/>
        <v>40</v>
      </c>
      <c r="D69" s="1" t="s">
        <v>47</v>
      </c>
      <c r="F69" s="51">
        <f ca="1">Function!P69</f>
        <v>0</v>
      </c>
      <c r="H69" s="51"/>
      <c r="L69" s="51">
        <f t="shared" ca="1" si="12"/>
        <v>0</v>
      </c>
      <c r="N69" s="2"/>
      <c r="O69" s="74">
        <v>0</v>
      </c>
      <c r="P69" s="20">
        <f t="shared" ca="1" si="13"/>
        <v>0</v>
      </c>
      <c r="R69" s="20">
        <f t="shared" ca="1" si="14"/>
        <v>0</v>
      </c>
      <c r="S69" s="20"/>
      <c r="T69" s="20">
        <f t="shared" ca="1" si="15"/>
        <v>0</v>
      </c>
      <c r="U69" s="20"/>
      <c r="V69" s="20">
        <f t="shared" ca="1" si="16"/>
        <v>0</v>
      </c>
      <c r="W69" s="20"/>
      <c r="X69" s="20">
        <f t="shared" ca="1" si="17"/>
        <v>0</v>
      </c>
      <c r="Z69" s="20">
        <f t="shared" ca="1" si="18"/>
        <v>0</v>
      </c>
      <c r="AB69" s="20">
        <f t="shared" ca="1" si="19"/>
        <v>0</v>
      </c>
      <c r="AD69" s="26" t="str">
        <f t="shared" ca="1" si="21"/>
        <v/>
      </c>
    </row>
    <row r="70" spans="2:30" x14ac:dyDescent="0.2">
      <c r="B70" s="18">
        <f t="shared" si="20"/>
        <v>41</v>
      </c>
      <c r="D70" s="1" t="s">
        <v>48</v>
      </c>
      <c r="F70" s="51">
        <f ca="1">Function!P70</f>
        <v>0</v>
      </c>
      <c r="H70" s="51"/>
      <c r="L70" s="51">
        <f t="shared" ca="1" si="12"/>
        <v>0</v>
      </c>
      <c r="N70" s="2"/>
      <c r="O70" s="74">
        <v>0</v>
      </c>
      <c r="P70" s="20">
        <f t="shared" ca="1" si="13"/>
        <v>0</v>
      </c>
      <c r="R70" s="20">
        <f t="shared" ca="1" si="14"/>
        <v>0</v>
      </c>
      <c r="S70" s="20"/>
      <c r="T70" s="20">
        <f t="shared" ca="1" si="15"/>
        <v>0</v>
      </c>
      <c r="U70" s="20"/>
      <c r="V70" s="20">
        <f t="shared" ca="1" si="16"/>
        <v>0</v>
      </c>
      <c r="W70" s="20"/>
      <c r="X70" s="20">
        <f t="shared" ca="1" si="17"/>
        <v>0</v>
      </c>
      <c r="Z70" s="20">
        <f t="shared" ca="1" si="18"/>
        <v>0</v>
      </c>
      <c r="AB70" s="20">
        <f t="shared" ca="1" si="19"/>
        <v>0</v>
      </c>
      <c r="AD70" s="26" t="str">
        <f t="shared" ca="1" si="21"/>
        <v/>
      </c>
    </row>
    <row r="71" spans="2:30" x14ac:dyDescent="0.2">
      <c r="B71" s="18">
        <f t="shared" si="20"/>
        <v>42</v>
      </c>
      <c r="D71" s="1" t="s">
        <v>49</v>
      </c>
      <c r="F71" s="51">
        <f ca="1">Function!P71</f>
        <v>0</v>
      </c>
      <c r="H71" s="51"/>
      <c r="L71" s="51">
        <f t="shared" ca="1" si="12"/>
        <v>0</v>
      </c>
      <c r="N71" s="2"/>
      <c r="O71" s="74">
        <v>0</v>
      </c>
      <c r="P71" s="20">
        <f t="shared" ca="1" si="13"/>
        <v>0</v>
      </c>
      <c r="R71" s="20">
        <f t="shared" ca="1" si="14"/>
        <v>0</v>
      </c>
      <c r="S71" s="20"/>
      <c r="T71" s="20">
        <f t="shared" ca="1" si="15"/>
        <v>0</v>
      </c>
      <c r="U71" s="20"/>
      <c r="V71" s="20">
        <f t="shared" ca="1" si="16"/>
        <v>0</v>
      </c>
      <c r="W71" s="20"/>
      <c r="X71" s="20">
        <f t="shared" ca="1" si="17"/>
        <v>0</v>
      </c>
      <c r="Z71" s="20">
        <f t="shared" ca="1" si="18"/>
        <v>0</v>
      </c>
      <c r="AB71" s="20">
        <f t="shared" ca="1" si="19"/>
        <v>0</v>
      </c>
      <c r="AD71" s="26" t="str">
        <f t="shared" ca="1" si="21"/>
        <v/>
      </c>
    </row>
    <row r="72" spans="2:30" x14ac:dyDescent="0.2">
      <c r="B72" s="18">
        <f t="shared" si="20"/>
        <v>43</v>
      </c>
      <c r="D72" s="1" t="s">
        <v>51</v>
      </c>
      <c r="F72" s="51">
        <f ca="1">Function!P72</f>
        <v>0</v>
      </c>
      <c r="H72" s="51"/>
      <c r="L72" s="51">
        <f t="shared" ca="1" si="12"/>
        <v>0</v>
      </c>
      <c r="N72" s="2"/>
      <c r="O72" s="74">
        <v>0</v>
      </c>
      <c r="P72" s="20">
        <f t="shared" ca="1" si="13"/>
        <v>0</v>
      </c>
      <c r="R72" s="20">
        <f t="shared" ca="1" si="14"/>
        <v>0</v>
      </c>
      <c r="S72" s="20"/>
      <c r="T72" s="20">
        <f t="shared" ca="1" si="15"/>
        <v>0</v>
      </c>
      <c r="U72" s="20"/>
      <c r="V72" s="20">
        <f t="shared" ca="1" si="16"/>
        <v>0</v>
      </c>
      <c r="W72" s="20"/>
      <c r="X72" s="20">
        <f t="shared" ca="1" si="17"/>
        <v>0</v>
      </c>
      <c r="Z72" s="20">
        <f t="shared" ca="1" si="18"/>
        <v>0</v>
      </c>
      <c r="AB72" s="20">
        <f t="shared" ca="1" si="19"/>
        <v>0</v>
      </c>
      <c r="AD72" s="26" t="str">
        <f t="shared" ca="1" si="21"/>
        <v/>
      </c>
    </row>
    <row r="73" spans="2:30" x14ac:dyDescent="0.2">
      <c r="B73" s="18">
        <f>B72+1</f>
        <v>44</v>
      </c>
      <c r="D73" s="1" t="s">
        <v>52</v>
      </c>
      <c r="F73" s="51">
        <f ca="1">Function!P73</f>
        <v>0</v>
      </c>
      <c r="H73" s="51"/>
      <c r="L73" s="51">
        <f t="shared" ca="1" si="12"/>
        <v>0</v>
      </c>
      <c r="N73" s="2"/>
      <c r="O73" s="74">
        <v>0</v>
      </c>
      <c r="P73" s="20">
        <f t="shared" ca="1" si="13"/>
        <v>0</v>
      </c>
      <c r="R73" s="20">
        <f t="shared" ca="1" si="14"/>
        <v>0</v>
      </c>
      <c r="S73" s="20"/>
      <c r="T73" s="20">
        <f t="shared" ca="1" si="15"/>
        <v>0</v>
      </c>
      <c r="U73" s="20"/>
      <c r="V73" s="20">
        <f t="shared" ca="1" si="16"/>
        <v>0</v>
      </c>
      <c r="W73" s="20"/>
      <c r="X73" s="20">
        <f t="shared" ca="1" si="17"/>
        <v>0</v>
      </c>
      <c r="Z73" s="20">
        <f t="shared" ca="1" si="18"/>
        <v>0</v>
      </c>
      <c r="AB73" s="20">
        <f t="shared" ca="1" si="19"/>
        <v>0</v>
      </c>
      <c r="AD73" s="26" t="str">
        <f t="shared" ca="1" si="21"/>
        <v/>
      </c>
    </row>
    <row r="74" spans="2:30" x14ac:dyDescent="0.2">
      <c r="B74" s="18">
        <f>B73+1</f>
        <v>45</v>
      </c>
      <c r="D74" s="1" t="s">
        <v>53</v>
      </c>
      <c r="F74" s="51">
        <f ca="1">Function!P74</f>
        <v>0</v>
      </c>
      <c r="H74" s="51"/>
      <c r="L74" s="51">
        <f t="shared" ca="1" si="12"/>
        <v>0</v>
      </c>
      <c r="N74" s="2"/>
      <c r="O74" s="74">
        <v>0</v>
      </c>
      <c r="P74" s="20">
        <f t="shared" ca="1" si="13"/>
        <v>0</v>
      </c>
      <c r="R74" s="20">
        <f t="shared" ca="1" si="14"/>
        <v>0</v>
      </c>
      <c r="S74" s="20"/>
      <c r="T74" s="20">
        <f t="shared" ca="1" si="15"/>
        <v>0</v>
      </c>
      <c r="U74" s="20"/>
      <c r="V74" s="20">
        <f t="shared" ca="1" si="16"/>
        <v>0</v>
      </c>
      <c r="W74" s="20"/>
      <c r="X74" s="20">
        <f t="shared" ca="1" si="17"/>
        <v>0</v>
      </c>
      <c r="Z74" s="20">
        <f t="shared" ca="1" si="18"/>
        <v>0</v>
      </c>
      <c r="AB74" s="20">
        <f t="shared" ca="1" si="19"/>
        <v>0</v>
      </c>
      <c r="AD74" s="26" t="str">
        <f t="shared" ca="1" si="21"/>
        <v/>
      </c>
    </row>
    <row r="75" spans="2:30" x14ac:dyDescent="0.2">
      <c r="B75" s="18">
        <f t="shared" si="20"/>
        <v>46</v>
      </c>
      <c r="D75" s="1" t="s">
        <v>68</v>
      </c>
      <c r="F75" s="42">
        <f ca="1">SUM(F62:F74)</f>
        <v>0</v>
      </c>
      <c r="H75" s="42">
        <f>SUM(H62:H74)</f>
        <v>0</v>
      </c>
      <c r="L75" s="42">
        <f ca="1">SUM(L62:L74)</f>
        <v>0</v>
      </c>
      <c r="P75" s="29">
        <f ca="1">SUM(P62:P74)</f>
        <v>0</v>
      </c>
      <c r="Q75" s="24"/>
      <c r="R75" s="29">
        <f ca="1">SUM(R62:R74)</f>
        <v>0</v>
      </c>
      <c r="S75" s="23"/>
      <c r="T75" s="29">
        <f ca="1">SUM(T62:T74)</f>
        <v>0</v>
      </c>
      <c r="U75" s="23"/>
      <c r="V75" s="29">
        <f ca="1">SUM(V62:V74)</f>
        <v>0</v>
      </c>
      <c r="W75" s="23"/>
      <c r="X75" s="29">
        <f ca="1">SUM(X62:X74)</f>
        <v>0</v>
      </c>
      <c r="Y75" s="18"/>
      <c r="Z75" s="29">
        <f ca="1">SUM(Z62:Z74)</f>
        <v>0</v>
      </c>
      <c r="AB75" s="29">
        <f ca="1">SUM(AB62:AB74)</f>
        <v>0</v>
      </c>
      <c r="AD75" s="26" t="str">
        <f t="shared" ca="1" si="21"/>
        <v/>
      </c>
    </row>
    <row r="76" spans="2:30" x14ac:dyDescent="0.2">
      <c r="Y76" s="18"/>
      <c r="AB76" s="8"/>
      <c r="AD76" s="26" t="str">
        <f t="shared" si="21"/>
        <v/>
      </c>
    </row>
    <row r="77" spans="2:30" x14ac:dyDescent="0.2">
      <c r="B77" s="18">
        <f>B75+1</f>
        <v>47</v>
      </c>
      <c r="D77" s="1" t="s">
        <v>56</v>
      </c>
      <c r="F77" s="51">
        <f ca="1">Function!P77</f>
        <v>0</v>
      </c>
      <c r="H77" s="51"/>
      <c r="L77" s="51">
        <f t="shared" ref="L77" ca="1" si="22">F77-H77</f>
        <v>0</v>
      </c>
      <c r="N77" s="2"/>
      <c r="O77" s="74">
        <v>0</v>
      </c>
      <c r="P77" s="20">
        <f t="shared" ref="P77" ca="1" si="23">P33+P55</f>
        <v>0</v>
      </c>
      <c r="R77" s="20">
        <f t="shared" ref="R77" ca="1" si="24">R33+R55</f>
        <v>0</v>
      </c>
      <c r="S77" s="20"/>
      <c r="T77" s="20">
        <f t="shared" ref="T77" ca="1" si="25">T33+T55</f>
        <v>0</v>
      </c>
      <c r="U77" s="20"/>
      <c r="V77" s="20">
        <f t="shared" ref="V77" ca="1" si="26">V33+V55</f>
        <v>0</v>
      </c>
      <c r="W77" s="20"/>
      <c r="X77" s="20">
        <f t="shared" ref="X77" ca="1" si="27">X33+X55</f>
        <v>0</v>
      </c>
      <c r="Z77" s="20">
        <f t="shared" ref="Z77" ca="1" si="28">Z33+Z55</f>
        <v>0</v>
      </c>
      <c r="AB77" s="20">
        <f ca="1">P77+R77+V77+X77+Z77+T77</f>
        <v>0</v>
      </c>
      <c r="AD77" s="26" t="str">
        <f t="shared" ca="1" si="21"/>
        <v/>
      </c>
    </row>
    <row r="78" spans="2:30" x14ac:dyDescent="0.2">
      <c r="Y78" s="18"/>
      <c r="AB78" s="8"/>
      <c r="AD78" s="26" t="str">
        <f t="shared" si="21"/>
        <v/>
      </c>
    </row>
    <row r="79" spans="2:30" x14ac:dyDescent="0.2">
      <c r="B79" s="18">
        <f>B77+1</f>
        <v>48</v>
      </c>
      <c r="D79" s="1" t="s">
        <v>69</v>
      </c>
      <c r="F79" s="42">
        <f ca="1">F75+F77</f>
        <v>0</v>
      </c>
      <c r="H79" s="42">
        <f>H75+H77</f>
        <v>0</v>
      </c>
      <c r="L79" s="42">
        <f ca="1">L75+L77</f>
        <v>0</v>
      </c>
      <c r="P79" s="10">
        <f ca="1">P75+P77</f>
        <v>0</v>
      </c>
      <c r="Q79" s="14"/>
      <c r="R79" s="10">
        <f ca="1">R75+R77</f>
        <v>0</v>
      </c>
      <c r="S79" s="8"/>
      <c r="T79" s="10">
        <f ca="1">T75+T77</f>
        <v>0</v>
      </c>
      <c r="U79" s="8"/>
      <c r="V79" s="10">
        <f ca="1">V75+V77</f>
        <v>0</v>
      </c>
      <c r="W79" s="8"/>
      <c r="X79" s="10">
        <f ca="1">X75+X77</f>
        <v>0</v>
      </c>
      <c r="Y79" s="18"/>
      <c r="Z79" s="10">
        <f ca="1">Z75+Z77</f>
        <v>0</v>
      </c>
      <c r="AB79" s="10">
        <f ca="1">AB75+AB77</f>
        <v>0</v>
      </c>
      <c r="AD79" s="26" t="str">
        <f t="shared" ca="1" si="21"/>
        <v/>
      </c>
    </row>
    <row r="80" spans="2:30" x14ac:dyDescent="0.2">
      <c r="D80" s="6"/>
      <c r="E80" s="6"/>
      <c r="F80" s="77"/>
      <c r="H80" s="77"/>
      <c r="L80" s="77"/>
      <c r="Y80" s="18"/>
      <c r="AD80" s="26" t="str">
        <f t="shared" si="21"/>
        <v/>
      </c>
    </row>
    <row r="81" spans="2:30" x14ac:dyDescent="0.2">
      <c r="F81" s="51"/>
      <c r="J81" s="2"/>
      <c r="AD81" s="26" t="str">
        <f t="shared" si="21"/>
        <v/>
      </c>
    </row>
    <row r="82" spans="2:30" x14ac:dyDescent="0.2">
      <c r="D82" s="6" t="s">
        <v>70</v>
      </c>
      <c r="F82" s="78"/>
      <c r="Y82" s="18"/>
      <c r="AD82" s="26" t="str">
        <f t="shared" si="21"/>
        <v/>
      </c>
    </row>
    <row r="83" spans="2:30" x14ac:dyDescent="0.2">
      <c r="Y83" s="18"/>
      <c r="AD83" s="26" t="str">
        <f t="shared" si="21"/>
        <v/>
      </c>
    </row>
    <row r="84" spans="2:30" x14ac:dyDescent="0.2">
      <c r="B84" s="18">
        <f>B79+1</f>
        <v>49</v>
      </c>
      <c r="D84" s="1" t="s">
        <v>71</v>
      </c>
      <c r="F84" s="51">
        <f ca="1">Function!P84</f>
        <v>0</v>
      </c>
      <c r="H84" s="51"/>
      <c r="L84" s="51">
        <f t="shared" ref="L84:L88" ca="1" si="29">F84-H84</f>
        <v>0</v>
      </c>
      <c r="N84" s="2"/>
      <c r="O84" s="74">
        <v>0</v>
      </c>
      <c r="P84" s="20">
        <f ca="1">OFFSET('Gas Supply Factors'!$B$14,$O84-1,P$14)*$L84+OFFSET('Gas Supply Factors'!$B$14,$K84-1,P$14)*$H84</f>
        <v>0</v>
      </c>
      <c r="R84" s="20">
        <f ca="1">OFFSET('Gas Supply Factors'!$B$14,$O84-1,R$14)*$L84+OFFSET('Gas Supply Factors'!$B$14,$K84-1,R$14)*$H84</f>
        <v>0</v>
      </c>
      <c r="S84" s="20"/>
      <c r="T84" s="20">
        <f ca="1">OFFSET('Gas Supply Factors'!$B$14,$O84-1,T$14)*$L84+OFFSET('Gas Supply Factors'!$B$14,$K84-1,T$14)*$H84</f>
        <v>0</v>
      </c>
      <c r="U84" s="20"/>
      <c r="V84" s="20">
        <f ca="1">OFFSET('Gas Supply Factors'!$B$14,$O84-1,V$14)*$L84+OFFSET('Gas Supply Factors'!$B$14,$K84-1,V$14)*$H84</f>
        <v>0</v>
      </c>
      <c r="W84" s="20"/>
      <c r="X84" s="20">
        <f ca="1">OFFSET('Gas Supply Factors'!$B$14,$O84-1,X$14)*$L84+OFFSET('Gas Supply Factors'!$B$14,$K84-1,X$14)*$H84</f>
        <v>0</v>
      </c>
      <c r="Z84" s="20">
        <f ca="1">OFFSET('Gas Supply Factors'!$B$14,$O84-1,Z$14)*$L84+OFFSET('Gas Supply Factors'!$B$14,$K84-1,Z$14)*$H84</f>
        <v>0</v>
      </c>
      <c r="AB84" s="20">
        <f t="shared" ref="AB84:AB88" ca="1" si="30">P84+R84+V84+X84+Z84+T84</f>
        <v>0</v>
      </c>
      <c r="AD84" s="26" t="str">
        <f t="shared" ca="1" si="21"/>
        <v/>
      </c>
    </row>
    <row r="85" spans="2:30" x14ac:dyDescent="0.2">
      <c r="B85" s="18">
        <f>B84+1</f>
        <v>50</v>
      </c>
      <c r="D85" s="1" t="s">
        <v>73</v>
      </c>
      <c r="F85" s="51">
        <f ca="1">Function!P85</f>
        <v>0</v>
      </c>
      <c r="H85" s="51"/>
      <c r="L85" s="51">
        <f t="shared" ca="1" si="29"/>
        <v>0</v>
      </c>
      <c r="N85" s="2"/>
      <c r="O85" s="74">
        <v>0</v>
      </c>
      <c r="P85" s="20">
        <f ca="1">OFFSET('Gas Supply Factors'!$B$14,$O85-1,P$14)*$L85+OFFSET('Gas Supply Factors'!$B$14,$K85-1,P$14)*$H85</f>
        <v>0</v>
      </c>
      <c r="R85" s="20">
        <f ca="1">OFFSET('Gas Supply Factors'!$B$14,$O85-1,R$14)*$L85+OFFSET('Gas Supply Factors'!$B$14,$K85-1,R$14)*$H85</f>
        <v>0</v>
      </c>
      <c r="S85" s="20"/>
      <c r="T85" s="20">
        <f ca="1">OFFSET('Gas Supply Factors'!$B$14,$O85-1,T$14)*$L85+OFFSET('Gas Supply Factors'!$B$14,$K85-1,T$14)*$H85</f>
        <v>0</v>
      </c>
      <c r="U85" s="20"/>
      <c r="V85" s="20">
        <f ca="1">OFFSET('Gas Supply Factors'!$B$14,$O85-1,V$14)*$L85+OFFSET('Gas Supply Factors'!$B$14,$K85-1,V$14)*$H85</f>
        <v>0</v>
      </c>
      <c r="W85" s="20"/>
      <c r="X85" s="20">
        <f ca="1">OFFSET('Gas Supply Factors'!$B$14,$O85-1,X$14)*$L85+OFFSET('Gas Supply Factors'!$B$14,$K85-1,X$14)*$H85</f>
        <v>0</v>
      </c>
      <c r="Z85" s="20">
        <f ca="1">OFFSET('Gas Supply Factors'!$B$14,$O85-1,Z$14)*$L85+OFFSET('Gas Supply Factors'!$B$14,$K85-1,Z$14)*$H85</f>
        <v>0</v>
      </c>
      <c r="AB85" s="20">
        <f t="shared" ca="1" si="30"/>
        <v>0</v>
      </c>
      <c r="AD85" s="26" t="str">
        <f t="shared" ca="1" si="21"/>
        <v/>
      </c>
    </row>
    <row r="86" spans="2:30" x14ac:dyDescent="0.2">
      <c r="B86" s="18">
        <f t="shared" ref="B86:B89" si="31">B85+1</f>
        <v>51</v>
      </c>
      <c r="D86" s="1" t="s">
        <v>74</v>
      </c>
      <c r="F86" s="51">
        <f ca="1">Function!P86</f>
        <v>0</v>
      </c>
      <c r="H86" s="51"/>
      <c r="L86" s="51">
        <f t="shared" ca="1" si="29"/>
        <v>0</v>
      </c>
      <c r="N86" s="2"/>
      <c r="O86" s="74">
        <v>0</v>
      </c>
      <c r="P86" s="20">
        <f ca="1">OFFSET('Gas Supply Factors'!$B$14,$O86-1,P$14)*$L86+OFFSET('Gas Supply Factors'!$B$14,$K86-1,P$14)*$H86</f>
        <v>0</v>
      </c>
      <c r="R86" s="20">
        <f ca="1">OFFSET('Gas Supply Factors'!$B$14,$O86-1,R$14)*$L86+OFFSET('Gas Supply Factors'!$B$14,$K86-1,R$14)*$H86</f>
        <v>0</v>
      </c>
      <c r="S86" s="20"/>
      <c r="T86" s="20">
        <f ca="1">OFFSET('Gas Supply Factors'!$B$14,$O86-1,T$14)*$L86+OFFSET('Gas Supply Factors'!$B$14,$K86-1,T$14)*$H86</f>
        <v>0</v>
      </c>
      <c r="U86" s="20"/>
      <c r="V86" s="20">
        <f ca="1">OFFSET('Gas Supply Factors'!$B$14,$O86-1,V$14)*$L86+OFFSET('Gas Supply Factors'!$B$14,$K86-1,V$14)*$H86</f>
        <v>0</v>
      </c>
      <c r="W86" s="20"/>
      <c r="X86" s="20">
        <f ca="1">OFFSET('Gas Supply Factors'!$B$14,$O86-1,X$14)*$L86+OFFSET('Gas Supply Factors'!$B$14,$K86-1,X$14)*$H86</f>
        <v>0</v>
      </c>
      <c r="Z86" s="20">
        <f ca="1">OFFSET('Gas Supply Factors'!$B$14,$O86-1,Z$14)*$L86+OFFSET('Gas Supply Factors'!$B$14,$K86-1,Z$14)*$H86</f>
        <v>0</v>
      </c>
      <c r="AB86" s="20">
        <f t="shared" ca="1" si="30"/>
        <v>0</v>
      </c>
      <c r="AD86" s="26" t="str">
        <f t="shared" ca="1" si="21"/>
        <v/>
      </c>
    </row>
    <row r="87" spans="2:30" x14ac:dyDescent="0.2">
      <c r="B87" s="18">
        <f t="shared" si="31"/>
        <v>52</v>
      </c>
      <c r="D87" s="1" t="s">
        <v>75</v>
      </c>
      <c r="F87" s="51">
        <f ca="1">Function!P87</f>
        <v>0</v>
      </c>
      <c r="H87" s="51"/>
      <c r="L87" s="51">
        <f t="shared" ca="1" si="29"/>
        <v>0</v>
      </c>
      <c r="N87" s="2"/>
      <c r="O87" s="74">
        <v>0</v>
      </c>
      <c r="P87" s="20">
        <f ca="1">OFFSET('Gas Supply Factors'!$B$14,$O87-1,P$14)*$L87+OFFSET('Gas Supply Factors'!$B$14,$K87-1,P$14)*$H87</f>
        <v>0</v>
      </c>
      <c r="R87" s="20">
        <f ca="1">OFFSET('Gas Supply Factors'!$B$14,$O87-1,R$14)*$L87+OFFSET('Gas Supply Factors'!$B$14,$K87-1,R$14)*$H87</f>
        <v>0</v>
      </c>
      <c r="S87" s="20"/>
      <c r="T87" s="20">
        <f ca="1">OFFSET('Gas Supply Factors'!$B$14,$O87-1,T$14)*$L87+OFFSET('Gas Supply Factors'!$B$14,$K87-1,T$14)*$H87</f>
        <v>0</v>
      </c>
      <c r="U87" s="20"/>
      <c r="V87" s="20">
        <f ca="1">OFFSET('Gas Supply Factors'!$B$14,$O87-1,V$14)*$L87+OFFSET('Gas Supply Factors'!$B$14,$K87-1,V$14)*$H87</f>
        <v>0</v>
      </c>
      <c r="W87" s="20"/>
      <c r="X87" s="20">
        <f ca="1">OFFSET('Gas Supply Factors'!$B$14,$O87-1,X$14)*$L87+OFFSET('Gas Supply Factors'!$B$14,$K87-1,X$14)*$H87</f>
        <v>0</v>
      </c>
      <c r="Z87" s="20">
        <f ca="1">OFFSET('Gas Supply Factors'!$B$14,$O87-1,Z$14)*$L87+OFFSET('Gas Supply Factors'!$B$14,$K87-1,Z$14)*$H87</f>
        <v>0</v>
      </c>
      <c r="AB87" s="20">
        <f t="shared" ca="1" si="30"/>
        <v>0</v>
      </c>
      <c r="AD87" s="26" t="str">
        <f t="shared" ca="1" si="21"/>
        <v/>
      </c>
    </row>
    <row r="88" spans="2:30" x14ac:dyDescent="0.2">
      <c r="B88" s="18">
        <f t="shared" si="31"/>
        <v>53</v>
      </c>
      <c r="D88" s="1" t="s">
        <v>76</v>
      </c>
      <c r="F88" s="51">
        <f ca="1">Function!P88</f>
        <v>0</v>
      </c>
      <c r="H88" s="51"/>
      <c r="L88" s="51">
        <f t="shared" ca="1" si="29"/>
        <v>0</v>
      </c>
      <c r="O88" s="74">
        <v>0</v>
      </c>
      <c r="P88" s="20">
        <f ca="1">OFFSET('Gas Supply Factors'!$B$14,$O88-1,P$14)*$L88+OFFSET('Gas Supply Factors'!$B$14,$K88-1,P$14)*$H88</f>
        <v>0</v>
      </c>
      <c r="R88" s="20">
        <f ca="1">OFFSET('Gas Supply Factors'!$B$14,$O88-1,R$14)*$L88+OFFSET('Gas Supply Factors'!$B$14,$K88-1,R$14)*$H88</f>
        <v>0</v>
      </c>
      <c r="S88" s="20"/>
      <c r="T88" s="20">
        <f ca="1">OFFSET('Gas Supply Factors'!$B$14,$O88-1,T$14)*$L88+OFFSET('Gas Supply Factors'!$B$14,$K88-1,T$14)*$H88</f>
        <v>0</v>
      </c>
      <c r="U88" s="20"/>
      <c r="V88" s="20">
        <f ca="1">OFFSET('Gas Supply Factors'!$B$14,$O88-1,V$14)*$L88+OFFSET('Gas Supply Factors'!$B$14,$K88-1,V$14)*$H88</f>
        <v>0</v>
      </c>
      <c r="W88" s="20"/>
      <c r="X88" s="20">
        <f ca="1">OFFSET('Gas Supply Factors'!$B$14,$O88-1,X$14)*$L88+OFFSET('Gas Supply Factors'!$B$14,$K88-1,X$14)*$H88</f>
        <v>0</v>
      </c>
      <c r="Z88" s="20">
        <f ca="1">OFFSET('Gas Supply Factors'!$B$14,$O88-1,Z$14)*$L88+OFFSET('Gas Supply Factors'!$B$14,$K88-1,Z$14)*$H88</f>
        <v>0</v>
      </c>
      <c r="AB88" s="20">
        <f t="shared" ca="1" si="30"/>
        <v>0</v>
      </c>
      <c r="AD88" s="26" t="str">
        <f t="shared" ca="1" si="21"/>
        <v/>
      </c>
    </row>
    <row r="89" spans="2:30" x14ac:dyDescent="0.2">
      <c r="B89" s="18">
        <f t="shared" si="31"/>
        <v>54</v>
      </c>
      <c r="D89" s="1" t="s">
        <v>77</v>
      </c>
      <c r="F89" s="42">
        <f ca="1">SUM(F82:F88)</f>
        <v>0</v>
      </c>
      <c r="H89" s="42">
        <f>SUM(H82:H88)</f>
        <v>0</v>
      </c>
      <c r="L89" s="42">
        <f ca="1">SUM(L82:L88)</f>
        <v>0</v>
      </c>
      <c r="P89" s="30">
        <f ca="1">SUM(P82:P88)</f>
        <v>0</v>
      </c>
      <c r="Q89" s="24"/>
      <c r="R89" s="30">
        <f ca="1">SUM(R82:R88)</f>
        <v>0</v>
      </c>
      <c r="S89" s="24"/>
      <c r="T89" s="30">
        <f ca="1">SUM(T82:T88)</f>
        <v>0</v>
      </c>
      <c r="U89" s="24"/>
      <c r="V89" s="30">
        <f ca="1">SUM(V82:V88)</f>
        <v>0</v>
      </c>
      <c r="W89" s="24"/>
      <c r="X89" s="30">
        <f ca="1">SUM(X82:X88)</f>
        <v>0</v>
      </c>
      <c r="Y89" s="18"/>
      <c r="Z89" s="30">
        <f ca="1">SUM(Z82:Z88)</f>
        <v>0</v>
      </c>
      <c r="AB89" s="30">
        <f ca="1">SUM(AB82:AB88)</f>
        <v>0</v>
      </c>
      <c r="AD89" s="26" t="str">
        <f t="shared" ca="1" si="21"/>
        <v/>
      </c>
    </row>
    <row r="90" spans="2:30" x14ac:dyDescent="0.2">
      <c r="Y90" s="18"/>
      <c r="AD90" s="26" t="str">
        <f t="shared" si="21"/>
        <v/>
      </c>
    </row>
    <row r="91" spans="2:30" x14ac:dyDescent="0.2">
      <c r="AD91" s="26" t="str">
        <f t="shared" si="21"/>
        <v/>
      </c>
    </row>
    <row r="92" spans="2:30" x14ac:dyDescent="0.2">
      <c r="B92" s="18">
        <f>B89+1</f>
        <v>55</v>
      </c>
      <c r="D92" s="1" t="s">
        <v>78</v>
      </c>
      <c r="F92" s="42">
        <f ca="1">F79+F89</f>
        <v>0</v>
      </c>
      <c r="H92" s="42">
        <f>H79+H89</f>
        <v>0</v>
      </c>
      <c r="L92" s="42">
        <f ca="1">L79+L89</f>
        <v>0</v>
      </c>
      <c r="P92" s="29">
        <f ca="1">P79+P89</f>
        <v>0</v>
      </c>
      <c r="Q92" s="8"/>
      <c r="R92" s="10">
        <f ca="1">R79+R89</f>
        <v>0</v>
      </c>
      <c r="S92" s="8"/>
      <c r="T92" s="10">
        <f ca="1">T79+T89</f>
        <v>0</v>
      </c>
      <c r="U92" s="8"/>
      <c r="V92" s="10">
        <f ca="1">V79+V89</f>
        <v>0</v>
      </c>
      <c r="W92" s="8"/>
      <c r="X92" s="10">
        <f ca="1">X79+X89</f>
        <v>0</v>
      </c>
      <c r="Y92" s="8"/>
      <c r="Z92" s="10">
        <f ca="1">Z79+Z89</f>
        <v>0</v>
      </c>
      <c r="AA92" s="8"/>
      <c r="AB92" s="10">
        <f ca="1">AB79+AB89</f>
        <v>0</v>
      </c>
      <c r="AD92" s="26" t="str">
        <f t="shared" ca="1" si="21"/>
        <v/>
      </c>
    </row>
    <row r="93" spans="2:30" x14ac:dyDescent="0.2">
      <c r="AD93" s="26" t="str">
        <f t="shared" si="21"/>
        <v/>
      </c>
    </row>
    <row r="94" spans="2:30" x14ac:dyDescent="0.2">
      <c r="AD94" s="26" t="str">
        <f t="shared" si="21"/>
        <v/>
      </c>
    </row>
    <row r="95" spans="2:30" x14ac:dyDescent="0.2">
      <c r="B95" s="18">
        <f>B92+1</f>
        <v>56</v>
      </c>
      <c r="D95" s="1" t="s">
        <v>79</v>
      </c>
      <c r="F95" s="87">
        <f>Function!P95</f>
        <v>6.0821321807016528E-2</v>
      </c>
      <c r="G95" s="126"/>
      <c r="H95" s="87">
        <v>6.0821321807016528E-2</v>
      </c>
      <c r="I95" s="126"/>
      <c r="J95" s="126"/>
      <c r="K95" s="126"/>
      <c r="L95" s="87">
        <v>6.0821321807016528E-2</v>
      </c>
      <c r="M95" s="126"/>
      <c r="N95" s="126"/>
      <c r="O95" s="139"/>
      <c r="P95" s="140">
        <f>$F$95</f>
        <v>6.0821321807016528E-2</v>
      </c>
      <c r="Q95" s="141"/>
      <c r="R95" s="140">
        <f>$F$95</f>
        <v>6.0821321807016528E-2</v>
      </c>
      <c r="S95" s="140"/>
      <c r="T95" s="140">
        <f>$F$95</f>
        <v>6.0821321807016528E-2</v>
      </c>
      <c r="U95" s="141"/>
      <c r="V95" s="140">
        <f>$F$95</f>
        <v>6.0821321807016528E-2</v>
      </c>
      <c r="W95" s="141"/>
      <c r="X95" s="140">
        <f>$F$95</f>
        <v>6.0821321807016528E-2</v>
      </c>
      <c r="Y95" s="140"/>
      <c r="Z95" s="140">
        <f>$F$95</f>
        <v>6.0821321807016528E-2</v>
      </c>
      <c r="AB95" s="25">
        <f>F95</f>
        <v>6.0821321807016528E-2</v>
      </c>
      <c r="AD95" s="26" t="str">
        <f t="shared" si="21"/>
        <v/>
      </c>
    </row>
    <row r="96" spans="2:30" x14ac:dyDescent="0.2">
      <c r="AD96" s="26" t="str">
        <f t="shared" si="21"/>
        <v/>
      </c>
    </row>
    <row r="97" spans="2:30" x14ac:dyDescent="0.2">
      <c r="B97" s="18">
        <f>B95+1</f>
        <v>57</v>
      </c>
      <c r="D97" s="1" t="s">
        <v>80</v>
      </c>
      <c r="F97" s="42">
        <f ca="1">F92*F95</f>
        <v>0</v>
      </c>
      <c r="H97" s="42">
        <f>H92*H95</f>
        <v>0</v>
      </c>
      <c r="L97" s="42">
        <f ca="1">L92*L95</f>
        <v>0</v>
      </c>
      <c r="P97" s="10">
        <f ca="1">P92*P95</f>
        <v>0</v>
      </c>
      <c r="R97" s="10">
        <f ca="1">R92*R95</f>
        <v>0</v>
      </c>
      <c r="S97" s="8"/>
      <c r="T97" s="10">
        <f ca="1">T92*T95</f>
        <v>0</v>
      </c>
      <c r="V97" s="10">
        <f ca="1">V92*V95</f>
        <v>0</v>
      </c>
      <c r="X97" s="10">
        <f ca="1">X92*X95</f>
        <v>0</v>
      </c>
      <c r="Z97" s="10">
        <f ca="1">Z92*Z95</f>
        <v>0</v>
      </c>
      <c r="AB97" s="10">
        <f t="shared" ref="AB97" ca="1" si="32">P97+R97+V97+X97+Z97+T97</f>
        <v>0</v>
      </c>
      <c r="AD97" s="26" t="str">
        <f t="shared" ca="1" si="21"/>
        <v/>
      </c>
    </row>
    <row r="98" spans="2:30" x14ac:dyDescent="0.2">
      <c r="F98" s="51"/>
      <c r="H98" s="51"/>
      <c r="L98" s="51"/>
      <c r="AD98" s="26" t="str">
        <f t="shared" si="21"/>
        <v/>
      </c>
    </row>
    <row r="99" spans="2:30" x14ac:dyDescent="0.2">
      <c r="F99" s="51"/>
      <c r="H99" s="51"/>
      <c r="L99" s="51"/>
      <c r="AD99" s="26" t="str">
        <f t="shared" si="21"/>
        <v/>
      </c>
    </row>
    <row r="100" spans="2:30" x14ac:dyDescent="0.2">
      <c r="D100" s="6" t="s">
        <v>81</v>
      </c>
      <c r="AD100" s="26" t="str">
        <f t="shared" si="21"/>
        <v/>
      </c>
    </row>
    <row r="101" spans="2:30" x14ac:dyDescent="0.2">
      <c r="AD101" s="26" t="str">
        <f t="shared" si="21"/>
        <v/>
      </c>
    </row>
    <row r="102" spans="2:30" x14ac:dyDescent="0.2">
      <c r="B102" s="18">
        <f>B97+1</f>
        <v>58</v>
      </c>
      <c r="D102" s="1" t="s">
        <v>82</v>
      </c>
      <c r="F102" s="51">
        <f ca="1">Function!P102</f>
        <v>0</v>
      </c>
      <c r="H102" s="51"/>
      <c r="L102" s="51">
        <f t="shared" ref="L102:L103" ca="1" si="33">F102-H102</f>
        <v>0</v>
      </c>
      <c r="O102" s="74">
        <v>0</v>
      </c>
      <c r="P102" s="20">
        <f ca="1">OFFSET('Gas Supply Factors'!$B$14,$O102-1,P$14)*$L102+OFFSET('Gas Supply Factors'!$B$14,$K102-1,P$14)*$H102</f>
        <v>0</v>
      </c>
      <c r="R102" s="20">
        <f ca="1">OFFSET('Gas Supply Factors'!$B$14,$O102-1,R$14)*$L102+OFFSET('Gas Supply Factors'!$B$14,$K102-1,R$14)*$H102</f>
        <v>0</v>
      </c>
      <c r="S102" s="20"/>
      <c r="T102" s="20">
        <f ca="1">OFFSET('Gas Supply Factors'!$B$14,$O102-1,T$14)*$L102+OFFSET('Gas Supply Factors'!$B$14,$K102-1,T$14)*$H102</f>
        <v>0</v>
      </c>
      <c r="U102" s="20"/>
      <c r="V102" s="20">
        <f ca="1">OFFSET('Gas Supply Factors'!$B$14,$O102-1,V$14)*$L102+OFFSET('Gas Supply Factors'!$B$14,$K102-1,V$14)*$H102</f>
        <v>0</v>
      </c>
      <c r="W102" s="20"/>
      <c r="X102" s="20">
        <f ca="1">OFFSET('Gas Supply Factors'!$B$14,$O102-1,X$14)*$L102+OFFSET('Gas Supply Factors'!$B$14,$K102-1,X$14)*$H102</f>
        <v>0</v>
      </c>
      <c r="Z102" s="20">
        <f ca="1">OFFSET('Gas Supply Factors'!$B$14,$O102-1,Z$14)*$L102+OFFSET('Gas Supply Factors'!$B$14,$K102-1,Z$14)*$H102</f>
        <v>0</v>
      </c>
      <c r="AB102" s="20">
        <f t="shared" ref="AB102:AB103" ca="1" si="34">P102+R102+V102+X102+Z102+T102</f>
        <v>0</v>
      </c>
      <c r="AD102" s="26" t="str">
        <f t="shared" ca="1" si="21"/>
        <v/>
      </c>
    </row>
    <row r="103" spans="2:30" x14ac:dyDescent="0.2">
      <c r="B103" s="18">
        <f>B102+1</f>
        <v>59</v>
      </c>
      <c r="D103" s="1" t="s">
        <v>56</v>
      </c>
      <c r="F103" s="51">
        <f ca="1">Function!P103</f>
        <v>0</v>
      </c>
      <c r="H103" s="51"/>
      <c r="L103" s="51">
        <f t="shared" ca="1" si="33"/>
        <v>0</v>
      </c>
      <c r="N103" s="2"/>
      <c r="O103" s="74">
        <v>0</v>
      </c>
      <c r="P103" s="20">
        <f ca="1">OFFSET('Gas Supply Factors'!$B$14,$O103-1,P$14)*$L103+OFFSET('Gas Supply Factors'!$B$14,$K103-1,P$14)*$H103</f>
        <v>0</v>
      </c>
      <c r="R103" s="20">
        <f ca="1">OFFSET('Gas Supply Factors'!$B$14,$O103-1,R$14)*$L103+OFFSET('Gas Supply Factors'!$B$14,$K103-1,R$14)*$H103</f>
        <v>0</v>
      </c>
      <c r="S103" s="20"/>
      <c r="T103" s="20">
        <f ca="1">OFFSET('Gas Supply Factors'!$B$14,$O103-1,T$14)*$L103+OFFSET('Gas Supply Factors'!$B$14,$K103-1,T$14)*$H103</f>
        <v>0</v>
      </c>
      <c r="U103" s="20"/>
      <c r="V103" s="20">
        <f ca="1">OFFSET('Gas Supply Factors'!$B$14,$O103-1,V$14)*$L103+OFFSET('Gas Supply Factors'!$B$14,$K103-1,V$14)*$H103</f>
        <v>0</v>
      </c>
      <c r="W103" s="20"/>
      <c r="X103" s="20">
        <f ca="1">OFFSET('Gas Supply Factors'!$B$14,$O103-1,X$14)*$L103+OFFSET('Gas Supply Factors'!$B$14,$K103-1,X$14)*$H103</f>
        <v>0</v>
      </c>
      <c r="Z103" s="20">
        <f ca="1">OFFSET('Gas Supply Factors'!$B$14,$O103-1,Z$14)*$L103+OFFSET('Gas Supply Factors'!$B$14,$K103-1,Z$14)*$H103</f>
        <v>0</v>
      </c>
      <c r="AB103" s="20">
        <f t="shared" ca="1" si="34"/>
        <v>0</v>
      </c>
      <c r="AD103" s="26" t="str">
        <f t="shared" ca="1" si="21"/>
        <v/>
      </c>
    </row>
    <row r="104" spans="2:30" x14ac:dyDescent="0.2">
      <c r="B104" s="18">
        <f>B103+1</f>
        <v>60</v>
      </c>
      <c r="D104" s="1" t="s">
        <v>84</v>
      </c>
      <c r="F104" s="42">
        <f ca="1">F102+F103</f>
        <v>0</v>
      </c>
      <c r="H104" s="42">
        <f>H102+H103</f>
        <v>0</v>
      </c>
      <c r="L104" s="42">
        <f ca="1">L102+L103</f>
        <v>0</v>
      </c>
      <c r="P104" s="42">
        <f ca="1">P102+P103</f>
        <v>0</v>
      </c>
      <c r="R104" s="42">
        <f ca="1">R102+R103</f>
        <v>0</v>
      </c>
      <c r="S104" s="51"/>
      <c r="T104" s="42">
        <f ca="1">T102+T103</f>
        <v>0</v>
      </c>
      <c r="U104" s="20"/>
      <c r="V104" s="42">
        <f ca="1">V102+V103</f>
        <v>0</v>
      </c>
      <c r="W104" s="20"/>
      <c r="X104" s="42">
        <f ca="1">X102+X103</f>
        <v>0</v>
      </c>
      <c r="Z104" s="42">
        <f ca="1">Z102+Z103</f>
        <v>0</v>
      </c>
      <c r="AB104" s="42">
        <f ca="1">AB102+AB103</f>
        <v>0</v>
      </c>
      <c r="AD104" s="26" t="str">
        <f t="shared" ca="1" si="21"/>
        <v/>
      </c>
    </row>
    <row r="105" spans="2:30" x14ac:dyDescent="0.2">
      <c r="AD105" s="26" t="str">
        <f t="shared" si="21"/>
        <v/>
      </c>
    </row>
    <row r="106" spans="2:30" x14ac:dyDescent="0.2">
      <c r="D106" s="6" t="s">
        <v>85</v>
      </c>
      <c r="F106" s="51"/>
      <c r="H106" s="51"/>
      <c r="L106" s="51"/>
      <c r="AD106" s="26" t="str">
        <f t="shared" si="21"/>
        <v/>
      </c>
    </row>
    <row r="107" spans="2:30" x14ac:dyDescent="0.2">
      <c r="F107" s="51"/>
      <c r="H107" s="51"/>
      <c r="L107" s="51"/>
      <c r="AD107" s="26" t="str">
        <f t="shared" si="21"/>
        <v/>
      </c>
    </row>
    <row r="108" spans="2:30" x14ac:dyDescent="0.2">
      <c r="B108" s="18">
        <f>B104+1</f>
        <v>61</v>
      </c>
      <c r="D108" s="1" t="s">
        <v>86</v>
      </c>
      <c r="F108" s="51">
        <f ca="1">Function!P108</f>
        <v>0</v>
      </c>
      <c r="H108" s="51"/>
      <c r="L108" s="51">
        <f t="shared" ref="L108:L109" ca="1" si="35">F108-H108</f>
        <v>0</v>
      </c>
      <c r="N108" s="2"/>
      <c r="O108" s="74">
        <v>0</v>
      </c>
      <c r="P108" s="20">
        <f ca="1">OFFSET('Gas Supply Factors'!$B$14,$O108-1,P$14)*$L108+OFFSET('Gas Supply Factors'!$B$14,$K108-1,P$14)*$H108</f>
        <v>0</v>
      </c>
      <c r="R108" s="20">
        <f ca="1">OFFSET('Gas Supply Factors'!$B$14,$O108-1,R$14)*$L108+OFFSET('Gas Supply Factors'!$B$14,$K108-1,R$14)*$H108</f>
        <v>0</v>
      </c>
      <c r="S108" s="20"/>
      <c r="T108" s="20">
        <f ca="1">OFFSET('Gas Supply Factors'!$B$14,$O108-1,T$14)*$L108+OFFSET('Gas Supply Factors'!$B$14,$K108-1,T$14)*$H108</f>
        <v>0</v>
      </c>
      <c r="U108" s="20"/>
      <c r="V108" s="20">
        <f ca="1">OFFSET('Gas Supply Factors'!$B$14,$O108-1,V$14)*$L108+OFFSET('Gas Supply Factors'!$B$14,$K108-1,V$14)*$H108</f>
        <v>0</v>
      </c>
      <c r="W108" s="20"/>
      <c r="X108" s="20">
        <f ca="1">OFFSET('Gas Supply Factors'!$B$14,$O108-1,X$14)*$L108+OFFSET('Gas Supply Factors'!$B$14,$K108-1,X$14)*$H108</f>
        <v>0</v>
      </c>
      <c r="Z108" s="20">
        <f ca="1">OFFSET('Gas Supply Factors'!$B$14,$O108-1,Z$14)*$L108+OFFSET('Gas Supply Factors'!$B$14,$K108-1,Z$14)*$H108</f>
        <v>0</v>
      </c>
      <c r="AB108" s="20">
        <f t="shared" ref="AB108:AB109" ca="1" si="36">P108+R108+V108+X108+Z108+T108</f>
        <v>0</v>
      </c>
      <c r="AD108" s="26" t="str">
        <f t="shared" ca="1" si="21"/>
        <v/>
      </c>
    </row>
    <row r="109" spans="2:30" x14ac:dyDescent="0.2">
      <c r="B109" s="18">
        <f>B108+1</f>
        <v>62</v>
      </c>
      <c r="D109" s="1" t="s">
        <v>88</v>
      </c>
      <c r="F109" s="51">
        <f ca="1">Function!P109</f>
        <v>0</v>
      </c>
      <c r="H109" s="51"/>
      <c r="L109" s="51">
        <f t="shared" ca="1" si="35"/>
        <v>0</v>
      </c>
      <c r="O109" s="74">
        <v>0</v>
      </c>
      <c r="P109" s="20">
        <f ca="1">OFFSET('Gas Supply Factors'!$B$14,$O109-1,P$14)*$L109+OFFSET('Gas Supply Factors'!$B$14,$K109-1,P$14)*$H109</f>
        <v>0</v>
      </c>
      <c r="R109" s="20">
        <f ca="1">OFFSET('Gas Supply Factors'!$B$14,$O109-1,R$14)*$L109+OFFSET('Gas Supply Factors'!$B$14,$K109-1,R$14)*$H109</f>
        <v>0</v>
      </c>
      <c r="S109" s="20"/>
      <c r="T109" s="20">
        <f ca="1">OFFSET('Gas Supply Factors'!$B$14,$O109-1,T$14)*$L109+OFFSET('Gas Supply Factors'!$B$14,$K109-1,T$14)*$H109</f>
        <v>0</v>
      </c>
      <c r="U109" s="20"/>
      <c r="V109" s="20">
        <f ca="1">OFFSET('Gas Supply Factors'!$B$14,$O109-1,V$14)*$L109+OFFSET('Gas Supply Factors'!$B$14,$K109-1,V$14)*$H109</f>
        <v>0</v>
      </c>
      <c r="W109" s="20"/>
      <c r="X109" s="20">
        <f ca="1">OFFSET('Gas Supply Factors'!$B$14,$O109-1,X$14)*$L109+OFFSET('Gas Supply Factors'!$B$14,$K109-1,X$14)*$H109</f>
        <v>0</v>
      </c>
      <c r="Z109" s="20">
        <f ca="1">OFFSET('Gas Supply Factors'!$B$14,$O109-1,Z$14)*$L109+OFFSET('Gas Supply Factors'!$B$14,$K109-1,Z$14)*$H109</f>
        <v>0</v>
      </c>
      <c r="AB109" s="20">
        <f t="shared" ca="1" si="36"/>
        <v>0</v>
      </c>
      <c r="AD109" s="26" t="str">
        <f t="shared" ca="1" si="21"/>
        <v/>
      </c>
    </row>
    <row r="110" spans="2:30" x14ac:dyDescent="0.2">
      <c r="B110" s="18">
        <f>B109+1</f>
        <v>63</v>
      </c>
      <c r="D110" s="1" t="s">
        <v>90</v>
      </c>
      <c r="F110" s="42">
        <f ca="1">F108+F109</f>
        <v>0</v>
      </c>
      <c r="H110" s="42">
        <f>H108+H109</f>
        <v>0</v>
      </c>
      <c r="L110" s="42">
        <f ca="1">L108+L109</f>
        <v>0</v>
      </c>
      <c r="P110" s="42">
        <f ca="1">P108+P109</f>
        <v>0</v>
      </c>
      <c r="R110" s="42">
        <f ca="1">R108+R109</f>
        <v>0</v>
      </c>
      <c r="S110" s="51"/>
      <c r="T110" s="42">
        <f ca="1">T108+T109</f>
        <v>0</v>
      </c>
      <c r="U110" s="20"/>
      <c r="V110" s="42">
        <f ca="1">V108+V109</f>
        <v>0</v>
      </c>
      <c r="W110" s="20"/>
      <c r="X110" s="42">
        <f ca="1">X108+X109</f>
        <v>0</v>
      </c>
      <c r="Z110" s="42">
        <f ca="1">Z108+Z109</f>
        <v>0</v>
      </c>
      <c r="AB110" s="42">
        <f ca="1">AB108+AB109</f>
        <v>0</v>
      </c>
      <c r="AD110" s="26" t="str">
        <f t="shared" ca="1" si="21"/>
        <v/>
      </c>
    </row>
    <row r="111" spans="2:30" x14ac:dyDescent="0.2">
      <c r="AD111" s="26" t="str">
        <f t="shared" si="21"/>
        <v/>
      </c>
    </row>
    <row r="112" spans="2:30" x14ac:dyDescent="0.2">
      <c r="AD112" s="26" t="str">
        <f t="shared" si="21"/>
        <v/>
      </c>
    </row>
    <row r="113" spans="2:30" x14ac:dyDescent="0.2">
      <c r="D113" s="6" t="s">
        <v>91</v>
      </c>
      <c r="AD113" s="26" t="str">
        <f t="shared" si="21"/>
        <v/>
      </c>
    </row>
    <row r="114" spans="2:30" x14ac:dyDescent="0.2">
      <c r="AD114" s="26" t="str">
        <f t="shared" si="21"/>
        <v/>
      </c>
    </row>
    <row r="115" spans="2:30" x14ac:dyDescent="0.2">
      <c r="D115" s="1" t="s">
        <v>17</v>
      </c>
      <c r="AD115" s="26" t="str">
        <f t="shared" si="21"/>
        <v/>
      </c>
    </row>
    <row r="116" spans="2:30" x14ac:dyDescent="0.2">
      <c r="B116" s="18">
        <f>B110+1</f>
        <v>64</v>
      </c>
      <c r="D116" s="36" t="s">
        <v>97</v>
      </c>
      <c r="F116" s="51">
        <f ca="1">Function!P116</f>
        <v>2247538.0139059885</v>
      </c>
      <c r="H116" s="79"/>
      <c r="L116" s="51">
        <f t="shared" ref="L116:L160" ca="1" si="37">F116-H116</f>
        <v>2247538.0139059885</v>
      </c>
      <c r="N116" s="2" t="s">
        <v>182</v>
      </c>
      <c r="O116" s="74">
        <v>4</v>
      </c>
      <c r="P116" s="20">
        <f ca="1">OFFSET('Gas Supply Factors'!$B$14,$O116-1,P$14)*$L116+OFFSET('Gas Supply Factors'!$B$14,$K116-1,P$14)*$H116</f>
        <v>1878311.1040714213</v>
      </c>
      <c r="R116" s="20">
        <f ca="1">OFFSET('Gas Supply Factors'!$B$14,$O116-1,R$14)*$L116+OFFSET('Gas Supply Factors'!$B$14,$K116-1,R$14)*$H116</f>
        <v>161486.41315728414</v>
      </c>
      <c r="S116" s="20"/>
      <c r="T116" s="20">
        <f ca="1">OFFSET('Gas Supply Factors'!$B$14,$O116-1,T$14)*$L116+OFFSET('Gas Supply Factors'!$B$14,$K116-1,T$14)*$H116</f>
        <v>40328.527901042762</v>
      </c>
      <c r="U116" s="20"/>
      <c r="V116" s="20">
        <f ca="1">OFFSET('Gas Supply Factors'!$B$14,$O116-1,V$14)*$L116+OFFSET('Gas Supply Factors'!$B$14,$K116-1,V$14)*$H116</f>
        <v>152523.42553920622</v>
      </c>
      <c r="W116" s="20"/>
      <c r="X116" s="20">
        <f ca="1">OFFSET('Gas Supply Factors'!$B$14,$O116-1,X$14)*$L116+OFFSET('Gas Supply Factors'!$B$14,$K116-1,X$14)*$H116</f>
        <v>14888.543237034275</v>
      </c>
      <c r="Z116" s="20">
        <f ca="1">OFFSET('Gas Supply Factors'!$B$14,$O116-1,Z$14)*$L116+OFFSET('Gas Supply Factors'!$B$14,$K116-1,Z$14)*$H116</f>
        <v>0</v>
      </c>
      <c r="AB116" s="20">
        <f t="shared" ref="AB116:AB131" ca="1" si="38">P116+R116+V116+X116+Z116+T116</f>
        <v>2247538.0139059885</v>
      </c>
      <c r="AD116" s="26" t="str">
        <f t="shared" ca="1" si="21"/>
        <v/>
      </c>
    </row>
    <row r="117" spans="2:30" x14ac:dyDescent="0.2">
      <c r="B117" s="18">
        <f t="shared" ref="B117:B122" si="39">B116+1</f>
        <v>65</v>
      </c>
      <c r="D117" s="36" t="s">
        <v>99</v>
      </c>
      <c r="F117" s="51">
        <f ca="1">Function!P117</f>
        <v>0</v>
      </c>
      <c r="H117" s="79"/>
      <c r="L117" s="51">
        <f t="shared" ca="1" si="37"/>
        <v>0</v>
      </c>
      <c r="O117" s="74">
        <v>0</v>
      </c>
      <c r="P117" s="20">
        <f ca="1">OFFSET('Gas Supply Factors'!$B$14,$O117-1,P$14)*$L117+OFFSET('Gas Supply Factors'!$B$14,$K117-1,P$14)*$H117</f>
        <v>0</v>
      </c>
      <c r="R117" s="20">
        <f ca="1">OFFSET('Gas Supply Factors'!$B$14,$O117-1,R$14)*$L117+OFFSET('Gas Supply Factors'!$B$14,$K117-1,R$14)*$H117</f>
        <v>0</v>
      </c>
      <c r="S117" s="20"/>
      <c r="T117" s="20">
        <f ca="1">OFFSET('Gas Supply Factors'!$B$14,$O117-1,T$14)*$L117+OFFSET('Gas Supply Factors'!$B$14,$K117-1,T$14)*$H117</f>
        <v>0</v>
      </c>
      <c r="U117" s="20"/>
      <c r="V117" s="20">
        <f ca="1">OFFSET('Gas Supply Factors'!$B$14,$O117-1,V$14)*$L117+OFFSET('Gas Supply Factors'!$B$14,$K117-1,V$14)*$H117</f>
        <v>0</v>
      </c>
      <c r="W117" s="20"/>
      <c r="X117" s="20">
        <f ca="1">OFFSET('Gas Supply Factors'!$B$14,$O117-1,X$14)*$L117+OFFSET('Gas Supply Factors'!$B$14,$K117-1,X$14)*$H117</f>
        <v>0</v>
      </c>
      <c r="Z117" s="20">
        <f ca="1">OFFSET('Gas Supply Factors'!$B$14,$O117-1,Z$14)*$L117+OFFSET('Gas Supply Factors'!$B$14,$K117-1,Z$14)*$H117</f>
        <v>0</v>
      </c>
      <c r="AB117" s="20">
        <f t="shared" ca="1" si="38"/>
        <v>0</v>
      </c>
      <c r="AD117" s="26" t="str">
        <f t="shared" ca="1" si="21"/>
        <v/>
      </c>
    </row>
    <row r="118" spans="2:30" x14ac:dyDescent="0.2">
      <c r="B118" s="18">
        <f t="shared" si="39"/>
        <v>66</v>
      </c>
      <c r="D118" s="36" t="s">
        <v>101</v>
      </c>
      <c r="F118" s="51">
        <f ca="1">Function!P118</f>
        <v>0</v>
      </c>
      <c r="H118" s="79"/>
      <c r="L118" s="51">
        <f t="shared" ca="1" si="37"/>
        <v>0</v>
      </c>
      <c r="O118" s="74">
        <v>0</v>
      </c>
      <c r="P118" s="20">
        <f ca="1">OFFSET('Gas Supply Factors'!$B$14,$O118-1,P$14)*$L118+OFFSET('Gas Supply Factors'!$B$14,$K118-1,P$14)*$H118</f>
        <v>0</v>
      </c>
      <c r="R118" s="20">
        <f ca="1">OFFSET('Gas Supply Factors'!$B$14,$O118-1,R$14)*$L118+OFFSET('Gas Supply Factors'!$B$14,$K118-1,R$14)*$H118</f>
        <v>0</v>
      </c>
      <c r="S118" s="20"/>
      <c r="T118" s="20">
        <f ca="1">OFFSET('Gas Supply Factors'!$B$14,$O118-1,T$14)*$L118+OFFSET('Gas Supply Factors'!$B$14,$K118-1,T$14)*$H118</f>
        <v>0</v>
      </c>
      <c r="U118" s="20"/>
      <c r="V118" s="20">
        <f ca="1">OFFSET('Gas Supply Factors'!$B$14,$O118-1,V$14)*$L118+OFFSET('Gas Supply Factors'!$B$14,$K118-1,V$14)*$H118</f>
        <v>0</v>
      </c>
      <c r="W118" s="20"/>
      <c r="X118" s="20">
        <f ca="1">OFFSET('Gas Supply Factors'!$B$14,$O118-1,X$14)*$L118+OFFSET('Gas Supply Factors'!$B$14,$K118-1,X$14)*$H118</f>
        <v>0</v>
      </c>
      <c r="Z118" s="20">
        <f ca="1">OFFSET('Gas Supply Factors'!$B$14,$O118-1,Z$14)*$L118+OFFSET('Gas Supply Factors'!$B$14,$K118-1,Z$14)*$H118</f>
        <v>0</v>
      </c>
      <c r="AB118" s="20">
        <f t="shared" ca="1" si="38"/>
        <v>0</v>
      </c>
      <c r="AD118" s="26" t="str">
        <f t="shared" ca="1" si="21"/>
        <v/>
      </c>
    </row>
    <row r="119" spans="2:30" x14ac:dyDescent="0.2">
      <c r="B119" s="18">
        <f t="shared" si="39"/>
        <v>67</v>
      </c>
      <c r="D119" s="36" t="s">
        <v>103</v>
      </c>
      <c r="F119" s="51">
        <f ca="1">Function!P119</f>
        <v>0</v>
      </c>
      <c r="H119" s="79"/>
      <c r="L119" s="51">
        <f t="shared" ca="1" si="37"/>
        <v>0</v>
      </c>
      <c r="N119" s="2"/>
      <c r="O119" s="74">
        <v>0</v>
      </c>
      <c r="P119" s="20">
        <f ca="1">OFFSET('Gas Supply Factors'!$B$14,$O119-1,P$14)*$L119+OFFSET('Gas Supply Factors'!$B$14,$K119-1,P$14)*$H119</f>
        <v>0</v>
      </c>
      <c r="R119" s="20">
        <f ca="1">OFFSET('Gas Supply Factors'!$B$14,$O119-1,R$14)*$L119+OFFSET('Gas Supply Factors'!$B$14,$K119-1,R$14)*$H119</f>
        <v>0</v>
      </c>
      <c r="S119" s="20"/>
      <c r="T119" s="20">
        <f ca="1">OFFSET('Gas Supply Factors'!$B$14,$O119-1,T$14)*$L119+OFFSET('Gas Supply Factors'!$B$14,$K119-1,T$14)*$H119</f>
        <v>0</v>
      </c>
      <c r="U119" s="20"/>
      <c r="V119" s="20">
        <f ca="1">OFFSET('Gas Supply Factors'!$B$14,$O119-1,V$14)*$L119+OFFSET('Gas Supply Factors'!$B$14,$K119-1,V$14)*$H119</f>
        <v>0</v>
      </c>
      <c r="W119" s="20"/>
      <c r="X119" s="20">
        <f ca="1">OFFSET('Gas Supply Factors'!$B$14,$O119-1,X$14)*$L119+OFFSET('Gas Supply Factors'!$B$14,$K119-1,X$14)*$H119</f>
        <v>0</v>
      </c>
      <c r="Z119" s="20">
        <f ca="1">OFFSET('Gas Supply Factors'!$B$14,$O119-1,Z$14)*$L119+OFFSET('Gas Supply Factors'!$B$14,$K119-1,Z$14)*$H119</f>
        <v>0</v>
      </c>
      <c r="AB119" s="20">
        <f t="shared" ca="1" si="38"/>
        <v>0</v>
      </c>
      <c r="AD119" s="26" t="str">
        <f t="shared" ca="1" si="21"/>
        <v/>
      </c>
    </row>
    <row r="120" spans="2:30" x14ac:dyDescent="0.2">
      <c r="B120" s="18">
        <f t="shared" si="39"/>
        <v>68</v>
      </c>
      <c r="D120" s="36" t="s">
        <v>105</v>
      </c>
      <c r="F120" s="51">
        <f ca="1">Function!P120</f>
        <v>0</v>
      </c>
      <c r="H120" s="79"/>
      <c r="L120" s="51">
        <f t="shared" ca="1" si="37"/>
        <v>0</v>
      </c>
      <c r="N120" s="32" t="s">
        <v>183</v>
      </c>
      <c r="O120" s="74">
        <v>0</v>
      </c>
      <c r="P120" s="20">
        <f ca="1">OFFSET('Gas Supply Factors'!$B$14,$O120-1,P$14)*$L120+OFFSET('Gas Supply Factors'!$B$14,$K120-1,P$14)*$H120</f>
        <v>0</v>
      </c>
      <c r="R120" s="20">
        <f ca="1">OFFSET('Gas Supply Factors'!$B$14,$O120-1,R$14)*$L120+OFFSET('Gas Supply Factors'!$B$14,$K120-1,R$14)*$H120</f>
        <v>0</v>
      </c>
      <c r="S120" s="20"/>
      <c r="T120" s="20">
        <f ca="1">OFFSET('Gas Supply Factors'!$B$14,$O120-1,T$14)*$L120+OFFSET('Gas Supply Factors'!$B$14,$K120-1,T$14)*$H120</f>
        <v>0</v>
      </c>
      <c r="U120" s="20"/>
      <c r="V120" s="20">
        <f ca="1">OFFSET('Gas Supply Factors'!$B$14,$O120-1,V$14)*$L120+OFFSET('Gas Supply Factors'!$B$14,$K120-1,V$14)*$H120</f>
        <v>0</v>
      </c>
      <c r="W120" s="20"/>
      <c r="X120" s="20">
        <f ca="1">OFFSET('Gas Supply Factors'!$B$14,$O120-1,X$14)*$L120+OFFSET('Gas Supply Factors'!$B$14,$K120-1,X$14)*$H120</f>
        <v>0</v>
      </c>
      <c r="Z120" s="20">
        <f ca="1">OFFSET('Gas Supply Factors'!$B$14,$O120-1,Z$14)*$L120+OFFSET('Gas Supply Factors'!$B$14,$K120-1,Z$14)*$H120</f>
        <v>0</v>
      </c>
      <c r="AB120" s="20">
        <f t="shared" ca="1" si="38"/>
        <v>0</v>
      </c>
      <c r="AD120" s="26" t="str">
        <f t="shared" ca="1" si="21"/>
        <v/>
      </c>
    </row>
    <row r="121" spans="2:30" x14ac:dyDescent="0.2">
      <c r="B121" s="18">
        <f t="shared" si="39"/>
        <v>69</v>
      </c>
      <c r="D121" s="36" t="s">
        <v>106</v>
      </c>
      <c r="F121" s="51">
        <f ca="1">Function!P121</f>
        <v>0</v>
      </c>
      <c r="H121" s="79"/>
      <c r="L121" s="51">
        <f t="shared" ca="1" si="37"/>
        <v>0</v>
      </c>
      <c r="O121" s="74">
        <v>0</v>
      </c>
      <c r="P121" s="20">
        <f ca="1">OFFSET('Gas Supply Factors'!$B$14,$O121-1,P$14)*$L121+OFFSET('Gas Supply Factors'!$B$14,$K121-1,P$14)*$H121</f>
        <v>0</v>
      </c>
      <c r="R121" s="20">
        <f ca="1">OFFSET('Gas Supply Factors'!$B$14,$O121-1,R$14)*$L121+OFFSET('Gas Supply Factors'!$B$14,$K121-1,R$14)*$H121</f>
        <v>0</v>
      </c>
      <c r="S121" s="20"/>
      <c r="T121" s="20">
        <f ca="1">OFFSET('Gas Supply Factors'!$B$14,$O121-1,T$14)*$L121+OFFSET('Gas Supply Factors'!$B$14,$K121-1,T$14)*$H121</f>
        <v>0</v>
      </c>
      <c r="U121" s="20"/>
      <c r="V121" s="20">
        <f ca="1">OFFSET('Gas Supply Factors'!$B$14,$O121-1,V$14)*$L121+OFFSET('Gas Supply Factors'!$B$14,$K121-1,V$14)*$H121</f>
        <v>0</v>
      </c>
      <c r="W121" s="20"/>
      <c r="X121" s="20">
        <f ca="1">OFFSET('Gas Supply Factors'!$B$14,$O121-1,X$14)*$L121+OFFSET('Gas Supply Factors'!$B$14,$K121-1,X$14)*$H121</f>
        <v>0</v>
      </c>
      <c r="Z121" s="20">
        <f ca="1">OFFSET('Gas Supply Factors'!$B$14,$O121-1,Z$14)*$L121+OFFSET('Gas Supply Factors'!$B$14,$K121-1,Z$14)*$H121</f>
        <v>0</v>
      </c>
      <c r="AB121" s="20">
        <f t="shared" ca="1" si="38"/>
        <v>0</v>
      </c>
      <c r="AD121" s="26" t="str">
        <f t="shared" ca="1" si="21"/>
        <v/>
      </c>
    </row>
    <row r="122" spans="2:30" x14ac:dyDescent="0.2">
      <c r="B122" s="18">
        <f t="shared" si="39"/>
        <v>70</v>
      </c>
      <c r="D122" s="36" t="s">
        <v>108</v>
      </c>
      <c r="F122" s="51">
        <f ca="1">Function!P122</f>
        <v>0</v>
      </c>
      <c r="H122" s="79"/>
      <c r="L122" s="51">
        <f t="shared" ca="1" si="37"/>
        <v>0</v>
      </c>
      <c r="O122" s="74">
        <v>0</v>
      </c>
      <c r="P122" s="20">
        <f ca="1">OFFSET('Gas Supply Factors'!$B$14,$O122-1,P$14)*$L122+OFFSET('Gas Supply Factors'!$B$14,$K122-1,P$14)*$H122</f>
        <v>0</v>
      </c>
      <c r="R122" s="20">
        <f ca="1">OFFSET('Gas Supply Factors'!$B$14,$O122-1,R$14)*$L122+OFFSET('Gas Supply Factors'!$B$14,$K122-1,R$14)*$H122</f>
        <v>0</v>
      </c>
      <c r="S122" s="20"/>
      <c r="T122" s="20">
        <f ca="1">OFFSET('Gas Supply Factors'!$B$14,$O122-1,T$14)*$L122+OFFSET('Gas Supply Factors'!$B$14,$K122-1,T$14)*$H122</f>
        <v>0</v>
      </c>
      <c r="U122" s="20"/>
      <c r="V122" s="20">
        <f ca="1">OFFSET('Gas Supply Factors'!$B$14,$O122-1,V$14)*$L122+OFFSET('Gas Supply Factors'!$B$14,$K122-1,V$14)*$H122</f>
        <v>0</v>
      </c>
      <c r="W122" s="20"/>
      <c r="X122" s="20">
        <f ca="1">OFFSET('Gas Supply Factors'!$B$14,$O122-1,X$14)*$L122+OFFSET('Gas Supply Factors'!$B$14,$K122-1,X$14)*$H122</f>
        <v>0</v>
      </c>
      <c r="Z122" s="20">
        <f ca="1">OFFSET('Gas Supply Factors'!$B$14,$O122-1,Z$14)*$L122+OFFSET('Gas Supply Factors'!$B$14,$K122-1,Z$14)*$H122</f>
        <v>0</v>
      </c>
      <c r="AB122" s="20">
        <f t="shared" ca="1" si="38"/>
        <v>0</v>
      </c>
      <c r="AD122" s="26" t="str">
        <f t="shared" ca="1" si="21"/>
        <v/>
      </c>
    </row>
    <row r="123" spans="2:30" x14ac:dyDescent="0.2">
      <c r="D123" s="1" t="s">
        <v>18</v>
      </c>
      <c r="T123" s="20"/>
      <c r="AD123" s="26" t="str">
        <f t="shared" si="21"/>
        <v/>
      </c>
    </row>
    <row r="124" spans="2:30" x14ac:dyDescent="0.2">
      <c r="B124" s="18">
        <f>B122+1</f>
        <v>71</v>
      </c>
      <c r="D124" s="36" t="s">
        <v>110</v>
      </c>
      <c r="F124" s="51">
        <f ca="1">Function!P124</f>
        <v>0</v>
      </c>
      <c r="H124" s="79"/>
      <c r="L124" s="51">
        <f t="shared" ca="1" si="37"/>
        <v>0</v>
      </c>
      <c r="O124" s="74">
        <v>0</v>
      </c>
      <c r="P124" s="20">
        <f ca="1">OFFSET('Gas Supply Factors'!$B$14,$O124-1,P$14)*$L124+OFFSET('Gas Supply Factors'!$B$14,$K124-1,P$14)*$H124</f>
        <v>0</v>
      </c>
      <c r="R124" s="20">
        <f ca="1">OFFSET('Gas Supply Factors'!$B$14,$O124-1,R$14)*$L124+OFFSET('Gas Supply Factors'!$B$14,$K124-1,R$14)*$H124</f>
        <v>0</v>
      </c>
      <c r="S124" s="20"/>
      <c r="T124" s="20">
        <f ca="1">OFFSET('Gas Supply Factors'!$B$14,$O124-1,T$14)*$L124+OFFSET('Gas Supply Factors'!$B$14,$K124-1,T$14)*$H124</f>
        <v>0</v>
      </c>
      <c r="U124" s="20"/>
      <c r="V124" s="20">
        <f ca="1">OFFSET('Gas Supply Factors'!$B$14,$O124-1,V$14)*$L124+OFFSET('Gas Supply Factors'!$B$14,$K124-1,V$14)*$H124</f>
        <v>0</v>
      </c>
      <c r="W124" s="20"/>
      <c r="X124" s="20">
        <f ca="1">OFFSET('Gas Supply Factors'!$B$14,$O124-1,X$14)*$L124+OFFSET('Gas Supply Factors'!$B$14,$K124-1,X$14)*$H124</f>
        <v>0</v>
      </c>
      <c r="Z124" s="20">
        <f ca="1">OFFSET('Gas Supply Factors'!$B$14,$O124-1,Z$14)*$L124+OFFSET('Gas Supply Factors'!$B$14,$K124-1,Z$14)*$H124</f>
        <v>0</v>
      </c>
      <c r="AB124" s="20">
        <f t="shared" ca="1" si="38"/>
        <v>0</v>
      </c>
      <c r="AD124" s="26" t="str">
        <f t="shared" ca="1" si="21"/>
        <v/>
      </c>
    </row>
    <row r="125" spans="2:30" x14ac:dyDescent="0.2">
      <c r="B125" s="18">
        <f t="shared" ref="B125:B131" si="40">B124+1</f>
        <v>72</v>
      </c>
      <c r="D125" s="36" t="s">
        <v>111</v>
      </c>
      <c r="F125" s="51">
        <f ca="1">Function!P125</f>
        <v>0</v>
      </c>
      <c r="H125" s="79"/>
      <c r="L125" s="51">
        <f t="shared" ca="1" si="37"/>
        <v>0</v>
      </c>
      <c r="O125" s="74">
        <v>0</v>
      </c>
      <c r="P125" s="20">
        <f ca="1">OFFSET('Gas Supply Factors'!$B$14,$O125-1,P$14)*$L125+OFFSET('Gas Supply Factors'!$B$14,$K125-1,P$14)*$H125</f>
        <v>0</v>
      </c>
      <c r="R125" s="20">
        <f ca="1">OFFSET('Gas Supply Factors'!$B$14,$O125-1,R$14)*$L125+OFFSET('Gas Supply Factors'!$B$14,$K125-1,R$14)*$H125</f>
        <v>0</v>
      </c>
      <c r="S125" s="20"/>
      <c r="T125" s="20">
        <f ca="1">OFFSET('Gas Supply Factors'!$B$14,$O125-1,T$14)*$L125+OFFSET('Gas Supply Factors'!$B$14,$K125-1,T$14)*$H125</f>
        <v>0</v>
      </c>
      <c r="U125" s="20"/>
      <c r="V125" s="20">
        <f ca="1">OFFSET('Gas Supply Factors'!$B$14,$O125-1,V$14)*$L125+OFFSET('Gas Supply Factors'!$B$14,$K125-1,V$14)*$H125</f>
        <v>0</v>
      </c>
      <c r="W125" s="20"/>
      <c r="X125" s="20">
        <f ca="1">OFFSET('Gas Supply Factors'!$B$14,$O125-1,X$14)*$L125+OFFSET('Gas Supply Factors'!$B$14,$K125-1,X$14)*$H125</f>
        <v>0</v>
      </c>
      <c r="Z125" s="20">
        <f ca="1">OFFSET('Gas Supply Factors'!$B$14,$O125-1,Z$14)*$L125+OFFSET('Gas Supply Factors'!$B$14,$K125-1,Z$14)*$H125</f>
        <v>0</v>
      </c>
      <c r="AB125" s="20">
        <f t="shared" ca="1" si="38"/>
        <v>0</v>
      </c>
      <c r="AD125" s="26" t="str">
        <f t="shared" ca="1" si="21"/>
        <v/>
      </c>
    </row>
    <row r="126" spans="2:30" x14ac:dyDescent="0.2">
      <c r="B126" s="18">
        <f t="shared" si="40"/>
        <v>73</v>
      </c>
      <c r="D126" s="36" t="s">
        <v>113</v>
      </c>
      <c r="F126" s="51">
        <f ca="1">Function!P126</f>
        <v>0</v>
      </c>
      <c r="H126" s="79"/>
      <c r="L126" s="51">
        <f t="shared" ca="1" si="37"/>
        <v>0</v>
      </c>
      <c r="O126" s="74">
        <v>0</v>
      </c>
      <c r="P126" s="20">
        <f ca="1">OFFSET('Gas Supply Factors'!$B$14,$O126-1,P$14)*$L126+OFFSET('Gas Supply Factors'!$B$14,$K126-1,P$14)*$H126</f>
        <v>0</v>
      </c>
      <c r="R126" s="20">
        <f ca="1">OFFSET('Gas Supply Factors'!$B$14,$O126-1,R$14)*$L126+OFFSET('Gas Supply Factors'!$B$14,$K126-1,R$14)*$H126</f>
        <v>0</v>
      </c>
      <c r="S126" s="20"/>
      <c r="T126" s="20">
        <f ca="1">OFFSET('Gas Supply Factors'!$B$14,$O126-1,T$14)*$L126+OFFSET('Gas Supply Factors'!$B$14,$K126-1,T$14)*$H126</f>
        <v>0</v>
      </c>
      <c r="U126" s="20"/>
      <c r="V126" s="20">
        <f ca="1">OFFSET('Gas Supply Factors'!$B$14,$O126-1,V$14)*$L126+OFFSET('Gas Supply Factors'!$B$14,$K126-1,V$14)*$H126</f>
        <v>0</v>
      </c>
      <c r="W126" s="20"/>
      <c r="X126" s="20">
        <f ca="1">OFFSET('Gas Supply Factors'!$B$14,$O126-1,X$14)*$L126+OFFSET('Gas Supply Factors'!$B$14,$K126-1,X$14)*$H126</f>
        <v>0</v>
      </c>
      <c r="Z126" s="20">
        <f ca="1">OFFSET('Gas Supply Factors'!$B$14,$O126-1,Z$14)*$L126+OFFSET('Gas Supply Factors'!$B$14,$K126-1,Z$14)*$H126</f>
        <v>0</v>
      </c>
      <c r="AB126" s="20">
        <f t="shared" ca="1" si="38"/>
        <v>0</v>
      </c>
      <c r="AD126" s="26" t="str">
        <f t="shared" ca="1" si="21"/>
        <v/>
      </c>
    </row>
    <row r="127" spans="2:30" x14ac:dyDescent="0.2">
      <c r="B127" s="18">
        <f t="shared" si="40"/>
        <v>74</v>
      </c>
      <c r="D127" s="36" t="s">
        <v>114</v>
      </c>
      <c r="F127" s="51">
        <f ca="1">Function!P127</f>
        <v>0</v>
      </c>
      <c r="H127" s="79"/>
      <c r="L127" s="51">
        <f t="shared" ca="1" si="37"/>
        <v>0</v>
      </c>
      <c r="O127" s="74">
        <v>0</v>
      </c>
      <c r="P127" s="20">
        <f ca="1">OFFSET('Gas Supply Factors'!$B$14,$O127-1,P$14)*$L127+OFFSET('Gas Supply Factors'!$B$14,$K127-1,P$14)*$H127</f>
        <v>0</v>
      </c>
      <c r="R127" s="20">
        <f ca="1">OFFSET('Gas Supply Factors'!$B$14,$O127-1,R$14)*$L127+OFFSET('Gas Supply Factors'!$B$14,$K127-1,R$14)*$H127</f>
        <v>0</v>
      </c>
      <c r="S127" s="20"/>
      <c r="T127" s="20">
        <f ca="1">OFFSET('Gas Supply Factors'!$B$14,$O127-1,T$14)*$L127+OFFSET('Gas Supply Factors'!$B$14,$K127-1,T$14)*$H127</f>
        <v>0</v>
      </c>
      <c r="U127" s="20"/>
      <c r="V127" s="20">
        <f ca="1">OFFSET('Gas Supply Factors'!$B$14,$O127-1,V$14)*$L127+OFFSET('Gas Supply Factors'!$B$14,$K127-1,V$14)*$H127</f>
        <v>0</v>
      </c>
      <c r="W127" s="20"/>
      <c r="X127" s="20">
        <f ca="1">OFFSET('Gas Supply Factors'!$B$14,$O127-1,X$14)*$L127+OFFSET('Gas Supply Factors'!$B$14,$K127-1,X$14)*$H127</f>
        <v>0</v>
      </c>
      <c r="Z127" s="20">
        <f ca="1">OFFSET('Gas Supply Factors'!$B$14,$O127-1,Z$14)*$L127+OFFSET('Gas Supply Factors'!$B$14,$K127-1,Z$14)*$H127</f>
        <v>0</v>
      </c>
      <c r="AB127" s="20">
        <f t="shared" ca="1" si="38"/>
        <v>0</v>
      </c>
      <c r="AD127" s="26" t="str">
        <f t="shared" ca="1" si="21"/>
        <v/>
      </c>
    </row>
    <row r="128" spans="2:30" x14ac:dyDescent="0.2">
      <c r="B128" s="18">
        <f t="shared" si="40"/>
        <v>75</v>
      </c>
      <c r="D128" s="36" t="s">
        <v>39</v>
      </c>
      <c r="F128" s="51">
        <f ca="1">Function!P128</f>
        <v>0</v>
      </c>
      <c r="H128" s="79"/>
      <c r="L128" s="51">
        <f t="shared" ca="1" si="37"/>
        <v>0</v>
      </c>
      <c r="O128" s="74">
        <v>0</v>
      </c>
      <c r="P128" s="20">
        <f ca="1">OFFSET('Gas Supply Factors'!$B$14,$O128-1,P$14)*$L128+OFFSET('Gas Supply Factors'!$B$14,$K128-1,P$14)*$H128</f>
        <v>0</v>
      </c>
      <c r="R128" s="20">
        <f ca="1">OFFSET('Gas Supply Factors'!$B$14,$O128-1,R$14)*$L128+OFFSET('Gas Supply Factors'!$B$14,$K128-1,R$14)*$H128</f>
        <v>0</v>
      </c>
      <c r="S128" s="20"/>
      <c r="T128" s="20">
        <f ca="1">OFFSET('Gas Supply Factors'!$B$14,$O128-1,T$14)*$L128+OFFSET('Gas Supply Factors'!$B$14,$K128-1,T$14)*$H128</f>
        <v>0</v>
      </c>
      <c r="U128" s="20"/>
      <c r="V128" s="20">
        <f ca="1">OFFSET('Gas Supply Factors'!$B$14,$O128-1,V$14)*$L128+OFFSET('Gas Supply Factors'!$B$14,$K128-1,V$14)*$H128</f>
        <v>0</v>
      </c>
      <c r="W128" s="20"/>
      <c r="X128" s="20">
        <f ca="1">OFFSET('Gas Supply Factors'!$B$14,$O128-1,X$14)*$L128+OFFSET('Gas Supply Factors'!$B$14,$K128-1,X$14)*$H128</f>
        <v>0</v>
      </c>
      <c r="Z128" s="20">
        <f ca="1">OFFSET('Gas Supply Factors'!$B$14,$O128-1,Z$14)*$L128+OFFSET('Gas Supply Factors'!$B$14,$K128-1,Z$14)*$H128</f>
        <v>0</v>
      </c>
      <c r="AB128" s="20">
        <f t="shared" ca="1" si="38"/>
        <v>0</v>
      </c>
      <c r="AD128" s="26" t="str">
        <f t="shared" ca="1" si="21"/>
        <v/>
      </c>
    </row>
    <row r="129" spans="2:30" x14ac:dyDescent="0.2">
      <c r="B129" s="18">
        <f t="shared" si="40"/>
        <v>76</v>
      </c>
      <c r="D129" s="36" t="s">
        <v>116</v>
      </c>
      <c r="F129" s="51">
        <f ca="1">Function!P129</f>
        <v>0</v>
      </c>
      <c r="H129" s="79"/>
      <c r="L129" s="51">
        <f t="shared" ca="1" si="37"/>
        <v>0</v>
      </c>
      <c r="O129" s="74">
        <v>0</v>
      </c>
      <c r="P129" s="20">
        <f ca="1">OFFSET('Gas Supply Factors'!$B$14,$O129-1,P$14)*$L129+OFFSET('Gas Supply Factors'!$B$14,$K129-1,P$14)*$H129</f>
        <v>0</v>
      </c>
      <c r="R129" s="20">
        <f ca="1">OFFSET('Gas Supply Factors'!$B$14,$O129-1,R$14)*$L129+OFFSET('Gas Supply Factors'!$B$14,$K129-1,R$14)*$H129</f>
        <v>0</v>
      </c>
      <c r="S129" s="20"/>
      <c r="T129" s="20">
        <f ca="1">OFFSET('Gas Supply Factors'!$B$14,$O129-1,T$14)*$L129+OFFSET('Gas Supply Factors'!$B$14,$K129-1,T$14)*$H129</f>
        <v>0</v>
      </c>
      <c r="U129" s="20"/>
      <c r="V129" s="20">
        <f ca="1">OFFSET('Gas Supply Factors'!$B$14,$O129-1,V$14)*$L129+OFFSET('Gas Supply Factors'!$B$14,$K129-1,V$14)*$H129</f>
        <v>0</v>
      </c>
      <c r="W129" s="20"/>
      <c r="X129" s="20">
        <f ca="1">OFFSET('Gas Supply Factors'!$B$14,$O129-1,X$14)*$L129+OFFSET('Gas Supply Factors'!$B$14,$K129-1,X$14)*$H129</f>
        <v>0</v>
      </c>
      <c r="Z129" s="20">
        <f ca="1">OFFSET('Gas Supply Factors'!$B$14,$O129-1,Z$14)*$L129+OFFSET('Gas Supply Factors'!$B$14,$K129-1,Z$14)*$H129</f>
        <v>0</v>
      </c>
      <c r="AB129" s="20">
        <f t="shared" ca="1" si="38"/>
        <v>0</v>
      </c>
      <c r="AD129" s="26" t="str">
        <f t="shared" ca="1" si="21"/>
        <v/>
      </c>
    </row>
    <row r="130" spans="2:30" x14ac:dyDescent="0.2">
      <c r="B130" s="18">
        <f t="shared" si="40"/>
        <v>77</v>
      </c>
      <c r="D130" s="36" t="s">
        <v>117</v>
      </c>
      <c r="F130" s="51">
        <f ca="1">Function!P130</f>
        <v>0</v>
      </c>
      <c r="H130" s="79"/>
      <c r="L130" s="51">
        <f t="shared" ca="1" si="37"/>
        <v>0</v>
      </c>
      <c r="O130" s="74">
        <v>0</v>
      </c>
      <c r="P130" s="20">
        <f ca="1">OFFSET('Gas Supply Factors'!$B$14,$O130-1,P$14)*$L130+OFFSET('Gas Supply Factors'!$B$14,$K130-1,P$14)*$H130</f>
        <v>0</v>
      </c>
      <c r="R130" s="20">
        <f ca="1">OFFSET('Gas Supply Factors'!$B$14,$O130-1,R$14)*$L130+OFFSET('Gas Supply Factors'!$B$14,$K130-1,R$14)*$H130</f>
        <v>0</v>
      </c>
      <c r="S130" s="20"/>
      <c r="T130" s="20">
        <f ca="1">OFFSET('Gas Supply Factors'!$B$14,$O130-1,T$14)*$L130+OFFSET('Gas Supply Factors'!$B$14,$K130-1,T$14)*$H130</f>
        <v>0</v>
      </c>
      <c r="U130" s="20"/>
      <c r="V130" s="20">
        <f ca="1">OFFSET('Gas Supply Factors'!$B$14,$O130-1,V$14)*$L130+OFFSET('Gas Supply Factors'!$B$14,$K130-1,V$14)*$H130</f>
        <v>0</v>
      </c>
      <c r="W130" s="20"/>
      <c r="X130" s="20">
        <f ca="1">OFFSET('Gas Supply Factors'!$B$14,$O130-1,X$14)*$L130+OFFSET('Gas Supply Factors'!$B$14,$K130-1,X$14)*$H130</f>
        <v>0</v>
      </c>
      <c r="Z130" s="20">
        <f ca="1">OFFSET('Gas Supply Factors'!$B$14,$O130-1,Z$14)*$L130+OFFSET('Gas Supply Factors'!$B$14,$K130-1,Z$14)*$H130</f>
        <v>0</v>
      </c>
      <c r="AB130" s="20">
        <f t="shared" ca="1" si="38"/>
        <v>0</v>
      </c>
      <c r="AD130" s="26" t="str">
        <f t="shared" ca="1" si="21"/>
        <v/>
      </c>
    </row>
    <row r="131" spans="2:30" x14ac:dyDescent="0.2">
      <c r="B131" s="18">
        <f t="shared" si="40"/>
        <v>78</v>
      </c>
      <c r="D131" s="36" t="s">
        <v>118</v>
      </c>
      <c r="F131" s="51">
        <f ca="1">Function!P131</f>
        <v>0</v>
      </c>
      <c r="H131" s="79"/>
      <c r="L131" s="51">
        <f t="shared" ca="1" si="37"/>
        <v>0</v>
      </c>
      <c r="O131" s="74">
        <v>0</v>
      </c>
      <c r="P131" s="20">
        <f ca="1">OFFSET('Gas Supply Factors'!$B$14,$O131-1,P$14)*$L131+OFFSET('Gas Supply Factors'!$B$14,$K131-1,P$14)*$H131</f>
        <v>0</v>
      </c>
      <c r="R131" s="20">
        <f ca="1">OFFSET('Gas Supply Factors'!$B$14,$O131-1,R$14)*$L131+OFFSET('Gas Supply Factors'!$B$14,$K131-1,R$14)*$H131</f>
        <v>0</v>
      </c>
      <c r="S131" s="20"/>
      <c r="T131" s="20">
        <f ca="1">OFFSET('Gas Supply Factors'!$B$14,$O131-1,T$14)*$L131+OFFSET('Gas Supply Factors'!$B$14,$K131-1,T$14)*$H131</f>
        <v>0</v>
      </c>
      <c r="U131" s="20"/>
      <c r="V131" s="20">
        <f ca="1">OFFSET('Gas Supply Factors'!$B$14,$O131-1,V$14)*$L131+OFFSET('Gas Supply Factors'!$B$14,$K131-1,V$14)*$H131</f>
        <v>0</v>
      </c>
      <c r="W131" s="20"/>
      <c r="X131" s="20">
        <f ca="1">OFFSET('Gas Supply Factors'!$B$14,$O131-1,X$14)*$L131+OFFSET('Gas Supply Factors'!$B$14,$K131-1,X$14)*$H131</f>
        <v>0</v>
      </c>
      <c r="Z131" s="20">
        <f ca="1">OFFSET('Gas Supply Factors'!$B$14,$O131-1,Z$14)*$L131+OFFSET('Gas Supply Factors'!$B$14,$K131-1,Z$14)*$H131</f>
        <v>0</v>
      </c>
      <c r="AB131" s="20">
        <f t="shared" ca="1" si="38"/>
        <v>0</v>
      </c>
      <c r="AD131" s="26" t="str">
        <f t="shared" ca="1" si="21"/>
        <v/>
      </c>
    </row>
    <row r="132" spans="2:30" x14ac:dyDescent="0.2">
      <c r="D132" s="1" t="s">
        <v>19</v>
      </c>
      <c r="T132" s="20"/>
      <c r="AD132" s="26" t="str">
        <f t="shared" si="21"/>
        <v/>
      </c>
    </row>
    <row r="133" spans="2:30" x14ac:dyDescent="0.2">
      <c r="B133" s="18">
        <f>B131+1</f>
        <v>79</v>
      </c>
      <c r="D133" s="1" t="s">
        <v>119</v>
      </c>
      <c r="F133" s="51">
        <f ca="1">Function!P133</f>
        <v>0</v>
      </c>
      <c r="L133" s="51">
        <f t="shared" ca="1" si="37"/>
        <v>0</v>
      </c>
      <c r="P133" s="20">
        <f ca="1">OFFSET('Gas Supply Factors'!$B$14,$O133-1,P$14)*$L133+OFFSET('Gas Supply Factors'!$B$14,$K133-1,P$14)*$H133</f>
        <v>0</v>
      </c>
      <c r="R133" s="20">
        <f ca="1">OFFSET('Gas Supply Factors'!$B$14,$O133-1,R$14)*$L133+OFFSET('Gas Supply Factors'!$B$14,$K133-1,R$14)*$H133</f>
        <v>0</v>
      </c>
      <c r="S133" s="20"/>
      <c r="T133" s="20">
        <f ca="1">OFFSET('Gas Supply Factors'!$B$14,$O133-1,T$14)*$L133+OFFSET('Gas Supply Factors'!$B$14,$K133-1,T$14)*$H133</f>
        <v>0</v>
      </c>
      <c r="U133" s="20"/>
      <c r="V133" s="20">
        <f ca="1">OFFSET('Gas Supply Factors'!$B$14,$O133-1,V$14)*$L133+OFFSET('Gas Supply Factors'!$B$14,$K133-1,V$14)*$H133</f>
        <v>0</v>
      </c>
      <c r="W133" s="20"/>
      <c r="X133" s="20">
        <f ca="1">OFFSET('Gas Supply Factors'!$B$14,$O133-1,X$14)*$L133+OFFSET('Gas Supply Factors'!$B$14,$K133-1,X$14)*$H133</f>
        <v>0</v>
      </c>
      <c r="Z133" s="20">
        <f ca="1">OFFSET('Gas Supply Factors'!$B$14,$O133-1,Z$14)*$L133+OFFSET('Gas Supply Factors'!$B$14,$K133-1,Z$14)*$H133</f>
        <v>0</v>
      </c>
      <c r="AD133" s="26" t="str">
        <f t="shared" ca="1" si="21"/>
        <v/>
      </c>
    </row>
    <row r="134" spans="2:30" x14ac:dyDescent="0.2">
      <c r="B134" s="18">
        <f>B133+1</f>
        <v>80</v>
      </c>
      <c r="D134" s="36" t="s">
        <v>120</v>
      </c>
      <c r="F134" s="51">
        <f ca="1">Function!P134</f>
        <v>0</v>
      </c>
      <c r="H134" s="79"/>
      <c r="L134" s="51">
        <f t="shared" ca="1" si="37"/>
        <v>0</v>
      </c>
      <c r="O134" s="74">
        <v>0</v>
      </c>
      <c r="P134" s="20">
        <f ca="1">OFFSET('Gas Supply Factors'!$B$14,$O134-1,P$14)*$L134+OFFSET('Gas Supply Factors'!$B$14,$K134-1,P$14)*$H134</f>
        <v>0</v>
      </c>
      <c r="R134" s="20">
        <f ca="1">OFFSET('Gas Supply Factors'!$B$14,$O134-1,R$14)*$L134+OFFSET('Gas Supply Factors'!$B$14,$K134-1,R$14)*$H134</f>
        <v>0</v>
      </c>
      <c r="S134" s="20"/>
      <c r="T134" s="20">
        <f ca="1">OFFSET('Gas Supply Factors'!$B$14,$O134-1,T$14)*$L134+OFFSET('Gas Supply Factors'!$B$14,$K134-1,T$14)*$H134</f>
        <v>0</v>
      </c>
      <c r="U134" s="20"/>
      <c r="V134" s="20">
        <f ca="1">OFFSET('Gas Supply Factors'!$B$14,$O134-1,V$14)*$L134+OFFSET('Gas Supply Factors'!$B$14,$K134-1,V$14)*$H134</f>
        <v>0</v>
      </c>
      <c r="W134" s="20"/>
      <c r="X134" s="20">
        <f ca="1">OFFSET('Gas Supply Factors'!$B$14,$O134-1,X$14)*$L134+OFFSET('Gas Supply Factors'!$B$14,$K134-1,X$14)*$H134</f>
        <v>0</v>
      </c>
      <c r="Z134" s="20">
        <f ca="1">OFFSET('Gas Supply Factors'!$B$14,$O134-1,Z$14)*$L134+OFFSET('Gas Supply Factors'!$B$14,$K134-1,Z$14)*$H134</f>
        <v>0</v>
      </c>
      <c r="AB134" s="20">
        <f t="shared" ref="AB134:AB136" ca="1" si="41">P134+R134+V134+X134+Z134+T134</f>
        <v>0</v>
      </c>
      <c r="AD134" s="26" t="str">
        <f t="shared" ca="1" si="21"/>
        <v/>
      </c>
    </row>
    <row r="135" spans="2:30" x14ac:dyDescent="0.2">
      <c r="B135" s="18">
        <f t="shared" ref="B135:B136" si="42">B134+1</f>
        <v>81</v>
      </c>
      <c r="D135" s="36" t="s">
        <v>114</v>
      </c>
      <c r="F135" s="51">
        <f ca="1">Function!P135</f>
        <v>0</v>
      </c>
      <c r="H135" s="79"/>
      <c r="L135" s="51">
        <f t="shared" ca="1" si="37"/>
        <v>0</v>
      </c>
      <c r="O135" s="74">
        <v>0</v>
      </c>
      <c r="P135" s="20">
        <f ca="1">OFFSET('Gas Supply Factors'!$B$14,$O135-1,P$14)*$L135+OFFSET('Gas Supply Factors'!$B$14,$K135-1,P$14)*$H135</f>
        <v>0</v>
      </c>
      <c r="R135" s="20">
        <f ca="1">OFFSET('Gas Supply Factors'!$B$14,$O135-1,R$14)*$L135+OFFSET('Gas Supply Factors'!$B$14,$K135-1,R$14)*$H135</f>
        <v>0</v>
      </c>
      <c r="S135" s="20"/>
      <c r="T135" s="20">
        <f ca="1">OFFSET('Gas Supply Factors'!$B$14,$O135-1,T$14)*$L135+OFFSET('Gas Supply Factors'!$B$14,$K135-1,T$14)*$H135</f>
        <v>0</v>
      </c>
      <c r="U135" s="20"/>
      <c r="V135" s="20">
        <f ca="1">OFFSET('Gas Supply Factors'!$B$14,$O135-1,V$14)*$L135+OFFSET('Gas Supply Factors'!$B$14,$K135-1,V$14)*$H135</f>
        <v>0</v>
      </c>
      <c r="W135" s="20"/>
      <c r="X135" s="20">
        <f ca="1">OFFSET('Gas Supply Factors'!$B$14,$O135-1,X$14)*$L135+OFFSET('Gas Supply Factors'!$B$14,$K135-1,X$14)*$H135</f>
        <v>0</v>
      </c>
      <c r="Z135" s="20">
        <f ca="1">OFFSET('Gas Supply Factors'!$B$14,$O135-1,Z$14)*$L135+OFFSET('Gas Supply Factors'!$B$14,$K135-1,Z$14)*$H135</f>
        <v>0</v>
      </c>
      <c r="AB135" s="20">
        <f t="shared" ca="1" si="41"/>
        <v>0</v>
      </c>
      <c r="AD135" s="26" t="str">
        <f t="shared" ca="1" si="21"/>
        <v/>
      </c>
    </row>
    <row r="136" spans="2:30" x14ac:dyDescent="0.2">
      <c r="B136" s="18">
        <f t="shared" si="42"/>
        <v>82</v>
      </c>
      <c r="D136" s="36" t="s">
        <v>39</v>
      </c>
      <c r="F136" s="51">
        <f ca="1">Function!P136</f>
        <v>0</v>
      </c>
      <c r="H136" s="79"/>
      <c r="L136" s="51">
        <f t="shared" ca="1" si="37"/>
        <v>0</v>
      </c>
      <c r="O136" s="74">
        <v>0</v>
      </c>
      <c r="P136" s="20">
        <f ca="1">OFFSET('Gas Supply Factors'!$B$14,$O136-1,P$14)*$L136+OFFSET('Gas Supply Factors'!$B$14,$K136-1,P$14)*$H136</f>
        <v>0</v>
      </c>
      <c r="R136" s="20">
        <f ca="1">OFFSET('Gas Supply Factors'!$B$14,$O136-1,R$14)*$L136+OFFSET('Gas Supply Factors'!$B$14,$K136-1,R$14)*$H136</f>
        <v>0</v>
      </c>
      <c r="S136" s="20"/>
      <c r="T136" s="20">
        <f ca="1">OFFSET('Gas Supply Factors'!$B$14,$O136-1,T$14)*$L136+OFFSET('Gas Supply Factors'!$B$14,$K136-1,T$14)*$H136</f>
        <v>0</v>
      </c>
      <c r="U136" s="20"/>
      <c r="V136" s="20">
        <f ca="1">OFFSET('Gas Supply Factors'!$B$14,$O136-1,V$14)*$L136+OFFSET('Gas Supply Factors'!$B$14,$K136-1,V$14)*$H136</f>
        <v>0</v>
      </c>
      <c r="W136" s="20"/>
      <c r="X136" s="20">
        <f ca="1">OFFSET('Gas Supply Factors'!$B$14,$O136-1,X$14)*$L136+OFFSET('Gas Supply Factors'!$B$14,$K136-1,X$14)*$H136</f>
        <v>0</v>
      </c>
      <c r="Z136" s="20">
        <f ca="1">OFFSET('Gas Supply Factors'!$B$14,$O136-1,Z$14)*$L136+OFFSET('Gas Supply Factors'!$B$14,$K136-1,Z$14)*$H136</f>
        <v>0</v>
      </c>
      <c r="AB136" s="20">
        <f t="shared" ca="1" si="41"/>
        <v>0</v>
      </c>
      <c r="AD136" s="26" t="str">
        <f t="shared" ca="1" si="21"/>
        <v/>
      </c>
    </row>
    <row r="137" spans="2:30" x14ac:dyDescent="0.2">
      <c r="D137" s="1" t="s">
        <v>20</v>
      </c>
      <c r="T137" s="20"/>
      <c r="AD137" s="26" t="str">
        <f t="shared" si="21"/>
        <v/>
      </c>
    </row>
    <row r="138" spans="2:30" x14ac:dyDescent="0.2">
      <c r="B138" s="18">
        <f>B136+1</f>
        <v>83</v>
      </c>
      <c r="D138" s="1" t="s">
        <v>121</v>
      </c>
      <c r="F138" s="51">
        <f ca="1">Function!P138</f>
        <v>0</v>
      </c>
      <c r="L138" s="51">
        <f t="shared" ca="1" si="37"/>
        <v>0</v>
      </c>
      <c r="O138" s="74"/>
      <c r="P138" s="20">
        <f ca="1">OFFSET('Gas Supply Factors'!$B$14,$O138-1,P$14)*$L138+OFFSET('Gas Supply Factors'!$B$14,$K138-1,P$14)*$H138</f>
        <v>0</v>
      </c>
      <c r="R138" s="20">
        <f ca="1">OFFSET('Gas Supply Factors'!$B$14,$O138-1,R$14)*$L138+OFFSET('Gas Supply Factors'!$B$14,$K138-1,R$14)*$H138</f>
        <v>0</v>
      </c>
      <c r="S138" s="20"/>
      <c r="T138" s="20">
        <f ca="1">OFFSET('Gas Supply Factors'!$B$14,$O138-1,T$14)*$L138+OFFSET('Gas Supply Factors'!$B$14,$K138-1,T$14)*$H138</f>
        <v>0</v>
      </c>
      <c r="U138" s="20"/>
      <c r="V138" s="20">
        <f ca="1">OFFSET('Gas Supply Factors'!$B$14,$O138-1,V$14)*$L138+OFFSET('Gas Supply Factors'!$B$14,$K138-1,V$14)*$H138</f>
        <v>0</v>
      </c>
      <c r="W138" s="20"/>
      <c r="X138" s="20">
        <f ca="1">OFFSET('Gas Supply Factors'!$B$14,$O138-1,X$14)*$L138+OFFSET('Gas Supply Factors'!$B$14,$K138-1,X$14)*$H138</f>
        <v>0</v>
      </c>
      <c r="Z138" s="20">
        <f ca="1">OFFSET('Gas Supply Factors'!$B$14,$O138-1,Z$14)*$L138+OFFSET('Gas Supply Factors'!$B$14,$K138-1,Z$14)*$H138</f>
        <v>0</v>
      </c>
      <c r="AD138" s="26" t="str">
        <f t="shared" ca="1" si="21"/>
        <v/>
      </c>
    </row>
    <row r="139" spans="2:30" x14ac:dyDescent="0.2">
      <c r="B139" s="18">
        <f>B138+1</f>
        <v>84</v>
      </c>
      <c r="D139" s="36" t="s">
        <v>122</v>
      </c>
      <c r="F139" s="51">
        <f ca="1">Function!P139</f>
        <v>0</v>
      </c>
      <c r="H139" s="79"/>
      <c r="L139" s="51">
        <f t="shared" ca="1" si="37"/>
        <v>0</v>
      </c>
      <c r="O139" s="74">
        <v>0</v>
      </c>
      <c r="P139" s="20">
        <f ca="1">OFFSET('Gas Supply Factors'!$B$14,$O139-1,P$14)*$L139+OFFSET('Gas Supply Factors'!$B$14,$K139-1,P$14)*$H139</f>
        <v>0</v>
      </c>
      <c r="R139" s="20">
        <f ca="1">OFFSET('Gas Supply Factors'!$B$14,$O139-1,R$14)*$L139+OFFSET('Gas Supply Factors'!$B$14,$K139-1,R$14)*$H139</f>
        <v>0</v>
      </c>
      <c r="S139" s="20"/>
      <c r="T139" s="20">
        <f ca="1">OFFSET('Gas Supply Factors'!$B$14,$O139-1,T$14)*$L139+OFFSET('Gas Supply Factors'!$B$14,$K139-1,T$14)*$H139</f>
        <v>0</v>
      </c>
      <c r="U139" s="20"/>
      <c r="V139" s="20">
        <f ca="1">OFFSET('Gas Supply Factors'!$B$14,$O139-1,V$14)*$L139+OFFSET('Gas Supply Factors'!$B$14,$K139-1,V$14)*$H139</f>
        <v>0</v>
      </c>
      <c r="W139" s="20"/>
      <c r="X139" s="20">
        <f ca="1">OFFSET('Gas Supply Factors'!$B$14,$O139-1,X$14)*$L139+OFFSET('Gas Supply Factors'!$B$14,$K139-1,X$14)*$H139</f>
        <v>0</v>
      </c>
      <c r="Z139" s="20">
        <f ca="1">OFFSET('Gas Supply Factors'!$B$14,$O139-1,Z$14)*$L139+OFFSET('Gas Supply Factors'!$B$14,$K139-1,Z$14)*$H139</f>
        <v>0</v>
      </c>
      <c r="AB139" s="20">
        <f t="shared" ref="AB139:AB143" ca="1" si="43">P139+R139+V139+X139+Z139+T139</f>
        <v>0</v>
      </c>
      <c r="AD139" s="26" t="str">
        <f t="shared" ca="1" si="21"/>
        <v/>
      </c>
    </row>
    <row r="140" spans="2:30" x14ac:dyDescent="0.2">
      <c r="B140" s="18">
        <f t="shared" ref="B140:B143" si="44">B139+1</f>
        <v>85</v>
      </c>
      <c r="D140" s="36" t="s">
        <v>123</v>
      </c>
      <c r="F140" s="51">
        <f ca="1">Function!P140</f>
        <v>0</v>
      </c>
      <c r="H140" s="79"/>
      <c r="L140" s="51">
        <f t="shared" ca="1" si="37"/>
        <v>0</v>
      </c>
      <c r="O140" s="74">
        <v>0</v>
      </c>
      <c r="P140" s="20">
        <f ca="1">OFFSET('Gas Supply Factors'!$B$14,$O140-1,P$14)*$L140+OFFSET('Gas Supply Factors'!$B$14,$K140-1,P$14)*$H140</f>
        <v>0</v>
      </c>
      <c r="R140" s="20">
        <f ca="1">OFFSET('Gas Supply Factors'!$B$14,$O140-1,R$14)*$L140+OFFSET('Gas Supply Factors'!$B$14,$K140-1,R$14)*$H140</f>
        <v>0</v>
      </c>
      <c r="S140" s="20"/>
      <c r="T140" s="20">
        <f ca="1">OFFSET('Gas Supply Factors'!$B$14,$O140-1,T$14)*$L140+OFFSET('Gas Supply Factors'!$B$14,$K140-1,T$14)*$H140</f>
        <v>0</v>
      </c>
      <c r="U140" s="20"/>
      <c r="V140" s="20">
        <f ca="1">OFFSET('Gas Supply Factors'!$B$14,$O140-1,V$14)*$L140+OFFSET('Gas Supply Factors'!$B$14,$K140-1,V$14)*$H140</f>
        <v>0</v>
      </c>
      <c r="W140" s="20"/>
      <c r="X140" s="20">
        <f ca="1">OFFSET('Gas Supply Factors'!$B$14,$O140-1,X$14)*$L140+OFFSET('Gas Supply Factors'!$B$14,$K140-1,X$14)*$H140</f>
        <v>0</v>
      </c>
      <c r="Z140" s="20">
        <f ca="1">OFFSET('Gas Supply Factors'!$B$14,$O140-1,Z$14)*$L140+OFFSET('Gas Supply Factors'!$B$14,$K140-1,Z$14)*$H140</f>
        <v>0</v>
      </c>
      <c r="AB140" s="20">
        <f t="shared" ca="1" si="43"/>
        <v>0</v>
      </c>
      <c r="AD140" s="26" t="str">
        <f t="shared" ca="1" si="21"/>
        <v/>
      </c>
    </row>
    <row r="141" spans="2:30" x14ac:dyDescent="0.2">
      <c r="B141" s="18">
        <f t="shared" si="44"/>
        <v>86</v>
      </c>
      <c r="D141" s="36" t="s">
        <v>124</v>
      </c>
      <c r="F141" s="51">
        <f ca="1">Function!P141</f>
        <v>0</v>
      </c>
      <c r="H141" s="79"/>
      <c r="L141" s="51">
        <f t="shared" ca="1" si="37"/>
        <v>0</v>
      </c>
      <c r="O141" s="74">
        <v>0</v>
      </c>
      <c r="P141" s="20">
        <f ca="1">OFFSET('Gas Supply Factors'!$B$14,$O141-1,P$14)*$L141+OFFSET('Gas Supply Factors'!$B$14,$K141-1,P$14)*$H141</f>
        <v>0</v>
      </c>
      <c r="R141" s="20">
        <f ca="1">OFFSET('Gas Supply Factors'!$B$14,$O141-1,R$14)*$L141+OFFSET('Gas Supply Factors'!$B$14,$K141-1,R$14)*$H141</f>
        <v>0</v>
      </c>
      <c r="S141" s="20"/>
      <c r="T141" s="20">
        <f ca="1">OFFSET('Gas Supply Factors'!$B$14,$O141-1,T$14)*$L141+OFFSET('Gas Supply Factors'!$B$14,$K141-1,T$14)*$H141</f>
        <v>0</v>
      </c>
      <c r="U141" s="20"/>
      <c r="V141" s="20">
        <f ca="1">OFFSET('Gas Supply Factors'!$B$14,$O141-1,V$14)*$L141+OFFSET('Gas Supply Factors'!$B$14,$K141-1,V$14)*$H141</f>
        <v>0</v>
      </c>
      <c r="W141" s="20"/>
      <c r="X141" s="20">
        <f ca="1">OFFSET('Gas Supply Factors'!$B$14,$O141-1,X$14)*$L141+OFFSET('Gas Supply Factors'!$B$14,$K141-1,X$14)*$H141</f>
        <v>0</v>
      </c>
      <c r="Z141" s="20">
        <f ca="1">OFFSET('Gas Supply Factors'!$B$14,$O141-1,Z$14)*$L141+OFFSET('Gas Supply Factors'!$B$14,$K141-1,Z$14)*$H141</f>
        <v>0</v>
      </c>
      <c r="AB141" s="20">
        <f t="shared" ca="1" si="43"/>
        <v>0</v>
      </c>
      <c r="AD141" s="26" t="str">
        <f t="shared" ca="1" si="21"/>
        <v/>
      </c>
    </row>
    <row r="142" spans="2:30" x14ac:dyDescent="0.2">
      <c r="B142" s="18">
        <f t="shared" si="44"/>
        <v>87</v>
      </c>
      <c r="D142" s="36" t="s">
        <v>39</v>
      </c>
      <c r="F142" s="51">
        <f ca="1">Function!P142</f>
        <v>0</v>
      </c>
      <c r="H142" s="79"/>
      <c r="L142" s="51">
        <f t="shared" ca="1" si="37"/>
        <v>0</v>
      </c>
      <c r="O142" s="74">
        <v>0</v>
      </c>
      <c r="P142" s="20">
        <f ca="1">OFFSET('Gas Supply Factors'!$B$14,$O142-1,P$14)*$L142+OFFSET('Gas Supply Factors'!$B$14,$K142-1,P$14)*$H142</f>
        <v>0</v>
      </c>
      <c r="R142" s="20">
        <f ca="1">OFFSET('Gas Supply Factors'!$B$14,$O142-1,R$14)*$L142+OFFSET('Gas Supply Factors'!$B$14,$K142-1,R$14)*$H142</f>
        <v>0</v>
      </c>
      <c r="S142" s="20"/>
      <c r="T142" s="20">
        <f ca="1">OFFSET('Gas Supply Factors'!$B$14,$O142-1,T$14)*$L142+OFFSET('Gas Supply Factors'!$B$14,$K142-1,T$14)*$H142</f>
        <v>0</v>
      </c>
      <c r="U142" s="20"/>
      <c r="V142" s="20">
        <f ca="1">OFFSET('Gas Supply Factors'!$B$14,$O142-1,V$14)*$L142+OFFSET('Gas Supply Factors'!$B$14,$K142-1,V$14)*$H142</f>
        <v>0</v>
      </c>
      <c r="W142" s="20"/>
      <c r="X142" s="20">
        <f ca="1">OFFSET('Gas Supply Factors'!$B$14,$O142-1,X$14)*$L142+OFFSET('Gas Supply Factors'!$B$14,$K142-1,X$14)*$H142</f>
        <v>0</v>
      </c>
      <c r="Z142" s="20">
        <f ca="1">OFFSET('Gas Supply Factors'!$B$14,$O142-1,Z$14)*$L142+OFFSET('Gas Supply Factors'!$B$14,$K142-1,Z$14)*$H142</f>
        <v>0</v>
      </c>
      <c r="AB142" s="20">
        <f t="shared" ca="1" si="43"/>
        <v>0</v>
      </c>
      <c r="AD142" s="26" t="str">
        <f t="shared" ca="1" si="21"/>
        <v/>
      </c>
    </row>
    <row r="143" spans="2:30" x14ac:dyDescent="0.2">
      <c r="B143" s="18">
        <f t="shared" si="44"/>
        <v>88</v>
      </c>
      <c r="D143" s="36" t="s">
        <v>125</v>
      </c>
      <c r="F143" s="51">
        <f ca="1">Function!P143</f>
        <v>0</v>
      </c>
      <c r="H143" s="79"/>
      <c r="L143" s="51">
        <f t="shared" ca="1" si="37"/>
        <v>0</v>
      </c>
      <c r="O143" s="74">
        <v>0</v>
      </c>
      <c r="P143" s="20">
        <f ca="1">OFFSET('Gas Supply Factors'!$B$14,$O143-1,P$14)*$L143+OFFSET('Gas Supply Factors'!$B$14,$K143-1,P$14)*$H143</f>
        <v>0</v>
      </c>
      <c r="R143" s="20">
        <f ca="1">OFFSET('Gas Supply Factors'!$B$14,$O143-1,R$14)*$L143+OFFSET('Gas Supply Factors'!$B$14,$K143-1,R$14)*$H143</f>
        <v>0</v>
      </c>
      <c r="S143" s="20"/>
      <c r="T143" s="20">
        <f ca="1">OFFSET('Gas Supply Factors'!$B$14,$O143-1,T$14)*$L143+OFFSET('Gas Supply Factors'!$B$14,$K143-1,T$14)*$H143</f>
        <v>0</v>
      </c>
      <c r="U143" s="20"/>
      <c r="V143" s="20">
        <f ca="1">OFFSET('Gas Supply Factors'!$B$14,$O143-1,V$14)*$L143+OFFSET('Gas Supply Factors'!$B$14,$K143-1,V$14)*$H143</f>
        <v>0</v>
      </c>
      <c r="W143" s="20"/>
      <c r="X143" s="20">
        <f ca="1">OFFSET('Gas Supply Factors'!$B$14,$O143-1,X$14)*$L143+OFFSET('Gas Supply Factors'!$B$14,$K143-1,X$14)*$H143</f>
        <v>0</v>
      </c>
      <c r="Z143" s="20">
        <f ca="1">OFFSET('Gas Supply Factors'!$B$14,$O143-1,Z$14)*$L143+OFFSET('Gas Supply Factors'!$B$14,$K143-1,Z$14)*$H143</f>
        <v>0</v>
      </c>
      <c r="AB143" s="20">
        <f t="shared" ca="1" si="43"/>
        <v>0</v>
      </c>
      <c r="AD143" s="26" t="str">
        <f t="shared" ca="1" si="21"/>
        <v/>
      </c>
    </row>
    <row r="144" spans="2:30" x14ac:dyDescent="0.2">
      <c r="D144" s="1" t="s">
        <v>126</v>
      </c>
      <c r="T144" s="20"/>
      <c r="AD144" s="26" t="str">
        <f t="shared" si="21"/>
        <v/>
      </c>
    </row>
    <row r="145" spans="2:30" x14ac:dyDescent="0.2">
      <c r="B145" s="18">
        <f>B143+1</f>
        <v>89</v>
      </c>
      <c r="D145" s="36" t="s">
        <v>127</v>
      </c>
      <c r="F145" s="51">
        <f ca="1">Function!P145</f>
        <v>2546.4739944630078</v>
      </c>
      <c r="H145" s="79"/>
      <c r="L145" s="51">
        <f t="shared" ca="1" si="37"/>
        <v>2546.4739944630078</v>
      </c>
      <c r="N145" s="2" t="s">
        <v>184</v>
      </c>
      <c r="O145" s="74">
        <v>1</v>
      </c>
      <c r="P145" s="20">
        <f ca="1">OFFSET('Gas Supply Factors'!$B$14,$O145-1,P$14)*$L145+OFFSET('Gas Supply Factors'!$B$14,$K145-1,P$14)*$H145</f>
        <v>0</v>
      </c>
      <c r="R145" s="20">
        <f ca="1">OFFSET('Gas Supply Factors'!$B$14,$O145-1,R$14)*$L145+OFFSET('Gas Supply Factors'!$B$14,$K145-1,R$14)*$H145</f>
        <v>0</v>
      </c>
      <c r="S145" s="20"/>
      <c r="T145" s="20">
        <f ca="1">OFFSET('Gas Supply Factors'!$B$14,$O145-1,T$14)*$L145+OFFSET('Gas Supply Factors'!$B$14,$K145-1,T$14)*$H145</f>
        <v>0</v>
      </c>
      <c r="U145" s="20"/>
      <c r="V145" s="20">
        <f ca="1">OFFSET('Gas Supply Factors'!$B$14,$O145-1,V$14)*$L145+OFFSET('Gas Supply Factors'!$B$14,$K145-1,V$14)*$H145</f>
        <v>0</v>
      </c>
      <c r="W145" s="20"/>
      <c r="X145" s="20">
        <f ca="1">OFFSET('Gas Supply Factors'!$B$14,$O145-1,X$14)*$L145+OFFSET('Gas Supply Factors'!$B$14,$K145-1,X$14)*$H145</f>
        <v>0</v>
      </c>
      <c r="Z145" s="20">
        <f ca="1">OFFSET('Gas Supply Factors'!$B$14,$O145-1,Z$14)*$L145+OFFSET('Gas Supply Factors'!$B$14,$K145-1,Z$14)*$H145</f>
        <v>2546.4739944630078</v>
      </c>
      <c r="AB145" s="20">
        <f t="shared" ref="AB145" ca="1" si="45">P145+R145+V145+X145+Z145+T145</f>
        <v>2546.4739944630078</v>
      </c>
      <c r="AD145" s="26" t="str">
        <f t="shared" ca="1" si="21"/>
        <v/>
      </c>
    </row>
    <row r="146" spans="2:30" x14ac:dyDescent="0.2">
      <c r="D146" s="1" t="s">
        <v>130</v>
      </c>
      <c r="T146" s="20"/>
      <c r="AD146" s="26" t="str">
        <f t="shared" si="21"/>
        <v/>
      </c>
    </row>
    <row r="147" spans="2:30" x14ac:dyDescent="0.2">
      <c r="B147" s="18">
        <f>B145+1</f>
        <v>90</v>
      </c>
      <c r="D147" s="36" t="s">
        <v>131</v>
      </c>
      <c r="F147" s="51">
        <f ca="1">Function!P147</f>
        <v>0</v>
      </c>
      <c r="H147" s="79"/>
      <c r="L147" s="51">
        <f t="shared" ca="1" si="37"/>
        <v>0</v>
      </c>
      <c r="O147" s="74">
        <v>0</v>
      </c>
      <c r="P147" s="20">
        <f ca="1">OFFSET('Gas Supply Factors'!$B$14,$O147-1,P$14)*$L147+OFFSET('Gas Supply Factors'!$B$14,$K147-1,P$14)*$H147</f>
        <v>0</v>
      </c>
      <c r="R147" s="20">
        <f ca="1">OFFSET('Gas Supply Factors'!$B$14,$O147-1,R$14)*$L147+OFFSET('Gas Supply Factors'!$B$14,$K147-1,R$14)*$H147</f>
        <v>0</v>
      </c>
      <c r="S147" s="20"/>
      <c r="T147" s="20">
        <f ca="1">OFFSET('Gas Supply Factors'!$B$14,$O147-1,T$14)*$L147+OFFSET('Gas Supply Factors'!$B$14,$K147-1,T$14)*$H147</f>
        <v>0</v>
      </c>
      <c r="U147" s="20"/>
      <c r="V147" s="20">
        <f ca="1">OFFSET('Gas Supply Factors'!$B$14,$O147-1,V$14)*$L147+OFFSET('Gas Supply Factors'!$B$14,$K147-1,V$14)*$H147</f>
        <v>0</v>
      </c>
      <c r="W147" s="20"/>
      <c r="X147" s="20">
        <f ca="1">OFFSET('Gas Supply Factors'!$B$14,$O147-1,X$14)*$L147+OFFSET('Gas Supply Factors'!$B$14,$K147-1,X$14)*$H147</f>
        <v>0</v>
      </c>
      <c r="Z147" s="20">
        <f ca="1">OFFSET('Gas Supply Factors'!$B$14,$O147-1,Z$14)*$L147+OFFSET('Gas Supply Factors'!$B$14,$K147-1,Z$14)*$H147</f>
        <v>0</v>
      </c>
      <c r="AB147" s="20">
        <f t="shared" ref="AB147:AB149" ca="1" si="46">P147+R147+V147+X147+Z147+T147</f>
        <v>0</v>
      </c>
      <c r="AD147" s="26" t="str">
        <f t="shared" ca="1" si="21"/>
        <v/>
      </c>
    </row>
    <row r="148" spans="2:30" x14ac:dyDescent="0.2">
      <c r="B148" s="18">
        <f>B147+1</f>
        <v>91</v>
      </c>
      <c r="D148" s="36" t="s">
        <v>132</v>
      </c>
      <c r="F148" s="51">
        <f ca="1">Function!P148</f>
        <v>0</v>
      </c>
      <c r="H148" s="79"/>
      <c r="L148" s="51">
        <f t="shared" ca="1" si="37"/>
        <v>0</v>
      </c>
      <c r="O148" s="74">
        <v>0</v>
      </c>
      <c r="P148" s="20">
        <f ca="1">OFFSET('Gas Supply Factors'!$B$14,$O148-1,P$14)*$L148+OFFSET('Gas Supply Factors'!$B$14,$K148-1,P$14)*$H148</f>
        <v>0</v>
      </c>
      <c r="R148" s="20">
        <f ca="1">OFFSET('Gas Supply Factors'!$B$14,$O148-1,R$14)*$L148+OFFSET('Gas Supply Factors'!$B$14,$K148-1,R$14)*$H148</f>
        <v>0</v>
      </c>
      <c r="S148" s="20"/>
      <c r="T148" s="20">
        <f ca="1">OFFSET('Gas Supply Factors'!$B$14,$O148-1,T$14)*$L148+OFFSET('Gas Supply Factors'!$B$14,$K148-1,T$14)*$H148</f>
        <v>0</v>
      </c>
      <c r="U148" s="20"/>
      <c r="V148" s="20">
        <f ca="1">OFFSET('Gas Supply Factors'!$B$14,$O148-1,V$14)*$L148+OFFSET('Gas Supply Factors'!$B$14,$K148-1,V$14)*$H148</f>
        <v>0</v>
      </c>
      <c r="W148" s="20"/>
      <c r="X148" s="20">
        <f ca="1">OFFSET('Gas Supply Factors'!$B$14,$O148-1,X$14)*$L148+OFFSET('Gas Supply Factors'!$B$14,$K148-1,X$14)*$H148</f>
        <v>0</v>
      </c>
      <c r="Z148" s="20">
        <f ca="1">OFFSET('Gas Supply Factors'!$B$14,$O148-1,Z$14)*$L148+OFFSET('Gas Supply Factors'!$B$14,$K148-1,Z$14)*$H148</f>
        <v>0</v>
      </c>
      <c r="AB148" s="20">
        <f t="shared" ca="1" si="46"/>
        <v>0</v>
      </c>
      <c r="AD148" s="26" t="str">
        <f t="shared" ca="1" si="21"/>
        <v/>
      </c>
    </row>
    <row r="149" spans="2:30" x14ac:dyDescent="0.2">
      <c r="B149" s="18">
        <f t="shared" ref="B149" si="47">B148+1</f>
        <v>92</v>
      </c>
      <c r="D149" s="36" t="s">
        <v>133</v>
      </c>
      <c r="F149" s="51">
        <f ca="1">Function!P149</f>
        <v>0</v>
      </c>
      <c r="H149" s="79"/>
      <c r="L149" s="51">
        <f t="shared" ca="1" si="37"/>
        <v>0</v>
      </c>
      <c r="O149" s="74">
        <v>0</v>
      </c>
      <c r="P149" s="20">
        <f ca="1">OFFSET('Gas Supply Factors'!$B$14,$O149-1,P$14)*$L149+OFFSET('Gas Supply Factors'!$B$14,$K149-1,P$14)*$H149</f>
        <v>0</v>
      </c>
      <c r="R149" s="20">
        <f ca="1">OFFSET('Gas Supply Factors'!$B$14,$O149-1,R$14)*$L149+OFFSET('Gas Supply Factors'!$B$14,$K149-1,R$14)*$H149</f>
        <v>0</v>
      </c>
      <c r="S149" s="20"/>
      <c r="T149" s="20">
        <f ca="1">OFFSET('Gas Supply Factors'!$B$14,$O149-1,T$14)*$L149+OFFSET('Gas Supply Factors'!$B$14,$K149-1,T$14)*$H149</f>
        <v>0</v>
      </c>
      <c r="U149" s="20"/>
      <c r="V149" s="20">
        <f ca="1">OFFSET('Gas Supply Factors'!$B$14,$O149-1,V$14)*$L149+OFFSET('Gas Supply Factors'!$B$14,$K149-1,V$14)*$H149</f>
        <v>0</v>
      </c>
      <c r="W149" s="20"/>
      <c r="X149" s="20">
        <f ca="1">OFFSET('Gas Supply Factors'!$B$14,$O149-1,X$14)*$L149+OFFSET('Gas Supply Factors'!$B$14,$K149-1,X$14)*$H149</f>
        <v>0</v>
      </c>
      <c r="Z149" s="20">
        <f ca="1">OFFSET('Gas Supply Factors'!$B$14,$O149-1,Z$14)*$L149+OFFSET('Gas Supply Factors'!$B$14,$K149-1,Z$14)*$H149</f>
        <v>0</v>
      </c>
      <c r="AB149" s="20">
        <f t="shared" ca="1" si="46"/>
        <v>0</v>
      </c>
      <c r="AD149" s="26" t="str">
        <f t="shared" ca="1" si="21"/>
        <v/>
      </c>
    </row>
    <row r="150" spans="2:30" x14ac:dyDescent="0.2">
      <c r="D150" s="1" t="s">
        <v>134</v>
      </c>
      <c r="T150" s="20"/>
      <c r="AD150" s="26" t="str">
        <f t="shared" si="21"/>
        <v/>
      </c>
    </row>
    <row r="151" spans="2:30" x14ac:dyDescent="0.2">
      <c r="B151" s="18">
        <f>B149+1</f>
        <v>93</v>
      </c>
      <c r="D151" s="36" t="s">
        <v>111</v>
      </c>
      <c r="F151" s="51">
        <f ca="1">Function!P151</f>
        <v>1295.4715209674002</v>
      </c>
      <c r="H151" s="79"/>
      <c r="L151" s="51">
        <f t="shared" ca="1" si="37"/>
        <v>1295.4715209674002</v>
      </c>
      <c r="N151" s="2" t="s">
        <v>184</v>
      </c>
      <c r="O151" s="74">
        <v>1</v>
      </c>
      <c r="P151" s="20">
        <f ca="1">OFFSET('Gas Supply Factors'!$B$14,$O151-1,P$14)*$L151+OFFSET('Gas Supply Factors'!$B$14,$K151-1,P$14)*$H151</f>
        <v>0</v>
      </c>
      <c r="R151" s="20">
        <f ca="1">OFFSET('Gas Supply Factors'!$B$14,$O151-1,R$14)*$L151+OFFSET('Gas Supply Factors'!$B$14,$K151-1,R$14)*$H151</f>
        <v>0</v>
      </c>
      <c r="S151" s="20"/>
      <c r="T151" s="20">
        <f ca="1">OFFSET('Gas Supply Factors'!$B$14,$O151-1,T$14)*$L151+OFFSET('Gas Supply Factors'!$B$14,$K151-1,T$14)*$H151</f>
        <v>0</v>
      </c>
      <c r="U151" s="20"/>
      <c r="V151" s="20">
        <f ca="1">OFFSET('Gas Supply Factors'!$B$14,$O151-1,V$14)*$L151+OFFSET('Gas Supply Factors'!$B$14,$K151-1,V$14)*$H151</f>
        <v>0</v>
      </c>
      <c r="W151" s="20"/>
      <c r="X151" s="20">
        <f ca="1">OFFSET('Gas Supply Factors'!$B$14,$O151-1,X$14)*$L151+OFFSET('Gas Supply Factors'!$B$14,$K151-1,X$14)*$H151</f>
        <v>0</v>
      </c>
      <c r="Z151" s="20">
        <f ca="1">OFFSET('Gas Supply Factors'!$B$14,$O151-1,Z$14)*$L151+OFFSET('Gas Supply Factors'!$B$14,$K151-1,Z$14)*$H151</f>
        <v>1295.4715209674002</v>
      </c>
      <c r="AB151" s="20">
        <f t="shared" ref="AB151:AB157" ca="1" si="48">P151+R151+V151+X151+Z151+T151</f>
        <v>1295.4715209674002</v>
      </c>
      <c r="AD151" s="26" t="str">
        <f t="shared" ca="1" si="21"/>
        <v/>
      </c>
    </row>
    <row r="152" spans="2:30" x14ac:dyDescent="0.2">
      <c r="B152" s="18">
        <f>B151+1</f>
        <v>94</v>
      </c>
      <c r="D152" s="36" t="s">
        <v>136</v>
      </c>
      <c r="F152" s="51">
        <f ca="1">Function!P152</f>
        <v>0</v>
      </c>
      <c r="H152" s="79"/>
      <c r="L152" s="51">
        <f t="shared" ca="1" si="37"/>
        <v>0</v>
      </c>
      <c r="O152" s="74">
        <v>0</v>
      </c>
      <c r="P152" s="20">
        <f ca="1">OFFSET('Gas Supply Factors'!$B$14,$O152-1,P$14)*$L152+OFFSET('Gas Supply Factors'!$B$14,$K152-1,P$14)*$H152</f>
        <v>0</v>
      </c>
      <c r="R152" s="20">
        <f ca="1">OFFSET('Gas Supply Factors'!$B$14,$O152-1,R$14)*$L152+OFFSET('Gas Supply Factors'!$B$14,$K152-1,R$14)*$H152</f>
        <v>0</v>
      </c>
      <c r="S152" s="20"/>
      <c r="T152" s="20">
        <f ca="1">OFFSET('Gas Supply Factors'!$B$14,$O152-1,T$14)*$L152+OFFSET('Gas Supply Factors'!$B$14,$K152-1,T$14)*$H152</f>
        <v>0</v>
      </c>
      <c r="U152" s="20"/>
      <c r="V152" s="20">
        <f ca="1">OFFSET('Gas Supply Factors'!$B$14,$O152-1,V$14)*$L152+OFFSET('Gas Supply Factors'!$B$14,$K152-1,V$14)*$H152</f>
        <v>0</v>
      </c>
      <c r="W152" s="20"/>
      <c r="X152" s="20">
        <f ca="1">OFFSET('Gas Supply Factors'!$B$14,$O152-1,X$14)*$L152+OFFSET('Gas Supply Factors'!$B$14,$K152-1,X$14)*$H152</f>
        <v>0</v>
      </c>
      <c r="Z152" s="20">
        <f ca="1">OFFSET('Gas Supply Factors'!$B$14,$O152-1,Z$14)*$L152+OFFSET('Gas Supply Factors'!$B$14,$K152-1,Z$14)*$H152</f>
        <v>0</v>
      </c>
      <c r="AB152" s="20">
        <f t="shared" ca="1" si="48"/>
        <v>0</v>
      </c>
      <c r="AD152" s="26" t="str">
        <f t="shared" ca="1" si="21"/>
        <v/>
      </c>
    </row>
    <row r="153" spans="2:30" x14ac:dyDescent="0.2">
      <c r="B153" s="18">
        <f>B152+1</f>
        <v>95</v>
      </c>
      <c r="D153" s="36" t="s">
        <v>137</v>
      </c>
      <c r="F153" s="51">
        <f ca="1">Function!P153</f>
        <v>0</v>
      </c>
      <c r="H153" s="79"/>
      <c r="L153" s="51">
        <f t="shared" ca="1" si="37"/>
        <v>0</v>
      </c>
      <c r="O153" s="74">
        <v>0</v>
      </c>
      <c r="P153" s="20">
        <f ca="1">OFFSET('Gas Supply Factors'!$B$14,$O153-1,P$14)*$L153+OFFSET('Gas Supply Factors'!$B$14,$K153-1,P$14)*$H153</f>
        <v>0</v>
      </c>
      <c r="R153" s="20">
        <f ca="1">OFFSET('Gas Supply Factors'!$B$14,$O153-1,R$14)*$L153+OFFSET('Gas Supply Factors'!$B$14,$K153-1,R$14)*$H153</f>
        <v>0</v>
      </c>
      <c r="S153" s="20"/>
      <c r="T153" s="20">
        <f ca="1">OFFSET('Gas Supply Factors'!$B$14,$O153-1,T$14)*$L153+OFFSET('Gas Supply Factors'!$B$14,$K153-1,T$14)*$H153</f>
        <v>0</v>
      </c>
      <c r="U153" s="20"/>
      <c r="V153" s="20">
        <f ca="1">OFFSET('Gas Supply Factors'!$B$14,$O153-1,V$14)*$L153+OFFSET('Gas Supply Factors'!$B$14,$K153-1,V$14)*$H153</f>
        <v>0</v>
      </c>
      <c r="W153" s="20"/>
      <c r="X153" s="20">
        <f ca="1">OFFSET('Gas Supply Factors'!$B$14,$O153-1,X$14)*$L153+OFFSET('Gas Supply Factors'!$B$14,$K153-1,X$14)*$H153</f>
        <v>0</v>
      </c>
      <c r="Z153" s="20">
        <f ca="1">OFFSET('Gas Supply Factors'!$B$14,$O153-1,Z$14)*$L153+OFFSET('Gas Supply Factors'!$B$14,$K153-1,Z$14)*$H153</f>
        <v>0</v>
      </c>
      <c r="AB153" s="20">
        <f t="shared" ca="1" si="48"/>
        <v>0</v>
      </c>
      <c r="AD153" s="26" t="str">
        <f t="shared" ref="AD153:AD180" ca="1" si="49">IF(ROUND(F153,4)=ROUND(AB153,4), "", "check")</f>
        <v/>
      </c>
    </row>
    <row r="154" spans="2:30" x14ac:dyDescent="0.2">
      <c r="B154" s="18">
        <f t="shared" ref="B154:B157" si="50">B153+1</f>
        <v>96</v>
      </c>
      <c r="D154" s="36" t="s">
        <v>138</v>
      </c>
      <c r="F154" s="51">
        <f ca="1">Function!P154</f>
        <v>0</v>
      </c>
      <c r="H154" s="79"/>
      <c r="L154" s="51">
        <f t="shared" ca="1" si="37"/>
        <v>0</v>
      </c>
      <c r="O154" s="74">
        <v>0</v>
      </c>
      <c r="P154" s="20">
        <f ca="1">OFFSET('Gas Supply Factors'!$B$14,$O154-1,P$14)*$L154+OFFSET('Gas Supply Factors'!$B$14,$K154-1,P$14)*$H154</f>
        <v>0</v>
      </c>
      <c r="R154" s="20">
        <f ca="1">OFFSET('Gas Supply Factors'!$B$14,$O154-1,R$14)*$L154+OFFSET('Gas Supply Factors'!$B$14,$K154-1,R$14)*$H154</f>
        <v>0</v>
      </c>
      <c r="S154" s="20"/>
      <c r="T154" s="20">
        <f ca="1">OFFSET('Gas Supply Factors'!$B$14,$O154-1,T$14)*$L154+OFFSET('Gas Supply Factors'!$B$14,$K154-1,T$14)*$H154</f>
        <v>0</v>
      </c>
      <c r="U154" s="20"/>
      <c r="V154" s="20">
        <f ca="1">OFFSET('Gas Supply Factors'!$B$14,$O154-1,V$14)*$L154+OFFSET('Gas Supply Factors'!$B$14,$K154-1,V$14)*$H154</f>
        <v>0</v>
      </c>
      <c r="W154" s="20"/>
      <c r="X154" s="20">
        <f ca="1">OFFSET('Gas Supply Factors'!$B$14,$O154-1,X$14)*$L154+OFFSET('Gas Supply Factors'!$B$14,$K154-1,X$14)*$H154</f>
        <v>0</v>
      </c>
      <c r="Z154" s="20">
        <f ca="1">OFFSET('Gas Supply Factors'!$B$14,$O154-1,Z$14)*$L154+OFFSET('Gas Supply Factors'!$B$14,$K154-1,Z$14)*$H154</f>
        <v>0</v>
      </c>
      <c r="AB154" s="20">
        <f t="shared" ca="1" si="48"/>
        <v>0</v>
      </c>
      <c r="AD154" s="26" t="str">
        <f t="shared" ca="1" si="49"/>
        <v/>
      </c>
    </row>
    <row r="155" spans="2:30" x14ac:dyDescent="0.2">
      <c r="B155" s="18">
        <f t="shared" si="50"/>
        <v>97</v>
      </c>
      <c r="D155" s="36" t="s">
        <v>139</v>
      </c>
      <c r="F155" s="51">
        <f ca="1">Function!P155</f>
        <v>0</v>
      </c>
      <c r="H155" s="79"/>
      <c r="L155" s="51">
        <f t="shared" ca="1" si="37"/>
        <v>0</v>
      </c>
      <c r="O155" s="74">
        <v>0</v>
      </c>
      <c r="P155" s="20">
        <f ca="1">OFFSET('Gas Supply Factors'!$B$14,$O155-1,P$14)*$L155+OFFSET('Gas Supply Factors'!$B$14,$K155-1,P$14)*$H155</f>
        <v>0</v>
      </c>
      <c r="R155" s="20">
        <f ca="1">OFFSET('Gas Supply Factors'!$B$14,$O155-1,R$14)*$L155+OFFSET('Gas Supply Factors'!$B$14,$K155-1,R$14)*$H155</f>
        <v>0</v>
      </c>
      <c r="S155" s="20"/>
      <c r="T155" s="20">
        <f ca="1">OFFSET('Gas Supply Factors'!$B$14,$O155-1,T$14)*$L155+OFFSET('Gas Supply Factors'!$B$14,$K155-1,T$14)*$H155</f>
        <v>0</v>
      </c>
      <c r="U155" s="20"/>
      <c r="V155" s="20">
        <f ca="1">OFFSET('Gas Supply Factors'!$B$14,$O155-1,V$14)*$L155+OFFSET('Gas Supply Factors'!$B$14,$K155-1,V$14)*$H155</f>
        <v>0</v>
      </c>
      <c r="W155" s="20"/>
      <c r="X155" s="20">
        <f ca="1">OFFSET('Gas Supply Factors'!$B$14,$O155-1,X$14)*$L155+OFFSET('Gas Supply Factors'!$B$14,$K155-1,X$14)*$H155</f>
        <v>0</v>
      </c>
      <c r="Z155" s="20">
        <f ca="1">OFFSET('Gas Supply Factors'!$B$14,$O155-1,Z$14)*$L155+OFFSET('Gas Supply Factors'!$B$14,$K155-1,Z$14)*$H155</f>
        <v>0</v>
      </c>
      <c r="AB155" s="20">
        <f t="shared" ca="1" si="48"/>
        <v>0</v>
      </c>
      <c r="AD155" s="26" t="str">
        <f t="shared" ca="1" si="49"/>
        <v/>
      </c>
    </row>
    <row r="156" spans="2:30" x14ac:dyDescent="0.2">
      <c r="B156" s="18">
        <f t="shared" si="50"/>
        <v>98</v>
      </c>
      <c r="D156" s="36" t="s">
        <v>140</v>
      </c>
      <c r="F156" s="51">
        <f ca="1">Function!P156</f>
        <v>0</v>
      </c>
      <c r="H156" s="79"/>
      <c r="L156" s="51">
        <f t="shared" ca="1" si="37"/>
        <v>0</v>
      </c>
      <c r="O156" s="74">
        <v>0</v>
      </c>
      <c r="P156" s="20">
        <f ca="1">OFFSET('Gas Supply Factors'!$B$14,$O156-1,P$14)*$L156+OFFSET('Gas Supply Factors'!$B$14,$K156-1,P$14)*$H156</f>
        <v>0</v>
      </c>
      <c r="R156" s="20">
        <f ca="1">OFFSET('Gas Supply Factors'!$B$14,$O156-1,R$14)*$L156+OFFSET('Gas Supply Factors'!$B$14,$K156-1,R$14)*$H156</f>
        <v>0</v>
      </c>
      <c r="S156" s="20"/>
      <c r="T156" s="20">
        <f ca="1">OFFSET('Gas Supply Factors'!$B$14,$O156-1,T$14)*$L156+OFFSET('Gas Supply Factors'!$B$14,$K156-1,T$14)*$H156</f>
        <v>0</v>
      </c>
      <c r="U156" s="20"/>
      <c r="V156" s="20">
        <f ca="1">OFFSET('Gas Supply Factors'!$B$14,$O156-1,V$14)*$L156+OFFSET('Gas Supply Factors'!$B$14,$K156-1,V$14)*$H156</f>
        <v>0</v>
      </c>
      <c r="W156" s="20"/>
      <c r="X156" s="20">
        <f ca="1">OFFSET('Gas Supply Factors'!$B$14,$O156-1,X$14)*$L156+OFFSET('Gas Supply Factors'!$B$14,$K156-1,X$14)*$H156</f>
        <v>0</v>
      </c>
      <c r="Z156" s="20">
        <f ca="1">OFFSET('Gas Supply Factors'!$B$14,$O156-1,Z$14)*$L156+OFFSET('Gas Supply Factors'!$B$14,$K156-1,Z$14)*$H156</f>
        <v>0</v>
      </c>
      <c r="AB156" s="20">
        <f t="shared" ca="1" si="48"/>
        <v>0</v>
      </c>
      <c r="AD156" s="26" t="str">
        <f t="shared" ca="1" si="49"/>
        <v/>
      </c>
    </row>
    <row r="157" spans="2:30" x14ac:dyDescent="0.2">
      <c r="B157" s="18">
        <f t="shared" si="50"/>
        <v>99</v>
      </c>
      <c r="D157" s="36" t="s">
        <v>141</v>
      </c>
      <c r="F157" s="51">
        <f ca="1">Function!P157</f>
        <v>10151.221525209376</v>
      </c>
      <c r="H157" s="79"/>
      <c r="L157" s="51">
        <f t="shared" ca="1" si="37"/>
        <v>10151.221525209376</v>
      </c>
      <c r="N157" s="2" t="s">
        <v>184</v>
      </c>
      <c r="O157" s="74">
        <v>1</v>
      </c>
      <c r="P157" s="20">
        <f ca="1">OFFSET('Gas Supply Factors'!$B$14,$O157-1,P$14)*$L157+OFFSET('Gas Supply Factors'!$B$14,$K157-1,P$14)*$H157</f>
        <v>0</v>
      </c>
      <c r="R157" s="20">
        <f ca="1">OFFSET('Gas Supply Factors'!$B$14,$O157-1,R$14)*$L157+OFFSET('Gas Supply Factors'!$B$14,$K157-1,R$14)*$H157</f>
        <v>0</v>
      </c>
      <c r="S157" s="20"/>
      <c r="T157" s="20">
        <f ca="1">OFFSET('Gas Supply Factors'!$B$14,$O157-1,T$14)*$L157+OFFSET('Gas Supply Factors'!$B$14,$K157-1,T$14)*$H157</f>
        <v>0</v>
      </c>
      <c r="U157" s="20"/>
      <c r="V157" s="20">
        <f ca="1">OFFSET('Gas Supply Factors'!$B$14,$O157-1,V$14)*$L157+OFFSET('Gas Supply Factors'!$B$14,$K157-1,V$14)*$H157</f>
        <v>0</v>
      </c>
      <c r="W157" s="20"/>
      <c r="X157" s="20">
        <f ca="1">OFFSET('Gas Supply Factors'!$B$14,$O157-1,X$14)*$L157+OFFSET('Gas Supply Factors'!$B$14,$K157-1,X$14)*$H157</f>
        <v>0</v>
      </c>
      <c r="Z157" s="20">
        <f ca="1">OFFSET('Gas Supply Factors'!$B$14,$O157-1,Z$14)*$L157+OFFSET('Gas Supply Factors'!$B$14,$K157-1,Z$14)*$H157</f>
        <v>10151.221525209376</v>
      </c>
      <c r="AB157" s="20">
        <f t="shared" ca="1" si="48"/>
        <v>10151.221525209376</v>
      </c>
      <c r="AD157" s="26" t="str">
        <f t="shared" ca="1" si="49"/>
        <v/>
      </c>
    </row>
    <row r="158" spans="2:30" x14ac:dyDescent="0.2">
      <c r="D158" s="1" t="s">
        <v>143</v>
      </c>
      <c r="T158" s="20"/>
      <c r="AD158" s="26" t="str">
        <f t="shared" si="49"/>
        <v/>
      </c>
    </row>
    <row r="159" spans="2:30" x14ac:dyDescent="0.2">
      <c r="B159" s="18">
        <f>B157+1</f>
        <v>100</v>
      </c>
      <c r="D159" s="36" t="s">
        <v>144</v>
      </c>
      <c r="F159" s="51">
        <f ca="1">Function!P159</f>
        <v>2104.1517941099964</v>
      </c>
      <c r="H159" s="79"/>
      <c r="L159" s="51">
        <f t="shared" ca="1" si="37"/>
        <v>2104.1517941099964</v>
      </c>
      <c r="N159" s="2" t="s">
        <v>184</v>
      </c>
      <c r="O159" s="74">
        <v>1</v>
      </c>
      <c r="P159" s="20">
        <f ca="1">OFFSET('Gas Supply Factors'!$B$14,$O159-1,P$14)*$L159+OFFSET('Gas Supply Factors'!$B$14,$K159-1,P$14)*$H159</f>
        <v>0</v>
      </c>
      <c r="R159" s="20">
        <f ca="1">OFFSET('Gas Supply Factors'!$B$14,$O159-1,R$14)*$L159+OFFSET('Gas Supply Factors'!$B$14,$K159-1,R$14)*$H159</f>
        <v>0</v>
      </c>
      <c r="S159" s="20"/>
      <c r="T159" s="20">
        <f ca="1">OFFSET('Gas Supply Factors'!$B$14,$O159-1,T$14)*$L159+OFFSET('Gas Supply Factors'!$B$14,$K159-1,T$14)*$H159</f>
        <v>0</v>
      </c>
      <c r="U159" s="20"/>
      <c r="V159" s="20">
        <f ca="1">OFFSET('Gas Supply Factors'!$B$14,$O159-1,V$14)*$L159+OFFSET('Gas Supply Factors'!$B$14,$K159-1,V$14)*$H159</f>
        <v>0</v>
      </c>
      <c r="W159" s="20"/>
      <c r="X159" s="20">
        <f ca="1">OFFSET('Gas Supply Factors'!$B$14,$O159-1,X$14)*$L159+OFFSET('Gas Supply Factors'!$B$14,$K159-1,X$14)*$H159</f>
        <v>0</v>
      </c>
      <c r="Z159" s="20">
        <f ca="1">OFFSET('Gas Supply Factors'!$B$14,$O159-1,Z$14)*$L159+OFFSET('Gas Supply Factors'!$B$14,$K159-1,Z$14)*$H159</f>
        <v>2104.1517941099964</v>
      </c>
      <c r="AB159" s="20">
        <f t="shared" ref="AB159:AB160" ca="1" si="51">P159+R159+V159+X159+Z159+T159</f>
        <v>2104.1517941099964</v>
      </c>
      <c r="AD159" s="26" t="str">
        <f t="shared" ca="1" si="49"/>
        <v/>
      </c>
    </row>
    <row r="160" spans="2:30" x14ac:dyDescent="0.2">
      <c r="B160" s="18">
        <f>B159+1</f>
        <v>101</v>
      </c>
      <c r="D160" s="36" t="s">
        <v>147</v>
      </c>
      <c r="F160" s="51">
        <f ca="1">Function!P160</f>
        <v>4758.6044086021757</v>
      </c>
      <c r="H160" s="38"/>
      <c r="L160" s="51">
        <f t="shared" ca="1" si="37"/>
        <v>4758.6044086021757</v>
      </c>
      <c r="N160" s="2" t="s">
        <v>184</v>
      </c>
      <c r="O160" s="74">
        <v>1</v>
      </c>
      <c r="P160" s="20">
        <f ca="1">OFFSET('Gas Supply Factors'!$B$14,$O160-1,P$14)*$L160+OFFSET('Gas Supply Factors'!$B$14,$K160-1,P$14)*$H160</f>
        <v>0</v>
      </c>
      <c r="R160" s="20">
        <f ca="1">OFFSET('Gas Supply Factors'!$B$14,$O160-1,R$14)*$L160+OFFSET('Gas Supply Factors'!$B$14,$K160-1,R$14)*$H160</f>
        <v>0</v>
      </c>
      <c r="S160" s="20"/>
      <c r="T160" s="20">
        <f ca="1">OFFSET('Gas Supply Factors'!$B$14,$O160-1,T$14)*$L160+OFFSET('Gas Supply Factors'!$B$14,$K160-1,T$14)*$H160</f>
        <v>0</v>
      </c>
      <c r="U160" s="20"/>
      <c r="V160" s="20">
        <f ca="1">OFFSET('Gas Supply Factors'!$B$14,$O160-1,V$14)*$L160+OFFSET('Gas Supply Factors'!$B$14,$K160-1,V$14)*$H160</f>
        <v>0</v>
      </c>
      <c r="W160" s="20"/>
      <c r="X160" s="20">
        <f ca="1">OFFSET('Gas Supply Factors'!$B$14,$O160-1,X$14)*$L160+OFFSET('Gas Supply Factors'!$B$14,$K160-1,X$14)*$H160</f>
        <v>0</v>
      </c>
      <c r="Z160" s="20">
        <f ca="1">OFFSET('Gas Supply Factors'!$B$14,$O160-1,Z$14)*$L160+OFFSET('Gas Supply Factors'!$B$14,$K160-1,Z$14)*$H160</f>
        <v>4758.6044086021757</v>
      </c>
      <c r="AB160" s="23">
        <f t="shared" ca="1" si="51"/>
        <v>4758.6044086021757</v>
      </c>
      <c r="AD160" s="26" t="str">
        <f t="shared" ca="1" si="49"/>
        <v/>
      </c>
    </row>
    <row r="161" spans="2:30" x14ac:dyDescent="0.2">
      <c r="U161" s="20"/>
      <c r="W161" s="20"/>
      <c r="AD161" s="26" t="str">
        <f t="shared" si="49"/>
        <v/>
      </c>
    </row>
    <row r="162" spans="2:30" x14ac:dyDescent="0.2">
      <c r="B162" s="18">
        <f>B160+1</f>
        <v>102</v>
      </c>
      <c r="D162" s="1" t="s">
        <v>150</v>
      </c>
      <c r="F162" s="81">
        <f ca="1">SUM(F115:F160)</f>
        <v>2268393.9371493408</v>
      </c>
      <c r="H162" s="81">
        <f>SUM(H115:H160)</f>
        <v>0</v>
      </c>
      <c r="L162" s="81">
        <f ca="1">SUM(L115:L160)</f>
        <v>2268393.9371493408</v>
      </c>
      <c r="P162" s="11">
        <f ca="1">SUM(P115:P160)</f>
        <v>1878311.1040714213</v>
      </c>
      <c r="R162" s="11">
        <f ca="1">SUM(R115:R160)</f>
        <v>161486.41315728414</v>
      </c>
      <c r="S162" s="13"/>
      <c r="T162" s="11">
        <f ca="1">SUM(T115:T160)</f>
        <v>40328.527901042762</v>
      </c>
      <c r="U162" s="20"/>
      <c r="V162" s="11">
        <f ca="1">SUM(V115:V160)</f>
        <v>152523.42553920622</v>
      </c>
      <c r="W162" s="20"/>
      <c r="X162" s="11">
        <f ca="1">SUM(X115:X160)</f>
        <v>14888.543237034275</v>
      </c>
      <c r="Z162" s="11">
        <f ca="1">SUM(Z115:Z160)</f>
        <v>20855.923243351954</v>
      </c>
      <c r="AB162" s="11">
        <f ca="1">SUM(AB115:AB160)</f>
        <v>2268393.9371493408</v>
      </c>
      <c r="AD162" s="26" t="str">
        <f t="shared" ca="1" si="49"/>
        <v/>
      </c>
    </row>
    <row r="163" spans="2:30" x14ac:dyDescent="0.2">
      <c r="U163" s="20"/>
      <c r="W163" s="20"/>
      <c r="AD163" s="26" t="str">
        <f t="shared" si="49"/>
        <v/>
      </c>
    </row>
    <row r="164" spans="2:30" ht="13.5" thickBot="1" x14ac:dyDescent="0.25">
      <c r="B164" s="18">
        <f>B162+1</f>
        <v>103</v>
      </c>
      <c r="D164" s="1" t="s">
        <v>151</v>
      </c>
      <c r="F164" s="83">
        <f ca="1">F162+F104+F109+F108+F97</f>
        <v>2268393.9371493408</v>
      </c>
      <c r="H164" s="83">
        <f>H162+H104+H109+H108+H97</f>
        <v>0</v>
      </c>
      <c r="L164" s="83">
        <f ca="1">L162+L104+L109+L108+L97</f>
        <v>2268393.9371493408</v>
      </c>
      <c r="P164" s="35">
        <f ca="1">P162+P104+P109+P108+P97</f>
        <v>1878311.1040714213</v>
      </c>
      <c r="R164" s="35">
        <f ca="1">R162+R104+R109+R108+R97</f>
        <v>161486.41315728414</v>
      </c>
      <c r="S164" s="8"/>
      <c r="T164" s="35">
        <f ca="1">T162+T104+T109+T108+T97</f>
        <v>40328.527901042762</v>
      </c>
      <c r="U164" s="20"/>
      <c r="V164" s="35">
        <f ca="1">V162+V104+V109+V108+V97</f>
        <v>152523.42553920622</v>
      </c>
      <c r="W164" s="20"/>
      <c r="X164" s="35">
        <f ca="1">X162+X104+X109+X108+X97</f>
        <v>14888.543237034275</v>
      </c>
      <c r="Z164" s="35">
        <f ca="1">Z162+Z104+Z109+Z108+Z97</f>
        <v>20855.923243351954</v>
      </c>
      <c r="AB164" s="35">
        <f ca="1">AB162+AB104+AB109+AB108+AB97</f>
        <v>2268393.9371493408</v>
      </c>
      <c r="AD164" s="26" t="str">
        <f t="shared" ca="1" si="49"/>
        <v/>
      </c>
    </row>
    <row r="165" spans="2:30" ht="13.5" thickTop="1" x14ac:dyDescent="0.2">
      <c r="F165" s="51"/>
      <c r="H165" s="51"/>
      <c r="L165" s="51"/>
      <c r="P165" s="21"/>
      <c r="R165" s="21"/>
      <c r="T165" s="21"/>
      <c r="U165" s="20"/>
      <c r="V165" s="21"/>
      <c r="W165" s="20"/>
      <c r="X165" s="21"/>
      <c r="Z165" s="21"/>
      <c r="AB165" s="21"/>
      <c r="AD165" s="26" t="str">
        <f t="shared" si="49"/>
        <v/>
      </c>
    </row>
    <row r="166" spans="2:30" x14ac:dyDescent="0.2">
      <c r="F166" s="51">
        <v>0</v>
      </c>
      <c r="H166" s="51"/>
      <c r="L166" s="51"/>
      <c r="U166" s="20"/>
      <c r="W166" s="20"/>
      <c r="AD166" s="26" t="str">
        <f t="shared" si="49"/>
        <v/>
      </c>
    </row>
    <row r="167" spans="2:30" x14ac:dyDescent="0.2">
      <c r="F167" s="51"/>
      <c r="H167" s="51"/>
      <c r="L167" s="51"/>
      <c r="U167" s="20"/>
      <c r="W167" s="20"/>
      <c r="AD167" s="26" t="str">
        <f t="shared" si="49"/>
        <v/>
      </c>
    </row>
    <row r="168" spans="2:30" x14ac:dyDescent="0.2">
      <c r="D168" s="6" t="s">
        <v>152</v>
      </c>
      <c r="U168" s="20"/>
      <c r="W168" s="20"/>
      <c r="AD168" s="26" t="str">
        <f t="shared" si="49"/>
        <v/>
      </c>
    </row>
    <row r="169" spans="2:30" x14ac:dyDescent="0.2">
      <c r="D169" s="6"/>
      <c r="F169" s="51"/>
      <c r="H169" s="79"/>
      <c r="L169" s="51"/>
      <c r="N169" s="2"/>
      <c r="O169" s="74"/>
      <c r="P169" s="20"/>
      <c r="R169" s="20"/>
      <c r="S169" s="20"/>
      <c r="T169" s="20"/>
      <c r="U169" s="20"/>
      <c r="V169" s="20"/>
      <c r="W169" s="20"/>
      <c r="X169" s="20"/>
      <c r="Z169" s="20"/>
      <c r="AB169" s="20"/>
      <c r="AD169" s="26" t="str">
        <f t="shared" si="49"/>
        <v/>
      </c>
    </row>
    <row r="170" spans="2:30" x14ac:dyDescent="0.2">
      <c r="B170" s="18">
        <f>B164+1</f>
        <v>104</v>
      </c>
      <c r="D170" s="1" t="s">
        <v>153</v>
      </c>
      <c r="F170" s="51">
        <f ca="1">Function!P170</f>
        <v>2942.6114096800702</v>
      </c>
      <c r="H170" s="79"/>
      <c r="L170" s="51">
        <f t="shared" ref="L170:L176" ca="1" si="52">F170-H170</f>
        <v>2942.6114096800702</v>
      </c>
      <c r="N170" s="2" t="s">
        <v>184</v>
      </c>
      <c r="O170" s="74">
        <v>1</v>
      </c>
      <c r="P170" s="20">
        <f ca="1">OFFSET('Gas Supply Factors'!$B$14,$O170-1,P$14)*$L170+OFFSET('Gas Supply Factors'!$B$14,$K170-1,P$14)*$H170</f>
        <v>0</v>
      </c>
      <c r="R170" s="20">
        <f ca="1">OFFSET('Gas Supply Factors'!$B$14,$O170-1,R$14)*$L170+OFFSET('Gas Supply Factors'!$B$14,$K170-1,R$14)*$H170</f>
        <v>0</v>
      </c>
      <c r="S170" s="20"/>
      <c r="T170" s="20">
        <f ca="1">OFFSET('Gas Supply Factors'!$B$14,$O170-1,T$14)*$L170+OFFSET('Gas Supply Factors'!$B$14,$K170-1,T$14)*$H170</f>
        <v>0</v>
      </c>
      <c r="U170" s="20"/>
      <c r="V170" s="20">
        <f ca="1">OFFSET('Gas Supply Factors'!$B$14,$O170-1,V$14)*$L170+OFFSET('Gas Supply Factors'!$B$14,$K170-1,V$14)*$H170</f>
        <v>0</v>
      </c>
      <c r="W170" s="20"/>
      <c r="X170" s="20">
        <f ca="1">OFFSET('Gas Supply Factors'!$B$14,$O170-1,X$14)*$L170+OFFSET('Gas Supply Factors'!$B$14,$K170-1,X$14)*$H170</f>
        <v>0</v>
      </c>
      <c r="Z170" s="20">
        <f ca="1">OFFSET('Gas Supply Factors'!$B$14,$O170-1,Z$14)*$L170+OFFSET('Gas Supply Factors'!$B$14,$K170-1,Z$14)*$H170</f>
        <v>2942.6114096800702</v>
      </c>
      <c r="AB170" s="20">
        <f t="shared" ref="AB170:AB176" ca="1" si="53">P170+R170+V170+X170+Z170+T170</f>
        <v>2942.6114096800702</v>
      </c>
      <c r="AD170" s="26" t="str">
        <f t="shared" ca="1" si="49"/>
        <v/>
      </c>
    </row>
    <row r="171" spans="2:30" x14ac:dyDescent="0.2">
      <c r="B171" s="18">
        <f t="shared" ref="B171:B176" si="54">B170+1</f>
        <v>105</v>
      </c>
      <c r="D171" s="1" t="s">
        <v>154</v>
      </c>
      <c r="F171" s="51">
        <f ca="1">Function!P171</f>
        <v>2421.6385455058507</v>
      </c>
      <c r="H171" s="79"/>
      <c r="J171" s="2"/>
      <c r="L171" s="51">
        <f t="shared" ca="1" si="52"/>
        <v>2421.6385455058507</v>
      </c>
      <c r="N171" s="2" t="s">
        <v>184</v>
      </c>
      <c r="O171" s="74">
        <v>1</v>
      </c>
      <c r="P171" s="20">
        <f ca="1">OFFSET('Gas Supply Factors'!$B$14,$O171-1,P$14)*$L171+OFFSET('Gas Supply Factors'!$B$14,$K171-1,P$14)*$H171</f>
        <v>0</v>
      </c>
      <c r="R171" s="20">
        <f ca="1">OFFSET('Gas Supply Factors'!$B$14,$O171-1,R$14)*$L171+OFFSET('Gas Supply Factors'!$B$14,$K171-1,R$14)*$H171</f>
        <v>0</v>
      </c>
      <c r="S171" s="20"/>
      <c r="T171" s="20">
        <f ca="1">OFFSET('Gas Supply Factors'!$B$14,$O171-1,T$14)*$L171+OFFSET('Gas Supply Factors'!$B$14,$K171-1,T$14)*$H171</f>
        <v>0</v>
      </c>
      <c r="U171" s="20"/>
      <c r="V171" s="20">
        <f ca="1">OFFSET('Gas Supply Factors'!$B$14,$O171-1,V$14)*$L171+OFFSET('Gas Supply Factors'!$B$14,$K171-1,V$14)*$H171</f>
        <v>0</v>
      </c>
      <c r="W171" s="20"/>
      <c r="X171" s="20">
        <f ca="1">OFFSET('Gas Supply Factors'!$B$14,$O171-1,X$14)*$L171+OFFSET('Gas Supply Factors'!$B$14,$K171-1,X$14)*$H171</f>
        <v>0</v>
      </c>
      <c r="Z171" s="20">
        <f ca="1">OFFSET('Gas Supply Factors'!$B$14,$O171-1,Z$14)*$L171+OFFSET('Gas Supply Factors'!$B$14,$K171-1,Z$14)*$H171</f>
        <v>2421.6385455058507</v>
      </c>
      <c r="AB171" s="20">
        <f t="shared" ca="1" si="53"/>
        <v>2421.6385455058507</v>
      </c>
      <c r="AD171" s="26" t="str">
        <f t="shared" ca="1" si="49"/>
        <v/>
      </c>
    </row>
    <row r="172" spans="2:30" x14ac:dyDescent="0.2">
      <c r="B172" s="18">
        <f t="shared" si="54"/>
        <v>106</v>
      </c>
      <c r="D172" s="1" t="s">
        <v>155</v>
      </c>
      <c r="F172" s="51">
        <f ca="1">Function!P172</f>
        <v>15336.5926054518</v>
      </c>
      <c r="H172" s="79"/>
      <c r="J172" s="2"/>
      <c r="L172" s="51">
        <f t="shared" ca="1" si="52"/>
        <v>15336.5926054518</v>
      </c>
      <c r="N172" s="2" t="s">
        <v>185</v>
      </c>
      <c r="O172" s="74">
        <v>7</v>
      </c>
      <c r="P172" s="20">
        <f ca="1">OFFSET('Gas Supply Factors'!$B$14,$O172-1,P$14)*$L172+OFFSET('Gas Supply Factors'!$B$14,$K172-1,P$14)*$H172</f>
        <v>0</v>
      </c>
      <c r="R172" s="20">
        <f ca="1">OFFSET('Gas Supply Factors'!$B$14,$O172-1,R$14)*$L172+OFFSET('Gas Supply Factors'!$B$14,$K172-1,R$14)*$H172</f>
        <v>7887.1774852340614</v>
      </c>
      <c r="S172" s="20"/>
      <c r="T172" s="20">
        <f ca="1">OFFSET('Gas Supply Factors'!$B$14,$O172-1,T$14)*$L172+OFFSET('Gas Supply Factors'!$B$14,$K172-1,T$14)*$H172</f>
        <v>0</v>
      </c>
      <c r="U172" s="20"/>
      <c r="V172" s="20">
        <f ca="1">OFFSET('Gas Supply Factors'!$B$14,$O172-1,V$14)*$L172+OFFSET('Gas Supply Factors'!$B$14,$K172-1,V$14)*$H172</f>
        <v>7449.4151202177381</v>
      </c>
      <c r="W172" s="20"/>
      <c r="X172" s="20">
        <f ca="1">OFFSET('Gas Supply Factors'!$B$14,$O172-1,X$14)*$L172+OFFSET('Gas Supply Factors'!$B$14,$K172-1,X$14)*$H172</f>
        <v>0</v>
      </c>
      <c r="Z172" s="20">
        <f ca="1">OFFSET('Gas Supply Factors'!$B$14,$O172-1,Z$14)*$L172+OFFSET('Gas Supply Factors'!$B$14,$K172-1,Z$14)*$H172</f>
        <v>0</v>
      </c>
      <c r="AB172" s="20">
        <f t="shared" ca="1" si="53"/>
        <v>15336.592605451799</v>
      </c>
      <c r="AD172" s="26" t="str">
        <f t="shared" ca="1" si="49"/>
        <v/>
      </c>
    </row>
    <row r="173" spans="2:30" x14ac:dyDescent="0.2">
      <c r="B173" s="18">
        <f t="shared" si="54"/>
        <v>107</v>
      </c>
      <c r="D173" s="1" t="s">
        <v>156</v>
      </c>
      <c r="F173" s="51">
        <f ca="1">Function!P173</f>
        <v>0</v>
      </c>
      <c r="H173" s="79"/>
      <c r="J173" s="2"/>
      <c r="L173" s="51">
        <f t="shared" ca="1" si="52"/>
        <v>0</v>
      </c>
      <c r="O173" s="74">
        <v>0</v>
      </c>
      <c r="P173" s="20">
        <f ca="1">OFFSET('Gas Supply Factors'!$B$14,$O173-1,P$14)*$L173+OFFSET('Gas Supply Factors'!$B$14,$K173-1,P$14)*$H173</f>
        <v>0</v>
      </c>
      <c r="R173" s="20">
        <f ca="1">OFFSET('Gas Supply Factors'!$B$14,$O173-1,R$14)*$L173+OFFSET('Gas Supply Factors'!$B$14,$K173-1,R$14)*$H173</f>
        <v>0</v>
      </c>
      <c r="S173" s="20"/>
      <c r="T173" s="20">
        <f ca="1">OFFSET('Gas Supply Factors'!$B$14,$O173-1,T$14)*$L173+OFFSET('Gas Supply Factors'!$B$14,$K173-1,T$14)*$H173</f>
        <v>0</v>
      </c>
      <c r="U173" s="20"/>
      <c r="V173" s="20">
        <f ca="1">OFFSET('Gas Supply Factors'!$B$14,$O173-1,V$14)*$L173+OFFSET('Gas Supply Factors'!$B$14,$K173-1,V$14)*$H173</f>
        <v>0</v>
      </c>
      <c r="W173" s="20"/>
      <c r="X173" s="20">
        <f ca="1">OFFSET('Gas Supply Factors'!$B$14,$O173-1,X$14)*$L173+OFFSET('Gas Supply Factors'!$B$14,$K173-1,X$14)*$H173</f>
        <v>0</v>
      </c>
      <c r="Z173" s="20">
        <f ca="1">OFFSET('Gas Supply Factors'!$B$14,$O173-1,Z$14)*$L173+OFFSET('Gas Supply Factors'!$B$14,$K173-1,Z$14)*$H173</f>
        <v>0</v>
      </c>
      <c r="AB173" s="20">
        <f t="shared" ca="1" si="53"/>
        <v>0</v>
      </c>
      <c r="AD173" s="26" t="str">
        <f t="shared" ca="1" si="49"/>
        <v/>
      </c>
    </row>
    <row r="174" spans="2:30" x14ac:dyDescent="0.2">
      <c r="B174" s="18">
        <f t="shared" si="54"/>
        <v>108</v>
      </c>
      <c r="D174" s="1" t="s">
        <v>157</v>
      </c>
      <c r="F174" s="51">
        <f ca="1">Function!P174</f>
        <v>0</v>
      </c>
      <c r="H174" s="79"/>
      <c r="J174" s="2"/>
      <c r="L174" s="51">
        <f t="shared" ca="1" si="52"/>
        <v>0</v>
      </c>
      <c r="O174" s="74">
        <v>0</v>
      </c>
      <c r="P174" s="20">
        <f ca="1">OFFSET('Gas Supply Factors'!$B$14,$O174-1,P$14)*$L174+OFFSET('Gas Supply Factors'!$B$14,$K174-1,P$14)*$H174</f>
        <v>0</v>
      </c>
      <c r="R174" s="20">
        <f ca="1">OFFSET('Gas Supply Factors'!$B$14,$O174-1,R$14)*$L174+OFFSET('Gas Supply Factors'!$B$14,$K174-1,R$14)*$H174</f>
        <v>0</v>
      </c>
      <c r="S174" s="20"/>
      <c r="T174" s="20">
        <f ca="1">OFFSET('Gas Supply Factors'!$B$14,$O174-1,T$14)*$L174+OFFSET('Gas Supply Factors'!$B$14,$K174-1,T$14)*$H174</f>
        <v>0</v>
      </c>
      <c r="U174" s="20"/>
      <c r="V174" s="20">
        <f ca="1">OFFSET('Gas Supply Factors'!$B$14,$O174-1,V$14)*$L174+OFFSET('Gas Supply Factors'!$B$14,$K174-1,V$14)*$H174</f>
        <v>0</v>
      </c>
      <c r="W174" s="20"/>
      <c r="X174" s="20">
        <f ca="1">OFFSET('Gas Supply Factors'!$B$14,$O174-1,X$14)*$L174+OFFSET('Gas Supply Factors'!$B$14,$K174-1,X$14)*$H174</f>
        <v>0</v>
      </c>
      <c r="Z174" s="20">
        <f ca="1">OFFSET('Gas Supply Factors'!$B$14,$O174-1,Z$14)*$L174+OFFSET('Gas Supply Factors'!$B$14,$K174-1,Z$14)*$H174</f>
        <v>0</v>
      </c>
      <c r="AB174" s="20">
        <f t="shared" ca="1" si="53"/>
        <v>0</v>
      </c>
      <c r="AD174" s="26" t="str">
        <f t="shared" ca="1" si="49"/>
        <v/>
      </c>
    </row>
    <row r="175" spans="2:30" x14ac:dyDescent="0.2">
      <c r="B175" s="18">
        <f t="shared" si="54"/>
        <v>109</v>
      </c>
      <c r="D175" s="1" t="s">
        <v>158</v>
      </c>
      <c r="F175" s="51">
        <f ca="1">Function!P175</f>
        <v>0</v>
      </c>
      <c r="H175" s="79"/>
      <c r="J175" s="2"/>
      <c r="L175" s="51">
        <f t="shared" ca="1" si="52"/>
        <v>0</v>
      </c>
      <c r="O175" s="74">
        <v>0</v>
      </c>
      <c r="P175" s="20">
        <f ca="1">OFFSET('Gas Supply Factors'!$B$14,$O175-1,P$14)*$L175+OFFSET('Gas Supply Factors'!$B$14,$K175-1,P$14)*$H175</f>
        <v>0</v>
      </c>
      <c r="R175" s="20">
        <f ca="1">OFFSET('Gas Supply Factors'!$B$14,$O175-1,R$14)*$L175+OFFSET('Gas Supply Factors'!$B$14,$K175-1,R$14)*$H175</f>
        <v>0</v>
      </c>
      <c r="S175" s="20"/>
      <c r="T175" s="20">
        <f ca="1">OFFSET('Gas Supply Factors'!$B$14,$O175-1,T$14)*$L175+OFFSET('Gas Supply Factors'!$B$14,$K175-1,T$14)*$H175</f>
        <v>0</v>
      </c>
      <c r="U175" s="20"/>
      <c r="V175" s="20">
        <f ca="1">OFFSET('Gas Supply Factors'!$B$14,$O175-1,V$14)*$L175+OFFSET('Gas Supply Factors'!$B$14,$K175-1,V$14)*$H175</f>
        <v>0</v>
      </c>
      <c r="W175" s="20"/>
      <c r="X175" s="20">
        <f ca="1">OFFSET('Gas Supply Factors'!$B$14,$O175-1,X$14)*$L175+OFFSET('Gas Supply Factors'!$B$14,$K175-1,X$14)*$H175</f>
        <v>0</v>
      </c>
      <c r="Z175" s="20">
        <f ca="1">OFFSET('Gas Supply Factors'!$B$14,$O175-1,Z$14)*$L175+OFFSET('Gas Supply Factors'!$B$14,$K175-1,Z$14)*$H175</f>
        <v>0</v>
      </c>
      <c r="AB175" s="20">
        <f t="shared" ca="1" si="53"/>
        <v>0</v>
      </c>
      <c r="AD175" s="26" t="str">
        <f t="shared" ca="1" si="49"/>
        <v/>
      </c>
    </row>
    <row r="176" spans="2:30" x14ac:dyDescent="0.2">
      <c r="B176" s="18">
        <f t="shared" si="54"/>
        <v>110</v>
      </c>
      <c r="D176" s="1" t="s">
        <v>159</v>
      </c>
      <c r="F176" s="51">
        <f ca="1">Function!P176</f>
        <v>0</v>
      </c>
      <c r="H176" s="79"/>
      <c r="J176" s="2"/>
      <c r="L176" s="51">
        <f t="shared" ca="1" si="52"/>
        <v>0</v>
      </c>
      <c r="O176" s="74">
        <v>0</v>
      </c>
      <c r="P176" s="20">
        <f ca="1">OFFSET('Gas Supply Factors'!$B$14,$O176-1,P$14)*$L176+OFFSET('Gas Supply Factors'!$B$14,$K176-1,P$14)*$H176</f>
        <v>0</v>
      </c>
      <c r="R176" s="20">
        <f ca="1">OFFSET('Gas Supply Factors'!$B$14,$O176-1,R$14)*$L176+OFFSET('Gas Supply Factors'!$B$14,$K176-1,R$14)*$H176</f>
        <v>0</v>
      </c>
      <c r="S176" s="20"/>
      <c r="T176" s="20">
        <f ca="1">OFFSET('Gas Supply Factors'!$B$14,$O176-1,T$14)*$L176+OFFSET('Gas Supply Factors'!$B$14,$K176-1,T$14)*$H176</f>
        <v>0</v>
      </c>
      <c r="U176" s="20"/>
      <c r="V176" s="20">
        <f ca="1">OFFSET('Gas Supply Factors'!$B$14,$O176-1,V$14)*$L176+OFFSET('Gas Supply Factors'!$B$14,$K176-1,V$14)*$H176</f>
        <v>0</v>
      </c>
      <c r="W176" s="20"/>
      <c r="X176" s="20">
        <f ca="1">OFFSET('Gas Supply Factors'!$B$14,$O176-1,X$14)*$L176+OFFSET('Gas Supply Factors'!$B$14,$K176-1,X$14)*$H176</f>
        <v>0</v>
      </c>
      <c r="Z176" s="20">
        <f ca="1">OFFSET('Gas Supply Factors'!$B$14,$O176-1,Z$14)*$L176+OFFSET('Gas Supply Factors'!$B$14,$K176-1,Z$14)*$H176</f>
        <v>0</v>
      </c>
      <c r="AB176" s="20">
        <f t="shared" ca="1" si="53"/>
        <v>0</v>
      </c>
      <c r="AD176" s="26" t="str">
        <f t="shared" ca="1" si="49"/>
        <v/>
      </c>
    </row>
    <row r="177" spans="2:30" x14ac:dyDescent="0.2">
      <c r="T177" s="20"/>
      <c r="U177" s="20"/>
      <c r="W177" s="20"/>
      <c r="AD177" s="26" t="str">
        <f t="shared" si="49"/>
        <v/>
      </c>
    </row>
    <row r="178" spans="2:30" x14ac:dyDescent="0.2">
      <c r="B178" s="18">
        <f>B176+1</f>
        <v>111</v>
      </c>
      <c r="D178" s="1" t="s">
        <v>160</v>
      </c>
      <c r="F178" s="42">
        <f ca="1">SUM(F170:F176)</f>
        <v>20700.84256063772</v>
      </c>
      <c r="H178" s="42">
        <f>SUM(H170:H176)</f>
        <v>0</v>
      </c>
      <c r="J178" s="2"/>
      <c r="L178" s="42">
        <f ca="1">SUM(L170:L176)</f>
        <v>20700.84256063772</v>
      </c>
      <c r="P178" s="10">
        <f ca="1">SUM(P170:P176)</f>
        <v>0</v>
      </c>
      <c r="R178" s="10">
        <f ca="1">SUM(R170:R176)</f>
        <v>7887.1774852340614</v>
      </c>
      <c r="S178" s="8"/>
      <c r="T178" s="10">
        <f ca="1">SUM(T170:T176)</f>
        <v>0</v>
      </c>
      <c r="U178" s="20"/>
      <c r="V178" s="10">
        <f ca="1">SUM(V170:V176)</f>
        <v>7449.4151202177381</v>
      </c>
      <c r="W178" s="20"/>
      <c r="X178" s="10">
        <f ca="1">SUM(X170:X176)</f>
        <v>0</v>
      </c>
      <c r="Z178" s="10">
        <f ca="1">SUM(Z170:Z176)</f>
        <v>5364.249955185921</v>
      </c>
      <c r="AB178" s="10">
        <f ca="1">SUM(AB170:AB176)</f>
        <v>20700.84256063772</v>
      </c>
      <c r="AD178" s="26" t="str">
        <f t="shared" ca="1" si="49"/>
        <v/>
      </c>
    </row>
    <row r="179" spans="2:30" x14ac:dyDescent="0.2">
      <c r="U179" s="20"/>
      <c r="W179" s="20"/>
      <c r="AD179" s="26" t="str">
        <f t="shared" si="49"/>
        <v/>
      </c>
    </row>
    <row r="180" spans="2:30" ht="13.5" thickBot="1" x14ac:dyDescent="0.25">
      <c r="B180" s="18">
        <f>B178+1</f>
        <v>112</v>
      </c>
      <c r="D180" s="1" t="s">
        <v>161</v>
      </c>
      <c r="F180" s="83">
        <f ca="1">F164-F178</f>
        <v>2247693.094588703</v>
      </c>
      <c r="H180" s="83">
        <f>H164-H178</f>
        <v>0</v>
      </c>
      <c r="L180" s="83">
        <f ca="1">L164-L178</f>
        <v>2247693.094588703</v>
      </c>
      <c r="P180" s="35">
        <f ca="1">P164-P178</f>
        <v>1878311.1040714213</v>
      </c>
      <c r="R180" s="35">
        <f ca="1">R164-R178</f>
        <v>153599.23567205007</v>
      </c>
      <c r="S180" s="8"/>
      <c r="T180" s="35">
        <f ca="1">T164-T178</f>
        <v>40328.527901042762</v>
      </c>
      <c r="U180" s="20"/>
      <c r="V180" s="35">
        <f ca="1">V164-V178</f>
        <v>145074.01041898847</v>
      </c>
      <c r="W180" s="20"/>
      <c r="X180" s="35">
        <f ca="1">X164-X178</f>
        <v>14888.543237034275</v>
      </c>
      <c r="Z180" s="35">
        <f ca="1">Z164-Z178</f>
        <v>15491.673288166032</v>
      </c>
      <c r="AB180" s="35">
        <f ca="1">AB164-AB178</f>
        <v>2247693.094588703</v>
      </c>
      <c r="AD180" s="26" t="str">
        <f t="shared" ca="1" si="49"/>
        <v/>
      </c>
    </row>
    <row r="181" spans="2:30" ht="13.5" thickTop="1" x14ac:dyDescent="0.2">
      <c r="D181" s="1" t="s">
        <v>186</v>
      </c>
      <c r="U181" s="20"/>
      <c r="W181" s="20"/>
    </row>
    <row r="182" spans="2:30" x14ac:dyDescent="0.2">
      <c r="W182" s="20"/>
    </row>
    <row r="183" spans="2:30" x14ac:dyDescent="0.2">
      <c r="W183" s="20"/>
    </row>
    <row r="184" spans="2:30" x14ac:dyDescent="0.2">
      <c r="W184" s="20"/>
    </row>
  </sheetData>
  <mergeCells count="3">
    <mergeCell ref="B5:AB5"/>
    <mergeCell ref="B6:AB6"/>
    <mergeCell ref="B7:AB7"/>
  </mergeCells>
  <pageMargins left="0.7" right="0.7" top="0.75" bottom="0.75" header="0.3" footer="0.3"/>
  <pageSetup scale="48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sheetPr>
    <pageSetUpPr fitToPage="1"/>
  </sheetPr>
  <dimension ref="A6:P21"/>
  <sheetViews>
    <sheetView workbookViewId="0">
      <selection activeCell="D16" sqref="D16"/>
    </sheetView>
  </sheetViews>
  <sheetFormatPr defaultColWidth="9.140625" defaultRowHeight="12.75" x14ac:dyDescent="0.2"/>
  <cols>
    <col min="1" max="1" width="6.42578125" style="1" customWidth="1"/>
    <col min="2" max="2" width="30.7109375" style="18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5703125" style="1" customWidth="1"/>
    <col min="15" max="15" width="1.7109375" style="1" customWidth="1"/>
    <col min="16" max="16" width="15.5703125" style="1" customWidth="1"/>
    <col min="17" max="16384" width="9.140625" style="1"/>
  </cols>
  <sheetData>
    <row r="6" spans="1:16" ht="15" customHeight="1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1:16" ht="15" customHeight="1" x14ac:dyDescent="0.2">
      <c r="B7" s="146" t="s">
        <v>187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9" spans="1:16" x14ac:dyDescent="0.2">
      <c r="A9" s="18" t="s">
        <v>6</v>
      </c>
      <c r="B9" s="18" t="s">
        <v>17</v>
      </c>
      <c r="C9" s="18"/>
      <c r="F9" s="18" t="s">
        <v>188</v>
      </c>
      <c r="G9" s="18"/>
      <c r="H9" s="2" t="s">
        <v>170</v>
      </c>
      <c r="I9" s="2"/>
      <c r="J9" s="2" t="s">
        <v>170</v>
      </c>
      <c r="K9" s="3"/>
      <c r="L9" s="2" t="s">
        <v>171</v>
      </c>
      <c r="M9" s="3"/>
      <c r="N9" s="18" t="s">
        <v>171</v>
      </c>
      <c r="O9" s="18"/>
      <c r="P9" s="18"/>
    </row>
    <row r="10" spans="1:16" x14ac:dyDescent="0.2">
      <c r="A10" s="4" t="s">
        <v>11</v>
      </c>
      <c r="B10" s="4" t="s">
        <v>189</v>
      </c>
      <c r="C10" s="4"/>
      <c r="D10" s="4" t="s">
        <v>2</v>
      </c>
      <c r="F10" s="4" t="s">
        <v>190</v>
      </c>
      <c r="G10" s="18"/>
      <c r="H10" s="4" t="s">
        <v>174</v>
      </c>
      <c r="I10" s="18"/>
      <c r="J10" s="4" t="s">
        <v>173</v>
      </c>
      <c r="K10" s="18"/>
      <c r="L10" s="4" t="s">
        <v>175</v>
      </c>
      <c r="M10" s="18"/>
      <c r="N10" s="4" t="s">
        <v>173</v>
      </c>
      <c r="O10" s="18"/>
      <c r="P10" s="4" t="s">
        <v>176</v>
      </c>
    </row>
    <row r="11" spans="1:16" x14ac:dyDescent="0.2">
      <c r="A11" s="18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165</v>
      </c>
      <c r="K11" s="18"/>
      <c r="L11" s="58" t="s">
        <v>26</v>
      </c>
      <c r="N11" s="58" t="s">
        <v>27</v>
      </c>
      <c r="O11" s="18"/>
      <c r="P11" s="58" t="s">
        <v>28</v>
      </c>
    </row>
    <row r="12" spans="1:16" x14ac:dyDescent="0.2">
      <c r="B12" s="6"/>
      <c r="D12" s="18"/>
      <c r="E12" s="18"/>
      <c r="F12" s="58"/>
      <c r="G12" s="18"/>
      <c r="H12" s="58"/>
      <c r="I12" s="18"/>
      <c r="J12" s="58"/>
      <c r="K12" s="18"/>
      <c r="L12" s="58"/>
      <c r="N12" s="58"/>
      <c r="O12" s="18"/>
      <c r="P12" s="58"/>
    </row>
    <row r="13" spans="1:16" x14ac:dyDescent="0.2">
      <c r="A13" s="18">
        <v>1</v>
      </c>
      <c r="C13" s="45" t="s">
        <v>167</v>
      </c>
      <c r="D13" s="65">
        <f>SUM(F13:P13)</f>
        <v>1</v>
      </c>
      <c r="F13" s="20">
        <v>0</v>
      </c>
      <c r="H13" s="20">
        <v>0</v>
      </c>
      <c r="I13" s="20"/>
      <c r="J13" s="20">
        <v>0</v>
      </c>
      <c r="K13" s="20"/>
      <c r="L13" s="20">
        <v>0</v>
      </c>
      <c r="M13" s="20"/>
      <c r="N13" s="20">
        <v>0</v>
      </c>
      <c r="O13" s="20"/>
      <c r="P13" s="20">
        <v>1</v>
      </c>
    </row>
    <row r="14" spans="1:16" x14ac:dyDescent="0.2">
      <c r="A14" s="18">
        <v>2</v>
      </c>
      <c r="B14" s="18" t="s">
        <v>184</v>
      </c>
      <c r="C14" s="45"/>
      <c r="D14" s="104">
        <f>SUM(F14:P14)</f>
        <v>1</v>
      </c>
      <c r="F14" s="25">
        <f>F13/$D13</f>
        <v>0</v>
      </c>
      <c r="H14" s="25">
        <f>H13/$D13</f>
        <v>0</v>
      </c>
      <c r="J14" s="25">
        <f>J13/$D13</f>
        <v>0</v>
      </c>
      <c r="K14" s="25"/>
      <c r="L14" s="25">
        <f>L13/$D13</f>
        <v>0</v>
      </c>
      <c r="N14" s="25">
        <f>N13/$D13</f>
        <v>0</v>
      </c>
      <c r="P14" s="25">
        <f>P13/$D13</f>
        <v>1</v>
      </c>
    </row>
    <row r="15" spans="1:16" x14ac:dyDescent="0.2">
      <c r="A15" s="18"/>
      <c r="C15" s="45"/>
      <c r="D15" s="65"/>
    </row>
    <row r="16" spans="1:16" x14ac:dyDescent="0.2">
      <c r="A16" s="18">
        <v>3</v>
      </c>
      <c r="C16" s="45" t="s">
        <v>166</v>
      </c>
      <c r="D16" s="66">
        <f>SUM(F16:P16)</f>
        <v>2247538.0139059885</v>
      </c>
      <c r="F16" s="20">
        <v>1878311.1040714213</v>
      </c>
      <c r="G16" s="20"/>
      <c r="H16" s="20">
        <v>161486.41315728414</v>
      </c>
      <c r="I16" s="20"/>
      <c r="J16" s="20">
        <v>40328.527901042762</v>
      </c>
      <c r="K16" s="20"/>
      <c r="L16" s="20">
        <v>152523.42553920622</v>
      </c>
      <c r="M16" s="20"/>
      <c r="N16" s="20">
        <v>14888.543237034275</v>
      </c>
      <c r="O16" s="20"/>
      <c r="P16" s="20">
        <v>0</v>
      </c>
    </row>
    <row r="17" spans="1:16" x14ac:dyDescent="0.2">
      <c r="A17" s="18">
        <v>4</v>
      </c>
      <c r="B17" s="18" t="s">
        <v>182</v>
      </c>
      <c r="C17" s="45"/>
      <c r="D17" s="104">
        <f>SUM(F17:P17)</f>
        <v>1.0000000000000002</v>
      </c>
      <c r="F17" s="25">
        <f>F16/$D16</f>
        <v>0.83571939270878493</v>
      </c>
      <c r="H17" s="25">
        <f>H16/$D16</f>
        <v>7.1850358996436936E-2</v>
      </c>
      <c r="J17" s="25">
        <f>J16/$D16</f>
        <v>1.7943424160802492E-2</v>
      </c>
      <c r="K17" s="25"/>
      <c r="L17" s="25">
        <f>L16/$D16</f>
        <v>6.7862445304823243E-2</v>
      </c>
      <c r="N17" s="25">
        <f>N16/$D16</f>
        <v>6.6243788291524943E-3</v>
      </c>
      <c r="P17" s="25">
        <f>P16/$D16</f>
        <v>0</v>
      </c>
    </row>
    <row r="18" spans="1:16" x14ac:dyDescent="0.2">
      <c r="A18" s="18"/>
      <c r="C18" s="45"/>
      <c r="D18" s="65"/>
    </row>
    <row r="19" spans="1:16" x14ac:dyDescent="0.2">
      <c r="A19" s="18">
        <v>5</v>
      </c>
      <c r="C19" s="45" t="s">
        <v>167</v>
      </c>
      <c r="D19" s="66">
        <f>SUM(F19:P19)</f>
        <v>314009.83869649039</v>
      </c>
      <c r="F19" s="20">
        <v>0</v>
      </c>
      <c r="H19" s="20">
        <v>161486.41315728414</v>
      </c>
      <c r="I19" s="20"/>
      <c r="J19" s="20">
        <v>0</v>
      </c>
      <c r="K19" s="20"/>
      <c r="L19" s="20">
        <v>152523.42553920622</v>
      </c>
      <c r="M19" s="20"/>
      <c r="N19" s="20">
        <v>0</v>
      </c>
      <c r="O19" s="20"/>
      <c r="P19" s="20">
        <v>0</v>
      </c>
    </row>
    <row r="20" spans="1:16" x14ac:dyDescent="0.2">
      <c r="A20" s="18">
        <v>6</v>
      </c>
      <c r="B20" s="18" t="s">
        <v>185</v>
      </c>
      <c r="C20" s="86"/>
      <c r="D20" s="104">
        <f>SUM(F20:P20)</f>
        <v>0.99999999999999989</v>
      </c>
      <c r="F20" s="25">
        <f>F19/$D19</f>
        <v>0</v>
      </c>
      <c r="H20" s="25">
        <f>H19/$D19</f>
        <v>0.51427182609195432</v>
      </c>
      <c r="J20" s="25">
        <f>J19/$D19</f>
        <v>0</v>
      </c>
      <c r="K20" s="25"/>
      <c r="L20" s="25">
        <f>L19/$D19</f>
        <v>0.48572817390804557</v>
      </c>
      <c r="N20" s="25">
        <f>N19/$D19</f>
        <v>0</v>
      </c>
      <c r="P20" s="25">
        <f>P19/$D19</f>
        <v>0</v>
      </c>
    </row>
    <row r="21" spans="1:16" x14ac:dyDescent="0.2">
      <c r="A21" s="18"/>
      <c r="C21" s="18"/>
      <c r="D21" s="59"/>
      <c r="F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  <pageSetUpPr fitToPage="1"/>
  </sheetPr>
  <dimension ref="B5:AN183"/>
  <sheetViews>
    <sheetView topLeftCell="D132" zoomScale="85" zoomScaleNormal="85" workbookViewId="0">
      <selection activeCell="AA40" sqref="AA40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75" customWidth="1"/>
    <col min="12" max="12" width="13.28515625" style="32" customWidth="1"/>
    <col min="13" max="13" width="1.7109375" style="1" customWidth="1"/>
    <col min="14" max="14" width="19.85546875" style="1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hidden="1" customWidth="1"/>
    <col min="25" max="25" width="9.140625" style="1"/>
    <col min="26" max="26" width="0" style="1" hidden="1" customWidth="1"/>
    <col min="27" max="27" width="9.5703125" style="1" bestFit="1" customWidth="1"/>
    <col min="28" max="28" width="9.140625" style="1"/>
    <col min="29" max="29" width="12" style="32" customWidth="1"/>
    <col min="30" max="30" width="9.140625" style="32"/>
    <col min="31" max="31" width="1.7109375" style="32" customWidth="1"/>
    <col min="32" max="32" width="11.42578125" style="32" customWidth="1"/>
    <col min="33" max="33" width="2.140625" style="32" customWidth="1"/>
    <col min="34" max="34" width="11.42578125" style="32" customWidth="1"/>
    <col min="35" max="35" width="2" style="32" customWidth="1"/>
    <col min="36" max="36" width="11.42578125" style="32" customWidth="1"/>
    <col min="37" max="37" width="1.85546875" style="75" customWidth="1"/>
    <col min="38" max="38" width="11.42578125" style="32" customWidth="1"/>
    <col min="39" max="39" width="1.85546875" style="32" customWidth="1"/>
    <col min="40" max="40" width="12" style="32" customWidth="1"/>
    <col min="41" max="16384" width="9.140625" style="1"/>
  </cols>
  <sheetData>
    <row r="5" spans="2:40" ht="15" customHeight="1" x14ac:dyDescent="0.2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2:40" ht="15" customHeight="1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</row>
    <row r="7" spans="2:40" ht="15" customHeight="1" x14ac:dyDescent="0.2">
      <c r="B7" s="146" t="s">
        <v>191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</row>
    <row r="10" spans="2:40" x14ac:dyDescent="0.2">
      <c r="H10" s="2" t="s">
        <v>2</v>
      </c>
      <c r="J10" s="2" t="s">
        <v>3</v>
      </c>
      <c r="L10" s="2" t="s">
        <v>4</v>
      </c>
      <c r="N10" s="18" t="s">
        <v>18</v>
      </c>
      <c r="P10" s="147" t="s">
        <v>192</v>
      </c>
      <c r="Q10" s="147"/>
      <c r="R10" s="147"/>
      <c r="S10" s="147"/>
      <c r="T10" s="147"/>
      <c r="U10" s="3"/>
    </row>
    <row r="11" spans="2:40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169</v>
      </c>
      <c r="P11" s="18"/>
      <c r="Q11" s="18"/>
      <c r="R11" s="2"/>
      <c r="S11" s="3"/>
      <c r="T11" s="2" t="s">
        <v>193</v>
      </c>
      <c r="U11" s="3"/>
      <c r="V11" s="18" t="s">
        <v>18</v>
      </c>
    </row>
    <row r="12" spans="2:40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L12" s="34" t="s">
        <v>172</v>
      </c>
      <c r="N12" s="4" t="s">
        <v>14</v>
      </c>
      <c r="O12" s="74"/>
      <c r="P12" s="4" t="s">
        <v>194</v>
      </c>
      <c r="Q12" s="18"/>
      <c r="R12" s="4" t="s">
        <v>195</v>
      </c>
      <c r="S12" s="18"/>
      <c r="T12" s="4" t="s">
        <v>196</v>
      </c>
      <c r="U12" s="18"/>
      <c r="V12" s="4" t="s">
        <v>173</v>
      </c>
      <c r="X12" s="4" t="s">
        <v>2</v>
      </c>
      <c r="Z12" s="27" t="s">
        <v>21</v>
      </c>
      <c r="AB12" s="19"/>
    </row>
    <row r="13" spans="2:40" x14ac:dyDescent="0.2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X13" s="18" t="s">
        <v>31</v>
      </c>
      <c r="Z13" s="28"/>
    </row>
    <row r="14" spans="2:40" s="75" customFormat="1" x14ac:dyDescent="0.2">
      <c r="B14" s="74"/>
      <c r="F14" s="32"/>
      <c r="G14" s="32"/>
      <c r="H14" s="32"/>
      <c r="I14" s="32"/>
      <c r="J14" s="32"/>
      <c r="L14" s="32"/>
      <c r="P14" s="75">
        <v>4</v>
      </c>
      <c r="R14" s="75">
        <v>6</v>
      </c>
      <c r="T14" s="75">
        <v>8</v>
      </c>
      <c r="V14" s="75">
        <v>10</v>
      </c>
      <c r="Z14" s="76"/>
      <c r="AC14" s="32"/>
      <c r="AD14" s="32"/>
      <c r="AE14" s="32"/>
      <c r="AF14" s="32"/>
      <c r="AG14" s="32"/>
      <c r="AH14" s="32"/>
      <c r="AI14" s="32"/>
      <c r="AJ14" s="32"/>
      <c r="AL14" s="32"/>
      <c r="AM14" s="32"/>
      <c r="AN14" s="32"/>
    </row>
    <row r="15" spans="2:40" x14ac:dyDescent="0.2">
      <c r="D15" s="6"/>
      <c r="E15" s="6"/>
      <c r="F15" s="77"/>
      <c r="Z15" s="26"/>
      <c r="AC15" s="2" t="s">
        <v>197</v>
      </c>
      <c r="AF15" s="2"/>
      <c r="AG15" s="2"/>
      <c r="AH15" s="2"/>
      <c r="AI15" s="2"/>
      <c r="AJ15" s="2" t="s">
        <v>198</v>
      </c>
      <c r="AK15" s="74"/>
      <c r="AL15" s="2" t="s">
        <v>18</v>
      </c>
      <c r="AM15" s="2"/>
      <c r="AN15" s="2"/>
    </row>
    <row r="16" spans="2:40" x14ac:dyDescent="0.2">
      <c r="D16" s="6" t="s">
        <v>181</v>
      </c>
      <c r="E16" s="7"/>
      <c r="F16" s="78"/>
      <c r="Z16" s="28"/>
      <c r="AC16" s="34" t="s">
        <v>199</v>
      </c>
      <c r="AF16" s="34" t="s">
        <v>194</v>
      </c>
      <c r="AG16" s="2"/>
      <c r="AH16" s="34" t="s">
        <v>195</v>
      </c>
      <c r="AI16" s="2"/>
      <c r="AJ16" s="34" t="s">
        <v>200</v>
      </c>
      <c r="AK16" s="74"/>
      <c r="AL16" s="34" t="s">
        <v>173</v>
      </c>
      <c r="AM16" s="2"/>
      <c r="AN16" s="34" t="s">
        <v>2</v>
      </c>
    </row>
    <row r="17" spans="2:40" x14ac:dyDescent="0.2">
      <c r="Z17" s="28"/>
    </row>
    <row r="18" spans="2:40" x14ac:dyDescent="0.2">
      <c r="B18" s="18">
        <v>1</v>
      </c>
      <c r="D18" s="1" t="s">
        <v>33</v>
      </c>
      <c r="F18" s="51">
        <f ca="1">Function!R18</f>
        <v>13017.78562077151</v>
      </c>
      <c r="H18" s="51">
        <f ca="1">IF(K18&lt;&gt;0,OFFSET('Stor Factors'!$B$12,'Storage Class'!$K18-1,2),0)</f>
        <v>7.3027000000000006</v>
      </c>
      <c r="J18" s="2" t="s">
        <v>201</v>
      </c>
      <c r="K18" s="74">
        <v>9</v>
      </c>
      <c r="L18" s="51">
        <f ca="1">F18-H18</f>
        <v>13010.48292077151</v>
      </c>
      <c r="N18" s="18" t="s">
        <v>202</v>
      </c>
      <c r="O18" s="74">
        <v>27</v>
      </c>
      <c r="P18" s="20">
        <f ca="1">OFFSET('Stor Factors'!$B$13,$O18-1,P$14)*$L18+OFFSET('Stor Factors'!$B$13,$K18-1,P$14)*$H18</f>
        <v>13017.78562077151</v>
      </c>
      <c r="R18" s="20">
        <f ca="1">OFFSET('Stor Factors'!$B$13,$O18-1,R$14)*$L18+OFFSET('Stor Factors'!$B$13,$K18-1,R$14)*$H18</f>
        <v>0</v>
      </c>
      <c r="S18" s="20"/>
      <c r="T18" s="20">
        <f ca="1">OFFSET('Stor Factors'!$B$13,$O18-1,T$14)*$L18+OFFSET('Stor Factors'!$B$13,$K18-1,T$14)*$H18</f>
        <v>0</v>
      </c>
      <c r="U18" s="20"/>
      <c r="V18" s="20">
        <f ca="1">OFFSET('Stor Factors'!$B$13,$O18-1,V$14)*$L18+OFFSET('Stor Factors'!$B$13,$K18-1,V$14)*$H18</f>
        <v>0</v>
      </c>
      <c r="X18" s="9">
        <f t="shared" ref="X18:X30" ca="1" si="0">P18+R18+T18+V18</f>
        <v>13017.78562077151</v>
      </c>
      <c r="Z18" s="26" t="str">
        <f ca="1">IF(ROUND(F18,4)=ROUND(X18,4), "", "check")</f>
        <v/>
      </c>
      <c r="AA18" s="8"/>
      <c r="AB18" s="20"/>
      <c r="AC18" s="93">
        <v>0</v>
      </c>
      <c r="AF18" s="93">
        <f ca="1">IFERROR(P18/$X18*$AC18,"")</f>
        <v>0</v>
      </c>
      <c r="AG18" s="95"/>
      <c r="AH18" s="93">
        <f ca="1">IFERROR(R18/$X18*$AC18,"")</f>
        <v>0</v>
      </c>
      <c r="AI18" s="95"/>
      <c r="AJ18" s="93">
        <f ca="1">IFERROR(T18/$X18*$AC18,"")</f>
        <v>0</v>
      </c>
      <c r="AK18" s="143"/>
      <c r="AL18" s="93">
        <f ca="1">IFERROR(V18/$X18*$AC18,"")</f>
        <v>0</v>
      </c>
      <c r="AM18" s="95"/>
      <c r="AN18" s="93">
        <f ca="1">SUM(AF18,AH18,AJ18,AL18)</f>
        <v>0</v>
      </c>
    </row>
    <row r="19" spans="2:40" x14ac:dyDescent="0.2">
      <c r="B19" s="18">
        <f>B18+1</f>
        <v>2</v>
      </c>
      <c r="D19" s="1" t="s">
        <v>35</v>
      </c>
      <c r="F19" s="51">
        <f ca="1">Function!R19</f>
        <v>74787.01496</v>
      </c>
      <c r="H19" s="51"/>
      <c r="J19" s="2"/>
      <c r="K19" s="74">
        <v>0</v>
      </c>
      <c r="L19" s="51">
        <f ca="1">F19-H19</f>
        <v>74787.01496</v>
      </c>
      <c r="N19" s="18" t="s">
        <v>203</v>
      </c>
      <c r="O19" s="74">
        <v>24</v>
      </c>
      <c r="P19" s="20">
        <f ca="1">OFFSET('Stor Factors'!$B$13,$O19-1,P$14)*$L19+OFFSET('Stor Factors'!$B$13,$K19-1,P$14)*$H19</f>
        <v>37393.50748</v>
      </c>
      <c r="R19" s="20">
        <f ca="1">OFFSET('Stor Factors'!$B$13,$O19-1,R$14)*$L19+OFFSET('Stor Factors'!$B$13,$K19-1,R$14)*$H19</f>
        <v>34467.551306072164</v>
      </c>
      <c r="S19" s="20"/>
      <c r="T19" s="20">
        <f ca="1">OFFSET('Stor Factors'!$B$13,$O19-1,T$14)*$L19+OFFSET('Stor Factors'!$B$13,$K19-1,T$14)*$H19</f>
        <v>2925.9561739278333</v>
      </c>
      <c r="U19" s="20"/>
      <c r="V19" s="20">
        <f ca="1">OFFSET('Stor Factors'!$B$13,$O19-1,V$14)*$L19+OFFSET('Stor Factors'!$B$13,$K19-1,V$14)*$H19</f>
        <v>0</v>
      </c>
      <c r="X19" s="9">
        <f t="shared" ca="1" si="0"/>
        <v>74787.014959999986</v>
      </c>
      <c r="Z19" s="26" t="str">
        <f t="shared" ref="Z19:Z32" ca="1" si="1">IF(ROUND(F19,4)=ROUND(X19,4), "", "check")</f>
        <v/>
      </c>
      <c r="AA19" s="8"/>
      <c r="AB19" s="20"/>
      <c r="AC19" s="93">
        <v>1070.580028657577</v>
      </c>
      <c r="AF19" s="93">
        <f t="shared" ref="AF19:AL30" ca="1" si="2">IFERROR(P19/$X19*$AC19,"")</f>
        <v>535.29001432878863</v>
      </c>
      <c r="AG19" s="95"/>
      <c r="AH19" s="93">
        <f t="shared" ca="1" si="2"/>
        <v>493.40479874410607</v>
      </c>
      <c r="AI19" s="95"/>
      <c r="AJ19" s="93">
        <f t="shared" ca="1" si="2"/>
        <v>41.885215584682491</v>
      </c>
      <c r="AK19" s="143"/>
      <c r="AL19" s="93">
        <f t="shared" ca="1" si="2"/>
        <v>0</v>
      </c>
      <c r="AM19" s="95"/>
      <c r="AN19" s="93">
        <f t="shared" ref="AN19:AN30" ca="1" si="3">SUM(AF19,AH19,AJ19,AL19)</f>
        <v>1070.5800286575773</v>
      </c>
    </row>
    <row r="20" spans="2:40" x14ac:dyDescent="0.2">
      <c r="B20" s="18">
        <f t="shared" ref="B20:B31" si="4">B19+1</f>
        <v>3</v>
      </c>
      <c r="D20" s="1" t="s">
        <v>37</v>
      </c>
      <c r="F20" s="51">
        <f ca="1">Function!R20</f>
        <v>79798.549934962299</v>
      </c>
      <c r="H20" s="51">
        <f ca="1">IF(K20&lt;&gt;0,OFFSET('Stor Factors'!$B$12,'Storage Class'!$K20-1,2),0)</f>
        <v>9113.3284516697677</v>
      </c>
      <c r="J20" s="2" t="s">
        <v>204</v>
      </c>
      <c r="K20" s="74">
        <v>15</v>
      </c>
      <c r="L20" s="51">
        <f t="shared" ref="L20:L30" ca="1" si="5">F20-H20</f>
        <v>70685.221483292524</v>
      </c>
      <c r="N20" s="18" t="s">
        <v>202</v>
      </c>
      <c r="O20" s="74">
        <v>27</v>
      </c>
      <c r="P20" s="20">
        <f ca="1">OFFSET('Stor Factors'!$B$13,$O20-1,P$14)*$L20+OFFSET('Stor Factors'!$B$13,$K20-1,P$14)*$H20</f>
        <v>79798.549934962299</v>
      </c>
      <c r="R20" s="20">
        <f ca="1">OFFSET('Stor Factors'!$B$13,$O20-1,R$14)*$L20+OFFSET('Stor Factors'!$B$13,$K20-1,R$14)*$H20</f>
        <v>0</v>
      </c>
      <c r="S20" s="20"/>
      <c r="T20" s="20">
        <f ca="1">OFFSET('Stor Factors'!$B$13,$O20-1,T$14)*$L20+OFFSET('Stor Factors'!$B$13,$K20-1,T$14)*$H20</f>
        <v>0</v>
      </c>
      <c r="U20" s="20"/>
      <c r="V20" s="20">
        <f ca="1">OFFSET('Stor Factors'!$B$13,$O20-1,V$14)*$L20+OFFSET('Stor Factors'!$B$13,$K20-1,V$14)*$H20</f>
        <v>0</v>
      </c>
      <c r="X20" s="9">
        <f t="shared" ca="1" si="0"/>
        <v>79798.549934962299</v>
      </c>
      <c r="Z20" s="26" t="str">
        <f t="shared" ca="1" si="1"/>
        <v/>
      </c>
      <c r="AA20" s="8"/>
      <c r="AB20" s="20"/>
      <c r="AC20" s="93">
        <v>2076.6267287063492</v>
      </c>
      <c r="AF20" s="93">
        <f t="shared" ca="1" si="2"/>
        <v>2076.6267287063492</v>
      </c>
      <c r="AG20" s="95"/>
      <c r="AH20" s="93">
        <f t="shared" ca="1" si="2"/>
        <v>0</v>
      </c>
      <c r="AI20" s="95"/>
      <c r="AJ20" s="93">
        <f t="shared" ca="1" si="2"/>
        <v>0</v>
      </c>
      <c r="AK20" s="143"/>
      <c r="AL20" s="93">
        <f t="shared" ca="1" si="2"/>
        <v>0</v>
      </c>
      <c r="AM20" s="95"/>
      <c r="AN20" s="93">
        <f t="shared" ca="1" si="3"/>
        <v>2076.6267287063492</v>
      </c>
    </row>
    <row r="21" spans="2:40" x14ac:dyDescent="0.2">
      <c r="B21" s="18">
        <f t="shared" si="4"/>
        <v>4</v>
      </c>
      <c r="D21" s="1" t="s">
        <v>39</v>
      </c>
      <c r="F21" s="51">
        <f ca="1">Function!R21</f>
        <v>40301.815387977447</v>
      </c>
      <c r="H21" s="51"/>
      <c r="J21" s="2"/>
      <c r="K21" s="74">
        <v>0</v>
      </c>
      <c r="L21" s="51">
        <f t="shared" ca="1" si="5"/>
        <v>40301.815387977447</v>
      </c>
      <c r="N21" s="18" t="s">
        <v>202</v>
      </c>
      <c r="O21" s="74">
        <v>27</v>
      </c>
      <c r="P21" s="20">
        <f ca="1">OFFSET('Stor Factors'!$B$13,$O21-1,P$14)*$L21+OFFSET('Stor Factors'!$B$13,$K21-1,P$14)*$H21</f>
        <v>40301.815387977447</v>
      </c>
      <c r="R21" s="20">
        <f ca="1">OFFSET('Stor Factors'!$B$13,$O21-1,R$14)*$L21+OFFSET('Stor Factors'!$B$13,$K21-1,R$14)*$H21</f>
        <v>0</v>
      </c>
      <c r="S21" s="20"/>
      <c r="T21" s="20">
        <f ca="1">OFFSET('Stor Factors'!$B$13,$O21-1,T$14)*$L21+OFFSET('Stor Factors'!$B$13,$K21-1,T$14)*$H21</f>
        <v>0</v>
      </c>
      <c r="U21" s="20"/>
      <c r="V21" s="20">
        <f ca="1">OFFSET('Stor Factors'!$B$13,$O21-1,V$14)*$L21+OFFSET('Stor Factors'!$B$13,$K21-1,V$14)*$H21</f>
        <v>0</v>
      </c>
      <c r="X21" s="9">
        <f t="shared" ca="1" si="0"/>
        <v>40301.815387977447</v>
      </c>
      <c r="Z21" s="26" t="str">
        <f t="shared" ca="1" si="1"/>
        <v/>
      </c>
      <c r="AA21" s="8"/>
      <c r="AB21" s="20"/>
      <c r="AC21" s="93">
        <v>819.51101529513221</v>
      </c>
      <c r="AF21" s="93">
        <f t="shared" ca="1" si="2"/>
        <v>819.51101529513221</v>
      </c>
      <c r="AG21" s="95"/>
      <c r="AH21" s="93">
        <f t="shared" ca="1" si="2"/>
        <v>0</v>
      </c>
      <c r="AI21" s="95"/>
      <c r="AJ21" s="93">
        <f t="shared" ca="1" si="2"/>
        <v>0</v>
      </c>
      <c r="AK21" s="143"/>
      <c r="AL21" s="93">
        <f t="shared" ca="1" si="2"/>
        <v>0</v>
      </c>
      <c r="AM21" s="95"/>
      <c r="AN21" s="93">
        <f t="shared" ca="1" si="3"/>
        <v>819.51101529513221</v>
      </c>
    </row>
    <row r="22" spans="2:40" x14ac:dyDescent="0.2">
      <c r="B22" s="18">
        <f t="shared" si="4"/>
        <v>5</v>
      </c>
      <c r="D22" s="1" t="s">
        <v>41</v>
      </c>
      <c r="F22" s="51">
        <f ca="1">Function!R22</f>
        <v>0</v>
      </c>
      <c r="H22" s="51"/>
      <c r="J22" s="2"/>
      <c r="K22" s="74">
        <v>0</v>
      </c>
      <c r="L22" s="51">
        <f t="shared" ca="1" si="5"/>
        <v>0</v>
      </c>
      <c r="N22" s="18" t="s">
        <v>202</v>
      </c>
      <c r="O22" s="74">
        <v>27</v>
      </c>
      <c r="P22" s="20">
        <f ca="1">OFFSET('Stor Factors'!$B$13,$O22-1,P$14)*$L22+OFFSET('Stor Factors'!$B$13,$K22-1,P$14)*$H22</f>
        <v>0</v>
      </c>
      <c r="R22" s="20">
        <f ca="1">OFFSET('Stor Factors'!$B$13,$O22-1,R$14)*$L22+OFFSET('Stor Factors'!$B$13,$K22-1,R$14)*$H22</f>
        <v>0</v>
      </c>
      <c r="S22" s="20"/>
      <c r="T22" s="20">
        <f ca="1">OFFSET('Stor Factors'!$B$13,$O22-1,T$14)*$L22+OFFSET('Stor Factors'!$B$13,$K22-1,T$14)*$H22</f>
        <v>0</v>
      </c>
      <c r="U22" s="20"/>
      <c r="V22" s="20">
        <f ca="1">OFFSET('Stor Factors'!$B$13,$O22-1,V$14)*$L22+OFFSET('Stor Factors'!$B$13,$K22-1,V$14)*$H22</f>
        <v>0</v>
      </c>
      <c r="X22" s="9">
        <f t="shared" ca="1" si="0"/>
        <v>0</v>
      </c>
      <c r="Z22" s="26" t="str">
        <f t="shared" ca="1" si="1"/>
        <v/>
      </c>
      <c r="AA22" s="8"/>
      <c r="AB22" s="20"/>
      <c r="AC22" s="93">
        <v>0</v>
      </c>
      <c r="AF22" s="93" t="str">
        <f t="shared" ca="1" si="2"/>
        <v/>
      </c>
      <c r="AG22" s="95"/>
      <c r="AH22" s="93" t="str">
        <f t="shared" ca="1" si="2"/>
        <v/>
      </c>
      <c r="AI22" s="95"/>
      <c r="AJ22" s="93" t="str">
        <f t="shared" ca="1" si="2"/>
        <v/>
      </c>
      <c r="AK22" s="143"/>
      <c r="AL22" s="93" t="str">
        <f t="shared" ca="1" si="2"/>
        <v/>
      </c>
      <c r="AM22" s="95"/>
      <c r="AN22" s="93">
        <f t="shared" ca="1" si="3"/>
        <v>0</v>
      </c>
    </row>
    <row r="23" spans="2:40" x14ac:dyDescent="0.2">
      <c r="B23" s="18">
        <f t="shared" si="4"/>
        <v>6</v>
      </c>
      <c r="D23" s="1" t="s">
        <v>43</v>
      </c>
      <c r="F23" s="51">
        <f ca="1">Function!R23</f>
        <v>376124.00347801473</v>
      </c>
      <c r="H23" s="51"/>
      <c r="K23" s="74">
        <v>0</v>
      </c>
      <c r="L23" s="51">
        <f t="shared" ca="1" si="5"/>
        <v>376124.00347801473</v>
      </c>
      <c r="N23" s="18" t="s">
        <v>202</v>
      </c>
      <c r="O23" s="74">
        <v>27</v>
      </c>
      <c r="P23" s="20">
        <f ca="1">OFFSET('Stor Factors'!$B$13,$O23-1,P$14)*$L23+OFFSET('Stor Factors'!$B$13,$K23-1,P$14)*$H23</f>
        <v>376124.00347801473</v>
      </c>
      <c r="R23" s="20">
        <f ca="1">OFFSET('Stor Factors'!$B$13,$O23-1,R$14)*$L23+OFFSET('Stor Factors'!$B$13,$K23-1,R$14)*$H23</f>
        <v>0</v>
      </c>
      <c r="S23" s="20"/>
      <c r="T23" s="20">
        <f ca="1">OFFSET('Stor Factors'!$B$13,$O23-1,T$14)*$L23+OFFSET('Stor Factors'!$B$13,$K23-1,T$14)*$H23</f>
        <v>0</v>
      </c>
      <c r="U23" s="20"/>
      <c r="V23" s="20">
        <f ca="1">OFFSET('Stor Factors'!$B$13,$O23-1,V$14)*$L23+OFFSET('Stor Factors'!$B$13,$K23-1,V$14)*$H23</f>
        <v>0</v>
      </c>
      <c r="X23" s="9">
        <f t="shared" ca="1" si="0"/>
        <v>376124.00347801473</v>
      </c>
      <c r="Z23" s="26" t="str">
        <f t="shared" ca="1" si="1"/>
        <v/>
      </c>
      <c r="AA23" s="8"/>
      <c r="AB23" s="20"/>
      <c r="AC23" s="93">
        <v>9048.8393891603864</v>
      </c>
      <c r="AF23" s="93">
        <f t="shared" ca="1" si="2"/>
        <v>9048.8393891603864</v>
      </c>
      <c r="AG23" s="95"/>
      <c r="AH23" s="93">
        <f t="shared" ca="1" si="2"/>
        <v>0</v>
      </c>
      <c r="AI23" s="95"/>
      <c r="AJ23" s="93">
        <f t="shared" ca="1" si="2"/>
        <v>0</v>
      </c>
      <c r="AK23" s="143"/>
      <c r="AL23" s="93">
        <f t="shared" ca="1" si="2"/>
        <v>0</v>
      </c>
      <c r="AM23" s="95"/>
      <c r="AN23" s="93">
        <f t="shared" ca="1" si="3"/>
        <v>9048.8393891603864</v>
      </c>
    </row>
    <row r="24" spans="2:40" x14ac:dyDescent="0.2">
      <c r="B24" s="18">
        <f t="shared" si="4"/>
        <v>7</v>
      </c>
      <c r="D24" s="1" t="s">
        <v>45</v>
      </c>
      <c r="F24" s="51">
        <f ca="1">Function!R24</f>
        <v>30022.717863727081</v>
      </c>
      <c r="H24" s="51">
        <f ca="1">IF(K24&lt;&gt;0,OFFSET('Stor Factors'!$B$12,'Storage Class'!$K24-1,2),0)</f>
        <v>30022.717863727081</v>
      </c>
      <c r="J24" s="2" t="s">
        <v>205</v>
      </c>
      <c r="K24" s="74">
        <v>3</v>
      </c>
      <c r="L24" s="51">
        <f t="shared" ca="1" si="5"/>
        <v>0</v>
      </c>
      <c r="N24" s="18" t="s">
        <v>202</v>
      </c>
      <c r="O24" s="74">
        <v>27</v>
      </c>
      <c r="P24" s="20">
        <f ca="1">OFFSET('Stor Factors'!$B$13,$O24-1,P$14)*$L24+OFFSET('Stor Factors'!$B$13,$K24-1,P$14)*$H24</f>
        <v>30022.717863727081</v>
      </c>
      <c r="R24" s="20">
        <f ca="1">OFFSET('Stor Factors'!$B$13,$O24-1,R$14)*$L24+OFFSET('Stor Factors'!$B$13,$K24-1,R$14)*$H24</f>
        <v>0</v>
      </c>
      <c r="S24" s="20"/>
      <c r="T24" s="20">
        <f ca="1">OFFSET('Stor Factors'!$B$13,$O24-1,T$14)*$L24+OFFSET('Stor Factors'!$B$13,$K24-1,T$14)*$H24</f>
        <v>0</v>
      </c>
      <c r="U24" s="20"/>
      <c r="V24" s="20">
        <f ca="1">OFFSET('Stor Factors'!$B$13,$O24-1,V$14)*$L24+OFFSET('Stor Factors'!$B$13,$K24-1,V$14)*$H24</f>
        <v>0</v>
      </c>
      <c r="X24" s="9">
        <f t="shared" ca="1" si="0"/>
        <v>30022.717863727081</v>
      </c>
      <c r="Z24" s="26" t="str">
        <f t="shared" ca="1" si="1"/>
        <v/>
      </c>
      <c r="AA24" s="8"/>
      <c r="AB24" s="20"/>
      <c r="AC24" s="93">
        <v>290.61922447862031</v>
      </c>
      <c r="AF24" s="93">
        <f t="shared" ca="1" si="2"/>
        <v>290.61922447862031</v>
      </c>
      <c r="AH24" s="93">
        <f t="shared" ca="1" si="2"/>
        <v>0</v>
      </c>
      <c r="AI24" s="95"/>
      <c r="AJ24" s="93">
        <f t="shared" ca="1" si="2"/>
        <v>0</v>
      </c>
      <c r="AK24" s="143"/>
      <c r="AL24" s="93">
        <f t="shared" ca="1" si="2"/>
        <v>0</v>
      </c>
      <c r="AM24" s="95"/>
      <c r="AN24" s="93">
        <f t="shared" ca="1" si="3"/>
        <v>290.61922447862031</v>
      </c>
    </row>
    <row r="25" spans="2:40" x14ac:dyDescent="0.2">
      <c r="B25" s="18">
        <f t="shared" si="4"/>
        <v>8</v>
      </c>
      <c r="D25" s="1" t="s">
        <v>47</v>
      </c>
      <c r="F25" s="51">
        <f ca="1">Function!R25</f>
        <v>385344.82101507834</v>
      </c>
      <c r="H25" s="51"/>
      <c r="K25" s="74">
        <v>0</v>
      </c>
      <c r="L25" s="51">
        <f t="shared" ca="1" si="5"/>
        <v>385344.82101507834</v>
      </c>
      <c r="N25" s="18" t="s">
        <v>203</v>
      </c>
      <c r="O25" s="74">
        <v>24</v>
      </c>
      <c r="P25" s="20">
        <f ca="1">OFFSET('Stor Factors'!$B$13,$O25-1,P$14)*$L25+OFFSET('Stor Factors'!$B$13,$K25-1,P$14)*$H25</f>
        <v>192672.41050753917</v>
      </c>
      <c r="R25" s="20">
        <f ca="1">OFFSET('Stor Factors'!$B$13,$O25-1,R$14)*$L25+OFFSET('Stor Factors'!$B$13,$K25-1,R$14)*$H25</f>
        <v>177596.23640507992</v>
      </c>
      <c r="S25" s="20"/>
      <c r="T25" s="20">
        <f ca="1">OFFSET('Stor Factors'!$B$13,$O25-1,T$14)*$L25+OFFSET('Stor Factors'!$B$13,$K25-1,T$14)*$H25</f>
        <v>15076.174102459248</v>
      </c>
      <c r="U25" s="20"/>
      <c r="V25" s="20">
        <f ca="1">OFFSET('Stor Factors'!$B$13,$O25-1,V$14)*$L25+OFFSET('Stor Factors'!$B$13,$K25-1,V$14)*$H25</f>
        <v>0</v>
      </c>
      <c r="X25" s="9">
        <f t="shared" ca="1" si="0"/>
        <v>385344.82101507834</v>
      </c>
      <c r="Z25" s="26" t="str">
        <f t="shared" ca="1" si="1"/>
        <v/>
      </c>
      <c r="AA25" s="8"/>
      <c r="AB25" s="20"/>
      <c r="AC25" s="93">
        <v>11547.17034640862</v>
      </c>
      <c r="AF25" s="93">
        <f t="shared" ca="1" si="2"/>
        <v>5773.5851732043102</v>
      </c>
      <c r="AH25" s="93">
        <f t="shared" ca="1" si="2"/>
        <v>5321.8153788818399</v>
      </c>
      <c r="AI25" s="95"/>
      <c r="AJ25" s="93">
        <f t="shared" ca="1" si="2"/>
        <v>451.76979432247015</v>
      </c>
      <c r="AK25" s="143"/>
      <c r="AL25" s="93">
        <f t="shared" ca="1" si="2"/>
        <v>0</v>
      </c>
      <c r="AM25" s="95"/>
      <c r="AN25" s="93">
        <f t="shared" ca="1" si="3"/>
        <v>11547.17034640862</v>
      </c>
    </row>
    <row r="26" spans="2:40" x14ac:dyDescent="0.2">
      <c r="B26" s="18">
        <f t="shared" si="4"/>
        <v>9</v>
      </c>
      <c r="D26" s="1" t="s">
        <v>48</v>
      </c>
      <c r="F26" s="51">
        <f ca="1">Function!R26</f>
        <v>68466.485990000001</v>
      </c>
      <c r="H26" s="51"/>
      <c r="K26" s="74">
        <v>0</v>
      </c>
      <c r="L26" s="51">
        <f t="shared" ca="1" si="5"/>
        <v>68466.485990000001</v>
      </c>
      <c r="N26" s="18" t="s">
        <v>206</v>
      </c>
      <c r="O26" s="74">
        <v>36</v>
      </c>
      <c r="P26" s="20">
        <f ca="1">OFFSET('Stor Factors'!$B$13,$O26-1,P$14)*$L26+OFFSET('Stor Factors'!$B$13,$K26-1,P$14)*$H26</f>
        <v>0</v>
      </c>
      <c r="R26" s="20">
        <f ca="1">OFFSET('Stor Factors'!$B$13,$O26-1,R$14)*$L26+OFFSET('Stor Factors'!$B$13,$K26-1,R$14)*$H26</f>
        <v>63109.14053379398</v>
      </c>
      <c r="S26" s="20"/>
      <c r="T26" s="20">
        <f ca="1">OFFSET('Stor Factors'!$B$13,$O26-1,T$14)*$L26+OFFSET('Stor Factors'!$B$13,$K26-1,T$14)*$H26</f>
        <v>5357.3454562060251</v>
      </c>
      <c r="U26" s="20"/>
      <c r="V26" s="20">
        <f ca="1">OFFSET('Stor Factors'!$B$13,$O26-1,V$14)*$L26+OFFSET('Stor Factors'!$B$13,$K26-1,V$14)*$H26</f>
        <v>0</v>
      </c>
      <c r="X26" s="9">
        <f t="shared" ca="1" si="0"/>
        <v>68466.485990000001</v>
      </c>
      <c r="Z26" s="26" t="str">
        <f t="shared" ca="1" si="1"/>
        <v/>
      </c>
      <c r="AA26" s="8"/>
      <c r="AB26" s="20"/>
      <c r="AC26" s="93">
        <v>0</v>
      </c>
      <c r="AF26" s="93">
        <f t="shared" ca="1" si="2"/>
        <v>0</v>
      </c>
      <c r="AH26" s="93">
        <f t="shared" ca="1" si="2"/>
        <v>0</v>
      </c>
      <c r="AI26" s="95"/>
      <c r="AJ26" s="93">
        <f t="shared" ca="1" si="2"/>
        <v>0</v>
      </c>
      <c r="AK26" s="143"/>
      <c r="AL26" s="93">
        <f t="shared" ca="1" si="2"/>
        <v>0</v>
      </c>
      <c r="AM26" s="95"/>
      <c r="AN26" s="93">
        <f t="shared" ca="1" si="3"/>
        <v>0</v>
      </c>
    </row>
    <row r="27" spans="2:40" x14ac:dyDescent="0.2">
      <c r="B27" s="18">
        <f t="shared" si="4"/>
        <v>10</v>
      </c>
      <c r="D27" s="1" t="s">
        <v>49</v>
      </c>
      <c r="F27" s="51">
        <f ca="1">Function!R27</f>
        <v>0</v>
      </c>
      <c r="H27" s="51"/>
      <c r="K27" s="74">
        <v>0</v>
      </c>
      <c r="L27" s="51">
        <f t="shared" ca="1" si="5"/>
        <v>0</v>
      </c>
      <c r="N27" s="18"/>
      <c r="O27" s="74">
        <v>0</v>
      </c>
      <c r="P27" s="20">
        <f ca="1">OFFSET('Stor Factors'!$B$13,$O27-1,P$14)*$L27+OFFSET('Stor Factors'!$B$13,$K27-1,P$14)*$H27</f>
        <v>0</v>
      </c>
      <c r="R27" s="20">
        <f ca="1">OFFSET('Stor Factors'!$B$13,$O27-1,R$14)*$L27+OFFSET('Stor Factors'!$B$13,$K27-1,R$14)*$H27</f>
        <v>0</v>
      </c>
      <c r="S27" s="20"/>
      <c r="T27" s="20">
        <f ca="1">OFFSET('Stor Factors'!$B$13,$O27-1,T$14)*$L27+OFFSET('Stor Factors'!$B$13,$K27-1,T$14)*$H27</f>
        <v>0</v>
      </c>
      <c r="U27" s="20"/>
      <c r="V27" s="20">
        <f ca="1">OFFSET('Stor Factors'!$B$13,$O27-1,V$14)*$L27+OFFSET('Stor Factors'!$B$13,$K27-1,V$14)*$H27</f>
        <v>0</v>
      </c>
      <c r="X27" s="9">
        <f t="shared" ca="1" si="0"/>
        <v>0</v>
      </c>
      <c r="Z27" s="26" t="str">
        <f t="shared" ca="1" si="1"/>
        <v/>
      </c>
      <c r="AA27" s="8"/>
      <c r="AB27" s="20"/>
      <c r="AC27" s="93">
        <v>0</v>
      </c>
      <c r="AF27" s="93" t="str">
        <f t="shared" ca="1" si="2"/>
        <v/>
      </c>
      <c r="AH27" s="93" t="str">
        <f t="shared" ca="1" si="2"/>
        <v/>
      </c>
      <c r="AI27" s="95"/>
      <c r="AJ27" s="93" t="str">
        <f t="shared" ca="1" si="2"/>
        <v/>
      </c>
      <c r="AK27" s="143">
        <v>0</v>
      </c>
      <c r="AL27" s="93" t="str">
        <f t="shared" ca="1" si="2"/>
        <v/>
      </c>
      <c r="AM27" s="95"/>
      <c r="AN27" s="93">
        <f t="shared" ca="1" si="3"/>
        <v>0</v>
      </c>
    </row>
    <row r="28" spans="2:40" x14ac:dyDescent="0.2">
      <c r="B28" s="18">
        <f t="shared" si="4"/>
        <v>11</v>
      </c>
      <c r="D28" s="1" t="s">
        <v>51</v>
      </c>
      <c r="F28" s="51">
        <f ca="1">Function!R28</f>
        <v>0</v>
      </c>
      <c r="H28" s="51"/>
      <c r="K28" s="74">
        <v>0</v>
      </c>
      <c r="L28" s="51">
        <f t="shared" ca="1" si="5"/>
        <v>0</v>
      </c>
      <c r="N28" s="18"/>
      <c r="O28" s="74">
        <v>0</v>
      </c>
      <c r="P28" s="20">
        <f ca="1">OFFSET('Stor Factors'!$B$13,$O28-1,P$14)*$L28+OFFSET('Stor Factors'!$B$13,$K28-1,P$14)*$H28</f>
        <v>0</v>
      </c>
      <c r="R28" s="20">
        <f ca="1">OFFSET('Stor Factors'!$B$13,$O28-1,R$14)*$L28+OFFSET('Stor Factors'!$B$13,$K28-1,R$14)*$H28</f>
        <v>0</v>
      </c>
      <c r="S28" s="20"/>
      <c r="T28" s="20">
        <f ca="1">OFFSET('Stor Factors'!$B$13,$O28-1,T$14)*$L28+OFFSET('Stor Factors'!$B$13,$K28-1,T$14)*$H28</f>
        <v>0</v>
      </c>
      <c r="U28" s="20"/>
      <c r="V28" s="20">
        <f ca="1">OFFSET('Stor Factors'!$B$13,$O28-1,V$14)*$L28+OFFSET('Stor Factors'!$B$13,$K28-1,V$14)*$H28</f>
        <v>0</v>
      </c>
      <c r="X28" s="9">
        <f t="shared" ca="1" si="0"/>
        <v>0</v>
      </c>
      <c r="Z28" s="26" t="str">
        <f t="shared" ca="1" si="1"/>
        <v/>
      </c>
      <c r="AA28" s="8"/>
      <c r="AB28" s="20"/>
      <c r="AC28" s="93">
        <v>0</v>
      </c>
      <c r="AF28" s="93" t="str">
        <f t="shared" ca="1" si="2"/>
        <v/>
      </c>
      <c r="AH28" s="93" t="str">
        <f t="shared" ca="1" si="2"/>
        <v/>
      </c>
      <c r="AI28" s="95"/>
      <c r="AJ28" s="93" t="str">
        <f t="shared" ca="1" si="2"/>
        <v/>
      </c>
      <c r="AK28" s="143"/>
      <c r="AL28" s="93" t="str">
        <f t="shared" ca="1" si="2"/>
        <v/>
      </c>
      <c r="AM28" s="95"/>
      <c r="AN28" s="93">
        <f t="shared" ca="1" si="3"/>
        <v>0</v>
      </c>
    </row>
    <row r="29" spans="2:40" x14ac:dyDescent="0.2">
      <c r="B29" s="18">
        <f>B28+1</f>
        <v>12</v>
      </c>
      <c r="D29" s="1" t="s">
        <v>52</v>
      </c>
      <c r="F29" s="51">
        <f ca="1">Function!R29</f>
        <v>0</v>
      </c>
      <c r="H29" s="51"/>
      <c r="K29" s="74">
        <v>0</v>
      </c>
      <c r="L29" s="51">
        <f t="shared" ca="1" si="5"/>
        <v>0</v>
      </c>
      <c r="N29" s="18"/>
      <c r="O29" s="74">
        <v>0</v>
      </c>
      <c r="P29" s="20">
        <f ca="1">OFFSET('Stor Factors'!$B$13,$O29-1,P$14)*$L29+OFFSET('Stor Factors'!$B$13,$K29-1,P$14)*$H29</f>
        <v>0</v>
      </c>
      <c r="R29" s="20">
        <f ca="1">OFFSET('Stor Factors'!$B$13,$O29-1,R$14)*$L29+OFFSET('Stor Factors'!$B$13,$K29-1,R$14)*$H29</f>
        <v>0</v>
      </c>
      <c r="S29" s="20"/>
      <c r="T29" s="20">
        <f ca="1">OFFSET('Stor Factors'!$B$13,$O29-1,T$14)*$L29+OFFSET('Stor Factors'!$B$13,$K29-1,T$14)*$H29</f>
        <v>0</v>
      </c>
      <c r="U29" s="20"/>
      <c r="V29" s="20">
        <f ca="1">OFFSET('Stor Factors'!$B$13,$O29-1,V$14)*$L29+OFFSET('Stor Factors'!$B$13,$K29-1,V$14)*$H29</f>
        <v>0</v>
      </c>
      <c r="X29" s="9">
        <f t="shared" ca="1" si="0"/>
        <v>0</v>
      </c>
      <c r="Z29" s="26" t="str">
        <f t="shared" ca="1" si="1"/>
        <v/>
      </c>
      <c r="AA29" s="8"/>
      <c r="AB29" s="20"/>
      <c r="AC29" s="93">
        <v>0</v>
      </c>
      <c r="AF29" s="93" t="str">
        <f t="shared" ca="1" si="2"/>
        <v/>
      </c>
      <c r="AH29" s="93" t="str">
        <f t="shared" ca="1" si="2"/>
        <v/>
      </c>
      <c r="AI29" s="95"/>
      <c r="AJ29" s="93" t="str">
        <f t="shared" ca="1" si="2"/>
        <v/>
      </c>
      <c r="AK29" s="143"/>
      <c r="AL29" s="93" t="str">
        <f t="shared" ca="1" si="2"/>
        <v/>
      </c>
      <c r="AM29" s="95"/>
      <c r="AN29" s="93">
        <f t="shared" ca="1" si="3"/>
        <v>0</v>
      </c>
    </row>
    <row r="30" spans="2:40" x14ac:dyDescent="0.2">
      <c r="B30" s="18">
        <f>B29+1</f>
        <v>13</v>
      </c>
      <c r="D30" s="1" t="s">
        <v>53</v>
      </c>
      <c r="F30" s="51">
        <f ca="1">Function!R30</f>
        <v>477.03131475162303</v>
      </c>
      <c r="H30" s="51"/>
      <c r="K30" s="74">
        <v>0</v>
      </c>
      <c r="L30" s="51">
        <f t="shared" ca="1" si="5"/>
        <v>477.03131475162303</v>
      </c>
      <c r="N30" s="18" t="s">
        <v>202</v>
      </c>
      <c r="O30" s="74">
        <v>27</v>
      </c>
      <c r="P30" s="20">
        <f ca="1">OFFSET('Stor Factors'!$B$13,$O30-1,P$14)*$L30+OFFSET('Stor Factors'!$B$13,$K30-1,P$14)*$H30</f>
        <v>477.03131475162303</v>
      </c>
      <c r="R30" s="20">
        <f ca="1">OFFSET('Stor Factors'!$B$13,$O30-1,R$14)*$L30+OFFSET('Stor Factors'!$B$13,$K30-1,R$14)*$H30</f>
        <v>0</v>
      </c>
      <c r="S30" s="20"/>
      <c r="T30" s="20">
        <f ca="1">OFFSET('Stor Factors'!$B$13,$O30-1,T$14)*$L30+OFFSET('Stor Factors'!$B$13,$K30-1,T$14)*$H30</f>
        <v>0</v>
      </c>
      <c r="U30" s="20"/>
      <c r="V30" s="20">
        <f ca="1">OFFSET('Stor Factors'!$B$13,$O30-1,V$14)*$L30+OFFSET('Stor Factors'!$B$13,$K30-1,V$14)*$H30</f>
        <v>0</v>
      </c>
      <c r="X30" s="9">
        <f t="shared" ca="1" si="0"/>
        <v>477.03131475162303</v>
      </c>
      <c r="Z30" s="26" t="str">
        <f t="shared" ca="1" si="1"/>
        <v/>
      </c>
      <c r="AA30" s="8"/>
      <c r="AB30" s="20"/>
      <c r="AC30" s="93">
        <v>0</v>
      </c>
      <c r="AF30" s="93">
        <f t="shared" ca="1" si="2"/>
        <v>0</v>
      </c>
      <c r="AH30" s="93">
        <f t="shared" ca="1" si="2"/>
        <v>0</v>
      </c>
      <c r="AI30" s="95"/>
      <c r="AJ30" s="93">
        <f t="shared" ca="1" si="2"/>
        <v>0</v>
      </c>
      <c r="AK30" s="143"/>
      <c r="AL30" s="93">
        <f t="shared" ca="1" si="2"/>
        <v>0</v>
      </c>
      <c r="AM30" s="95"/>
      <c r="AN30" s="93">
        <f t="shared" ca="1" si="3"/>
        <v>0</v>
      </c>
    </row>
    <row r="31" spans="2:40" x14ac:dyDescent="0.2">
      <c r="B31" s="18">
        <f t="shared" si="4"/>
        <v>14</v>
      </c>
      <c r="D31" s="1" t="s">
        <v>55</v>
      </c>
      <c r="F31" s="42">
        <f ca="1">SUM(F18:F30)</f>
        <v>1068340.2255652831</v>
      </c>
      <c r="H31" s="42">
        <f ca="1">SUM(H18:H30)</f>
        <v>39143.349015396845</v>
      </c>
      <c r="L31" s="42">
        <f ca="1">SUM(L18:L30)</f>
        <v>1029196.8765498861</v>
      </c>
      <c r="P31" s="29">
        <f ca="1">SUM(P18:P30)</f>
        <v>769807.82158774382</v>
      </c>
      <c r="Q31" s="24"/>
      <c r="R31" s="29">
        <f ca="1">SUM(R18:R30)</f>
        <v>275172.92824494606</v>
      </c>
      <c r="S31" s="23"/>
      <c r="T31" s="29">
        <f ca="1">SUM(T18:T30)</f>
        <v>23359.475732593106</v>
      </c>
      <c r="U31" s="23"/>
      <c r="V31" s="29">
        <f ca="1">SUM(V18:V30)</f>
        <v>0</v>
      </c>
      <c r="W31" s="18"/>
      <c r="X31" s="29">
        <f ca="1">SUM(X18:X30)</f>
        <v>1068340.2255652831</v>
      </c>
      <c r="Y31" s="8"/>
      <c r="Z31" s="26" t="str">
        <f t="shared" ca="1" si="1"/>
        <v/>
      </c>
      <c r="AB31" s="20"/>
      <c r="AC31" s="81">
        <f>SUM(AC18:AC30)</f>
        <v>24853.346732706683</v>
      </c>
      <c r="AF31" s="81">
        <f ca="1">SUM(AF18:AF30)</f>
        <v>18544.471545173586</v>
      </c>
      <c r="AG31" s="81"/>
      <c r="AH31" s="81">
        <f ca="1">SUM(AH18:AH30)</f>
        <v>5815.2201776259462</v>
      </c>
      <c r="AI31" s="81"/>
      <c r="AJ31" s="81">
        <f ca="1">SUM(AJ18:AJ30)</f>
        <v>493.65500990715265</v>
      </c>
      <c r="AK31" s="144"/>
      <c r="AL31" s="81">
        <f ca="1">SUM(AL18:AL30)</f>
        <v>0</v>
      </c>
      <c r="AM31" s="81"/>
      <c r="AN31" s="81">
        <f ca="1">SUM(AN18:AN30)</f>
        <v>24853.346732706683</v>
      </c>
    </row>
    <row r="32" spans="2:40" x14ac:dyDescent="0.2">
      <c r="R32" s="14"/>
      <c r="W32" s="18"/>
      <c r="Z32" s="26" t="str">
        <f t="shared" si="1"/>
        <v/>
      </c>
      <c r="AB32" s="20"/>
    </row>
    <row r="33" spans="2:37" x14ac:dyDescent="0.2">
      <c r="B33" s="18">
        <f>B31+1</f>
        <v>15</v>
      </c>
      <c r="D33" s="1" t="s">
        <v>56</v>
      </c>
      <c r="F33" s="51">
        <f ca="1">Function!R33</f>
        <v>43180.32742920662</v>
      </c>
      <c r="H33" s="51"/>
      <c r="K33" s="74">
        <v>0</v>
      </c>
      <c r="L33" s="51">
        <f t="shared" ref="L33" ca="1" si="6">F33-H33</f>
        <v>43180.32742920662</v>
      </c>
      <c r="N33" s="18" t="s">
        <v>207</v>
      </c>
      <c r="O33" s="74">
        <v>45</v>
      </c>
      <c r="P33" s="20">
        <f ca="1">OFFSET('Stor Factors'!$B$13,$O33-1,P$14)*$L33+OFFSET('Stor Factors'!$B$13,$K33-1,P$14)*$H33</f>
        <v>31429.981992504654</v>
      </c>
      <c r="R33" s="20">
        <f ca="1">OFFSET('Stor Factors'!$B$13,$O33-1,R$14)*$L33+OFFSET('Stor Factors'!$B$13,$K33-1,R$14)*$H33</f>
        <v>10830.907863356069</v>
      </c>
      <c r="S33" s="20"/>
      <c r="T33" s="20">
        <f ca="1">OFFSET('Stor Factors'!$B$13,$O33-1,T$14)*$L33+OFFSET('Stor Factors'!$B$13,$K33-1,T$14)*$H33</f>
        <v>919.43757334589725</v>
      </c>
      <c r="U33" s="20"/>
      <c r="V33" s="20">
        <f ca="1">OFFSET('Stor Factors'!$B$13,$O33-1,V$14)*$L33+OFFSET('Stor Factors'!$B$13,$K33-1,V$14)*$H33</f>
        <v>0</v>
      </c>
      <c r="X33" s="9">
        <f t="shared" ref="X33" ca="1" si="7">P33+R33+T33+V33</f>
        <v>43180.32742920662</v>
      </c>
      <c r="Z33" s="26"/>
      <c r="AB33" s="20"/>
    </row>
    <row r="34" spans="2:37" x14ac:dyDescent="0.2">
      <c r="W34" s="18"/>
      <c r="Z34" s="26" t="str">
        <f t="shared" ref="Z34:Z37" si="8">IF(ROUND(F34,4)=ROUND(X34,4), "", "check")</f>
        <v/>
      </c>
      <c r="AB34" s="20"/>
    </row>
    <row r="35" spans="2:37" x14ac:dyDescent="0.2">
      <c r="B35" s="18">
        <f>B33+1</f>
        <v>16</v>
      </c>
      <c r="D35" s="1" t="s">
        <v>58</v>
      </c>
      <c r="F35" s="42">
        <f ca="1">F31+F33</f>
        <v>1111520.5529944897</v>
      </c>
      <c r="H35" s="42">
        <f ca="1">H31+H33</f>
        <v>39143.349015396845</v>
      </c>
      <c r="L35" s="42">
        <f ca="1">L31+L33</f>
        <v>1072377.2039790927</v>
      </c>
      <c r="P35" s="10">
        <f ca="1">P31+P33</f>
        <v>801237.8035802485</v>
      </c>
      <c r="Q35" s="14"/>
      <c r="R35" s="10">
        <f ca="1">R31+R33</f>
        <v>286003.83610830212</v>
      </c>
      <c r="S35" s="8"/>
      <c r="T35" s="10">
        <f ca="1">T31+T33</f>
        <v>24278.913305939004</v>
      </c>
      <c r="U35" s="8"/>
      <c r="V35" s="10">
        <f ca="1">V31+V33</f>
        <v>0</v>
      </c>
      <c r="W35" s="18"/>
      <c r="X35" s="10">
        <f ca="1">X31+X33</f>
        <v>1111520.5529944897</v>
      </c>
      <c r="Z35" s="26" t="str">
        <f t="shared" ca="1" si="8"/>
        <v/>
      </c>
      <c r="AA35" s="8"/>
      <c r="AB35" s="20"/>
    </row>
    <row r="36" spans="2:37" x14ac:dyDescent="0.2">
      <c r="D36" s="6"/>
      <c r="F36" s="77"/>
      <c r="H36" s="77"/>
      <c r="L36" s="77"/>
      <c r="W36" s="18"/>
      <c r="Z36" s="26" t="str">
        <f t="shared" si="8"/>
        <v/>
      </c>
      <c r="AB36" s="20"/>
    </row>
    <row r="37" spans="2:37" x14ac:dyDescent="0.2">
      <c r="E37" s="6"/>
      <c r="W37" s="18"/>
      <c r="Z37" s="26" t="str">
        <f t="shared" si="8"/>
        <v/>
      </c>
      <c r="AB37" s="20"/>
    </row>
    <row r="38" spans="2:37" x14ac:dyDescent="0.2">
      <c r="D38" s="6" t="s">
        <v>59</v>
      </c>
      <c r="E38" s="7"/>
      <c r="F38" s="78"/>
      <c r="Z38" s="28"/>
    </row>
    <row r="39" spans="2:37" x14ac:dyDescent="0.2">
      <c r="Z39" s="28"/>
    </row>
    <row r="40" spans="2:37" x14ac:dyDescent="0.2">
      <c r="B40" s="18">
        <f>B35+1</f>
        <v>17</v>
      </c>
      <c r="D40" s="1" t="s">
        <v>33</v>
      </c>
      <c r="F40" s="51">
        <f ca="1">Function!R40</f>
        <v>0</v>
      </c>
      <c r="H40" s="51"/>
      <c r="J40" s="2"/>
      <c r="K40" s="74">
        <v>0</v>
      </c>
      <c r="L40" s="51">
        <f ca="1">F40-H40</f>
        <v>0</v>
      </c>
      <c r="N40" s="18" t="s">
        <v>202</v>
      </c>
      <c r="O40" s="74">
        <v>27</v>
      </c>
      <c r="P40" s="20">
        <f ca="1">OFFSET('Stor Factors'!$B$13,$O40-1,P$14)*$L40+OFFSET('Stor Factors'!$B$13,$K40-1,P$14)*$H40</f>
        <v>0</v>
      </c>
      <c r="R40" s="20">
        <f ca="1">OFFSET('Stor Factors'!$B$13,$O40-1,R$14)*$L40+OFFSET('Stor Factors'!$B$13,$K40-1,R$14)*$H40</f>
        <v>0</v>
      </c>
      <c r="S40" s="20"/>
      <c r="T40" s="20">
        <f ca="1">OFFSET('Stor Factors'!$B$13,$O40-1,T$14)*$L40+OFFSET('Stor Factors'!$B$13,$K40-1,T$14)*$H40</f>
        <v>0</v>
      </c>
      <c r="U40" s="20"/>
      <c r="V40" s="20">
        <f ca="1">OFFSET('Stor Factors'!$B$13,$O40-1,V$14)*$L40+OFFSET('Stor Factors'!$B$13,$K40-1,V$14)*$H40</f>
        <v>0</v>
      </c>
      <c r="X40" s="9">
        <f t="shared" ref="X40:X52" ca="1" si="9">P40+R40+T40+V40</f>
        <v>0</v>
      </c>
      <c r="Z40" s="26" t="str">
        <f ca="1">IF(ROUND(F40,4)=ROUND(X40,4), "", "check")</f>
        <v/>
      </c>
      <c r="AA40" s="8"/>
      <c r="AB40" s="20"/>
    </row>
    <row r="41" spans="2:37" x14ac:dyDescent="0.2">
      <c r="B41" s="18">
        <f>B40+1</f>
        <v>18</v>
      </c>
      <c r="D41" s="1" t="s">
        <v>35</v>
      </c>
      <c r="F41" s="51">
        <f ca="1">Function!R41</f>
        <v>-48713.415889674274</v>
      </c>
      <c r="H41" s="51"/>
      <c r="J41" s="2"/>
      <c r="K41" s="74">
        <v>0</v>
      </c>
      <c r="L41" s="51">
        <f ca="1">F41-H41</f>
        <v>-48713.415889674274</v>
      </c>
      <c r="N41" s="18" t="s">
        <v>203</v>
      </c>
      <c r="O41" s="74">
        <v>24</v>
      </c>
      <c r="P41" s="20">
        <f ca="1">OFFSET('Stor Factors'!$B$13,$O41-1,P$14)*$L41+OFFSET('Stor Factors'!$B$13,$K41-1,P$14)*$H41</f>
        <v>-24356.707944837137</v>
      </c>
      <c r="R41" s="20">
        <f ca="1">OFFSET('Stor Factors'!$B$13,$O41-1,R$14)*$L41+OFFSET('Stor Factors'!$B$13,$K41-1,R$14)*$H41</f>
        <v>-22450.851426138794</v>
      </c>
      <c r="S41" s="20"/>
      <c r="T41" s="20">
        <f ca="1">OFFSET('Stor Factors'!$B$13,$O41-1,T$14)*$L41+OFFSET('Stor Factors'!$B$13,$K41-1,T$14)*$H41</f>
        <v>-1905.8565186983451</v>
      </c>
      <c r="U41" s="20"/>
      <c r="V41" s="20">
        <f ca="1">OFFSET('Stor Factors'!$B$13,$O41-1,V$14)*$L41+OFFSET('Stor Factors'!$B$13,$K41-1,V$14)*$H41</f>
        <v>0</v>
      </c>
      <c r="X41" s="9">
        <f t="shared" ca="1" si="9"/>
        <v>-48713.415889674274</v>
      </c>
      <c r="Z41" s="26" t="str">
        <f t="shared" ref="Z41:Z54" ca="1" si="10">IF(ROUND(F41,4)=ROUND(X41,4), "", "check")</f>
        <v/>
      </c>
      <c r="AA41" s="8"/>
      <c r="AB41" s="20"/>
    </row>
    <row r="42" spans="2:37" x14ac:dyDescent="0.2">
      <c r="B42" s="18">
        <f t="shared" ref="B42:B53" si="11">B41+1</f>
        <v>19</v>
      </c>
      <c r="D42" s="1" t="s">
        <v>37</v>
      </c>
      <c r="F42" s="51">
        <f ca="1">Function!R42</f>
        <v>-30467.610982604227</v>
      </c>
      <c r="H42" s="51">
        <f ca="1">IF(K42&lt;&gt;0,OFFSET('Stor Factors'!$B$12,'Storage Class'!$K42-1,2),0)</f>
        <v>-2950.0008695332904</v>
      </c>
      <c r="J42" s="2" t="s">
        <v>208</v>
      </c>
      <c r="K42" s="74">
        <v>18</v>
      </c>
      <c r="L42" s="51">
        <f t="shared" ref="L42:L52" ca="1" si="12">F42-H42</f>
        <v>-27517.610113070936</v>
      </c>
      <c r="N42" s="18" t="s">
        <v>202</v>
      </c>
      <c r="O42" s="74">
        <v>27</v>
      </c>
      <c r="P42" s="20">
        <f ca="1">OFFSET('Stor Factors'!$B$13,$O42-1,P$14)*$L42+OFFSET('Stor Factors'!$B$13,$K42-1,P$14)*$H42</f>
        <v>-30467.610982604227</v>
      </c>
      <c r="R42" s="20">
        <f ca="1">OFFSET('Stor Factors'!$B$13,$O42-1,R$14)*$L42+OFFSET('Stor Factors'!$B$13,$K42-1,R$14)*$H42</f>
        <v>0</v>
      </c>
      <c r="S42" s="20"/>
      <c r="T42" s="20">
        <f ca="1">OFFSET('Stor Factors'!$B$13,$O42-1,T$14)*$L42+OFFSET('Stor Factors'!$B$13,$K42-1,T$14)*$H42</f>
        <v>0</v>
      </c>
      <c r="U42" s="20"/>
      <c r="V42" s="20">
        <f ca="1">OFFSET('Stor Factors'!$B$13,$O42-1,V$14)*$L42+OFFSET('Stor Factors'!$B$13,$K42-1,V$14)*$H42</f>
        <v>0</v>
      </c>
      <c r="X42" s="9">
        <f t="shared" ca="1" si="9"/>
        <v>-30467.610982604227</v>
      </c>
      <c r="Z42" s="26" t="str">
        <f t="shared" ca="1" si="10"/>
        <v/>
      </c>
      <c r="AA42" s="8"/>
      <c r="AB42" s="20"/>
    </row>
    <row r="43" spans="2:37" x14ac:dyDescent="0.2">
      <c r="B43" s="18">
        <f t="shared" si="11"/>
        <v>20</v>
      </c>
      <c r="D43" s="1" t="s">
        <v>39</v>
      </c>
      <c r="F43" s="51">
        <f ca="1">Function!R43</f>
        <v>-30169.664755768776</v>
      </c>
      <c r="H43" s="51"/>
      <c r="J43" s="2"/>
      <c r="K43" s="74">
        <v>0</v>
      </c>
      <c r="L43" s="51">
        <f t="shared" ca="1" si="12"/>
        <v>-30169.664755768776</v>
      </c>
      <c r="N43" s="18" t="s">
        <v>202</v>
      </c>
      <c r="O43" s="74">
        <v>27</v>
      </c>
      <c r="P43" s="20">
        <f ca="1">OFFSET('Stor Factors'!$B$13,$O43-1,P$14)*$L43+OFFSET('Stor Factors'!$B$13,$K43-1,P$14)*$H43</f>
        <v>-30169.664755768776</v>
      </c>
      <c r="R43" s="20">
        <f ca="1">OFFSET('Stor Factors'!$B$13,$O43-1,R$14)*$L43+OFFSET('Stor Factors'!$B$13,$K43-1,R$14)*$H43</f>
        <v>0</v>
      </c>
      <c r="S43" s="20"/>
      <c r="T43" s="20">
        <f ca="1">OFFSET('Stor Factors'!$B$13,$O43-1,T$14)*$L43+OFFSET('Stor Factors'!$B$13,$K43-1,T$14)*$H43</f>
        <v>0</v>
      </c>
      <c r="U43" s="20"/>
      <c r="V43" s="20">
        <f ca="1">OFFSET('Stor Factors'!$B$13,$O43-1,V$14)*$L43+OFFSET('Stor Factors'!$B$13,$K43-1,V$14)*$H43</f>
        <v>0</v>
      </c>
      <c r="X43" s="9">
        <f t="shared" ca="1" si="9"/>
        <v>-30169.664755768776</v>
      </c>
      <c r="Z43" s="26" t="str">
        <f t="shared" ca="1" si="10"/>
        <v/>
      </c>
      <c r="AA43" s="8"/>
      <c r="AB43" s="20"/>
    </row>
    <row r="44" spans="2:37" x14ac:dyDescent="0.2">
      <c r="B44" s="18">
        <f t="shared" si="11"/>
        <v>21</v>
      </c>
      <c r="D44" s="1" t="s">
        <v>41</v>
      </c>
      <c r="F44" s="51">
        <f ca="1">Function!R44</f>
        <v>0</v>
      </c>
      <c r="H44" s="51"/>
      <c r="J44" s="2"/>
      <c r="K44" s="74">
        <v>0</v>
      </c>
      <c r="L44" s="51">
        <f t="shared" ca="1" si="12"/>
        <v>0</v>
      </c>
      <c r="N44" s="18" t="s">
        <v>202</v>
      </c>
      <c r="O44" s="74">
        <v>27</v>
      </c>
      <c r="P44" s="20">
        <f ca="1">OFFSET('Stor Factors'!$B$13,$O44-1,P$14)*$L44+OFFSET('Stor Factors'!$B$13,$K44-1,P$14)*$H44</f>
        <v>0</v>
      </c>
      <c r="R44" s="20">
        <f ca="1">OFFSET('Stor Factors'!$B$13,$O44-1,R$14)*$L44+OFFSET('Stor Factors'!$B$13,$K44-1,R$14)*$H44</f>
        <v>0</v>
      </c>
      <c r="S44" s="20"/>
      <c r="T44" s="20">
        <f ca="1">OFFSET('Stor Factors'!$B$13,$O44-1,T$14)*$L44+OFFSET('Stor Factors'!$B$13,$K44-1,T$14)*$H44</f>
        <v>0</v>
      </c>
      <c r="U44" s="20"/>
      <c r="V44" s="20">
        <f ca="1">OFFSET('Stor Factors'!$B$13,$O44-1,V$14)*$L44+OFFSET('Stor Factors'!$B$13,$K44-1,V$14)*$H44</f>
        <v>0</v>
      </c>
      <c r="X44" s="9">
        <f t="shared" ca="1" si="9"/>
        <v>0</v>
      </c>
      <c r="Z44" s="26" t="str">
        <f t="shared" ca="1" si="10"/>
        <v/>
      </c>
      <c r="AA44" s="8"/>
      <c r="AB44" s="20"/>
    </row>
    <row r="45" spans="2:37" x14ac:dyDescent="0.2">
      <c r="B45" s="18">
        <f t="shared" si="11"/>
        <v>22</v>
      </c>
      <c r="D45" s="1" t="s">
        <v>43</v>
      </c>
      <c r="F45" s="51">
        <f ca="1">Function!R45</f>
        <v>-153844.17287634031</v>
      </c>
      <c r="H45" s="51"/>
      <c r="K45" s="74">
        <v>0</v>
      </c>
      <c r="L45" s="51">
        <f t="shared" ca="1" si="12"/>
        <v>-153844.17287634031</v>
      </c>
      <c r="N45" s="18" t="s">
        <v>202</v>
      </c>
      <c r="O45" s="74">
        <v>27</v>
      </c>
      <c r="P45" s="20">
        <f ca="1">OFFSET('Stor Factors'!$B$13,$O45-1,P$14)*$L45+OFFSET('Stor Factors'!$B$13,$K45-1,P$14)*$H45</f>
        <v>-153844.17287634031</v>
      </c>
      <c r="R45" s="20">
        <f ca="1">OFFSET('Stor Factors'!$B$13,$O45-1,R$14)*$L45+OFFSET('Stor Factors'!$B$13,$K45-1,R$14)*$H45</f>
        <v>0</v>
      </c>
      <c r="S45" s="20"/>
      <c r="T45" s="20">
        <f ca="1">OFFSET('Stor Factors'!$B$13,$O45-1,T$14)*$L45+OFFSET('Stor Factors'!$B$13,$K45-1,T$14)*$H45</f>
        <v>0</v>
      </c>
      <c r="U45" s="20"/>
      <c r="V45" s="20">
        <f ca="1">OFFSET('Stor Factors'!$B$13,$O45-1,V$14)*$L45+OFFSET('Stor Factors'!$B$13,$K45-1,V$14)*$H45</f>
        <v>0</v>
      </c>
      <c r="X45" s="9">
        <f t="shared" ca="1" si="9"/>
        <v>-153844.17287634031</v>
      </c>
      <c r="Z45" s="26" t="str">
        <f t="shared" ca="1" si="10"/>
        <v/>
      </c>
      <c r="AA45" s="8"/>
      <c r="AB45" s="20"/>
      <c r="AK45" s="145"/>
    </row>
    <row r="46" spans="2:37" x14ac:dyDescent="0.2">
      <c r="B46" s="18">
        <f t="shared" si="11"/>
        <v>23</v>
      </c>
      <c r="D46" s="1" t="s">
        <v>45</v>
      </c>
      <c r="F46" s="51">
        <f ca="1">Function!R46</f>
        <v>-17354.751934163171</v>
      </c>
      <c r="H46" s="51">
        <f ca="1">IF(K46&lt;&gt;0,OFFSET('Stor Factors'!$B$12,'Storage Class'!$K46-1,2),0)</f>
        <v>-17354.751934163171</v>
      </c>
      <c r="J46" s="2" t="s">
        <v>209</v>
      </c>
      <c r="K46" s="74">
        <v>6</v>
      </c>
      <c r="L46" s="51">
        <f t="shared" ca="1" si="12"/>
        <v>0</v>
      </c>
      <c r="N46" s="18" t="s">
        <v>202</v>
      </c>
      <c r="O46" s="74">
        <v>27</v>
      </c>
      <c r="P46" s="20">
        <f ca="1">OFFSET('Stor Factors'!$B$13,$O46-1,P$14)*$L46+OFFSET('Stor Factors'!$B$13,$K46-1,P$14)*$H46</f>
        <v>-17354.751934163171</v>
      </c>
      <c r="R46" s="20">
        <f ca="1">OFFSET('Stor Factors'!$B$13,$O46-1,R$14)*$L46+OFFSET('Stor Factors'!$B$13,$K46-1,R$14)*$H46</f>
        <v>0</v>
      </c>
      <c r="S46" s="20"/>
      <c r="T46" s="20">
        <f ca="1">OFFSET('Stor Factors'!$B$13,$O46-1,T$14)*$L46+OFFSET('Stor Factors'!$B$13,$K46-1,T$14)*$H46</f>
        <v>0</v>
      </c>
      <c r="U46" s="20"/>
      <c r="V46" s="20">
        <f ca="1">OFFSET('Stor Factors'!$B$13,$O46-1,V$14)*$L46+OFFSET('Stor Factors'!$B$13,$K46-1,V$14)*$H46</f>
        <v>0</v>
      </c>
      <c r="X46" s="9">
        <f t="shared" ca="1" si="9"/>
        <v>-17354.751934163171</v>
      </c>
      <c r="Z46" s="26" t="str">
        <f t="shared" ca="1" si="10"/>
        <v/>
      </c>
      <c r="AA46" s="8"/>
      <c r="AB46" s="20"/>
      <c r="AK46" s="145"/>
    </row>
    <row r="47" spans="2:37" x14ac:dyDescent="0.2">
      <c r="B47" s="18">
        <f t="shared" si="11"/>
        <v>24</v>
      </c>
      <c r="D47" s="1" t="s">
        <v>47</v>
      </c>
      <c r="F47" s="51">
        <f ca="1">Function!R47</f>
        <v>-127950.16722804983</v>
      </c>
      <c r="H47" s="51"/>
      <c r="K47" s="74">
        <v>0</v>
      </c>
      <c r="L47" s="51">
        <f t="shared" ca="1" si="12"/>
        <v>-127950.16722804983</v>
      </c>
      <c r="N47" s="18" t="s">
        <v>203</v>
      </c>
      <c r="O47" s="74">
        <v>24</v>
      </c>
      <c r="P47" s="20">
        <f ca="1">OFFSET('Stor Factors'!$B$13,$O47-1,P$14)*$L47+OFFSET('Stor Factors'!$B$13,$K47-1,P$14)*$H47</f>
        <v>-63975.083614024916</v>
      </c>
      <c r="R47" s="20">
        <f ca="1">OFFSET('Stor Factors'!$B$13,$O47-1,R$14)*$L47+OFFSET('Stor Factors'!$B$13,$K47-1,R$14)*$H47</f>
        <v>-58969.180089780137</v>
      </c>
      <c r="S47" s="20"/>
      <c r="T47" s="20">
        <f ca="1">OFFSET('Stor Factors'!$B$13,$O47-1,T$14)*$L47+OFFSET('Stor Factors'!$B$13,$K47-1,T$14)*$H47</f>
        <v>-5005.9035242447808</v>
      </c>
      <c r="U47" s="20"/>
      <c r="V47" s="20">
        <f ca="1">OFFSET('Stor Factors'!$B$13,$O47-1,V$14)*$L47+OFFSET('Stor Factors'!$B$13,$K47-1,V$14)*$H47</f>
        <v>0</v>
      </c>
      <c r="X47" s="9">
        <f t="shared" ca="1" si="9"/>
        <v>-127950.16722804983</v>
      </c>
      <c r="Z47" s="26" t="str">
        <f t="shared" ca="1" si="10"/>
        <v/>
      </c>
      <c r="AA47" s="8"/>
      <c r="AB47" s="20"/>
    </row>
    <row r="48" spans="2:37" x14ac:dyDescent="0.2">
      <c r="B48" s="18">
        <f t="shared" si="11"/>
        <v>25</v>
      </c>
      <c r="D48" s="1" t="s">
        <v>48</v>
      </c>
      <c r="F48" s="51">
        <f ca="1">Function!R48</f>
        <v>0</v>
      </c>
      <c r="H48" s="51"/>
      <c r="K48" s="74">
        <v>0</v>
      </c>
      <c r="L48" s="51">
        <f t="shared" ca="1" si="12"/>
        <v>0</v>
      </c>
      <c r="N48" s="18" t="s">
        <v>206</v>
      </c>
      <c r="O48" s="74">
        <v>36</v>
      </c>
      <c r="P48" s="20">
        <f ca="1">OFFSET('Stor Factors'!$B$13,$O48-1,P$14)*$L48+OFFSET('Stor Factors'!$B$13,$K48-1,P$14)*$H48</f>
        <v>0</v>
      </c>
      <c r="R48" s="20">
        <f ca="1">OFFSET('Stor Factors'!$B$13,$O48-1,R$14)*$L48+OFFSET('Stor Factors'!$B$13,$K48-1,R$14)*$H48</f>
        <v>0</v>
      </c>
      <c r="S48" s="20"/>
      <c r="T48" s="20">
        <f ca="1">OFFSET('Stor Factors'!$B$13,$O48-1,T$14)*$L48+OFFSET('Stor Factors'!$B$13,$K48-1,T$14)*$H48</f>
        <v>0</v>
      </c>
      <c r="U48" s="20"/>
      <c r="V48" s="20">
        <f ca="1">OFFSET('Stor Factors'!$B$13,$O48-1,V$14)*$L48+OFFSET('Stor Factors'!$B$13,$K48-1,V$14)*$H48</f>
        <v>0</v>
      </c>
      <c r="X48" s="9">
        <f t="shared" ca="1" si="9"/>
        <v>0</v>
      </c>
      <c r="Z48" s="26" t="str">
        <f t="shared" ca="1" si="10"/>
        <v/>
      </c>
      <c r="AA48" s="8"/>
      <c r="AB48" s="20"/>
    </row>
    <row r="49" spans="2:28" x14ac:dyDescent="0.2">
      <c r="B49" s="18">
        <f t="shared" si="11"/>
        <v>26</v>
      </c>
      <c r="D49" s="1" t="s">
        <v>49</v>
      </c>
      <c r="F49" s="51">
        <f ca="1">Function!R49</f>
        <v>0</v>
      </c>
      <c r="H49" s="51"/>
      <c r="K49" s="74">
        <v>0</v>
      </c>
      <c r="L49" s="51">
        <f t="shared" ca="1" si="12"/>
        <v>0</v>
      </c>
      <c r="N49" s="18"/>
      <c r="O49" s="74">
        <v>0</v>
      </c>
      <c r="P49" s="20">
        <f ca="1">OFFSET('Stor Factors'!$B$13,$O49-1,P$14)*$L49+OFFSET('Stor Factors'!$B$13,$K49-1,P$14)*$H49</f>
        <v>0</v>
      </c>
      <c r="R49" s="20">
        <f ca="1">OFFSET('Stor Factors'!$B$13,$O49-1,R$14)*$L49+OFFSET('Stor Factors'!$B$13,$K49-1,R$14)*$H49</f>
        <v>0</v>
      </c>
      <c r="S49" s="20"/>
      <c r="T49" s="20">
        <f ca="1">OFFSET('Stor Factors'!$B$13,$O49-1,T$14)*$L49+OFFSET('Stor Factors'!$B$13,$K49-1,T$14)*$H49</f>
        <v>0</v>
      </c>
      <c r="U49" s="20"/>
      <c r="V49" s="20">
        <f ca="1">OFFSET('Stor Factors'!$B$13,$O49-1,V$14)*$L49+OFFSET('Stor Factors'!$B$13,$K49-1,V$14)*$H49</f>
        <v>0</v>
      </c>
      <c r="X49" s="9">
        <f t="shared" ca="1" si="9"/>
        <v>0</v>
      </c>
      <c r="Z49" s="26" t="str">
        <f t="shared" ca="1" si="10"/>
        <v/>
      </c>
      <c r="AA49" s="8"/>
      <c r="AB49" s="20"/>
    </row>
    <row r="50" spans="2:28" x14ac:dyDescent="0.2">
      <c r="B50" s="18">
        <f t="shared" si="11"/>
        <v>27</v>
      </c>
      <c r="D50" s="1" t="s">
        <v>51</v>
      </c>
      <c r="F50" s="51">
        <f ca="1">Function!R50</f>
        <v>0</v>
      </c>
      <c r="H50" s="51"/>
      <c r="K50" s="74">
        <v>0</v>
      </c>
      <c r="L50" s="51">
        <f t="shared" ca="1" si="12"/>
        <v>0</v>
      </c>
      <c r="N50" s="18"/>
      <c r="O50" s="74">
        <v>0</v>
      </c>
      <c r="P50" s="20">
        <f ca="1">OFFSET('Stor Factors'!$B$13,$O50-1,P$14)*$L50+OFFSET('Stor Factors'!$B$13,$K50-1,P$14)*$H50</f>
        <v>0</v>
      </c>
      <c r="R50" s="20">
        <f ca="1">OFFSET('Stor Factors'!$B$13,$O50-1,R$14)*$L50+OFFSET('Stor Factors'!$B$13,$K50-1,R$14)*$H50</f>
        <v>0</v>
      </c>
      <c r="S50" s="20"/>
      <c r="T50" s="20">
        <f ca="1">OFFSET('Stor Factors'!$B$13,$O50-1,T$14)*$L50+OFFSET('Stor Factors'!$B$13,$K50-1,T$14)*$H50</f>
        <v>0</v>
      </c>
      <c r="U50" s="20"/>
      <c r="V50" s="20">
        <f ca="1">OFFSET('Stor Factors'!$B$13,$O50-1,V$14)*$L50+OFFSET('Stor Factors'!$B$13,$K50-1,V$14)*$H50</f>
        <v>0</v>
      </c>
      <c r="X50" s="9">
        <f t="shared" ca="1" si="9"/>
        <v>0</v>
      </c>
      <c r="Z50" s="26" t="str">
        <f t="shared" ca="1" si="10"/>
        <v/>
      </c>
      <c r="AA50" s="8"/>
      <c r="AB50" s="20"/>
    </row>
    <row r="51" spans="2:28" x14ac:dyDescent="0.2">
      <c r="B51" s="18">
        <f>B50+1</f>
        <v>28</v>
      </c>
      <c r="D51" s="1" t="s">
        <v>52</v>
      </c>
      <c r="F51" s="51">
        <f ca="1">Function!R51</f>
        <v>0</v>
      </c>
      <c r="H51" s="51"/>
      <c r="K51" s="74">
        <v>0</v>
      </c>
      <c r="L51" s="51">
        <f t="shared" ca="1" si="12"/>
        <v>0</v>
      </c>
      <c r="N51" s="18"/>
      <c r="O51" s="74">
        <v>0</v>
      </c>
      <c r="P51" s="20">
        <f ca="1">OFFSET('Stor Factors'!$B$13,$O51-1,P$14)*$L51+OFFSET('Stor Factors'!$B$13,$K51-1,P$14)*$H51</f>
        <v>0</v>
      </c>
      <c r="R51" s="20">
        <f ca="1">OFFSET('Stor Factors'!$B$13,$O51-1,R$14)*$L51+OFFSET('Stor Factors'!$B$13,$K51-1,R$14)*$H51</f>
        <v>0</v>
      </c>
      <c r="S51" s="20"/>
      <c r="T51" s="20">
        <f ca="1">OFFSET('Stor Factors'!$B$13,$O51-1,T$14)*$L51+OFFSET('Stor Factors'!$B$13,$K51-1,T$14)*$H51</f>
        <v>0</v>
      </c>
      <c r="U51" s="20"/>
      <c r="V51" s="20">
        <f ca="1">OFFSET('Stor Factors'!$B$13,$O51-1,V$14)*$L51+OFFSET('Stor Factors'!$B$13,$K51-1,V$14)*$H51</f>
        <v>0</v>
      </c>
      <c r="X51" s="9">
        <f t="shared" ca="1" si="9"/>
        <v>0</v>
      </c>
      <c r="Z51" s="26" t="str">
        <f t="shared" ca="1" si="10"/>
        <v/>
      </c>
      <c r="AA51" s="8"/>
      <c r="AB51" s="20"/>
    </row>
    <row r="52" spans="2:28" x14ac:dyDescent="0.2">
      <c r="B52" s="18">
        <f>B51+1</f>
        <v>29</v>
      </c>
      <c r="D52" s="1" t="s">
        <v>53</v>
      </c>
      <c r="F52" s="51">
        <f ca="1">Function!R52</f>
        <v>0</v>
      </c>
      <c r="H52" s="51"/>
      <c r="K52" s="74">
        <v>0</v>
      </c>
      <c r="L52" s="51">
        <f t="shared" ca="1" si="12"/>
        <v>0</v>
      </c>
      <c r="N52" s="18" t="s">
        <v>202</v>
      </c>
      <c r="O52" s="74">
        <v>27</v>
      </c>
      <c r="P52" s="20">
        <f ca="1">OFFSET('Stor Factors'!$B$13,$O52-1,P$14)*$L52+OFFSET('Stor Factors'!$B$13,$K52-1,P$14)*$H52</f>
        <v>0</v>
      </c>
      <c r="R52" s="20">
        <f ca="1">OFFSET('Stor Factors'!$B$13,$O52-1,R$14)*$L52+OFFSET('Stor Factors'!$B$13,$K52-1,R$14)*$H52</f>
        <v>0</v>
      </c>
      <c r="S52" s="20"/>
      <c r="T52" s="20">
        <f ca="1">OFFSET('Stor Factors'!$B$13,$O52-1,T$14)*$L52+OFFSET('Stor Factors'!$B$13,$K52-1,T$14)*$H52</f>
        <v>0</v>
      </c>
      <c r="U52" s="20"/>
      <c r="V52" s="20">
        <f ca="1">OFFSET('Stor Factors'!$B$13,$O52-1,V$14)*$L52+OFFSET('Stor Factors'!$B$13,$K52-1,V$14)*$H52</f>
        <v>0</v>
      </c>
      <c r="X52" s="9">
        <f t="shared" ca="1" si="9"/>
        <v>0</v>
      </c>
      <c r="Z52" s="26" t="str">
        <f t="shared" ca="1" si="10"/>
        <v/>
      </c>
      <c r="AA52" s="8"/>
      <c r="AB52" s="20"/>
    </row>
    <row r="53" spans="2:28" x14ac:dyDescent="0.2">
      <c r="B53" s="18">
        <f t="shared" si="11"/>
        <v>30</v>
      </c>
      <c r="D53" s="1" t="s">
        <v>65</v>
      </c>
      <c r="F53" s="42">
        <f ca="1">SUM(F40:F52)</f>
        <v>-408499.78366660059</v>
      </c>
      <c r="H53" s="42">
        <f ca="1">SUM(H40:H52)</f>
        <v>-20304.752803696461</v>
      </c>
      <c r="L53" s="42">
        <f ca="1">SUM(L40:L52)</f>
        <v>-388195.03086290415</v>
      </c>
      <c r="P53" s="29">
        <f ca="1">SUM(P40:P52)</f>
        <v>-320167.99210773851</v>
      </c>
      <c r="Q53" s="24"/>
      <c r="R53" s="29">
        <f ca="1">SUM(R40:R52)</f>
        <v>-81420.031515918934</v>
      </c>
      <c r="S53" s="23"/>
      <c r="T53" s="29">
        <f ca="1">SUM(T40:T52)</f>
        <v>-6911.7600429431259</v>
      </c>
      <c r="U53" s="23"/>
      <c r="V53" s="29">
        <f ca="1">SUM(V40:V52)</f>
        <v>0</v>
      </c>
      <c r="W53" s="18"/>
      <c r="X53" s="29">
        <f ca="1">SUM(X40:X52)</f>
        <v>-408499.78366660059</v>
      </c>
      <c r="Y53" s="8"/>
      <c r="Z53" s="26" t="str">
        <f t="shared" ca="1" si="10"/>
        <v/>
      </c>
      <c r="AB53" s="20"/>
    </row>
    <row r="54" spans="2:28" x14ac:dyDescent="0.2">
      <c r="R54" s="14"/>
      <c r="W54" s="18"/>
      <c r="Z54" s="26" t="str">
        <f t="shared" si="10"/>
        <v/>
      </c>
      <c r="AB54" s="20"/>
    </row>
    <row r="55" spans="2:28" x14ac:dyDescent="0.2">
      <c r="B55" s="18">
        <f>B53+1</f>
        <v>31</v>
      </c>
      <c r="D55" s="1" t="s">
        <v>56</v>
      </c>
      <c r="F55" s="51">
        <f ca="1">Function!R55</f>
        <v>-21589.070931578164</v>
      </c>
      <c r="H55" s="51"/>
      <c r="K55" s="74">
        <v>0</v>
      </c>
      <c r="L55" s="51">
        <f t="shared" ref="L55" ca="1" si="13">F55-H55</f>
        <v>-21589.070931578164</v>
      </c>
      <c r="N55" s="18" t="s">
        <v>207</v>
      </c>
      <c r="O55" s="74">
        <v>45</v>
      </c>
      <c r="P55" s="20">
        <f ca="1">OFFSET('Stor Factors'!$B$13,$O55-1,P$14)*$L55+OFFSET('Stor Factors'!$B$13,$K55-1,P$14)*$H55</f>
        <v>-15714.195584247675</v>
      </c>
      <c r="R55" s="20">
        <f ca="1">OFFSET('Stor Factors'!$B$13,$O55-1,R$14)*$L55+OFFSET('Stor Factors'!$B$13,$K55-1,R$14)*$H55</f>
        <v>-5415.1798292576814</v>
      </c>
      <c r="S55" s="20"/>
      <c r="T55" s="20">
        <f ca="1">OFFSET('Stor Factors'!$B$13,$O55-1,T$14)*$L55+OFFSET('Stor Factors'!$B$13,$K55-1,T$14)*$H55</f>
        <v>-459.69551807280931</v>
      </c>
      <c r="U55" s="20"/>
      <c r="V55" s="20">
        <f ca="1">OFFSET('Stor Factors'!$B$13,$O55-1,V$14)*$L55+OFFSET('Stor Factors'!$B$13,$K55-1,V$14)*$H55</f>
        <v>0</v>
      </c>
      <c r="X55" s="9">
        <f t="shared" ref="X55" ca="1" si="14">P55+R55+T55+V55</f>
        <v>-21589.070931578168</v>
      </c>
      <c r="Z55" s="26"/>
      <c r="AB55" s="20"/>
    </row>
    <row r="56" spans="2:28" x14ac:dyDescent="0.2">
      <c r="W56" s="18"/>
      <c r="Z56" s="26" t="str">
        <f t="shared" ref="Z56:Z59" si="15">IF(ROUND(F56,4)=ROUND(X56,4), "", "check")</f>
        <v/>
      </c>
      <c r="AB56" s="20"/>
    </row>
    <row r="57" spans="2:28" x14ac:dyDescent="0.2">
      <c r="B57" s="18">
        <f>B55+1</f>
        <v>32</v>
      </c>
      <c r="D57" s="1" t="s">
        <v>66</v>
      </c>
      <c r="F57" s="42">
        <f ca="1">F53+F55</f>
        <v>-430088.85459817876</v>
      </c>
      <c r="H57" s="42">
        <f ca="1">H53+H55</f>
        <v>-20304.752803696461</v>
      </c>
      <c r="L57" s="42">
        <f ca="1">L53+L55</f>
        <v>-409784.10179448233</v>
      </c>
      <c r="P57" s="10">
        <f ca="1">P53+P55</f>
        <v>-335882.18769198621</v>
      </c>
      <c r="Q57" s="14"/>
      <c r="R57" s="10">
        <f ca="1">R53+R55</f>
        <v>-86835.21134517662</v>
      </c>
      <c r="S57" s="8"/>
      <c r="T57" s="10">
        <f ca="1">T53+T55</f>
        <v>-7371.455561015935</v>
      </c>
      <c r="U57" s="8"/>
      <c r="V57" s="10">
        <f ca="1">V53+V55</f>
        <v>0</v>
      </c>
      <c r="W57" s="18"/>
      <c r="X57" s="10">
        <f ca="1">X53+X55</f>
        <v>-430088.85459817876</v>
      </c>
      <c r="Z57" s="26" t="str">
        <f t="shared" ca="1" si="15"/>
        <v/>
      </c>
      <c r="AA57" s="8"/>
      <c r="AB57" s="20"/>
    </row>
    <row r="58" spans="2:28" x14ac:dyDescent="0.2">
      <c r="D58" s="6"/>
      <c r="F58" s="77"/>
      <c r="H58" s="77"/>
      <c r="L58" s="77"/>
      <c r="W58" s="18"/>
      <c r="Z58" s="26" t="str">
        <f t="shared" si="15"/>
        <v/>
      </c>
      <c r="AB58" s="20"/>
    </row>
    <row r="59" spans="2:28" x14ac:dyDescent="0.2">
      <c r="E59" s="6"/>
      <c r="W59" s="18"/>
      <c r="Z59" s="26" t="str">
        <f t="shared" si="15"/>
        <v/>
      </c>
      <c r="AB59" s="20"/>
    </row>
    <row r="60" spans="2:28" x14ac:dyDescent="0.2">
      <c r="D60" s="6" t="s">
        <v>67</v>
      </c>
      <c r="E60" s="7"/>
      <c r="F60" s="78"/>
      <c r="Z60" s="28"/>
    </row>
    <row r="61" spans="2:28" x14ac:dyDescent="0.2">
      <c r="Z61" s="28"/>
    </row>
    <row r="62" spans="2:28" x14ac:dyDescent="0.2">
      <c r="B62" s="18">
        <f>B57+1</f>
        <v>33</v>
      </c>
      <c r="D62" s="1" t="s">
        <v>33</v>
      </c>
      <c r="F62" s="51">
        <f ca="1">F18+F40</f>
        <v>13017.78562077151</v>
      </c>
      <c r="H62" s="51">
        <f ca="1">H18+H40</f>
        <v>7.3027000000000006</v>
      </c>
      <c r="J62" s="2"/>
      <c r="K62" s="74">
        <v>0</v>
      </c>
      <c r="L62" s="51">
        <f ca="1">F62-H62</f>
        <v>13010.48292077151</v>
      </c>
      <c r="N62" s="18"/>
      <c r="O62" s="74">
        <v>0</v>
      </c>
      <c r="P62" s="20">
        <f ca="1">P18+P40</f>
        <v>13017.78562077151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X62" s="9">
        <f t="shared" ref="X62:X74" ca="1" si="16">P62+R62+T62+V62</f>
        <v>13017.78562077151</v>
      </c>
      <c r="Z62" s="26" t="str">
        <f ca="1">IF(ROUND(F62,4)=ROUND(X62,4), "", "check")</f>
        <v/>
      </c>
      <c r="AB62" s="20"/>
    </row>
    <row r="63" spans="2:28" x14ac:dyDescent="0.2">
      <c r="B63" s="18">
        <f>B62+1</f>
        <v>34</v>
      </c>
      <c r="D63" s="1" t="s">
        <v>35</v>
      </c>
      <c r="F63" s="51">
        <f t="shared" ref="F63:F74" ca="1" si="17">F19+F41</f>
        <v>26073.599070325727</v>
      </c>
      <c r="H63" s="51"/>
      <c r="J63" s="2"/>
      <c r="K63" s="74">
        <v>0</v>
      </c>
      <c r="L63" s="51">
        <f ca="1">F63-H63</f>
        <v>26073.599070325727</v>
      </c>
      <c r="N63" s="18"/>
      <c r="O63" s="74">
        <v>0</v>
      </c>
      <c r="P63" s="20">
        <f t="shared" ref="P63:R74" ca="1" si="18">P19+P41</f>
        <v>13036.799535162863</v>
      </c>
      <c r="R63" s="20">
        <f t="shared" ca="1" si="18"/>
        <v>12016.699879933371</v>
      </c>
      <c r="S63" s="20"/>
      <c r="T63" s="20">
        <f t="shared" ref="T63:T74" ca="1" si="19">T19+T41</f>
        <v>1020.0996552294882</v>
      </c>
      <c r="U63" s="20"/>
      <c r="V63" s="20">
        <f t="shared" ref="V63:V74" ca="1" si="20">V19+V41</f>
        <v>0</v>
      </c>
      <c r="X63" s="9">
        <f t="shared" ca="1" si="16"/>
        <v>26073.599070325723</v>
      </c>
      <c r="Z63" s="26" t="str">
        <f t="shared" ref="Z63:Z126" ca="1" si="21">IF(ROUND(F63,4)=ROUND(X63,4), "", "check")</f>
        <v/>
      </c>
      <c r="AB63" s="20"/>
    </row>
    <row r="64" spans="2:28" x14ac:dyDescent="0.2">
      <c r="B64" s="18">
        <f t="shared" ref="B64:B75" si="22">B63+1</f>
        <v>35</v>
      </c>
      <c r="D64" s="1" t="s">
        <v>37</v>
      </c>
      <c r="F64" s="51">
        <f t="shared" ca="1" si="17"/>
        <v>49330.938952358076</v>
      </c>
      <c r="H64" s="51">
        <f ca="1">H20+H42</f>
        <v>6163.3275821364768</v>
      </c>
      <c r="J64" s="2"/>
      <c r="K64" s="74">
        <v>0</v>
      </c>
      <c r="L64" s="51">
        <f t="shared" ref="L64:L74" ca="1" si="23">F64-H64</f>
        <v>43167.611370221595</v>
      </c>
      <c r="N64" s="18"/>
      <c r="O64" s="74">
        <v>0</v>
      </c>
      <c r="P64" s="20">
        <f t="shared" ca="1" si="18"/>
        <v>49330.938952358076</v>
      </c>
      <c r="R64" s="20">
        <f t="shared" ca="1" si="18"/>
        <v>0</v>
      </c>
      <c r="S64" s="20"/>
      <c r="T64" s="20">
        <f t="shared" ca="1" si="19"/>
        <v>0</v>
      </c>
      <c r="U64" s="20"/>
      <c r="V64" s="20">
        <f t="shared" ca="1" si="20"/>
        <v>0</v>
      </c>
      <c r="X64" s="9">
        <f t="shared" ca="1" si="16"/>
        <v>49330.938952358076</v>
      </c>
      <c r="Z64" s="26" t="str">
        <f t="shared" ca="1" si="21"/>
        <v/>
      </c>
      <c r="AB64" s="20"/>
    </row>
    <row r="65" spans="2:37" x14ac:dyDescent="0.2">
      <c r="B65" s="18">
        <f t="shared" si="22"/>
        <v>36</v>
      </c>
      <c r="D65" s="1" t="s">
        <v>39</v>
      </c>
      <c r="F65" s="51">
        <f t="shared" ca="1" si="17"/>
        <v>10132.150632208672</v>
      </c>
      <c r="H65" s="51"/>
      <c r="J65" s="2"/>
      <c r="K65" s="74">
        <v>0</v>
      </c>
      <c r="L65" s="51">
        <f t="shared" ca="1" si="23"/>
        <v>10132.150632208672</v>
      </c>
      <c r="N65" s="18"/>
      <c r="O65" s="74">
        <v>0</v>
      </c>
      <c r="P65" s="20">
        <f t="shared" ca="1" si="18"/>
        <v>10132.150632208672</v>
      </c>
      <c r="R65" s="20">
        <f t="shared" ca="1" si="18"/>
        <v>0</v>
      </c>
      <c r="S65" s="20"/>
      <c r="T65" s="20">
        <f t="shared" ca="1" si="19"/>
        <v>0</v>
      </c>
      <c r="U65" s="20"/>
      <c r="V65" s="20">
        <f t="shared" ca="1" si="20"/>
        <v>0</v>
      </c>
      <c r="X65" s="9">
        <f t="shared" ca="1" si="16"/>
        <v>10132.150632208672</v>
      </c>
      <c r="Z65" s="26" t="str">
        <f t="shared" ca="1" si="21"/>
        <v/>
      </c>
      <c r="AB65" s="20"/>
    </row>
    <row r="66" spans="2:37" x14ac:dyDescent="0.2">
      <c r="B66" s="18">
        <f t="shared" si="22"/>
        <v>37</v>
      </c>
      <c r="D66" s="1" t="s">
        <v>41</v>
      </c>
      <c r="F66" s="51">
        <f t="shared" ca="1" si="17"/>
        <v>0</v>
      </c>
      <c r="H66" s="51"/>
      <c r="J66" s="2"/>
      <c r="K66" s="74">
        <v>0</v>
      </c>
      <c r="L66" s="51">
        <f t="shared" ca="1" si="23"/>
        <v>0</v>
      </c>
      <c r="N66" s="18"/>
      <c r="O66" s="74">
        <v>0</v>
      </c>
      <c r="P66" s="20">
        <f t="shared" ca="1" si="18"/>
        <v>0</v>
      </c>
      <c r="R66" s="20">
        <f t="shared" ca="1" si="18"/>
        <v>0</v>
      </c>
      <c r="S66" s="20"/>
      <c r="T66" s="20">
        <f t="shared" ca="1" si="19"/>
        <v>0</v>
      </c>
      <c r="U66" s="20"/>
      <c r="V66" s="20">
        <f t="shared" ca="1" si="20"/>
        <v>0</v>
      </c>
      <c r="X66" s="9">
        <f t="shared" ca="1" si="16"/>
        <v>0</v>
      </c>
      <c r="Z66" s="26" t="str">
        <f t="shared" ca="1" si="21"/>
        <v/>
      </c>
      <c r="AB66" s="20"/>
    </row>
    <row r="67" spans="2:37" x14ac:dyDescent="0.2">
      <c r="B67" s="18">
        <f t="shared" si="22"/>
        <v>38</v>
      </c>
      <c r="D67" s="1" t="s">
        <v>43</v>
      </c>
      <c r="F67" s="51">
        <f t="shared" ca="1" si="17"/>
        <v>222279.83060167442</v>
      </c>
      <c r="H67" s="51"/>
      <c r="K67" s="74">
        <v>0</v>
      </c>
      <c r="L67" s="51">
        <f t="shared" ca="1" si="23"/>
        <v>222279.83060167442</v>
      </c>
      <c r="N67" s="18"/>
      <c r="O67" s="74">
        <v>0</v>
      </c>
      <c r="P67" s="20">
        <f t="shared" ca="1" si="18"/>
        <v>222279.83060167442</v>
      </c>
      <c r="R67" s="20">
        <f t="shared" ca="1" si="18"/>
        <v>0</v>
      </c>
      <c r="S67" s="20"/>
      <c r="T67" s="20">
        <f t="shared" ca="1" si="19"/>
        <v>0</v>
      </c>
      <c r="U67" s="20"/>
      <c r="V67" s="20">
        <f t="shared" ca="1" si="20"/>
        <v>0</v>
      </c>
      <c r="X67" s="9">
        <f t="shared" ca="1" si="16"/>
        <v>222279.83060167442</v>
      </c>
      <c r="Z67" s="26" t="str">
        <f t="shared" ca="1" si="21"/>
        <v/>
      </c>
      <c r="AB67" s="20"/>
      <c r="AK67" s="145"/>
    </row>
    <row r="68" spans="2:37" x14ac:dyDescent="0.2">
      <c r="B68" s="18">
        <f t="shared" si="22"/>
        <v>39</v>
      </c>
      <c r="D68" s="1" t="s">
        <v>45</v>
      </c>
      <c r="F68" s="51">
        <f t="shared" ca="1" si="17"/>
        <v>12667.96592956391</v>
      </c>
      <c r="H68" s="51">
        <f ca="1">H24+H46</f>
        <v>12667.96592956391</v>
      </c>
      <c r="J68" s="2"/>
      <c r="K68" s="74">
        <v>0</v>
      </c>
      <c r="L68" s="51">
        <f t="shared" ca="1" si="23"/>
        <v>0</v>
      </c>
      <c r="N68" s="18"/>
      <c r="O68" s="74">
        <v>0</v>
      </c>
      <c r="P68" s="20">
        <f t="shared" ca="1" si="18"/>
        <v>12667.96592956391</v>
      </c>
      <c r="R68" s="20">
        <f t="shared" ca="1" si="18"/>
        <v>0</v>
      </c>
      <c r="S68" s="20"/>
      <c r="T68" s="20">
        <f t="shared" ca="1" si="19"/>
        <v>0</v>
      </c>
      <c r="U68" s="20"/>
      <c r="V68" s="20">
        <f t="shared" ca="1" si="20"/>
        <v>0</v>
      </c>
      <c r="X68" s="9">
        <f t="shared" ca="1" si="16"/>
        <v>12667.96592956391</v>
      </c>
      <c r="Z68" s="26" t="str">
        <f t="shared" ca="1" si="21"/>
        <v/>
      </c>
      <c r="AB68" s="20"/>
      <c r="AK68" s="145"/>
    </row>
    <row r="69" spans="2:37" x14ac:dyDescent="0.2">
      <c r="B69" s="18">
        <f t="shared" si="22"/>
        <v>40</v>
      </c>
      <c r="D69" s="1" t="s">
        <v>47</v>
      </c>
      <c r="F69" s="51">
        <f t="shared" ca="1" si="17"/>
        <v>257394.65378702851</v>
      </c>
      <c r="H69" s="51"/>
      <c r="K69" s="74">
        <v>0</v>
      </c>
      <c r="L69" s="51">
        <f t="shared" ca="1" si="23"/>
        <v>257394.65378702851</v>
      </c>
      <c r="N69" s="18"/>
      <c r="O69" s="74">
        <v>0</v>
      </c>
      <c r="P69" s="20">
        <f t="shared" ca="1" si="18"/>
        <v>128697.32689351426</v>
      </c>
      <c r="R69" s="20">
        <f t="shared" ca="1" si="18"/>
        <v>118627.05631529979</v>
      </c>
      <c r="S69" s="20"/>
      <c r="T69" s="20">
        <f t="shared" ca="1" si="19"/>
        <v>10070.270578214468</v>
      </c>
      <c r="U69" s="20"/>
      <c r="V69" s="20">
        <f t="shared" ca="1" si="20"/>
        <v>0</v>
      </c>
      <c r="X69" s="9">
        <f t="shared" ca="1" si="16"/>
        <v>257394.65378702851</v>
      </c>
      <c r="Z69" s="26" t="str">
        <f t="shared" ca="1" si="21"/>
        <v/>
      </c>
      <c r="AB69" s="20"/>
    </row>
    <row r="70" spans="2:37" x14ac:dyDescent="0.2">
      <c r="B70" s="18">
        <f t="shared" si="22"/>
        <v>41</v>
      </c>
      <c r="D70" s="1" t="s">
        <v>48</v>
      </c>
      <c r="F70" s="51">
        <f t="shared" ca="1" si="17"/>
        <v>68466.485990000001</v>
      </c>
      <c r="H70" s="51"/>
      <c r="K70" s="74">
        <v>0</v>
      </c>
      <c r="L70" s="51">
        <f t="shared" ca="1" si="23"/>
        <v>68466.485990000001</v>
      </c>
      <c r="N70" s="18"/>
      <c r="O70" s="74">
        <v>0</v>
      </c>
      <c r="P70" s="20">
        <f t="shared" ca="1" si="18"/>
        <v>0</v>
      </c>
      <c r="R70" s="20">
        <f t="shared" ca="1" si="18"/>
        <v>63109.14053379398</v>
      </c>
      <c r="S70" s="20"/>
      <c r="T70" s="20">
        <f t="shared" ca="1" si="19"/>
        <v>5357.3454562060251</v>
      </c>
      <c r="U70" s="20"/>
      <c r="V70" s="20">
        <f t="shared" ca="1" si="20"/>
        <v>0</v>
      </c>
      <c r="X70" s="9">
        <f t="shared" ca="1" si="16"/>
        <v>68466.485990000001</v>
      </c>
      <c r="Z70" s="26" t="str">
        <f t="shared" ca="1" si="21"/>
        <v/>
      </c>
      <c r="AB70" s="20"/>
    </row>
    <row r="71" spans="2:37" x14ac:dyDescent="0.2">
      <c r="B71" s="18">
        <f t="shared" si="22"/>
        <v>42</v>
      </c>
      <c r="D71" s="1" t="s">
        <v>49</v>
      </c>
      <c r="F71" s="51">
        <f t="shared" ca="1" si="17"/>
        <v>0</v>
      </c>
      <c r="H71" s="51"/>
      <c r="K71" s="74">
        <v>0</v>
      </c>
      <c r="L71" s="51">
        <f t="shared" ca="1" si="23"/>
        <v>0</v>
      </c>
      <c r="N71" s="18"/>
      <c r="O71" s="74">
        <v>0</v>
      </c>
      <c r="P71" s="20">
        <f t="shared" ca="1" si="18"/>
        <v>0</v>
      </c>
      <c r="R71" s="20">
        <f t="shared" ca="1" si="18"/>
        <v>0</v>
      </c>
      <c r="S71" s="20"/>
      <c r="T71" s="20">
        <f t="shared" ca="1" si="19"/>
        <v>0</v>
      </c>
      <c r="U71" s="20"/>
      <c r="V71" s="20">
        <f t="shared" ca="1" si="20"/>
        <v>0</v>
      </c>
      <c r="X71" s="9">
        <f t="shared" ca="1" si="16"/>
        <v>0</v>
      </c>
      <c r="Z71" s="26" t="str">
        <f t="shared" ca="1" si="21"/>
        <v/>
      </c>
      <c r="AB71" s="20"/>
    </row>
    <row r="72" spans="2:37" x14ac:dyDescent="0.2">
      <c r="B72" s="18">
        <f t="shared" si="22"/>
        <v>43</v>
      </c>
      <c r="D72" s="1" t="s">
        <v>51</v>
      </c>
      <c r="F72" s="51">
        <f t="shared" ca="1" si="17"/>
        <v>0</v>
      </c>
      <c r="H72" s="51"/>
      <c r="K72" s="74">
        <v>0</v>
      </c>
      <c r="L72" s="51">
        <f t="shared" ca="1" si="23"/>
        <v>0</v>
      </c>
      <c r="N72" s="18"/>
      <c r="O72" s="74">
        <v>0</v>
      </c>
      <c r="P72" s="20">
        <f t="shared" ca="1" si="18"/>
        <v>0</v>
      </c>
      <c r="R72" s="20">
        <f t="shared" ca="1" si="18"/>
        <v>0</v>
      </c>
      <c r="S72" s="20"/>
      <c r="T72" s="20">
        <f t="shared" ca="1" si="19"/>
        <v>0</v>
      </c>
      <c r="U72" s="20"/>
      <c r="V72" s="20">
        <f t="shared" ca="1" si="20"/>
        <v>0</v>
      </c>
      <c r="X72" s="9">
        <f t="shared" ca="1" si="16"/>
        <v>0</v>
      </c>
      <c r="Z72" s="26" t="str">
        <f t="shared" ca="1" si="21"/>
        <v/>
      </c>
      <c r="AB72" s="20"/>
    </row>
    <row r="73" spans="2:37" x14ac:dyDescent="0.2">
      <c r="B73" s="18">
        <f>B72+1</f>
        <v>44</v>
      </c>
      <c r="D73" s="1" t="s">
        <v>52</v>
      </c>
      <c r="F73" s="51">
        <f t="shared" ca="1" si="17"/>
        <v>0</v>
      </c>
      <c r="H73" s="51"/>
      <c r="K73" s="74">
        <v>0</v>
      </c>
      <c r="L73" s="51">
        <f t="shared" ca="1" si="23"/>
        <v>0</v>
      </c>
      <c r="N73" s="18"/>
      <c r="O73" s="74">
        <v>0</v>
      </c>
      <c r="P73" s="20">
        <f t="shared" ca="1" si="18"/>
        <v>0</v>
      </c>
      <c r="R73" s="20">
        <f t="shared" ca="1" si="18"/>
        <v>0</v>
      </c>
      <c r="S73" s="20"/>
      <c r="T73" s="20">
        <f t="shared" ca="1" si="19"/>
        <v>0</v>
      </c>
      <c r="U73" s="20"/>
      <c r="V73" s="20">
        <f t="shared" ca="1" si="20"/>
        <v>0</v>
      </c>
      <c r="X73" s="9">
        <f t="shared" ca="1" si="16"/>
        <v>0</v>
      </c>
      <c r="Z73" s="26" t="str">
        <f t="shared" ca="1" si="21"/>
        <v/>
      </c>
      <c r="AB73" s="20"/>
    </row>
    <row r="74" spans="2:37" x14ac:dyDescent="0.2">
      <c r="B74" s="18">
        <f>B73+1</f>
        <v>45</v>
      </c>
      <c r="D74" s="1" t="s">
        <v>53</v>
      </c>
      <c r="F74" s="51">
        <f t="shared" ca="1" si="17"/>
        <v>477.03131475162303</v>
      </c>
      <c r="H74" s="51"/>
      <c r="K74" s="74">
        <v>0</v>
      </c>
      <c r="L74" s="51">
        <f t="shared" ca="1" si="23"/>
        <v>477.03131475162303</v>
      </c>
      <c r="N74" s="18"/>
      <c r="O74" s="74">
        <v>0</v>
      </c>
      <c r="P74" s="20">
        <f t="shared" ca="1" si="18"/>
        <v>477.03131475162303</v>
      </c>
      <c r="R74" s="20">
        <f t="shared" ca="1" si="18"/>
        <v>0</v>
      </c>
      <c r="S74" s="20"/>
      <c r="T74" s="20">
        <f t="shared" ca="1" si="19"/>
        <v>0</v>
      </c>
      <c r="U74" s="20"/>
      <c r="V74" s="20">
        <f t="shared" ca="1" si="20"/>
        <v>0</v>
      </c>
      <c r="X74" s="9">
        <f t="shared" ca="1" si="16"/>
        <v>477.03131475162303</v>
      </c>
      <c r="Z74" s="26" t="str">
        <f t="shared" ca="1" si="21"/>
        <v/>
      </c>
      <c r="AB74" s="20"/>
    </row>
    <row r="75" spans="2:37" x14ac:dyDescent="0.2">
      <c r="B75" s="18">
        <f t="shared" si="22"/>
        <v>46</v>
      </c>
      <c r="D75" s="1" t="s">
        <v>68</v>
      </c>
      <c r="F75" s="42">
        <f ca="1">SUM(F62:F74)</f>
        <v>659840.44189868239</v>
      </c>
      <c r="H75" s="42">
        <f ca="1">SUM(H62:H74)</f>
        <v>18838.596211700387</v>
      </c>
      <c r="L75" s="42">
        <f ca="1">SUM(L62:L74)</f>
        <v>641001.84568698192</v>
      </c>
      <c r="P75" s="29">
        <f ca="1">SUM(P62:P74)</f>
        <v>449639.82948000531</v>
      </c>
      <c r="Q75" s="24"/>
      <c r="R75" s="29">
        <f ca="1">SUM(R62:R74)</f>
        <v>193752.89672902715</v>
      </c>
      <c r="S75" s="23"/>
      <c r="T75" s="29">
        <f ca="1">SUM(T62:T74)</f>
        <v>16447.71568964998</v>
      </c>
      <c r="U75" s="23"/>
      <c r="V75" s="29">
        <f ca="1">SUM(V62:V74)</f>
        <v>0</v>
      </c>
      <c r="W75" s="18"/>
      <c r="X75" s="29">
        <f ca="1">SUM(X62:X74)</f>
        <v>659840.44189868239</v>
      </c>
      <c r="Y75" s="8"/>
      <c r="Z75" s="26" t="str">
        <f t="shared" ca="1" si="21"/>
        <v/>
      </c>
      <c r="AB75" s="20"/>
    </row>
    <row r="76" spans="2:37" x14ac:dyDescent="0.2">
      <c r="W76" s="18"/>
      <c r="Z76" s="26" t="str">
        <f t="shared" si="21"/>
        <v/>
      </c>
      <c r="AB76" s="20"/>
    </row>
    <row r="77" spans="2:37" x14ac:dyDescent="0.2">
      <c r="B77" s="18">
        <f>B75+1</f>
        <v>47</v>
      </c>
      <c r="D77" s="1" t="s">
        <v>56</v>
      </c>
      <c r="F77" s="51">
        <f ca="1">F33+F55</f>
        <v>21591.256497628456</v>
      </c>
      <c r="H77" s="51"/>
      <c r="K77" s="74">
        <v>0</v>
      </c>
      <c r="L77" s="51">
        <f t="shared" ref="L77" ca="1" si="24">F77-H77</f>
        <v>21591.256497628456</v>
      </c>
      <c r="N77" s="18"/>
      <c r="O77" s="74">
        <v>0</v>
      </c>
      <c r="P77" s="20">
        <f ca="1">P33+P55</f>
        <v>15715.786408256979</v>
      </c>
      <c r="R77" s="20">
        <f ca="1">R33+R55</f>
        <v>5415.728034098388</v>
      </c>
      <c r="S77" s="20"/>
      <c r="T77" s="20">
        <f ca="1">T33+T55</f>
        <v>459.74205527308794</v>
      </c>
      <c r="U77" s="20"/>
      <c r="V77" s="20">
        <f ca="1">V33+V55</f>
        <v>0</v>
      </c>
      <c r="X77" s="9">
        <f t="shared" ref="X77" ca="1" si="25">P77+R77+T77+V77</f>
        <v>21591.256497628456</v>
      </c>
      <c r="Z77" s="26"/>
      <c r="AB77" s="20"/>
    </row>
    <row r="78" spans="2:37" x14ac:dyDescent="0.2">
      <c r="W78" s="18"/>
      <c r="Z78" s="26" t="str">
        <f t="shared" si="21"/>
        <v/>
      </c>
      <c r="AB78" s="20"/>
    </row>
    <row r="79" spans="2:37" x14ac:dyDescent="0.2">
      <c r="B79" s="18">
        <f>B77+1</f>
        <v>48</v>
      </c>
      <c r="D79" s="1" t="s">
        <v>69</v>
      </c>
      <c r="F79" s="42">
        <f ca="1">F75+F77</f>
        <v>681431.69839631079</v>
      </c>
      <c r="H79" s="42">
        <f ca="1">H75+H77</f>
        <v>18838.596211700387</v>
      </c>
      <c r="L79" s="42">
        <f ca="1">L75+L77</f>
        <v>662593.10218461032</v>
      </c>
      <c r="P79" s="10">
        <f ca="1">P75+P77</f>
        <v>465355.61588826228</v>
      </c>
      <c r="Q79" s="14"/>
      <c r="R79" s="10">
        <f ca="1">R75+R77</f>
        <v>199168.62476312555</v>
      </c>
      <c r="S79" s="8"/>
      <c r="T79" s="10">
        <f ca="1">T75+T77</f>
        <v>16907.457744923067</v>
      </c>
      <c r="U79" s="8"/>
      <c r="V79" s="10">
        <f ca="1">V75+V77</f>
        <v>0</v>
      </c>
      <c r="W79" s="18"/>
      <c r="X79" s="10">
        <f ca="1">X75+X77</f>
        <v>681431.69839631079</v>
      </c>
      <c r="Z79" s="26" t="str">
        <f t="shared" ca="1" si="21"/>
        <v/>
      </c>
      <c r="AA79" s="8"/>
      <c r="AB79" s="20"/>
    </row>
    <row r="80" spans="2:37" x14ac:dyDescent="0.2">
      <c r="D80" s="6"/>
      <c r="F80" s="77"/>
      <c r="H80" s="77"/>
      <c r="L80" s="77"/>
      <c r="W80" s="18"/>
      <c r="Z80" s="26" t="str">
        <f t="shared" si="21"/>
        <v/>
      </c>
      <c r="AB80" s="20"/>
    </row>
    <row r="81" spans="2:30" x14ac:dyDescent="0.2">
      <c r="E81" s="6"/>
      <c r="W81" s="18"/>
      <c r="Z81" s="26" t="str">
        <f t="shared" si="21"/>
        <v/>
      </c>
      <c r="AB81" s="20"/>
    </row>
    <row r="82" spans="2:30" x14ac:dyDescent="0.2">
      <c r="D82" s="6" t="s">
        <v>70</v>
      </c>
      <c r="F82" s="77"/>
      <c r="H82" s="77"/>
      <c r="L82" s="77"/>
      <c r="W82" s="18"/>
      <c r="Z82" s="26" t="str">
        <f t="shared" si="21"/>
        <v/>
      </c>
      <c r="AB82" s="23"/>
    </row>
    <row r="83" spans="2:30" x14ac:dyDescent="0.2">
      <c r="W83" s="18"/>
      <c r="Z83" s="26" t="str">
        <f t="shared" si="21"/>
        <v/>
      </c>
      <c r="AB83" s="23"/>
    </row>
    <row r="84" spans="2:30" x14ac:dyDescent="0.2">
      <c r="B84" s="18">
        <f>B79+1</f>
        <v>49</v>
      </c>
      <c r="D84" s="1" t="s">
        <v>71</v>
      </c>
      <c r="F84" s="51">
        <f ca="1">Function!R84</f>
        <v>4345.1165095733522</v>
      </c>
      <c r="H84" s="51"/>
      <c r="K84" s="74">
        <v>0</v>
      </c>
      <c r="L84" s="51">
        <f t="shared" ref="L84:L88" ca="1" si="26">F84-H84</f>
        <v>4345.1165095733522</v>
      </c>
      <c r="N84" s="18" t="s">
        <v>210</v>
      </c>
      <c r="O84" s="74">
        <v>51</v>
      </c>
      <c r="P84" s="20">
        <f ca="1">OFFSET('Stor Factors'!$B$13,$O84-1,P$14)*$L84+OFFSET('Stor Factors'!$B$13,$K84-1,P$14)*$H84</f>
        <v>3302.8851709377354</v>
      </c>
      <c r="R84" s="20">
        <f ca="1">OFFSET('Stor Factors'!$B$13,$O84-1,R$14)*$L84+OFFSET('Stor Factors'!$B$13,$K84-1,R$14)*$H84</f>
        <v>960.67912742427245</v>
      </c>
      <c r="S84" s="20"/>
      <c r="T84" s="20">
        <f ca="1">OFFSET('Stor Factors'!$B$13,$O84-1,T$14)*$L84+OFFSET('Stor Factors'!$B$13,$K84-1,T$14)*$H84</f>
        <v>81.552211211344584</v>
      </c>
      <c r="U84" s="20"/>
      <c r="V84" s="20">
        <f ca="1">OFFSET('Stor Factors'!$B$13,$O84-1,V$14)*$L84+OFFSET('Stor Factors'!$B$13,$K84-1,V$14)*$H84</f>
        <v>0</v>
      </c>
      <c r="X84" s="9">
        <f t="shared" ref="X84:X88" ca="1" si="27">P84+R84+T84+V84</f>
        <v>4345.1165095733531</v>
      </c>
      <c r="Z84" s="26" t="str">
        <f t="shared" ca="1" si="21"/>
        <v/>
      </c>
      <c r="AB84" s="23"/>
    </row>
    <row r="85" spans="2:30" x14ac:dyDescent="0.2">
      <c r="B85" s="18">
        <f>B84+1</f>
        <v>50</v>
      </c>
      <c r="D85" s="1" t="s">
        <v>73</v>
      </c>
      <c r="F85" s="51">
        <f ca="1">Function!R85</f>
        <v>-206.16452215560537</v>
      </c>
      <c r="H85" s="51"/>
      <c r="K85" s="74">
        <v>0</v>
      </c>
      <c r="L85" s="51">
        <f t="shared" ca="1" si="26"/>
        <v>-206.16452215560537</v>
      </c>
      <c r="N85" s="18" t="s">
        <v>210</v>
      </c>
      <c r="O85" s="74">
        <v>51</v>
      </c>
      <c r="P85" s="20">
        <f ca="1">OFFSET('Stor Factors'!$B$13,$O85-1,P$14)*$L85+OFFSET('Stor Factors'!$B$13,$K85-1,P$14)*$H85</f>
        <v>-156.71334508544044</v>
      </c>
      <c r="R85" s="20">
        <f ca="1">OFFSET('Stor Factors'!$B$13,$O85-1,R$14)*$L85+OFFSET('Stor Factors'!$B$13,$K85-1,R$14)*$H85</f>
        <v>-45.581735912930995</v>
      </c>
      <c r="S85" s="20"/>
      <c r="T85" s="20">
        <f ca="1">OFFSET('Stor Factors'!$B$13,$O85-1,T$14)*$L85+OFFSET('Stor Factors'!$B$13,$K85-1,T$14)*$H85</f>
        <v>-3.8694411572339513</v>
      </c>
      <c r="U85" s="20"/>
      <c r="V85" s="20">
        <f ca="1">OFFSET('Stor Factors'!$B$13,$O85-1,V$14)*$L85+OFFSET('Stor Factors'!$B$13,$K85-1,V$14)*$H85</f>
        <v>0</v>
      </c>
      <c r="X85" s="9">
        <f t="shared" ca="1" si="27"/>
        <v>-206.16452215560537</v>
      </c>
      <c r="Z85" s="26" t="str">
        <f t="shared" ca="1" si="21"/>
        <v/>
      </c>
      <c r="AB85" s="23"/>
    </row>
    <row r="86" spans="2:30" x14ac:dyDescent="0.2">
      <c r="B86" s="18">
        <f t="shared" ref="B86:B89" si="28">B85+1</f>
        <v>51</v>
      </c>
      <c r="D86" s="1" t="s">
        <v>74</v>
      </c>
      <c r="F86" s="51">
        <f ca="1">Function!R86</f>
        <v>-2444.2915726439505</v>
      </c>
      <c r="H86" s="51"/>
      <c r="K86" s="74">
        <v>0</v>
      </c>
      <c r="L86" s="51">
        <f t="shared" ca="1" si="26"/>
        <v>-2444.2915726439505</v>
      </c>
      <c r="N86" s="18" t="s">
        <v>210</v>
      </c>
      <c r="O86" s="74">
        <v>51</v>
      </c>
      <c r="P86" s="20">
        <f ca="1">OFFSET('Stor Factors'!$B$13,$O86-1,P$14)*$L86+OFFSET('Stor Factors'!$B$13,$K86-1,P$14)*$H86</f>
        <v>-1857.9972184742385</v>
      </c>
      <c r="R86" s="20">
        <f ca="1">OFFSET('Stor Factors'!$B$13,$O86-1,R$14)*$L86+OFFSET('Stor Factors'!$B$13,$K86-1,R$14)*$H86</f>
        <v>-540.41816600417496</v>
      </c>
      <c r="S86" s="20"/>
      <c r="T86" s="20">
        <f ca="1">OFFSET('Stor Factors'!$B$13,$O86-1,T$14)*$L86+OFFSET('Stor Factors'!$B$13,$K86-1,T$14)*$H86</f>
        <v>-45.876188165537137</v>
      </c>
      <c r="U86" s="20"/>
      <c r="V86" s="20">
        <f ca="1">OFFSET('Stor Factors'!$B$13,$O86-1,V$14)*$L86+OFFSET('Stor Factors'!$B$13,$K86-1,V$14)*$H86</f>
        <v>0</v>
      </c>
      <c r="X86" s="9">
        <f t="shared" ca="1" si="27"/>
        <v>-2444.2915726439505</v>
      </c>
      <c r="Z86" s="26" t="str">
        <f t="shared" ca="1" si="21"/>
        <v/>
      </c>
      <c r="AB86" s="23"/>
    </row>
    <row r="87" spans="2:30" x14ac:dyDescent="0.2">
      <c r="B87" s="18">
        <f t="shared" si="28"/>
        <v>52</v>
      </c>
      <c r="D87" s="1" t="s">
        <v>75</v>
      </c>
      <c r="F87" s="51">
        <f ca="1">Function!R87</f>
        <v>450894.64997650369</v>
      </c>
      <c r="H87" s="51"/>
      <c r="K87" s="74">
        <v>0</v>
      </c>
      <c r="L87" s="51">
        <f t="shared" ca="1" si="26"/>
        <v>450894.64997650369</v>
      </c>
      <c r="N87" s="18" t="s">
        <v>211</v>
      </c>
      <c r="O87" s="74">
        <v>30</v>
      </c>
      <c r="P87" s="20">
        <f ca="1">OFFSET('Stor Factors'!$B$13,$O87-1,P$14)*$L87+OFFSET('Stor Factors'!$B$13,$K87-1,P$14)*$H87</f>
        <v>0</v>
      </c>
      <c r="R87" s="20">
        <f ca="1">OFFSET('Stor Factors'!$B$13,$O87-1,R$14)*$L87+OFFSET('Stor Factors'!$B$13,$K87-1,R$14)*$H87</f>
        <v>411482.44165298209</v>
      </c>
      <c r="S87" s="20"/>
      <c r="T87" s="20">
        <f ca="1">OFFSET('Stor Factors'!$B$13,$O87-1,T$14)*$L87+OFFSET('Stor Factors'!$B$13,$K87-1,T$14)*$H87</f>
        <v>39412.208323521612</v>
      </c>
      <c r="U87" s="20"/>
      <c r="V87" s="20">
        <f ca="1">OFFSET('Stor Factors'!$B$13,$O87-1,V$14)*$L87+OFFSET('Stor Factors'!$B$13,$K87-1,V$14)*$H87</f>
        <v>0</v>
      </c>
      <c r="X87" s="9">
        <f t="shared" ca="1" si="27"/>
        <v>450894.64997650369</v>
      </c>
      <c r="Z87" s="26" t="str">
        <f t="shared" ca="1" si="21"/>
        <v/>
      </c>
      <c r="AB87" s="23"/>
      <c r="AC87" s="32" t="s">
        <v>212</v>
      </c>
    </row>
    <row r="88" spans="2:30" x14ac:dyDescent="0.2">
      <c r="B88" s="18">
        <f t="shared" si="28"/>
        <v>53</v>
      </c>
      <c r="D88" s="1" t="s">
        <v>76</v>
      </c>
      <c r="F88" s="51">
        <f ca="1">Function!R88</f>
        <v>-5295.833184271617</v>
      </c>
      <c r="H88" s="51"/>
      <c r="K88" s="74">
        <v>0</v>
      </c>
      <c r="L88" s="51">
        <f t="shared" ca="1" si="26"/>
        <v>-5295.833184271617</v>
      </c>
      <c r="N88" s="18" t="s">
        <v>210</v>
      </c>
      <c r="O88" s="74">
        <v>51</v>
      </c>
      <c r="P88" s="20">
        <f ca="1">OFFSET('Stor Factors'!$B$13,$O88-1,P$14)*$L88+OFFSET('Stor Factors'!$B$13,$K88-1,P$14)*$H88</f>
        <v>-4025.56038567725</v>
      </c>
      <c r="R88" s="20">
        <f ca="1">OFFSET('Stor Factors'!$B$13,$O88-1,R$14)*$L88+OFFSET('Stor Factors'!$B$13,$K88-1,R$14)*$H88</f>
        <v>-1170.8768663029741</v>
      </c>
      <c r="S88" s="20"/>
      <c r="T88" s="20">
        <f ca="1">OFFSET('Stor Factors'!$B$13,$O88-1,T$14)*$L88+OFFSET('Stor Factors'!$B$13,$K88-1,T$14)*$H88</f>
        <v>-99.395932291392924</v>
      </c>
      <c r="U88" s="20"/>
      <c r="V88" s="20">
        <f ca="1">OFFSET('Stor Factors'!$B$13,$O88-1,V$14)*$L88+OFFSET('Stor Factors'!$B$13,$K88-1,V$14)*$H88</f>
        <v>0</v>
      </c>
      <c r="X88" s="9">
        <f t="shared" ca="1" si="27"/>
        <v>-5295.833184271617</v>
      </c>
      <c r="Z88" s="26" t="str">
        <f t="shared" ca="1" si="21"/>
        <v/>
      </c>
      <c r="AB88" s="23"/>
    </row>
    <row r="89" spans="2:30" x14ac:dyDescent="0.2">
      <c r="B89" s="18">
        <f t="shared" si="28"/>
        <v>54</v>
      </c>
      <c r="D89" s="1" t="s">
        <v>77</v>
      </c>
      <c r="F89" s="42">
        <f ca="1">SUM(F82:F88)</f>
        <v>447293.47720700584</v>
      </c>
      <c r="H89" s="42">
        <f>SUM(H82:H88)</f>
        <v>0</v>
      </c>
      <c r="L89" s="42">
        <f ca="1">SUM(L82:L88)</f>
        <v>447293.47720700584</v>
      </c>
      <c r="P89" s="29">
        <f ca="1">SUM(P82:P88)</f>
        <v>-2737.3857782991936</v>
      </c>
      <c r="Q89" s="24"/>
      <c r="R89" s="29">
        <f ca="1">SUM(R82:R88)</f>
        <v>410686.2440121863</v>
      </c>
      <c r="S89" s="24"/>
      <c r="T89" s="29">
        <f ca="1">SUM(T82:T88)</f>
        <v>39344.618973118791</v>
      </c>
      <c r="U89" s="24"/>
      <c r="V89" s="30">
        <f ca="1">SUM(V82:V88)</f>
        <v>0</v>
      </c>
      <c r="W89" s="18"/>
      <c r="X89" s="29">
        <f ca="1">SUM(X82:X88)</f>
        <v>447293.47720700584</v>
      </c>
      <c r="Z89" s="26" t="str">
        <f t="shared" ca="1" si="21"/>
        <v/>
      </c>
      <c r="AB89" s="23"/>
      <c r="AC89" s="95">
        <f ca="1">R87</f>
        <v>411482.44165298209</v>
      </c>
      <c r="AD89" s="32" t="s">
        <v>213</v>
      </c>
    </row>
    <row r="90" spans="2:30" x14ac:dyDescent="0.2">
      <c r="W90" s="18"/>
      <c r="X90" s="8"/>
      <c r="Z90" s="26" t="str">
        <f t="shared" si="21"/>
        <v/>
      </c>
      <c r="AB90" s="23"/>
      <c r="AC90" s="115">
        <f>R95</f>
        <v>6.0821321807016528E-2</v>
      </c>
      <c r="AD90" s="32" t="s">
        <v>214</v>
      </c>
    </row>
    <row r="91" spans="2:30" x14ac:dyDescent="0.2">
      <c r="X91" s="8"/>
      <c r="Z91" s="26" t="str">
        <f t="shared" si="21"/>
        <v/>
      </c>
      <c r="AB91" s="23"/>
      <c r="AC91" s="95">
        <f ca="1">AC89*AC90</f>
        <v>25026.906001712927</v>
      </c>
      <c r="AD91" s="32" t="s">
        <v>215</v>
      </c>
    </row>
    <row r="92" spans="2:30" x14ac:dyDescent="0.2">
      <c r="B92" s="18">
        <f>B89+1</f>
        <v>55</v>
      </c>
      <c r="D92" s="1" t="s">
        <v>78</v>
      </c>
      <c r="F92" s="42">
        <f ca="1">F79+F89</f>
        <v>1128725.1756033166</v>
      </c>
      <c r="H92" s="42">
        <f ca="1">H79+H89</f>
        <v>18838.596211700387</v>
      </c>
      <c r="L92" s="42">
        <f ca="1">L79+L89</f>
        <v>1109886.5793916162</v>
      </c>
      <c r="P92" s="10">
        <f ca="1">P79+P89</f>
        <v>462618.2301099631</v>
      </c>
      <c r="Q92" s="8"/>
      <c r="R92" s="10">
        <f ca="1">R79+R89</f>
        <v>609854.86877531186</v>
      </c>
      <c r="S92" s="8"/>
      <c r="T92" s="10">
        <f ca="1">T79+T89</f>
        <v>56252.076718041862</v>
      </c>
      <c r="U92" s="8"/>
      <c r="V92" s="10">
        <f ca="1">V79+V89</f>
        <v>0</v>
      </c>
      <c r="W92" s="8"/>
      <c r="X92" s="10">
        <f ca="1">X79+X89</f>
        <v>1128725.1756033166</v>
      </c>
      <c r="Z92" s="26" t="str">
        <f t="shared" ca="1" si="21"/>
        <v/>
      </c>
      <c r="AA92" s="8"/>
      <c r="AB92" s="23"/>
      <c r="AC92" s="95">
        <f ca="1">AC91/R97*R108</f>
        <v>3229.6484055862934</v>
      </c>
      <c r="AD92" s="32" t="s">
        <v>86</v>
      </c>
    </row>
    <row r="93" spans="2:30" ht="13.5" thickBot="1" x14ac:dyDescent="0.25">
      <c r="Z93" s="26" t="str">
        <f t="shared" si="21"/>
        <v/>
      </c>
      <c r="AB93" s="23"/>
      <c r="AC93" s="96">
        <f ca="1">SUM(AC91:AC92)</f>
        <v>28256.55440729922</v>
      </c>
    </row>
    <row r="94" spans="2:30" ht="13.5" thickTop="1" x14ac:dyDescent="0.2">
      <c r="Z94" s="26" t="str">
        <f t="shared" si="21"/>
        <v/>
      </c>
      <c r="AB94" s="23"/>
    </row>
    <row r="95" spans="2:30" x14ac:dyDescent="0.2">
      <c r="B95" s="18">
        <f>B92+1</f>
        <v>56</v>
      </c>
      <c r="D95" s="1" t="s">
        <v>79</v>
      </c>
      <c r="F95" s="87">
        <f>Function!R95</f>
        <v>6.0821321807016528E-2</v>
      </c>
      <c r="G95" s="126"/>
      <c r="H95" s="87">
        <v>6.0821321807016528E-2</v>
      </c>
      <c r="I95" s="126"/>
      <c r="J95" s="126"/>
      <c r="K95" s="139"/>
      <c r="L95" s="87">
        <v>6.0821321807016528E-2</v>
      </c>
      <c r="M95" s="141"/>
      <c r="N95" s="141"/>
      <c r="O95" s="139"/>
      <c r="P95" s="140">
        <f>$F$95</f>
        <v>6.0821321807016528E-2</v>
      </c>
      <c r="Q95" s="141"/>
      <c r="R95" s="140">
        <f>$F$95</f>
        <v>6.0821321807016528E-2</v>
      </c>
      <c r="S95" s="141"/>
      <c r="T95" s="140">
        <f>$F$95</f>
        <v>6.0821321807016528E-2</v>
      </c>
      <c r="U95" s="141"/>
      <c r="V95" s="140">
        <f>$F$95</f>
        <v>6.0821321807016528E-2</v>
      </c>
      <c r="W95" s="25"/>
      <c r="X95" s="25">
        <f>V95</f>
        <v>6.0821321807016528E-2</v>
      </c>
      <c r="Z95" s="26" t="str">
        <f t="shared" si="21"/>
        <v/>
      </c>
      <c r="AB95" s="23"/>
    </row>
    <row r="96" spans="2:30" x14ac:dyDescent="0.2">
      <c r="Z96" s="26" t="str">
        <f t="shared" si="21"/>
        <v/>
      </c>
      <c r="AB96" s="23"/>
    </row>
    <row r="97" spans="2:28" x14ac:dyDescent="0.2">
      <c r="B97" s="18">
        <f>B95+1</f>
        <v>57</v>
      </c>
      <c r="D97" s="1" t="s">
        <v>80</v>
      </c>
      <c r="F97" s="42">
        <f ca="1">F92*F95</f>
        <v>68650.557137050564</v>
      </c>
      <c r="H97" s="42">
        <f ca="1">H92*H95</f>
        <v>1145.7883225842718</v>
      </c>
      <c r="L97" s="42">
        <f ca="1">L92*L95</f>
        <v>67504.768814466282</v>
      </c>
      <c r="P97" s="10">
        <f ca="1">P92*P95</f>
        <v>28137.05224731049</v>
      </c>
      <c r="R97" s="10">
        <f ca="1">R92*R95</f>
        <v>37092.179229359077</v>
      </c>
      <c r="T97" s="10">
        <f ca="1">T92*T95</f>
        <v>3421.3256603810064</v>
      </c>
      <c r="V97" s="10">
        <f ca="1">V92*V95</f>
        <v>0</v>
      </c>
      <c r="X97" s="10">
        <f t="shared" ref="X97" ca="1" si="29">P97+R97+T97+V97</f>
        <v>68650.557137050564</v>
      </c>
      <c r="Z97" s="26" t="str">
        <f t="shared" ca="1" si="21"/>
        <v/>
      </c>
      <c r="AB97" s="23"/>
    </row>
    <row r="98" spans="2:28" x14ac:dyDescent="0.2">
      <c r="F98" s="51"/>
      <c r="H98" s="51"/>
      <c r="L98" s="51"/>
      <c r="Z98" s="26" t="str">
        <f t="shared" si="21"/>
        <v/>
      </c>
      <c r="AB98" s="23"/>
    </row>
    <row r="99" spans="2:28" x14ac:dyDescent="0.2">
      <c r="F99" s="51"/>
      <c r="H99" s="51"/>
      <c r="L99" s="51"/>
      <c r="Z99" s="26" t="str">
        <f t="shared" si="21"/>
        <v/>
      </c>
    </row>
    <row r="100" spans="2:28" x14ac:dyDescent="0.2">
      <c r="D100" s="6" t="s">
        <v>81</v>
      </c>
      <c r="Z100" s="26" t="str">
        <f t="shared" si="21"/>
        <v/>
      </c>
    </row>
    <row r="101" spans="2:28" x14ac:dyDescent="0.2">
      <c r="Z101" s="26" t="str">
        <f t="shared" si="21"/>
        <v/>
      </c>
    </row>
    <row r="102" spans="2:28" x14ac:dyDescent="0.2">
      <c r="B102" s="18">
        <f>B97+1</f>
        <v>58</v>
      </c>
      <c r="D102" s="1" t="s">
        <v>82</v>
      </c>
      <c r="F102" s="51">
        <f ca="1">Function!R102</f>
        <v>24853.346732706683</v>
      </c>
      <c r="H102" s="51"/>
      <c r="K102" s="74">
        <v>0</v>
      </c>
      <c r="L102" s="51">
        <f t="shared" ref="L102:L104" ca="1" si="30">F102-H102</f>
        <v>24853.346732706683</v>
      </c>
      <c r="N102" s="18" t="s">
        <v>216</v>
      </c>
      <c r="O102" s="74">
        <v>42</v>
      </c>
      <c r="P102" s="20">
        <f ca="1">OFFSET('Stor Factors'!$B$13,$O102-1,P$14)*$L102+OFFSET('Stor Factors'!$B$13,$K102-1,P$14)*$H102</f>
        <v>18544.471545173583</v>
      </c>
      <c r="R102" s="20">
        <f ca="1">OFFSET('Stor Factors'!$B$13,$O102-1,R$14)*$L102+OFFSET('Stor Factors'!$B$13,$K102-1,R$14)*$H102</f>
        <v>5815.2201776259453</v>
      </c>
      <c r="S102" s="20"/>
      <c r="T102" s="20">
        <f ca="1">OFFSET('Stor Factors'!$B$13,$O102-1,T$14)*$L102+OFFSET('Stor Factors'!$B$13,$K102-1,T$14)*$H102</f>
        <v>493.65500990715259</v>
      </c>
      <c r="U102" s="20"/>
      <c r="V102" s="20">
        <f ca="1">OFFSET('Stor Factors'!$B$13,$O102-1,V$14)*$L102+OFFSET('Stor Factors'!$B$13,$K102-1,V$14)*$H102</f>
        <v>0</v>
      </c>
      <c r="X102" s="9">
        <f t="shared" ref="X102:X103" ca="1" si="31">P102+R102+T102+V102</f>
        <v>24853.346732706683</v>
      </c>
      <c r="Z102" s="26" t="str">
        <f t="shared" ca="1" si="21"/>
        <v/>
      </c>
      <c r="AB102" s="23"/>
    </row>
    <row r="103" spans="2:28" x14ac:dyDescent="0.2">
      <c r="B103" s="18">
        <f>B102+1</f>
        <v>59</v>
      </c>
      <c r="D103" s="1" t="s">
        <v>56</v>
      </c>
      <c r="F103" s="51">
        <f ca="1">Function!R103</f>
        <v>3002.3106592115464</v>
      </c>
      <c r="H103" s="51"/>
      <c r="K103" s="74">
        <v>0</v>
      </c>
      <c r="L103" s="51">
        <f t="shared" ca="1" si="30"/>
        <v>3002.3106592115464</v>
      </c>
      <c r="N103" s="18" t="s">
        <v>207</v>
      </c>
      <c r="O103" s="74">
        <v>45</v>
      </c>
      <c r="P103" s="20">
        <f ca="1">OFFSET('Stor Factors'!$B$13,$O103-1,P$14)*$L103+OFFSET('Stor Factors'!$B$13,$K103-1,P$14)*$H103</f>
        <v>2185.3139050330137</v>
      </c>
      <c r="R103" s="20">
        <f ca="1">OFFSET('Stor Factors'!$B$13,$O103-1,R$14)*$L103+OFFSET('Stor Factors'!$B$13,$K103-1,R$14)*$H103</f>
        <v>753.06863247862952</v>
      </c>
      <c r="S103" s="20"/>
      <c r="T103" s="20">
        <f ca="1">OFFSET('Stor Factors'!$B$13,$O103-1,T$14)*$L103+OFFSET('Stor Factors'!$B$13,$K103-1,T$14)*$H103</f>
        <v>63.928121699903116</v>
      </c>
      <c r="U103" s="20"/>
      <c r="V103" s="20">
        <f ca="1">OFFSET('Stor Factors'!$B$13,$O103-1,V$14)*$L103+OFFSET('Stor Factors'!$B$13,$K103-1,V$14)*$H103</f>
        <v>0</v>
      </c>
      <c r="X103" s="9">
        <f t="shared" ca="1" si="31"/>
        <v>3002.310659211546</v>
      </c>
      <c r="Z103" s="26" t="str">
        <f t="shared" ca="1" si="21"/>
        <v/>
      </c>
    </row>
    <row r="104" spans="2:28" x14ac:dyDescent="0.2">
      <c r="B104" s="18">
        <f>B103+1</f>
        <v>60</v>
      </c>
      <c r="D104" s="1" t="s">
        <v>84</v>
      </c>
      <c r="F104" s="42">
        <v>27855.65739191823</v>
      </c>
      <c r="H104" s="42"/>
      <c r="L104" s="42">
        <f t="shared" si="30"/>
        <v>27855.65739191823</v>
      </c>
      <c r="P104" s="10">
        <f ca="1">P103+P102</f>
        <v>20729.785450206597</v>
      </c>
      <c r="R104" s="10">
        <f ca="1">R103+R102</f>
        <v>6568.2888101045746</v>
      </c>
      <c r="T104" s="10">
        <f ca="1">T103+T102</f>
        <v>557.58313160705575</v>
      </c>
      <c r="V104" s="10">
        <f ca="1">V103+V102</f>
        <v>0</v>
      </c>
      <c r="X104" s="11">
        <f ca="1">P104+R104+T104+V104</f>
        <v>27855.657391918226</v>
      </c>
      <c r="Z104" s="26" t="str">
        <f t="shared" ca="1" si="21"/>
        <v/>
      </c>
    </row>
    <row r="105" spans="2:28" x14ac:dyDescent="0.2">
      <c r="Z105" s="26" t="str">
        <f t="shared" si="21"/>
        <v/>
      </c>
    </row>
    <row r="106" spans="2:28" x14ac:dyDescent="0.2">
      <c r="D106" s="6" t="s">
        <v>85</v>
      </c>
      <c r="F106" s="51"/>
      <c r="H106" s="51"/>
      <c r="L106" s="51"/>
      <c r="Z106" s="26" t="str">
        <f t="shared" si="21"/>
        <v/>
      </c>
    </row>
    <row r="107" spans="2:28" x14ac:dyDescent="0.2">
      <c r="F107" s="51"/>
      <c r="H107" s="51"/>
      <c r="L107" s="51"/>
      <c r="Z107" s="26" t="str">
        <f t="shared" si="21"/>
        <v/>
      </c>
    </row>
    <row r="108" spans="2:28" x14ac:dyDescent="0.2">
      <c r="B108" s="18">
        <f>B104+1</f>
        <v>61</v>
      </c>
      <c r="D108" s="1" t="s">
        <v>86</v>
      </c>
      <c r="F108" s="51">
        <f ca="1">Function!R108</f>
        <v>8859.1519217401892</v>
      </c>
      <c r="H108" s="51"/>
      <c r="K108" s="74">
        <v>0</v>
      </c>
      <c r="L108" s="51">
        <f t="shared" ref="L108:L110" ca="1" si="32">F108-H108</f>
        <v>8859.1519217401892</v>
      </c>
      <c r="N108" s="18" t="s">
        <v>217</v>
      </c>
      <c r="O108" s="74">
        <v>60</v>
      </c>
      <c r="P108" s="20">
        <f ca="1">OFFSET('Stor Factors'!$B$13,$O108-1,P$14)*$L108+OFFSET('Stor Factors'!$B$13,$K108-1,P$14)*$H108</f>
        <v>3631.0036055677406</v>
      </c>
      <c r="R108" s="20">
        <f ca="1">OFFSET('Stor Factors'!$B$13,$O108-1,R$14)*$L108+OFFSET('Stor Factors'!$B$13,$K108-1,R$14)*$H108</f>
        <v>4786.6363305005189</v>
      </c>
      <c r="S108" s="20"/>
      <c r="T108" s="20">
        <f ca="1">OFFSET('Stor Factors'!$B$13,$O108-1,T$14)*$L108+OFFSET('Stor Factors'!$B$13,$K108-1,T$14)*$H108</f>
        <v>441.51198567192898</v>
      </c>
      <c r="U108" s="20"/>
      <c r="V108" s="20">
        <f ca="1">OFFSET('Stor Factors'!$B$13,$O108-1,V$14)*$L108+OFFSET('Stor Factors'!$B$13,$K108-1,V$14)*$H108</f>
        <v>0</v>
      </c>
      <c r="X108" s="9">
        <f t="shared" ref="X108:X109" ca="1" si="33">P108+R108+T108+V108</f>
        <v>8859.1519217401874</v>
      </c>
      <c r="Z108" s="26" t="str">
        <f t="shared" ca="1" si="21"/>
        <v/>
      </c>
      <c r="AB108" s="20"/>
    </row>
    <row r="109" spans="2:28" x14ac:dyDescent="0.2">
      <c r="B109" s="18">
        <f>B108+1</f>
        <v>62</v>
      </c>
      <c r="D109" s="1" t="s">
        <v>88</v>
      </c>
      <c r="F109" s="51">
        <f ca="1">Function!R109</f>
        <v>4332.8583914291694</v>
      </c>
      <c r="H109" s="51"/>
      <c r="K109" s="74">
        <v>0</v>
      </c>
      <c r="L109" s="51">
        <f t="shared" ca="1" si="32"/>
        <v>4332.8583914291694</v>
      </c>
      <c r="N109" s="18" t="s">
        <v>218</v>
      </c>
      <c r="O109" s="74">
        <v>57</v>
      </c>
      <c r="P109" s="20">
        <f ca="1">OFFSET('Stor Factors'!$B$13,$O109-1,P$14)*$L109+OFFSET('Stor Factors'!$B$13,$K109-1,P$14)*$H109</f>
        <v>4268.143739508665</v>
      </c>
      <c r="R109" s="20">
        <f ca="1">OFFSET('Stor Factors'!$B$13,$O109-1,R$14)*$L109+OFFSET('Stor Factors'!$B$13,$K109-1,R$14)*$H109</f>
        <v>59.650878872959638</v>
      </c>
      <c r="S109" s="20"/>
      <c r="T109" s="20">
        <f ca="1">OFFSET('Stor Factors'!$B$13,$O109-1,T$14)*$L109+OFFSET('Stor Factors'!$B$13,$K109-1,T$14)*$H109</f>
        <v>5.0637730475448528</v>
      </c>
      <c r="U109" s="20"/>
      <c r="V109" s="20">
        <f ca="1">OFFSET('Stor Factors'!$B$13,$O109-1,V$14)*$L109+OFFSET('Stor Factors'!$B$13,$K109-1,V$14)*$H109</f>
        <v>0</v>
      </c>
      <c r="X109" s="9">
        <f t="shared" ca="1" si="33"/>
        <v>4332.8583914291694</v>
      </c>
      <c r="Z109" s="26" t="str">
        <f t="shared" ca="1" si="21"/>
        <v/>
      </c>
      <c r="AB109" s="20"/>
    </row>
    <row r="110" spans="2:28" x14ac:dyDescent="0.2">
      <c r="B110" s="18">
        <f>B109+1</f>
        <v>63</v>
      </c>
      <c r="D110" s="1" t="s">
        <v>90</v>
      </c>
      <c r="F110" s="42">
        <v>13192.010313169358</v>
      </c>
      <c r="H110" s="42"/>
      <c r="L110" s="42">
        <f t="shared" si="32"/>
        <v>13192.010313169358</v>
      </c>
      <c r="P110" s="10">
        <f ca="1">P109+P108</f>
        <v>7899.1473450764061</v>
      </c>
      <c r="R110" s="10">
        <f ca="1">R109+R108</f>
        <v>4846.2872093734786</v>
      </c>
      <c r="T110" s="10">
        <f ca="1">T109+T108</f>
        <v>446.57575871947381</v>
      </c>
      <c r="V110" s="10">
        <f ca="1">V109+V108</f>
        <v>0</v>
      </c>
      <c r="X110" s="11">
        <f ca="1">P110+R110+T110+V110</f>
        <v>13192.010313169358</v>
      </c>
      <c r="Z110" s="26" t="str">
        <f t="shared" ca="1" si="21"/>
        <v/>
      </c>
    </row>
    <row r="111" spans="2:28" x14ac:dyDescent="0.2">
      <c r="Z111" s="26" t="str">
        <f t="shared" si="21"/>
        <v/>
      </c>
    </row>
    <row r="112" spans="2:28" x14ac:dyDescent="0.2">
      <c r="Z112" s="26" t="str">
        <f t="shared" si="21"/>
        <v/>
      </c>
    </row>
    <row r="113" spans="2:40" x14ac:dyDescent="0.2">
      <c r="D113" s="6" t="s">
        <v>91</v>
      </c>
      <c r="Z113" s="26" t="str">
        <f t="shared" si="21"/>
        <v/>
      </c>
      <c r="AC113" s="2" t="s">
        <v>92</v>
      </c>
      <c r="AD113" s="2" t="s">
        <v>93</v>
      </c>
      <c r="AE113" s="2"/>
      <c r="AF113" s="2"/>
      <c r="AG113" s="2"/>
      <c r="AH113" s="2"/>
      <c r="AI113" s="2"/>
      <c r="AJ113" s="2" t="s">
        <v>198</v>
      </c>
      <c r="AK113" s="74"/>
      <c r="AL113" s="2" t="s">
        <v>18</v>
      </c>
      <c r="AM113" s="2"/>
      <c r="AN113" s="2"/>
    </row>
    <row r="114" spans="2:40" x14ac:dyDescent="0.2">
      <c r="Z114" s="26" t="str">
        <f t="shared" si="21"/>
        <v/>
      </c>
      <c r="AC114" s="34" t="s">
        <v>94</v>
      </c>
      <c r="AD114" s="34" t="s">
        <v>95</v>
      </c>
      <c r="AE114" s="2"/>
      <c r="AF114" s="34" t="s">
        <v>194</v>
      </c>
      <c r="AG114" s="2"/>
      <c r="AH114" s="34" t="s">
        <v>195</v>
      </c>
      <c r="AI114" s="2"/>
      <c r="AJ114" s="34" t="s">
        <v>200</v>
      </c>
      <c r="AK114" s="74"/>
      <c r="AL114" s="34" t="s">
        <v>173</v>
      </c>
      <c r="AM114" s="2"/>
      <c r="AN114" s="34" t="s">
        <v>2</v>
      </c>
    </row>
    <row r="115" spans="2:40" x14ac:dyDescent="0.2">
      <c r="D115" s="1" t="s">
        <v>17</v>
      </c>
      <c r="P115" s="20"/>
      <c r="R115" s="20"/>
      <c r="S115" s="20"/>
      <c r="T115" s="20"/>
      <c r="U115" s="20"/>
      <c r="V115" s="20"/>
      <c r="X115" s="9"/>
      <c r="Z115" s="26" t="str">
        <f t="shared" si="21"/>
        <v/>
      </c>
      <c r="AB115" s="20"/>
    </row>
    <row r="116" spans="2:40" x14ac:dyDescent="0.2">
      <c r="B116" s="18">
        <f>B110+1</f>
        <v>64</v>
      </c>
      <c r="D116" s="36" t="s">
        <v>97</v>
      </c>
      <c r="F116" s="51">
        <f ca="1">Function!R116</f>
        <v>0</v>
      </c>
      <c r="H116" s="79"/>
      <c r="K116" s="74">
        <v>0</v>
      </c>
      <c r="L116" s="51">
        <f ca="1">F116-H116</f>
        <v>0</v>
      </c>
      <c r="O116" s="74">
        <v>0</v>
      </c>
      <c r="P116" s="20">
        <f ca="1">OFFSET('Stor Factors'!$B$13,$O116-1,P$14)*$L116+OFFSET('Stor Factors'!$B$13,$K116-1,P$14)*$H116</f>
        <v>0</v>
      </c>
      <c r="R116" s="20">
        <f ca="1">OFFSET('Stor Factors'!$B$13,$O116-1,R$14)*$L116+OFFSET('Stor Factors'!$B$13,$K116-1,R$14)*$H116</f>
        <v>0</v>
      </c>
      <c r="S116" s="20"/>
      <c r="T116" s="20">
        <f ca="1">OFFSET('Stor Factors'!$B$13,$O116-1,T$14)*$L116+OFFSET('Stor Factors'!$B$13,$K116-1,T$14)*$H116</f>
        <v>0</v>
      </c>
      <c r="U116" s="20"/>
      <c r="V116" s="20">
        <f ca="1">OFFSET('Stor Factors'!$B$13,$O116-1,V$14)*$L116+OFFSET('Stor Factors'!$B$13,$K116-1,V$14)*$H116</f>
        <v>0</v>
      </c>
      <c r="X116" s="9">
        <f t="shared" ref="X116:X131" ca="1" si="34">P116+R116+T116+V116</f>
        <v>0</v>
      </c>
      <c r="Z116" s="26" t="str">
        <f t="shared" ca="1" si="21"/>
        <v/>
      </c>
      <c r="AB116" s="20"/>
      <c r="AC116" s="93">
        <f ca="1">Function!AH116</f>
        <v>0</v>
      </c>
      <c r="AD116" s="99">
        <f ca="1">IFERROR(AC116/F116,0)</f>
        <v>0</v>
      </c>
      <c r="AF116" s="51"/>
      <c r="AH116" s="51"/>
      <c r="AJ116" s="51"/>
      <c r="AL116" s="51"/>
      <c r="AN116" s="51"/>
    </row>
    <row r="117" spans="2:40" x14ac:dyDescent="0.2">
      <c r="B117" s="18">
        <f t="shared" ref="B117:B122" si="35">B116+1</f>
        <v>65</v>
      </c>
      <c r="D117" s="36" t="s">
        <v>99</v>
      </c>
      <c r="F117" s="51">
        <f ca="1">Function!R117</f>
        <v>5732.3451488280325</v>
      </c>
      <c r="H117" s="79"/>
      <c r="K117" s="74">
        <v>0</v>
      </c>
      <c r="L117" s="51">
        <f t="shared" ref="L117:L122" ca="1" si="36">F117-H117</f>
        <v>5732.3451488280325</v>
      </c>
      <c r="N117" s="18" t="s">
        <v>219</v>
      </c>
      <c r="O117" s="74">
        <v>39</v>
      </c>
      <c r="P117" s="20">
        <f ca="1">OFFSET('Stor Factors'!$B$13,$O117-1,P$14)*$L117+OFFSET('Stor Factors'!$B$13,$K117-1,P$14)*$H117</f>
        <v>0</v>
      </c>
      <c r="R117" s="20">
        <f ca="1">OFFSET('Stor Factors'!$B$13,$O117-1,R$14)*$L117+OFFSET('Stor Factors'!$B$13,$K117-1,R$14)*$H117</f>
        <v>0</v>
      </c>
      <c r="S117" s="20"/>
      <c r="T117" s="20">
        <f ca="1">OFFSET('Stor Factors'!$B$13,$O117-1,T$14)*$L117+OFFSET('Stor Factors'!$B$13,$K117-1,T$14)*$H117</f>
        <v>0</v>
      </c>
      <c r="U117" s="20"/>
      <c r="V117" s="20">
        <f ca="1">OFFSET('Stor Factors'!$B$13,$O117-1,V$14)*$L117+OFFSET('Stor Factors'!$B$13,$K117-1,V$14)*$H117</f>
        <v>5732.3451488280325</v>
      </c>
      <c r="X117" s="9">
        <f t="shared" ca="1" si="34"/>
        <v>5732.3451488280325</v>
      </c>
      <c r="Z117" s="26" t="str">
        <f t="shared" ca="1" si="21"/>
        <v/>
      </c>
      <c r="AB117" s="20"/>
      <c r="AC117" s="93">
        <f ca="1">Function!AH117</f>
        <v>0</v>
      </c>
      <c r="AD117" s="99">
        <f t="shared" ref="AD117:AD122" ca="1" si="37">IFERROR(AC117/F117,0)</f>
        <v>0</v>
      </c>
      <c r="AF117" s="51"/>
      <c r="AH117" s="51"/>
      <c r="AJ117" s="51"/>
      <c r="AL117" s="51"/>
      <c r="AN117" s="51"/>
    </row>
    <row r="118" spans="2:40" x14ac:dyDescent="0.2">
      <c r="B118" s="18">
        <f t="shared" si="35"/>
        <v>66</v>
      </c>
      <c r="D118" s="36" t="s">
        <v>101</v>
      </c>
      <c r="F118" s="51">
        <f ca="1">Function!R118</f>
        <v>7509.5133219631934</v>
      </c>
      <c r="H118" s="79"/>
      <c r="K118" s="74">
        <v>0</v>
      </c>
      <c r="L118" s="51">
        <f t="shared" ca="1" si="36"/>
        <v>7509.5133219631934</v>
      </c>
      <c r="N118" s="18" t="s">
        <v>219</v>
      </c>
      <c r="O118" s="74">
        <v>39</v>
      </c>
      <c r="P118" s="20">
        <f ca="1">OFFSET('Stor Factors'!$B$13,$O118-1,P$14)*$L118+OFFSET('Stor Factors'!$B$13,$K118-1,P$14)*$H118</f>
        <v>0</v>
      </c>
      <c r="R118" s="20">
        <f ca="1">OFFSET('Stor Factors'!$B$13,$O118-1,R$14)*$L118+OFFSET('Stor Factors'!$B$13,$K118-1,R$14)*$H118</f>
        <v>0</v>
      </c>
      <c r="S118" s="20"/>
      <c r="T118" s="20">
        <f ca="1">OFFSET('Stor Factors'!$B$13,$O118-1,T$14)*$L118+OFFSET('Stor Factors'!$B$13,$K118-1,T$14)*$H118</f>
        <v>0</v>
      </c>
      <c r="U118" s="20"/>
      <c r="V118" s="20">
        <f ca="1">OFFSET('Stor Factors'!$B$13,$O118-1,V$14)*$L118+OFFSET('Stor Factors'!$B$13,$K118-1,V$14)*$H118</f>
        <v>7509.5133219631934</v>
      </c>
      <c r="X118" s="9">
        <f t="shared" ca="1" si="34"/>
        <v>7509.5133219631934</v>
      </c>
      <c r="Z118" s="26" t="str">
        <f t="shared" ca="1" si="21"/>
        <v/>
      </c>
      <c r="AB118" s="20"/>
      <c r="AC118" s="93">
        <f ca="1">Function!AH118</f>
        <v>0</v>
      </c>
      <c r="AD118" s="99">
        <f t="shared" ca="1" si="37"/>
        <v>0</v>
      </c>
      <c r="AF118" s="51"/>
      <c r="AH118" s="51"/>
      <c r="AJ118" s="51"/>
      <c r="AL118" s="51"/>
      <c r="AN118" s="51"/>
    </row>
    <row r="119" spans="2:40" x14ac:dyDescent="0.2">
      <c r="B119" s="18">
        <f t="shared" si="35"/>
        <v>67</v>
      </c>
      <c r="D119" s="36" t="s">
        <v>103</v>
      </c>
      <c r="F119" s="51">
        <f ca="1">Function!R119</f>
        <v>192.8819400195122</v>
      </c>
      <c r="H119" s="79"/>
      <c r="K119" s="74">
        <v>0</v>
      </c>
      <c r="L119" s="51">
        <f t="shared" ca="1" si="36"/>
        <v>192.8819400195122</v>
      </c>
      <c r="N119" s="18" t="s">
        <v>219</v>
      </c>
      <c r="O119" s="74">
        <v>39</v>
      </c>
      <c r="P119" s="20">
        <f ca="1">OFFSET('Stor Factors'!$B$13,$O119-1,P$14)*$L119+OFFSET('Stor Factors'!$B$13,$K119-1,P$14)*$H119</f>
        <v>0</v>
      </c>
      <c r="R119" s="20">
        <f ca="1">OFFSET('Stor Factors'!$B$13,$O119-1,R$14)*$L119+OFFSET('Stor Factors'!$B$13,$K119-1,R$14)*$H119</f>
        <v>0</v>
      </c>
      <c r="S119" s="20"/>
      <c r="T119" s="20">
        <f ca="1">OFFSET('Stor Factors'!$B$13,$O119-1,T$14)*$L119+OFFSET('Stor Factors'!$B$13,$K119-1,T$14)*$H119</f>
        <v>0</v>
      </c>
      <c r="U119" s="20"/>
      <c r="V119" s="20">
        <f ca="1">OFFSET('Stor Factors'!$B$13,$O119-1,V$14)*$L119+OFFSET('Stor Factors'!$B$13,$K119-1,V$14)*$H119</f>
        <v>192.8819400195122</v>
      </c>
      <c r="X119" s="9">
        <f t="shared" ca="1" si="34"/>
        <v>192.8819400195122</v>
      </c>
      <c r="Z119" s="26"/>
      <c r="AB119" s="20"/>
      <c r="AC119" s="93">
        <f ca="1">Function!AH119</f>
        <v>0</v>
      </c>
      <c r="AD119" s="99">
        <f t="shared" ca="1" si="37"/>
        <v>0</v>
      </c>
      <c r="AF119" s="51"/>
      <c r="AH119" s="51"/>
      <c r="AJ119" s="51"/>
      <c r="AL119" s="51"/>
      <c r="AN119" s="51"/>
    </row>
    <row r="120" spans="2:40" x14ac:dyDescent="0.2">
      <c r="B120" s="18">
        <f t="shared" si="35"/>
        <v>68</v>
      </c>
      <c r="D120" s="36" t="s">
        <v>105</v>
      </c>
      <c r="F120" s="51">
        <f ca="1">Function!R120</f>
        <v>13946.739835347375</v>
      </c>
      <c r="H120" s="51">
        <f ca="1">IF(K120&lt;&gt;0,OFFSET('Stor Factors'!$B$12,'Storage Class'!$K120-1,2),0)</f>
        <v>700.84706149023225</v>
      </c>
      <c r="J120" s="2" t="s">
        <v>220</v>
      </c>
      <c r="K120" s="74">
        <v>21</v>
      </c>
      <c r="L120" s="51">
        <f t="shared" ca="1" si="36"/>
        <v>13245.892773857142</v>
      </c>
      <c r="N120" s="18" t="s">
        <v>221</v>
      </c>
      <c r="O120" s="74">
        <v>33</v>
      </c>
      <c r="P120" s="20">
        <f ca="1">OFFSET('Stor Factors'!$B$13,$O120-1,P$14)*$L120+OFFSET('Stor Factors'!$B$13,$K120-1,P$14)*$H120</f>
        <v>10261.28838620118</v>
      </c>
      <c r="R120" s="20">
        <f ca="1">OFFSET('Stor Factors'!$B$13,$O120-1,R$14)*$L120+OFFSET('Stor Factors'!$B$13,$K120-1,R$14)*$H120</f>
        <v>2984.6043876559602</v>
      </c>
      <c r="S120" s="20"/>
      <c r="T120" s="20">
        <f ca="1">OFFSET('Stor Factors'!$B$13,$O120-1,T$14)*$L120+OFFSET('Stor Factors'!$B$13,$K120-1,T$14)*$H120</f>
        <v>0</v>
      </c>
      <c r="U120" s="20"/>
      <c r="V120" s="20">
        <f ca="1">OFFSET('Stor Factors'!$B$13,$O120-1,V$14)*$L120+OFFSET('Stor Factors'!$B$13,$K120-1,V$14)*$H120</f>
        <v>700.84706149023225</v>
      </c>
      <c r="X120" s="9">
        <f t="shared" ca="1" si="34"/>
        <v>13946.739835347373</v>
      </c>
      <c r="Z120" s="26" t="str">
        <f t="shared" ca="1" si="21"/>
        <v/>
      </c>
      <c r="AB120" s="20"/>
      <c r="AC120" s="93">
        <f ca="1">Function!AH120</f>
        <v>0</v>
      </c>
      <c r="AD120" s="99">
        <f t="shared" ca="1" si="37"/>
        <v>0</v>
      </c>
      <c r="AF120" s="51"/>
      <c r="AH120" s="51"/>
      <c r="AJ120" s="51"/>
      <c r="AL120" s="51"/>
      <c r="AN120" s="51"/>
    </row>
    <row r="121" spans="2:40" x14ac:dyDescent="0.2">
      <c r="B121" s="18">
        <f t="shared" si="35"/>
        <v>69</v>
      </c>
      <c r="D121" s="36" t="s">
        <v>106</v>
      </c>
      <c r="F121" s="51">
        <f ca="1">Function!R121</f>
        <v>0</v>
      </c>
      <c r="H121" s="79"/>
      <c r="J121" s="2"/>
      <c r="K121" s="74">
        <v>0</v>
      </c>
      <c r="L121" s="51"/>
      <c r="N121" s="18"/>
      <c r="O121" s="74">
        <v>0</v>
      </c>
      <c r="P121" s="20">
        <f ca="1">OFFSET('Stor Factors'!$B$13,$O121-1,P$14)*$L121+OFFSET('Stor Factors'!$B$13,$K121-1,P$14)*$H121</f>
        <v>0</v>
      </c>
      <c r="R121" s="20">
        <f ca="1">OFFSET('Stor Factors'!$B$13,$O121-1,R$14)*$L121+OFFSET('Stor Factors'!$B$13,$K121-1,R$14)*$H121</f>
        <v>0</v>
      </c>
      <c r="S121" s="20"/>
      <c r="T121" s="20">
        <f ca="1">OFFSET('Stor Factors'!$B$13,$O121-1,T$14)*$L121+OFFSET('Stor Factors'!$B$13,$K121-1,T$14)*$H121</f>
        <v>0</v>
      </c>
      <c r="U121" s="20"/>
      <c r="V121" s="20">
        <f ca="1">OFFSET('Stor Factors'!$B$13,$O121-1,V$14)*$L121+OFFSET('Stor Factors'!$B$13,$K121-1,V$14)*$H121</f>
        <v>0</v>
      </c>
      <c r="X121" s="9"/>
      <c r="Z121" s="26"/>
      <c r="AB121" s="20"/>
      <c r="AC121" s="93">
        <f ca="1">Function!AH121</f>
        <v>0</v>
      </c>
      <c r="AD121" s="99">
        <f t="shared" ca="1" si="37"/>
        <v>0</v>
      </c>
      <c r="AF121" s="51"/>
      <c r="AH121" s="51"/>
      <c r="AJ121" s="51"/>
      <c r="AL121" s="51"/>
      <c r="AN121" s="51"/>
    </row>
    <row r="122" spans="2:40" x14ac:dyDescent="0.2">
      <c r="B122" s="18">
        <f t="shared" si="35"/>
        <v>70</v>
      </c>
      <c r="D122" s="36" t="s">
        <v>108</v>
      </c>
      <c r="F122" s="51">
        <f ca="1">Function!R122</f>
        <v>0</v>
      </c>
      <c r="H122" s="79"/>
      <c r="J122" s="2"/>
      <c r="K122" s="74">
        <v>0</v>
      </c>
      <c r="L122" s="51">
        <f t="shared" ca="1" si="36"/>
        <v>0</v>
      </c>
      <c r="N122" s="18"/>
      <c r="O122" s="74">
        <v>0</v>
      </c>
      <c r="P122" s="20">
        <f ca="1">OFFSET('Stor Factors'!$B$13,$O122-1,P$14)*$L122+OFFSET('Stor Factors'!$B$13,$K122-1,P$14)*$H122</f>
        <v>0</v>
      </c>
      <c r="R122" s="20">
        <f ca="1">OFFSET('Stor Factors'!$B$13,$O122-1,R$14)*$L122+OFFSET('Stor Factors'!$B$13,$K122-1,R$14)*$H122</f>
        <v>0</v>
      </c>
      <c r="S122" s="20"/>
      <c r="T122" s="20">
        <f ca="1">OFFSET('Stor Factors'!$B$13,$O122-1,T$14)*$L122+OFFSET('Stor Factors'!$B$13,$K122-1,T$14)*$H122</f>
        <v>0</v>
      </c>
      <c r="U122" s="20"/>
      <c r="V122" s="20">
        <f ca="1">OFFSET('Stor Factors'!$B$13,$O122-1,V$14)*$L122+OFFSET('Stor Factors'!$B$13,$K122-1,V$14)*$H122</f>
        <v>0</v>
      </c>
      <c r="X122" s="9">
        <f t="shared" ca="1" si="34"/>
        <v>0</v>
      </c>
      <c r="Z122" s="26" t="str">
        <f t="shared" ca="1" si="21"/>
        <v/>
      </c>
      <c r="AB122" s="20"/>
      <c r="AC122" s="93">
        <f ca="1">Function!AH122</f>
        <v>0</v>
      </c>
      <c r="AD122" s="99">
        <f t="shared" ca="1" si="37"/>
        <v>0</v>
      </c>
      <c r="AF122" s="51"/>
      <c r="AH122" s="51"/>
      <c r="AJ122" s="51"/>
      <c r="AL122" s="51"/>
      <c r="AN122" s="51"/>
    </row>
    <row r="123" spans="2:40" x14ac:dyDescent="0.2">
      <c r="D123" s="1" t="s">
        <v>18</v>
      </c>
      <c r="N123" s="18"/>
      <c r="Z123" s="26" t="str">
        <f t="shared" si="21"/>
        <v/>
      </c>
      <c r="AB123" s="20"/>
      <c r="AF123" s="51"/>
      <c r="AH123" s="51"/>
      <c r="AJ123" s="51"/>
      <c r="AL123" s="51"/>
      <c r="AN123" s="51"/>
    </row>
    <row r="124" spans="2:40" x14ac:dyDescent="0.2">
      <c r="B124" s="18">
        <f>B122+1</f>
        <v>71</v>
      </c>
      <c r="D124" s="36" t="s">
        <v>110</v>
      </c>
      <c r="F124" s="51">
        <f ca="1">Function!R124</f>
        <v>1640.1810497976596</v>
      </c>
      <c r="H124" s="51">
        <f ca="1">IF(K124&lt;&gt;0,OFFSET('Stor Factors'!$B$12,'Storage Class'!$K124-1,2),0)</f>
        <v>1640.1810497976596</v>
      </c>
      <c r="J124" s="2" t="s">
        <v>222</v>
      </c>
      <c r="K124" s="74">
        <v>12</v>
      </c>
      <c r="L124" s="51">
        <f t="shared" ref="L124:L131" ca="1" si="38">F124-H124</f>
        <v>0</v>
      </c>
      <c r="N124" s="18"/>
      <c r="O124" s="74">
        <v>0</v>
      </c>
      <c r="P124" s="20">
        <f ca="1">OFFSET('Stor Factors'!$B$13,$O124-1,P$14)*$L124+OFFSET('Stor Factors'!$B$13,$K124-1,P$14)*$H124</f>
        <v>1640.1810497976596</v>
      </c>
      <c r="R124" s="20">
        <f ca="1">OFFSET('Stor Factors'!$B$13,$O124-1,R$14)*$L124+OFFSET('Stor Factors'!$B$13,$K124-1,R$14)*$H124</f>
        <v>0</v>
      </c>
      <c r="S124" s="20"/>
      <c r="T124" s="20">
        <f ca="1">OFFSET('Stor Factors'!$B$13,$O124-1,T$14)*$L124+OFFSET('Stor Factors'!$B$13,$K124-1,T$14)*$H124</f>
        <v>0</v>
      </c>
      <c r="U124" s="20"/>
      <c r="V124" s="20">
        <f ca="1">OFFSET('Stor Factors'!$B$13,$O124-1,V$14)*$L124+OFFSET('Stor Factors'!$B$13,$K124-1,V$14)*$H124</f>
        <v>0</v>
      </c>
      <c r="X124" s="9">
        <f t="shared" ca="1" si="34"/>
        <v>1640.1810497976596</v>
      </c>
      <c r="Z124" s="26" t="str">
        <f t="shared" ca="1" si="21"/>
        <v/>
      </c>
      <c r="AB124" s="20"/>
      <c r="AC124" s="93">
        <f ca="1">Function!AH124</f>
        <v>579.59980981929994</v>
      </c>
      <c r="AD124" s="99">
        <f t="shared" ref="AD124:AD131" ca="1" si="39">IFERROR(AC124/F124,0)</f>
        <v>0.35337550686297836</v>
      </c>
      <c r="AF124" s="51">
        <f ca="1">$AD124*P124</f>
        <v>579.59980981929994</v>
      </c>
      <c r="AH124" s="51">
        <f t="shared" ref="AH124:AL139" ca="1" si="40">$AD124*R124</f>
        <v>0</v>
      </c>
      <c r="AJ124" s="51">
        <f t="shared" ca="1" si="40"/>
        <v>0</v>
      </c>
      <c r="AK124" s="75">
        <f t="shared" ca="1" si="40"/>
        <v>0</v>
      </c>
      <c r="AL124" s="51">
        <f t="shared" ca="1" si="40"/>
        <v>0</v>
      </c>
      <c r="AN124" s="51">
        <f ca="1">SUM(AF124:AL124)</f>
        <v>579.59980981929994</v>
      </c>
    </row>
    <row r="125" spans="2:40" x14ac:dyDescent="0.2">
      <c r="B125" s="18">
        <f t="shared" ref="B125:B131" si="41">B124+1</f>
        <v>72</v>
      </c>
      <c r="D125" s="36" t="s">
        <v>111</v>
      </c>
      <c r="F125" s="51">
        <f ca="1">Function!R125</f>
        <v>14117.785878445757</v>
      </c>
      <c r="H125" s="79"/>
      <c r="K125" s="74">
        <v>0</v>
      </c>
      <c r="L125" s="51">
        <f t="shared" ca="1" si="38"/>
        <v>14117.785878445757</v>
      </c>
      <c r="N125" s="18" t="s">
        <v>223</v>
      </c>
      <c r="O125" s="74">
        <v>63</v>
      </c>
      <c r="P125" s="20">
        <f ca="1">OFFSET('Stor Factors'!$B$13,$O125-1,P$14)*$L125+OFFSET('Stor Factors'!$B$13,$K125-1,P$14)*$H125</f>
        <v>9482.7879254386644</v>
      </c>
      <c r="R125" s="20">
        <f ca="1">OFFSET('Stor Factors'!$B$13,$O125-1,R$14)*$L125+OFFSET('Stor Factors'!$B$13,$K125-1,R$14)*$H125</f>
        <v>4272.3199965731428</v>
      </c>
      <c r="S125" s="20"/>
      <c r="T125" s="20">
        <f ca="1">OFFSET('Stor Factors'!$B$13,$O125-1,T$14)*$L125+OFFSET('Stor Factors'!$B$13,$K125-1,T$14)*$H125</f>
        <v>362.67795643394857</v>
      </c>
      <c r="U125" s="20"/>
      <c r="V125" s="20">
        <f ca="1">OFFSET('Stor Factors'!$B$13,$O125-1,V$14)*$L125+OFFSET('Stor Factors'!$B$13,$K125-1,V$14)*$H125</f>
        <v>0</v>
      </c>
      <c r="X125" s="9">
        <f t="shared" ca="1" si="34"/>
        <v>14117.785878445757</v>
      </c>
      <c r="Z125" s="26" t="str">
        <f t="shared" ca="1" si="21"/>
        <v/>
      </c>
      <c r="AB125" s="20"/>
      <c r="AC125" s="93">
        <f ca="1">Function!AH125</f>
        <v>6028.7944072011724</v>
      </c>
      <c r="AD125" s="99">
        <f ca="1">IFERROR(AC125/F125,0)</f>
        <v>0.42703540478012186</v>
      </c>
      <c r="AF125" s="51">
        <f ca="1">$AD125*P125</f>
        <v>4049.4861801837519</v>
      </c>
      <c r="AH125" s="51">
        <f t="shared" ca="1" si="40"/>
        <v>1824.431899086821</v>
      </c>
      <c r="AJ125" s="51">
        <f t="shared" ca="1" si="40"/>
        <v>154.87632793059862</v>
      </c>
      <c r="AK125" s="75">
        <f t="shared" ca="1" si="40"/>
        <v>0</v>
      </c>
      <c r="AL125" s="51">
        <f t="shared" ca="1" si="40"/>
        <v>0</v>
      </c>
      <c r="AN125" s="51">
        <f t="shared" ref="AN125:AN160" ca="1" si="42">SUM(AF125:AL125)</f>
        <v>6028.7944072011715</v>
      </c>
    </row>
    <row r="126" spans="2:40" x14ac:dyDescent="0.2">
      <c r="B126" s="18">
        <f t="shared" si="41"/>
        <v>73</v>
      </c>
      <c r="D126" s="36" t="s">
        <v>113</v>
      </c>
      <c r="F126" s="51">
        <f ca="1">Function!R126</f>
        <v>1307.4095306239601</v>
      </c>
      <c r="H126" s="79"/>
      <c r="K126" s="74">
        <v>0</v>
      </c>
      <c r="L126" s="51">
        <f t="shared" ca="1" si="38"/>
        <v>1307.4095306239601</v>
      </c>
      <c r="N126" s="18" t="s">
        <v>203</v>
      </c>
      <c r="O126" s="74">
        <v>24</v>
      </c>
      <c r="P126" s="20">
        <f ca="1">OFFSET('Stor Factors'!$B$13,$O126-1,P$14)*$L126+OFFSET('Stor Factors'!$B$13,$K126-1,P$14)*$H126</f>
        <v>653.70476531198005</v>
      </c>
      <c r="R126" s="20">
        <f ca="1">OFFSET('Stor Factors'!$B$13,$O126-1,R$14)*$L126+OFFSET('Stor Factors'!$B$13,$K126-1,R$14)*$H126</f>
        <v>602.55386712427594</v>
      </c>
      <c r="S126" s="20"/>
      <c r="T126" s="20">
        <f ca="1">OFFSET('Stor Factors'!$B$13,$O126-1,T$14)*$L126+OFFSET('Stor Factors'!$B$13,$K126-1,T$14)*$H126</f>
        <v>51.150898187704144</v>
      </c>
      <c r="U126" s="20"/>
      <c r="V126" s="20">
        <f ca="1">OFFSET('Stor Factors'!$B$13,$O126-1,V$14)*$L126+OFFSET('Stor Factors'!$B$13,$K126-1,V$14)*$H126</f>
        <v>0</v>
      </c>
      <c r="X126" s="9">
        <f t="shared" ca="1" si="34"/>
        <v>1307.4095306239601</v>
      </c>
      <c r="Z126" s="26" t="str">
        <f t="shared" ca="1" si="21"/>
        <v/>
      </c>
      <c r="AB126" s="20"/>
      <c r="AC126" s="93">
        <f ca="1">Function!AH126</f>
        <v>0</v>
      </c>
      <c r="AD126" s="99">
        <f t="shared" ca="1" si="39"/>
        <v>0</v>
      </c>
      <c r="AF126" s="51">
        <f t="shared" ref="AF126:AF145" ca="1" si="43">$AD126*P126</f>
        <v>0</v>
      </c>
      <c r="AH126" s="51">
        <f t="shared" ca="1" si="40"/>
        <v>0</v>
      </c>
      <c r="AJ126" s="51">
        <f t="shared" ca="1" si="40"/>
        <v>0</v>
      </c>
      <c r="AK126" s="75">
        <f t="shared" ca="1" si="40"/>
        <v>0</v>
      </c>
      <c r="AL126" s="51">
        <f t="shared" ca="1" si="40"/>
        <v>0</v>
      </c>
      <c r="AN126" s="51">
        <f t="shared" ca="1" si="42"/>
        <v>0</v>
      </c>
    </row>
    <row r="127" spans="2:40" x14ac:dyDescent="0.2">
      <c r="B127" s="18">
        <f t="shared" si="41"/>
        <v>74</v>
      </c>
      <c r="D127" s="36" t="s">
        <v>114</v>
      </c>
      <c r="F127" s="51">
        <f ca="1">Function!R127</f>
        <v>1489.5035949216872</v>
      </c>
      <c r="H127" s="79"/>
      <c r="K127" s="74">
        <v>0</v>
      </c>
      <c r="L127" s="51">
        <f t="shared" ca="1" si="38"/>
        <v>1489.5035949216872</v>
      </c>
      <c r="N127" s="18" t="s">
        <v>202</v>
      </c>
      <c r="O127" s="74">
        <v>27</v>
      </c>
      <c r="P127" s="20">
        <f ca="1">OFFSET('Stor Factors'!$B$13,$O127-1,P$14)*$L127+OFFSET('Stor Factors'!$B$13,$K127-1,P$14)*$H127</f>
        <v>1489.5035949216872</v>
      </c>
      <c r="R127" s="20">
        <f ca="1">OFFSET('Stor Factors'!$B$13,$O127-1,R$14)*$L127+OFFSET('Stor Factors'!$B$13,$K127-1,R$14)*$H127</f>
        <v>0</v>
      </c>
      <c r="S127" s="20"/>
      <c r="T127" s="20">
        <f ca="1">OFFSET('Stor Factors'!$B$13,$O127-1,T$14)*$L127+OFFSET('Stor Factors'!$B$13,$K127-1,T$14)*$H127</f>
        <v>0</v>
      </c>
      <c r="U127" s="20"/>
      <c r="V127" s="20">
        <f ca="1">OFFSET('Stor Factors'!$B$13,$O127-1,V$14)*$L127+OFFSET('Stor Factors'!$B$13,$K127-1,V$14)*$H127</f>
        <v>0</v>
      </c>
      <c r="X127" s="9">
        <f t="shared" ca="1" si="34"/>
        <v>1489.5035949216872</v>
      </c>
      <c r="Z127" s="26" t="str">
        <f t="shared" ref="Z127:Z180" ca="1" si="44">IF(ROUND(F127,4)=ROUND(X127,4), "", "check")</f>
        <v/>
      </c>
      <c r="AB127" s="20"/>
      <c r="AC127" s="93">
        <f ca="1">Function!AH127</f>
        <v>221.52729747511745</v>
      </c>
      <c r="AD127" s="99">
        <f t="shared" ca="1" si="39"/>
        <v>0.14872558765913188</v>
      </c>
      <c r="AF127" s="51">
        <f t="shared" ca="1" si="43"/>
        <v>221.52729747511745</v>
      </c>
      <c r="AH127" s="51">
        <f t="shared" ca="1" si="40"/>
        <v>0</v>
      </c>
      <c r="AJ127" s="51">
        <f t="shared" ca="1" si="40"/>
        <v>0</v>
      </c>
      <c r="AK127" s="75">
        <f t="shared" ca="1" si="40"/>
        <v>0</v>
      </c>
      <c r="AL127" s="51">
        <f t="shared" ca="1" si="40"/>
        <v>0</v>
      </c>
      <c r="AN127" s="51">
        <f t="shared" ca="1" si="42"/>
        <v>221.52729747511745</v>
      </c>
    </row>
    <row r="128" spans="2:40" x14ac:dyDescent="0.2">
      <c r="B128" s="18">
        <f t="shared" si="41"/>
        <v>75</v>
      </c>
      <c r="D128" s="36" t="s">
        <v>39</v>
      </c>
      <c r="F128" s="51">
        <f ca="1">Function!R128</f>
        <v>417.64292401249998</v>
      </c>
      <c r="H128" s="79"/>
      <c r="K128" s="74">
        <v>0</v>
      </c>
      <c r="L128" s="51">
        <f t="shared" ca="1" si="38"/>
        <v>417.64292401249998</v>
      </c>
      <c r="N128" s="18" t="s">
        <v>202</v>
      </c>
      <c r="O128" s="74">
        <v>27</v>
      </c>
      <c r="P128" s="20">
        <f ca="1">OFFSET('Stor Factors'!$B$13,$O128-1,P$14)*$L128+OFFSET('Stor Factors'!$B$13,$K128-1,P$14)*$H128</f>
        <v>417.64292401249998</v>
      </c>
      <c r="R128" s="20">
        <f ca="1">OFFSET('Stor Factors'!$B$13,$O128-1,R$14)*$L128+OFFSET('Stor Factors'!$B$13,$K128-1,R$14)*$H128</f>
        <v>0</v>
      </c>
      <c r="S128" s="20"/>
      <c r="T128" s="20">
        <f ca="1">OFFSET('Stor Factors'!$B$13,$O128-1,T$14)*$L128+OFFSET('Stor Factors'!$B$13,$K128-1,T$14)*$H128</f>
        <v>0</v>
      </c>
      <c r="U128" s="20"/>
      <c r="V128" s="20">
        <f ca="1">OFFSET('Stor Factors'!$B$13,$O128-1,V$14)*$L128+OFFSET('Stor Factors'!$B$13,$K128-1,V$14)*$H128</f>
        <v>0</v>
      </c>
      <c r="X128" s="9">
        <f t="shared" ca="1" si="34"/>
        <v>417.64292401249998</v>
      </c>
      <c r="Z128" s="26" t="str">
        <f t="shared" ca="1" si="44"/>
        <v/>
      </c>
      <c r="AB128" s="20"/>
      <c r="AC128" s="93">
        <f ca="1">Function!AH128</f>
        <v>0</v>
      </c>
      <c r="AD128" s="99">
        <f t="shared" ca="1" si="39"/>
        <v>0</v>
      </c>
      <c r="AF128" s="51">
        <f t="shared" ca="1" si="43"/>
        <v>0</v>
      </c>
      <c r="AH128" s="51">
        <f t="shared" ca="1" si="40"/>
        <v>0</v>
      </c>
      <c r="AJ128" s="51">
        <f t="shared" ca="1" si="40"/>
        <v>0</v>
      </c>
      <c r="AK128" s="75">
        <f t="shared" ca="1" si="40"/>
        <v>0</v>
      </c>
      <c r="AL128" s="51">
        <f t="shared" ca="1" si="40"/>
        <v>0</v>
      </c>
      <c r="AN128" s="51">
        <f t="shared" ca="1" si="42"/>
        <v>0</v>
      </c>
    </row>
    <row r="129" spans="2:40" x14ac:dyDescent="0.2">
      <c r="B129" s="18">
        <f t="shared" si="41"/>
        <v>76</v>
      </c>
      <c r="D129" s="36" t="s">
        <v>116</v>
      </c>
      <c r="F129" s="51">
        <f ca="1">Function!R129</f>
        <v>191.86462860127</v>
      </c>
      <c r="H129" s="79"/>
      <c r="K129" s="74">
        <v>0</v>
      </c>
      <c r="L129" s="51">
        <f t="shared" ca="1" si="38"/>
        <v>191.86462860127</v>
      </c>
      <c r="N129" s="18" t="s">
        <v>202</v>
      </c>
      <c r="O129" s="74">
        <v>27</v>
      </c>
      <c r="P129" s="20">
        <f ca="1">OFFSET('Stor Factors'!$B$13,$O129-1,P$14)*$L129+OFFSET('Stor Factors'!$B$13,$K129-1,P$14)*$H129</f>
        <v>191.86462860127</v>
      </c>
      <c r="R129" s="20">
        <f ca="1">OFFSET('Stor Factors'!$B$13,$O129-1,R$14)*$L129+OFFSET('Stor Factors'!$B$13,$K129-1,R$14)*$H129</f>
        <v>0</v>
      </c>
      <c r="S129" s="20"/>
      <c r="T129" s="20">
        <f ca="1">OFFSET('Stor Factors'!$B$13,$O129-1,T$14)*$L129+OFFSET('Stor Factors'!$B$13,$K129-1,T$14)*$H129</f>
        <v>0</v>
      </c>
      <c r="U129" s="20"/>
      <c r="V129" s="20">
        <f ca="1">OFFSET('Stor Factors'!$B$13,$O129-1,V$14)*$L129+OFFSET('Stor Factors'!$B$13,$K129-1,V$14)*$H129</f>
        <v>0</v>
      </c>
      <c r="X129" s="9">
        <f t="shared" ca="1" si="34"/>
        <v>191.86462860127</v>
      </c>
      <c r="Z129" s="26" t="str">
        <f t="shared" ca="1" si="44"/>
        <v/>
      </c>
      <c r="AB129" s="20"/>
      <c r="AC129" s="93">
        <f ca="1">Function!AH129</f>
        <v>0</v>
      </c>
      <c r="AD129" s="99">
        <f t="shared" ca="1" si="39"/>
        <v>0</v>
      </c>
      <c r="AF129" s="51">
        <f t="shared" ca="1" si="43"/>
        <v>0</v>
      </c>
      <c r="AH129" s="51">
        <f t="shared" ca="1" si="40"/>
        <v>0</v>
      </c>
      <c r="AJ129" s="51">
        <f t="shared" ca="1" si="40"/>
        <v>0</v>
      </c>
      <c r="AK129" s="75">
        <f t="shared" ca="1" si="40"/>
        <v>0</v>
      </c>
      <c r="AL129" s="51">
        <f t="shared" ca="1" si="40"/>
        <v>0</v>
      </c>
      <c r="AN129" s="51">
        <f t="shared" ca="1" si="42"/>
        <v>0</v>
      </c>
    </row>
    <row r="130" spans="2:40" x14ac:dyDescent="0.2">
      <c r="B130" s="18">
        <f t="shared" si="41"/>
        <v>77</v>
      </c>
      <c r="D130" s="36" t="s">
        <v>117</v>
      </c>
      <c r="F130" s="51">
        <f ca="1">Function!R130</f>
        <v>4026.3844920256997</v>
      </c>
      <c r="H130" s="79"/>
      <c r="K130" s="74">
        <v>0</v>
      </c>
      <c r="L130" s="51">
        <f t="shared" ca="1" si="38"/>
        <v>4026.3844920256997</v>
      </c>
      <c r="N130" s="18" t="s">
        <v>203</v>
      </c>
      <c r="O130" s="74">
        <v>24</v>
      </c>
      <c r="P130" s="20">
        <f ca="1">OFFSET('Stor Factors'!$B$13,$O130-1,P$14)*$L130+OFFSET('Stor Factors'!$B$13,$K130-1,P$14)*$H130</f>
        <v>2013.1922460128499</v>
      </c>
      <c r="R130" s="20">
        <f ca="1">OFFSET('Stor Factors'!$B$13,$O130-1,R$14)*$L130+OFFSET('Stor Factors'!$B$13,$K130-1,R$14)*$H130</f>
        <v>1855.6645713309417</v>
      </c>
      <c r="S130" s="20"/>
      <c r="T130" s="20">
        <f ca="1">OFFSET('Stor Factors'!$B$13,$O130-1,T$14)*$L130+OFFSET('Stor Factors'!$B$13,$K130-1,T$14)*$H130</f>
        <v>157.52767468190817</v>
      </c>
      <c r="U130" s="20"/>
      <c r="V130" s="20">
        <f ca="1">OFFSET('Stor Factors'!$B$13,$O130-1,V$14)*$L130+OFFSET('Stor Factors'!$B$13,$K130-1,V$14)*$H130</f>
        <v>0</v>
      </c>
      <c r="X130" s="9">
        <f t="shared" ca="1" si="34"/>
        <v>4026.3844920256997</v>
      </c>
      <c r="Z130" s="26" t="str">
        <f t="shared" ca="1" si="44"/>
        <v/>
      </c>
      <c r="AB130" s="20"/>
      <c r="AC130" s="93">
        <f ca="1">Function!AH130</f>
        <v>0</v>
      </c>
      <c r="AD130" s="99">
        <f t="shared" ca="1" si="39"/>
        <v>0</v>
      </c>
      <c r="AF130" s="51">
        <f t="shared" ca="1" si="43"/>
        <v>0</v>
      </c>
      <c r="AH130" s="51">
        <f t="shared" ca="1" si="40"/>
        <v>0</v>
      </c>
      <c r="AJ130" s="51">
        <f t="shared" ca="1" si="40"/>
        <v>0</v>
      </c>
      <c r="AK130" s="75">
        <f t="shared" ca="1" si="40"/>
        <v>0</v>
      </c>
      <c r="AL130" s="51">
        <f t="shared" ca="1" si="40"/>
        <v>0</v>
      </c>
      <c r="AN130" s="51">
        <f t="shared" ca="1" si="42"/>
        <v>0</v>
      </c>
    </row>
    <row r="131" spans="2:40" x14ac:dyDescent="0.2">
      <c r="B131" s="18">
        <f t="shared" si="41"/>
        <v>78</v>
      </c>
      <c r="D131" s="36" t="s">
        <v>118</v>
      </c>
      <c r="F131" s="51">
        <f ca="1">Function!R131</f>
        <v>1816.3293445332881</v>
      </c>
      <c r="H131" s="79"/>
      <c r="K131" s="74">
        <v>0</v>
      </c>
      <c r="L131" s="51">
        <f t="shared" ca="1" si="38"/>
        <v>1816.3293445332881</v>
      </c>
      <c r="N131" s="18" t="s">
        <v>203</v>
      </c>
      <c r="O131" s="74">
        <v>24</v>
      </c>
      <c r="P131" s="20">
        <f ca="1">OFFSET('Stor Factors'!$B$13,$O131-1,P$14)*$L131+OFFSET('Stor Factors'!$B$13,$K131-1,P$14)*$H131</f>
        <v>908.16467226664406</v>
      </c>
      <c r="R131" s="20">
        <f ca="1">OFFSET('Stor Factors'!$B$13,$O131-1,R$14)*$L131+OFFSET('Stor Factors'!$B$13,$K131-1,R$14)*$H131</f>
        <v>837.10287012938886</v>
      </c>
      <c r="S131" s="20"/>
      <c r="T131" s="20">
        <f ca="1">OFFSET('Stor Factors'!$B$13,$O131-1,T$14)*$L131+OFFSET('Stor Factors'!$B$13,$K131-1,T$14)*$H131</f>
        <v>71.061802137255256</v>
      </c>
      <c r="U131" s="20"/>
      <c r="V131" s="20">
        <f ca="1">OFFSET('Stor Factors'!$B$13,$O131-1,V$14)*$L131+OFFSET('Stor Factors'!$B$13,$K131-1,V$14)*$H131</f>
        <v>0</v>
      </c>
      <c r="X131" s="9">
        <f t="shared" ca="1" si="34"/>
        <v>1816.3293445332881</v>
      </c>
      <c r="Z131" s="26" t="str">
        <f t="shared" ca="1" si="44"/>
        <v/>
      </c>
      <c r="AB131" s="20"/>
      <c r="AC131" s="93">
        <f ca="1">Function!AH131</f>
        <v>366.20012159340001</v>
      </c>
      <c r="AD131" s="99">
        <f t="shared" ca="1" si="39"/>
        <v>0.20161548493150419</v>
      </c>
      <c r="AF131" s="51">
        <f t="shared" ca="1" si="43"/>
        <v>183.10006079670001</v>
      </c>
      <c r="AH131" s="51">
        <f t="shared" ca="1" si="40"/>
        <v>168.77290109869071</v>
      </c>
      <c r="AJ131" s="51">
        <f t="shared" ca="1" si="40"/>
        <v>14.32715969800932</v>
      </c>
      <c r="AK131" s="75">
        <f t="shared" ca="1" si="40"/>
        <v>0</v>
      </c>
      <c r="AL131" s="51">
        <f t="shared" ca="1" si="40"/>
        <v>0</v>
      </c>
      <c r="AN131" s="51">
        <f t="shared" ca="1" si="42"/>
        <v>366.20012159340007</v>
      </c>
    </row>
    <row r="132" spans="2:40" x14ac:dyDescent="0.2">
      <c r="D132" s="1" t="s">
        <v>19</v>
      </c>
      <c r="N132" s="18"/>
      <c r="Z132" s="26" t="str">
        <f t="shared" si="44"/>
        <v/>
      </c>
      <c r="AF132" s="51">
        <f t="shared" si="43"/>
        <v>0</v>
      </c>
      <c r="AH132" s="51">
        <f t="shared" si="40"/>
        <v>0</v>
      </c>
      <c r="AJ132" s="51">
        <f t="shared" si="40"/>
        <v>0</v>
      </c>
      <c r="AK132" s="75">
        <f t="shared" si="40"/>
        <v>0</v>
      </c>
      <c r="AL132" s="51">
        <f t="shared" si="40"/>
        <v>0</v>
      </c>
      <c r="AN132" s="51">
        <f t="shared" si="42"/>
        <v>0</v>
      </c>
    </row>
    <row r="133" spans="2:40" x14ac:dyDescent="0.2">
      <c r="B133" s="18">
        <f>B131+1</f>
        <v>79</v>
      </c>
      <c r="D133" s="1" t="s">
        <v>119</v>
      </c>
      <c r="F133" s="51">
        <f ca="1">Function!R133</f>
        <v>0</v>
      </c>
      <c r="K133" s="74">
        <v>0</v>
      </c>
      <c r="L133" s="51">
        <f t="shared" ref="L133:L136" ca="1" si="45">F133-H133</f>
        <v>0</v>
      </c>
      <c r="N133" s="18"/>
      <c r="O133" s="74">
        <v>0</v>
      </c>
      <c r="P133" s="20">
        <f ca="1">OFFSET('Stor Factors'!$B$13,$O133-1,P$14)*$L133+OFFSET('Stor Factors'!$B$13,$K133-1,P$14)*$H133</f>
        <v>0</v>
      </c>
      <c r="R133" s="20">
        <f ca="1">OFFSET('Stor Factors'!$B$13,$O133-1,R$14)*$L133+OFFSET('Stor Factors'!$B$13,$K133-1,R$14)*$H133</f>
        <v>0</v>
      </c>
      <c r="S133" s="20"/>
      <c r="T133" s="20">
        <f ca="1">OFFSET('Stor Factors'!$B$13,$O133-1,T$14)*$L133+OFFSET('Stor Factors'!$B$13,$K133-1,T$14)*$H133</f>
        <v>0</v>
      </c>
      <c r="U133" s="20"/>
      <c r="V133" s="20">
        <f ca="1">OFFSET('Stor Factors'!$B$13,$O133-1,V$14)*$L133+OFFSET('Stor Factors'!$B$13,$K133-1,V$14)*$H133</f>
        <v>0</v>
      </c>
      <c r="X133" s="9">
        <f t="shared" ref="X133:X136" ca="1" si="46">P133+R133+T133+V133</f>
        <v>0</v>
      </c>
      <c r="Z133" s="26" t="str">
        <f t="shared" ca="1" si="44"/>
        <v/>
      </c>
      <c r="AB133" s="20"/>
      <c r="AC133" s="93">
        <f ca="1">Function!AH133</f>
        <v>0</v>
      </c>
      <c r="AD133" s="99">
        <f t="shared" ref="AD133:AD136" ca="1" si="47">IFERROR(AC133/F133,0)</f>
        <v>0</v>
      </c>
      <c r="AF133" s="51">
        <f t="shared" ca="1" si="43"/>
        <v>0</v>
      </c>
      <c r="AH133" s="51">
        <f t="shared" ca="1" si="40"/>
        <v>0</v>
      </c>
      <c r="AJ133" s="51">
        <f t="shared" ca="1" si="40"/>
        <v>0</v>
      </c>
      <c r="AK133" s="75">
        <f t="shared" ca="1" si="40"/>
        <v>0</v>
      </c>
      <c r="AL133" s="51">
        <f t="shared" ca="1" si="40"/>
        <v>0</v>
      </c>
      <c r="AN133" s="51">
        <f t="shared" ca="1" si="42"/>
        <v>0</v>
      </c>
    </row>
    <row r="134" spans="2:40" x14ac:dyDescent="0.2">
      <c r="B134" s="18">
        <f>B133+1</f>
        <v>80</v>
      </c>
      <c r="D134" s="36" t="s">
        <v>120</v>
      </c>
      <c r="F134" s="51">
        <f ca="1">Function!R134</f>
        <v>0</v>
      </c>
      <c r="H134" s="79"/>
      <c r="K134" s="74">
        <v>0</v>
      </c>
      <c r="L134" s="51">
        <f t="shared" ca="1" si="45"/>
        <v>0</v>
      </c>
      <c r="N134" s="18"/>
      <c r="O134" s="74">
        <v>0</v>
      </c>
      <c r="P134" s="20">
        <f ca="1">OFFSET('Stor Factors'!$B$13,$O134-1,P$14)*$L134+OFFSET('Stor Factors'!$B$13,$K134-1,P$14)*$H134</f>
        <v>0</v>
      </c>
      <c r="R134" s="20">
        <f ca="1">OFFSET('Stor Factors'!$B$13,$O134-1,R$14)*$L134+OFFSET('Stor Factors'!$B$13,$K134-1,R$14)*$H134</f>
        <v>0</v>
      </c>
      <c r="S134" s="20"/>
      <c r="T134" s="20">
        <f ca="1">OFFSET('Stor Factors'!$B$13,$O134-1,T$14)*$L134+OFFSET('Stor Factors'!$B$13,$K134-1,T$14)*$H134</f>
        <v>0</v>
      </c>
      <c r="U134" s="20"/>
      <c r="V134" s="20">
        <f ca="1">OFFSET('Stor Factors'!$B$13,$O134-1,V$14)*$L134+OFFSET('Stor Factors'!$B$13,$K134-1,V$14)*$H134</f>
        <v>0</v>
      </c>
      <c r="X134" s="9">
        <f t="shared" ca="1" si="46"/>
        <v>0</v>
      </c>
      <c r="Z134" s="26" t="str">
        <f t="shared" ca="1" si="44"/>
        <v/>
      </c>
      <c r="AB134" s="20"/>
      <c r="AC134" s="93">
        <f ca="1">Function!AH134</f>
        <v>0</v>
      </c>
      <c r="AD134" s="99">
        <f t="shared" ca="1" si="47"/>
        <v>0</v>
      </c>
      <c r="AF134" s="51">
        <f t="shared" ca="1" si="43"/>
        <v>0</v>
      </c>
      <c r="AH134" s="51">
        <f t="shared" ca="1" si="40"/>
        <v>0</v>
      </c>
      <c r="AJ134" s="51">
        <f t="shared" ca="1" si="40"/>
        <v>0</v>
      </c>
      <c r="AK134" s="75">
        <f t="shared" ca="1" si="40"/>
        <v>0</v>
      </c>
      <c r="AL134" s="51">
        <f t="shared" ca="1" si="40"/>
        <v>0</v>
      </c>
      <c r="AN134" s="51">
        <f t="shared" ca="1" si="42"/>
        <v>0</v>
      </c>
    </row>
    <row r="135" spans="2:40" x14ac:dyDescent="0.2">
      <c r="B135" s="18">
        <f t="shared" ref="B135:B136" si="48">B134+1</f>
        <v>81</v>
      </c>
      <c r="D135" s="36" t="s">
        <v>114</v>
      </c>
      <c r="F135" s="51">
        <f ca="1">Function!R135</f>
        <v>0</v>
      </c>
      <c r="H135" s="79"/>
      <c r="K135" s="74">
        <v>0</v>
      </c>
      <c r="L135" s="51">
        <f t="shared" ca="1" si="45"/>
        <v>0</v>
      </c>
      <c r="N135" s="18"/>
      <c r="O135" s="74">
        <v>0</v>
      </c>
      <c r="P135" s="20">
        <f ca="1">OFFSET('Stor Factors'!$B$13,$O135-1,P$14)*$L135+OFFSET('Stor Factors'!$B$13,$K135-1,P$14)*$H135</f>
        <v>0</v>
      </c>
      <c r="R135" s="20">
        <f ca="1">OFFSET('Stor Factors'!$B$13,$O135-1,R$14)*$L135+OFFSET('Stor Factors'!$B$13,$K135-1,R$14)*$H135</f>
        <v>0</v>
      </c>
      <c r="S135" s="20"/>
      <c r="T135" s="20">
        <f ca="1">OFFSET('Stor Factors'!$B$13,$O135-1,T$14)*$L135+OFFSET('Stor Factors'!$B$13,$K135-1,T$14)*$H135</f>
        <v>0</v>
      </c>
      <c r="U135" s="20"/>
      <c r="V135" s="20">
        <f ca="1">OFFSET('Stor Factors'!$B$13,$O135-1,V$14)*$L135+OFFSET('Stor Factors'!$B$13,$K135-1,V$14)*$H135</f>
        <v>0</v>
      </c>
      <c r="X135" s="9">
        <f t="shared" ca="1" si="46"/>
        <v>0</v>
      </c>
      <c r="Z135" s="26" t="str">
        <f t="shared" ca="1" si="44"/>
        <v/>
      </c>
      <c r="AB135" s="20"/>
      <c r="AC135" s="93">
        <f ca="1">Function!AH135</f>
        <v>0</v>
      </c>
      <c r="AD135" s="99">
        <f t="shared" ca="1" si="47"/>
        <v>0</v>
      </c>
      <c r="AF135" s="51">
        <f t="shared" ca="1" si="43"/>
        <v>0</v>
      </c>
      <c r="AH135" s="51">
        <f t="shared" ca="1" si="40"/>
        <v>0</v>
      </c>
      <c r="AJ135" s="51">
        <f t="shared" ca="1" si="40"/>
        <v>0</v>
      </c>
      <c r="AK135" s="75">
        <f t="shared" ca="1" si="40"/>
        <v>0</v>
      </c>
      <c r="AL135" s="51">
        <f t="shared" ca="1" si="40"/>
        <v>0</v>
      </c>
      <c r="AN135" s="51">
        <f t="shared" ca="1" si="42"/>
        <v>0</v>
      </c>
    </row>
    <row r="136" spans="2:40" x14ac:dyDescent="0.2">
      <c r="B136" s="18">
        <f t="shared" si="48"/>
        <v>82</v>
      </c>
      <c r="D136" s="36" t="s">
        <v>39</v>
      </c>
      <c r="F136" s="51">
        <f ca="1">Function!R136</f>
        <v>0</v>
      </c>
      <c r="H136" s="79"/>
      <c r="K136" s="74">
        <v>0</v>
      </c>
      <c r="L136" s="51">
        <f t="shared" ca="1" si="45"/>
        <v>0</v>
      </c>
      <c r="N136" s="18"/>
      <c r="O136" s="74">
        <v>0</v>
      </c>
      <c r="P136" s="20">
        <f ca="1">OFFSET('Stor Factors'!$B$13,$O136-1,P$14)*$L136+OFFSET('Stor Factors'!$B$13,$K136-1,P$14)*$H136</f>
        <v>0</v>
      </c>
      <c r="R136" s="20">
        <f ca="1">OFFSET('Stor Factors'!$B$13,$O136-1,R$14)*$L136+OFFSET('Stor Factors'!$B$13,$K136-1,R$14)*$H136</f>
        <v>0</v>
      </c>
      <c r="S136" s="20"/>
      <c r="T136" s="20">
        <f ca="1">OFFSET('Stor Factors'!$B$13,$O136-1,T$14)*$L136+OFFSET('Stor Factors'!$B$13,$K136-1,T$14)*$H136</f>
        <v>0</v>
      </c>
      <c r="U136" s="20"/>
      <c r="V136" s="20">
        <f ca="1">OFFSET('Stor Factors'!$B$13,$O136-1,V$14)*$L136+OFFSET('Stor Factors'!$B$13,$K136-1,V$14)*$H136</f>
        <v>0</v>
      </c>
      <c r="X136" s="9">
        <f t="shared" ca="1" si="46"/>
        <v>0</v>
      </c>
      <c r="Z136" s="26" t="str">
        <f t="shared" ca="1" si="44"/>
        <v/>
      </c>
      <c r="AB136" s="20"/>
      <c r="AC136" s="93">
        <f ca="1">Function!AH136</f>
        <v>0</v>
      </c>
      <c r="AD136" s="99">
        <f t="shared" ca="1" si="47"/>
        <v>0</v>
      </c>
      <c r="AF136" s="51">
        <f t="shared" ca="1" si="43"/>
        <v>0</v>
      </c>
      <c r="AH136" s="51">
        <f t="shared" ca="1" si="40"/>
        <v>0</v>
      </c>
      <c r="AJ136" s="51">
        <f t="shared" ca="1" si="40"/>
        <v>0</v>
      </c>
      <c r="AK136" s="75">
        <f t="shared" ca="1" si="40"/>
        <v>0</v>
      </c>
      <c r="AL136" s="51">
        <f t="shared" ca="1" si="40"/>
        <v>0</v>
      </c>
      <c r="AN136" s="51">
        <f t="shared" ca="1" si="42"/>
        <v>0</v>
      </c>
    </row>
    <row r="137" spans="2:40" x14ac:dyDescent="0.2">
      <c r="D137" s="1" t="s">
        <v>20</v>
      </c>
      <c r="N137" s="18"/>
      <c r="Z137" s="26" t="str">
        <f t="shared" si="44"/>
        <v/>
      </c>
      <c r="AB137" s="20"/>
      <c r="AD137" s="99"/>
      <c r="AF137" s="51">
        <f t="shared" si="43"/>
        <v>0</v>
      </c>
      <c r="AH137" s="51">
        <f t="shared" si="40"/>
        <v>0</v>
      </c>
      <c r="AJ137" s="51">
        <f t="shared" si="40"/>
        <v>0</v>
      </c>
      <c r="AK137" s="75">
        <f t="shared" si="40"/>
        <v>0</v>
      </c>
      <c r="AL137" s="51">
        <f t="shared" si="40"/>
        <v>0</v>
      </c>
      <c r="AN137" s="51">
        <f t="shared" si="42"/>
        <v>0</v>
      </c>
    </row>
    <row r="138" spans="2:40" x14ac:dyDescent="0.2">
      <c r="B138" s="18">
        <f>B136+1</f>
        <v>83</v>
      </c>
      <c r="D138" s="1" t="s">
        <v>121</v>
      </c>
      <c r="F138" s="51">
        <f ca="1">Function!R138</f>
        <v>0</v>
      </c>
      <c r="K138" s="74">
        <v>0</v>
      </c>
      <c r="L138" s="51">
        <f t="shared" ref="L138:L143" ca="1" si="49">F138-H138</f>
        <v>0</v>
      </c>
      <c r="N138" s="18"/>
      <c r="O138" s="74">
        <v>0</v>
      </c>
      <c r="P138" s="20">
        <f ca="1">OFFSET('Stor Factors'!$B$13,$O138-1,P$14)*$L138+OFFSET('Stor Factors'!$B$13,$K138-1,P$14)*$H138</f>
        <v>0</v>
      </c>
      <c r="R138" s="20">
        <f ca="1">OFFSET('Stor Factors'!$B$13,$O138-1,R$14)*$L138+OFFSET('Stor Factors'!$B$13,$K138-1,R$14)*$H138</f>
        <v>0</v>
      </c>
      <c r="S138" s="20"/>
      <c r="T138" s="20">
        <f ca="1">OFFSET('Stor Factors'!$B$13,$O138-1,T$14)*$L138+OFFSET('Stor Factors'!$B$13,$K138-1,T$14)*$H138</f>
        <v>0</v>
      </c>
      <c r="U138" s="20"/>
      <c r="V138" s="20">
        <f ca="1">OFFSET('Stor Factors'!$B$13,$O138-1,V$14)*$L138+OFFSET('Stor Factors'!$B$13,$K138-1,V$14)*$H138</f>
        <v>0</v>
      </c>
      <c r="X138" s="9">
        <f t="shared" ref="X138:X143" ca="1" si="50">P138+R138+T138+V138</f>
        <v>0</v>
      </c>
      <c r="Z138" s="26" t="str">
        <f t="shared" ca="1" si="44"/>
        <v/>
      </c>
      <c r="AB138" s="20"/>
      <c r="AC138" s="93">
        <f ca="1">Function!AH138</f>
        <v>0</v>
      </c>
      <c r="AD138" s="99">
        <f ca="1">IFERROR(AC138/F138,0)</f>
        <v>0</v>
      </c>
      <c r="AF138" s="51">
        <f t="shared" ca="1" si="43"/>
        <v>0</v>
      </c>
      <c r="AH138" s="51">
        <f t="shared" ca="1" si="40"/>
        <v>0</v>
      </c>
      <c r="AJ138" s="51">
        <f t="shared" ca="1" si="40"/>
        <v>0</v>
      </c>
      <c r="AK138" s="75">
        <f t="shared" ca="1" si="40"/>
        <v>0</v>
      </c>
      <c r="AL138" s="51">
        <f t="shared" ca="1" si="40"/>
        <v>0</v>
      </c>
      <c r="AN138" s="51">
        <f t="shared" ca="1" si="42"/>
        <v>0</v>
      </c>
    </row>
    <row r="139" spans="2:40" x14ac:dyDescent="0.2">
      <c r="B139" s="18">
        <f>B138+1</f>
        <v>84</v>
      </c>
      <c r="D139" s="36" t="s">
        <v>122</v>
      </c>
      <c r="F139" s="51">
        <f ca="1">Function!R139</f>
        <v>0</v>
      </c>
      <c r="H139" s="79"/>
      <c r="K139" s="74">
        <v>0</v>
      </c>
      <c r="L139" s="51">
        <f t="shared" ca="1" si="49"/>
        <v>0</v>
      </c>
      <c r="N139" s="18"/>
      <c r="O139" s="74">
        <v>0</v>
      </c>
      <c r="P139" s="20">
        <f ca="1">OFFSET('Stor Factors'!$B$13,$O139-1,P$14)*$L139+OFFSET('Stor Factors'!$B$13,$K139-1,P$14)*$H139</f>
        <v>0</v>
      </c>
      <c r="R139" s="20">
        <f ca="1">OFFSET('Stor Factors'!$B$13,$O139-1,R$14)*$L139+OFFSET('Stor Factors'!$B$13,$K139-1,R$14)*$H139</f>
        <v>0</v>
      </c>
      <c r="S139" s="20"/>
      <c r="T139" s="20">
        <f ca="1">OFFSET('Stor Factors'!$B$13,$O139-1,T$14)*$L139+OFFSET('Stor Factors'!$B$13,$K139-1,T$14)*$H139</f>
        <v>0</v>
      </c>
      <c r="U139" s="20"/>
      <c r="V139" s="20">
        <f ca="1">OFFSET('Stor Factors'!$B$13,$O139-1,V$14)*$L139+OFFSET('Stor Factors'!$B$13,$K139-1,V$14)*$H139</f>
        <v>0</v>
      </c>
      <c r="X139" s="9">
        <f t="shared" ca="1" si="50"/>
        <v>0</v>
      </c>
      <c r="Z139" s="26" t="str">
        <f t="shared" ca="1" si="44"/>
        <v/>
      </c>
      <c r="AB139" s="20"/>
      <c r="AC139" s="93">
        <f ca="1">Function!AH139</f>
        <v>0</v>
      </c>
      <c r="AD139" s="99">
        <f ca="1">IFERROR(AC139/F139,0)</f>
        <v>0</v>
      </c>
      <c r="AF139" s="51">
        <f t="shared" ca="1" si="43"/>
        <v>0</v>
      </c>
      <c r="AH139" s="51">
        <f t="shared" ca="1" si="40"/>
        <v>0</v>
      </c>
      <c r="AJ139" s="51">
        <f t="shared" ca="1" si="40"/>
        <v>0</v>
      </c>
      <c r="AK139" s="75">
        <f t="shared" ca="1" si="40"/>
        <v>0</v>
      </c>
      <c r="AL139" s="51">
        <f t="shared" ca="1" si="40"/>
        <v>0</v>
      </c>
      <c r="AN139" s="51">
        <f t="shared" ca="1" si="42"/>
        <v>0</v>
      </c>
    </row>
    <row r="140" spans="2:40" x14ac:dyDescent="0.2">
      <c r="B140" s="18">
        <f t="shared" ref="B140:B143" si="51">B139+1</f>
        <v>85</v>
      </c>
      <c r="D140" s="36" t="s">
        <v>123</v>
      </c>
      <c r="F140" s="51">
        <f ca="1">Function!R140</f>
        <v>0</v>
      </c>
      <c r="H140" s="79"/>
      <c r="K140" s="74">
        <v>0</v>
      </c>
      <c r="L140" s="51">
        <f t="shared" ca="1" si="49"/>
        <v>0</v>
      </c>
      <c r="N140" s="18"/>
      <c r="O140" s="74">
        <v>0</v>
      </c>
      <c r="P140" s="20">
        <f ca="1">OFFSET('Stor Factors'!$B$13,$O140-1,P$14)*$L140+OFFSET('Stor Factors'!$B$13,$K140-1,P$14)*$H140</f>
        <v>0</v>
      </c>
      <c r="R140" s="20">
        <f ca="1">OFFSET('Stor Factors'!$B$13,$O140-1,R$14)*$L140+OFFSET('Stor Factors'!$B$13,$K140-1,R$14)*$H140</f>
        <v>0</v>
      </c>
      <c r="S140" s="20"/>
      <c r="T140" s="20">
        <f ca="1">OFFSET('Stor Factors'!$B$13,$O140-1,T$14)*$L140+OFFSET('Stor Factors'!$B$13,$K140-1,T$14)*$H140</f>
        <v>0</v>
      </c>
      <c r="U140" s="20"/>
      <c r="V140" s="20">
        <f ca="1">OFFSET('Stor Factors'!$B$13,$O140-1,V$14)*$L140+OFFSET('Stor Factors'!$B$13,$K140-1,V$14)*$H140</f>
        <v>0</v>
      </c>
      <c r="X140" s="9">
        <f t="shared" ca="1" si="50"/>
        <v>0</v>
      </c>
      <c r="Z140" s="26" t="str">
        <f t="shared" ca="1" si="44"/>
        <v/>
      </c>
      <c r="AB140" s="20"/>
      <c r="AC140" s="93">
        <f ca="1">Function!AH140</f>
        <v>0</v>
      </c>
      <c r="AD140" s="99">
        <f t="shared" ref="AD140:AD143" ca="1" si="52">IFERROR(AC140/F140,0)</f>
        <v>0</v>
      </c>
      <c r="AF140" s="51">
        <f t="shared" ca="1" si="43"/>
        <v>0</v>
      </c>
      <c r="AH140" s="51">
        <f t="shared" ref="AH140:AH160" ca="1" si="53">$AD140*R140</f>
        <v>0</v>
      </c>
      <c r="AJ140" s="51">
        <f t="shared" ref="AJ140:AL160" ca="1" si="54">$AD140*T140</f>
        <v>0</v>
      </c>
      <c r="AK140" s="75">
        <f t="shared" ca="1" si="54"/>
        <v>0</v>
      </c>
      <c r="AL140" s="51">
        <f t="shared" ca="1" si="54"/>
        <v>0</v>
      </c>
      <c r="AN140" s="51">
        <f t="shared" ca="1" si="42"/>
        <v>0</v>
      </c>
    </row>
    <row r="141" spans="2:40" x14ac:dyDescent="0.2">
      <c r="B141" s="18">
        <f t="shared" si="51"/>
        <v>86</v>
      </c>
      <c r="D141" s="36" t="s">
        <v>124</v>
      </c>
      <c r="F141" s="51">
        <f ca="1">Function!R141</f>
        <v>0</v>
      </c>
      <c r="H141" s="79"/>
      <c r="K141" s="74">
        <v>0</v>
      </c>
      <c r="L141" s="51">
        <f t="shared" ca="1" si="49"/>
        <v>0</v>
      </c>
      <c r="N141" s="18"/>
      <c r="O141" s="74">
        <v>0</v>
      </c>
      <c r="P141" s="20">
        <f ca="1">OFFSET('Stor Factors'!$B$13,$O141-1,P$14)*$L141+OFFSET('Stor Factors'!$B$13,$K141-1,P$14)*$H141</f>
        <v>0</v>
      </c>
      <c r="R141" s="20">
        <f ca="1">OFFSET('Stor Factors'!$B$13,$O141-1,R$14)*$L141+OFFSET('Stor Factors'!$B$13,$K141-1,R$14)*$H141</f>
        <v>0</v>
      </c>
      <c r="S141" s="20"/>
      <c r="T141" s="20">
        <f ca="1">OFFSET('Stor Factors'!$B$13,$O141-1,T$14)*$L141+OFFSET('Stor Factors'!$B$13,$K141-1,T$14)*$H141</f>
        <v>0</v>
      </c>
      <c r="U141" s="20"/>
      <c r="V141" s="20">
        <f ca="1">OFFSET('Stor Factors'!$B$13,$O141-1,V$14)*$L141+OFFSET('Stor Factors'!$B$13,$K141-1,V$14)*$H141</f>
        <v>0</v>
      </c>
      <c r="X141" s="9">
        <f t="shared" ca="1" si="50"/>
        <v>0</v>
      </c>
      <c r="Z141" s="26" t="str">
        <f t="shared" ca="1" si="44"/>
        <v/>
      </c>
      <c r="AB141" s="20"/>
      <c r="AC141" s="93">
        <f ca="1">Function!AH141</f>
        <v>0</v>
      </c>
      <c r="AD141" s="99">
        <f t="shared" ca="1" si="52"/>
        <v>0</v>
      </c>
      <c r="AF141" s="51">
        <f t="shared" ca="1" si="43"/>
        <v>0</v>
      </c>
      <c r="AH141" s="51">
        <f t="shared" ca="1" si="53"/>
        <v>0</v>
      </c>
      <c r="AJ141" s="51">
        <f t="shared" ca="1" si="54"/>
        <v>0</v>
      </c>
      <c r="AK141" s="75">
        <f t="shared" ca="1" si="54"/>
        <v>0</v>
      </c>
      <c r="AL141" s="51">
        <f t="shared" ca="1" si="54"/>
        <v>0</v>
      </c>
      <c r="AN141" s="51">
        <f t="shared" ca="1" si="42"/>
        <v>0</v>
      </c>
    </row>
    <row r="142" spans="2:40" x14ac:dyDescent="0.2">
      <c r="B142" s="18">
        <f t="shared" si="51"/>
        <v>87</v>
      </c>
      <c r="D142" s="36" t="s">
        <v>39</v>
      </c>
      <c r="F142" s="51">
        <f ca="1">Function!R142</f>
        <v>0</v>
      </c>
      <c r="H142" s="79"/>
      <c r="K142" s="74">
        <v>0</v>
      </c>
      <c r="L142" s="51">
        <f t="shared" ca="1" si="49"/>
        <v>0</v>
      </c>
      <c r="N142" s="18"/>
      <c r="O142" s="74">
        <v>0</v>
      </c>
      <c r="P142" s="20">
        <f ca="1">OFFSET('Stor Factors'!$B$13,$O142-1,P$14)*$L142+OFFSET('Stor Factors'!$B$13,$K142-1,P$14)*$H142</f>
        <v>0</v>
      </c>
      <c r="R142" s="20">
        <f ca="1">OFFSET('Stor Factors'!$B$13,$O142-1,R$14)*$L142+OFFSET('Stor Factors'!$B$13,$K142-1,R$14)*$H142</f>
        <v>0</v>
      </c>
      <c r="S142" s="20"/>
      <c r="T142" s="20">
        <f ca="1">OFFSET('Stor Factors'!$B$13,$O142-1,T$14)*$L142+OFFSET('Stor Factors'!$B$13,$K142-1,T$14)*$H142</f>
        <v>0</v>
      </c>
      <c r="U142" s="20"/>
      <c r="V142" s="20">
        <f ca="1">OFFSET('Stor Factors'!$B$13,$O142-1,V$14)*$L142+OFFSET('Stor Factors'!$B$13,$K142-1,V$14)*$H142</f>
        <v>0</v>
      </c>
      <c r="X142" s="9">
        <f t="shared" ca="1" si="50"/>
        <v>0</v>
      </c>
      <c r="Z142" s="26" t="str">
        <f t="shared" ca="1" si="44"/>
        <v/>
      </c>
      <c r="AB142" s="20"/>
      <c r="AC142" s="93">
        <f ca="1">Function!AH142</f>
        <v>0</v>
      </c>
      <c r="AD142" s="99">
        <f t="shared" ca="1" si="52"/>
        <v>0</v>
      </c>
      <c r="AF142" s="51">
        <f t="shared" ca="1" si="43"/>
        <v>0</v>
      </c>
      <c r="AH142" s="51">
        <f t="shared" ca="1" si="53"/>
        <v>0</v>
      </c>
      <c r="AJ142" s="51">
        <f t="shared" ca="1" si="54"/>
        <v>0</v>
      </c>
      <c r="AK142" s="75">
        <f t="shared" ca="1" si="54"/>
        <v>0</v>
      </c>
      <c r="AL142" s="51">
        <f t="shared" ca="1" si="54"/>
        <v>0</v>
      </c>
      <c r="AN142" s="51">
        <f t="shared" ca="1" si="42"/>
        <v>0</v>
      </c>
    </row>
    <row r="143" spans="2:40" x14ac:dyDescent="0.2">
      <c r="B143" s="18">
        <f t="shared" si="51"/>
        <v>88</v>
      </c>
      <c r="D143" s="36" t="s">
        <v>125</v>
      </c>
      <c r="F143" s="51">
        <f ca="1">Function!R143</f>
        <v>0</v>
      </c>
      <c r="H143" s="79"/>
      <c r="K143" s="74">
        <v>0</v>
      </c>
      <c r="L143" s="51">
        <f t="shared" ca="1" si="49"/>
        <v>0</v>
      </c>
      <c r="N143" s="18"/>
      <c r="O143" s="74">
        <v>0</v>
      </c>
      <c r="P143" s="20">
        <f ca="1">OFFSET('Stor Factors'!$B$13,$O143-1,P$14)*$L143+OFFSET('Stor Factors'!$B$13,$K143-1,P$14)*$H143</f>
        <v>0</v>
      </c>
      <c r="R143" s="20">
        <f ca="1">OFFSET('Stor Factors'!$B$13,$O143-1,R$14)*$L143+OFFSET('Stor Factors'!$B$13,$K143-1,R$14)*$H143</f>
        <v>0</v>
      </c>
      <c r="S143" s="20"/>
      <c r="T143" s="20">
        <f ca="1">OFFSET('Stor Factors'!$B$13,$O143-1,T$14)*$L143+OFFSET('Stor Factors'!$B$13,$K143-1,T$14)*$H143</f>
        <v>0</v>
      </c>
      <c r="U143" s="20"/>
      <c r="V143" s="20">
        <f ca="1">OFFSET('Stor Factors'!$B$13,$O143-1,V$14)*$L143+OFFSET('Stor Factors'!$B$13,$K143-1,V$14)*$H143</f>
        <v>0</v>
      </c>
      <c r="X143" s="9">
        <f t="shared" ca="1" si="50"/>
        <v>0</v>
      </c>
      <c r="Z143" s="26" t="str">
        <f t="shared" ca="1" si="44"/>
        <v/>
      </c>
      <c r="AB143" s="20"/>
      <c r="AC143" s="93">
        <f ca="1">Function!AH143</f>
        <v>0</v>
      </c>
      <c r="AD143" s="99">
        <f t="shared" ca="1" si="52"/>
        <v>0</v>
      </c>
      <c r="AF143" s="51">
        <f t="shared" ca="1" si="43"/>
        <v>0</v>
      </c>
      <c r="AH143" s="51">
        <f t="shared" ca="1" si="53"/>
        <v>0</v>
      </c>
      <c r="AJ143" s="51">
        <f t="shared" ca="1" si="54"/>
        <v>0</v>
      </c>
      <c r="AK143" s="75">
        <f t="shared" ca="1" si="54"/>
        <v>0</v>
      </c>
      <c r="AL143" s="51">
        <f t="shared" ca="1" si="54"/>
        <v>0</v>
      </c>
      <c r="AN143" s="51">
        <f t="shared" ca="1" si="42"/>
        <v>0</v>
      </c>
    </row>
    <row r="144" spans="2:40" x14ac:dyDescent="0.2">
      <c r="D144" s="1" t="s">
        <v>126</v>
      </c>
      <c r="K144" s="74"/>
      <c r="N144" s="18"/>
      <c r="Z144" s="26" t="str">
        <f t="shared" si="44"/>
        <v/>
      </c>
      <c r="AB144" s="20"/>
      <c r="AF144" s="51">
        <f t="shared" si="43"/>
        <v>0</v>
      </c>
      <c r="AH144" s="51">
        <f t="shared" si="53"/>
        <v>0</v>
      </c>
      <c r="AJ144" s="51">
        <f t="shared" si="54"/>
        <v>0</v>
      </c>
      <c r="AK144" s="75">
        <f t="shared" si="54"/>
        <v>0</v>
      </c>
      <c r="AL144" s="51">
        <f t="shared" si="54"/>
        <v>0</v>
      </c>
      <c r="AN144" s="51">
        <f t="shared" si="42"/>
        <v>0</v>
      </c>
    </row>
    <row r="145" spans="2:40" x14ac:dyDescent="0.2">
      <c r="B145" s="18">
        <f>B143+1</f>
        <v>89</v>
      </c>
      <c r="D145" s="36" t="s">
        <v>127</v>
      </c>
      <c r="F145" s="51">
        <f ca="1">Function!R145</f>
        <v>7271.6222767735126</v>
      </c>
      <c r="H145" s="79"/>
      <c r="K145" s="74">
        <v>0</v>
      </c>
      <c r="L145" s="51">
        <f t="shared" ref="L145" ca="1" si="55">F145-H145</f>
        <v>7271.6222767735126</v>
      </c>
      <c r="N145" s="18" t="s">
        <v>210</v>
      </c>
      <c r="O145" s="74">
        <v>51</v>
      </c>
      <c r="P145" s="20">
        <f ca="1">OFFSET('Stor Factors'!$B$13,$O145-1,P$14)*$L145+OFFSET('Stor Factors'!$B$13,$K145-1,P$14)*$H145</f>
        <v>5527.431389630101</v>
      </c>
      <c r="R145" s="20">
        <f ca="1">OFFSET('Stor Factors'!$B$13,$O145-1,R$14)*$L145+OFFSET('Stor Factors'!$B$13,$K145-1,R$14)*$H145</f>
        <v>1607.711951663088</v>
      </c>
      <c r="S145" s="20"/>
      <c r="T145" s="20">
        <f ca="1">OFFSET('Stor Factors'!$B$13,$O145-1,T$14)*$L145+OFFSET('Stor Factors'!$B$13,$K145-1,T$14)*$H145</f>
        <v>136.47893548032394</v>
      </c>
      <c r="U145" s="20"/>
      <c r="V145" s="20">
        <f ca="1">OFFSET('Stor Factors'!$B$13,$O145-1,V$14)*$L145+OFFSET('Stor Factors'!$B$13,$K145-1,V$14)*$H145</f>
        <v>0</v>
      </c>
      <c r="X145" s="9">
        <f t="shared" ref="X145" ca="1" si="56">P145+R145+T145+V145</f>
        <v>7271.6222767735135</v>
      </c>
      <c r="Z145" s="26" t="str">
        <f t="shared" ca="1" si="44"/>
        <v/>
      </c>
      <c r="AB145" s="20"/>
      <c r="AC145" s="93">
        <f>Function!AH145</f>
        <v>3051.4045268930399</v>
      </c>
      <c r="AD145" s="99">
        <f t="shared" ref="AD145" ca="1" si="57">IFERROR(AC145/F145,0)</f>
        <v>0.41963188003309998</v>
      </c>
      <c r="AF145" s="51">
        <f t="shared" ca="1" si="43"/>
        <v>2319.4864257844497</v>
      </c>
      <c r="AH145" s="51">
        <f t="shared" ca="1" si="53"/>
        <v>674.64718882806596</v>
      </c>
      <c r="AJ145" s="51">
        <f t="shared" ca="1" si="54"/>
        <v>57.270912280524492</v>
      </c>
      <c r="AK145" s="75">
        <f t="shared" ca="1" si="54"/>
        <v>0</v>
      </c>
      <c r="AL145" s="51">
        <f t="shared" ca="1" si="54"/>
        <v>0</v>
      </c>
      <c r="AN145" s="51">
        <f t="shared" ca="1" si="42"/>
        <v>3051.4045268930404</v>
      </c>
    </row>
    <row r="146" spans="2:40" x14ac:dyDescent="0.2">
      <c r="D146" s="1" t="s">
        <v>130</v>
      </c>
      <c r="N146" s="18"/>
      <c r="Z146" s="26" t="str">
        <f t="shared" si="44"/>
        <v/>
      </c>
      <c r="AB146" s="20"/>
      <c r="AF146" s="51">
        <f>$AD146*P146</f>
        <v>0</v>
      </c>
      <c r="AH146" s="51">
        <f t="shared" si="53"/>
        <v>0</v>
      </c>
      <c r="AJ146" s="51">
        <f t="shared" si="54"/>
        <v>0</v>
      </c>
      <c r="AK146" s="75">
        <f t="shared" si="54"/>
        <v>0</v>
      </c>
      <c r="AL146" s="51">
        <f t="shared" si="54"/>
        <v>0</v>
      </c>
      <c r="AN146" s="51">
        <f t="shared" si="42"/>
        <v>0</v>
      </c>
    </row>
    <row r="147" spans="2:40" x14ac:dyDescent="0.2">
      <c r="B147" s="18">
        <f>B145+1</f>
        <v>90</v>
      </c>
      <c r="D147" s="36" t="s">
        <v>131</v>
      </c>
      <c r="F147" s="51">
        <f ca="1">Function!R147</f>
        <v>0</v>
      </c>
      <c r="H147" s="79"/>
      <c r="K147" s="74">
        <v>0</v>
      </c>
      <c r="L147" s="51">
        <f t="shared" ref="L147:L149" ca="1" si="58">F147-H147</f>
        <v>0</v>
      </c>
      <c r="N147" s="18"/>
      <c r="O147" s="74">
        <v>0</v>
      </c>
      <c r="P147" s="20">
        <f ca="1">OFFSET('Stor Factors'!$B$13,$O147-1,P$14)*$L147+OFFSET('Stor Factors'!$B$13,$K147-1,P$14)*$H147</f>
        <v>0</v>
      </c>
      <c r="R147" s="20">
        <f ca="1">OFFSET('Stor Factors'!$B$13,$O147-1,R$14)*$L147+OFFSET('Stor Factors'!$B$13,$K147-1,R$14)*$H147</f>
        <v>0</v>
      </c>
      <c r="S147" s="20"/>
      <c r="T147" s="20">
        <f ca="1">OFFSET('Stor Factors'!$B$13,$O147-1,T$14)*$L147+OFFSET('Stor Factors'!$B$13,$K147-1,T$14)*$H147</f>
        <v>0</v>
      </c>
      <c r="U147" s="20"/>
      <c r="V147" s="20">
        <f ca="1">OFFSET('Stor Factors'!$B$13,$O147-1,V$14)*$L147+OFFSET('Stor Factors'!$B$13,$K147-1,V$14)*$H147</f>
        <v>0</v>
      </c>
      <c r="X147" s="9">
        <f t="shared" ref="X147:X149" ca="1" si="59">P147+R147+T147+V147</f>
        <v>0</v>
      </c>
      <c r="Z147" s="26" t="str">
        <f t="shared" ca="1" si="44"/>
        <v/>
      </c>
      <c r="AB147" s="20"/>
      <c r="AC147" s="93">
        <f ca="1">Function!AH147</f>
        <v>0</v>
      </c>
      <c r="AD147" s="99">
        <f t="shared" ref="AD147:AD149" ca="1" si="60">IFERROR(AC147/F147,0)</f>
        <v>0</v>
      </c>
      <c r="AF147" s="51">
        <f t="shared" ref="AF147:AF160" ca="1" si="61">$AD147*P147</f>
        <v>0</v>
      </c>
      <c r="AH147" s="51">
        <f t="shared" ca="1" si="53"/>
        <v>0</v>
      </c>
      <c r="AJ147" s="51">
        <f t="shared" ca="1" si="54"/>
        <v>0</v>
      </c>
      <c r="AK147" s="75">
        <f t="shared" ca="1" si="54"/>
        <v>0</v>
      </c>
      <c r="AL147" s="51">
        <f t="shared" ca="1" si="54"/>
        <v>0</v>
      </c>
      <c r="AN147" s="51">
        <f t="shared" ca="1" si="42"/>
        <v>0</v>
      </c>
    </row>
    <row r="148" spans="2:40" x14ac:dyDescent="0.2">
      <c r="B148" s="18">
        <f>B147+1</f>
        <v>91</v>
      </c>
      <c r="D148" s="36" t="s">
        <v>132</v>
      </c>
      <c r="F148" s="51">
        <f ca="1">Function!R148</f>
        <v>0</v>
      </c>
      <c r="H148" s="79"/>
      <c r="K148" s="74">
        <v>0</v>
      </c>
      <c r="L148" s="51">
        <f t="shared" ca="1" si="58"/>
        <v>0</v>
      </c>
      <c r="N148" s="18"/>
      <c r="O148" s="74">
        <v>0</v>
      </c>
      <c r="P148" s="20">
        <f ca="1">OFFSET('Stor Factors'!$B$13,$O148-1,P$14)*$L148+OFFSET('Stor Factors'!$B$13,$K148-1,P$14)*$H148</f>
        <v>0</v>
      </c>
      <c r="R148" s="20">
        <f ca="1">OFFSET('Stor Factors'!$B$13,$O148-1,R$14)*$L148+OFFSET('Stor Factors'!$B$13,$K148-1,R$14)*$H148</f>
        <v>0</v>
      </c>
      <c r="S148" s="20"/>
      <c r="T148" s="20">
        <f ca="1">OFFSET('Stor Factors'!$B$13,$O148-1,T$14)*$L148+OFFSET('Stor Factors'!$B$13,$K148-1,T$14)*$H148</f>
        <v>0</v>
      </c>
      <c r="U148" s="20"/>
      <c r="V148" s="20">
        <f ca="1">OFFSET('Stor Factors'!$B$13,$O148-1,V$14)*$L148+OFFSET('Stor Factors'!$B$13,$K148-1,V$14)*$H148</f>
        <v>0</v>
      </c>
      <c r="X148" s="9">
        <f t="shared" ca="1" si="59"/>
        <v>0</v>
      </c>
      <c r="Z148" s="26" t="str">
        <f t="shared" ca="1" si="44"/>
        <v/>
      </c>
      <c r="AB148" s="20"/>
      <c r="AC148" s="93">
        <f ca="1">Function!AH148</f>
        <v>0</v>
      </c>
      <c r="AD148" s="99">
        <f t="shared" ca="1" si="60"/>
        <v>0</v>
      </c>
      <c r="AF148" s="51">
        <f t="shared" ca="1" si="61"/>
        <v>0</v>
      </c>
      <c r="AH148" s="51">
        <f t="shared" ca="1" si="53"/>
        <v>0</v>
      </c>
      <c r="AJ148" s="51">
        <f t="shared" ca="1" si="54"/>
        <v>0</v>
      </c>
      <c r="AK148" s="75">
        <f t="shared" ca="1" si="54"/>
        <v>0</v>
      </c>
      <c r="AL148" s="51">
        <f t="shared" ca="1" si="54"/>
        <v>0</v>
      </c>
      <c r="AN148" s="51">
        <f t="shared" ca="1" si="42"/>
        <v>0</v>
      </c>
    </row>
    <row r="149" spans="2:40" x14ac:dyDescent="0.2">
      <c r="B149" s="18">
        <f t="shared" ref="B149" si="62">B148+1</f>
        <v>92</v>
      </c>
      <c r="D149" s="36" t="s">
        <v>133</v>
      </c>
      <c r="F149" s="51">
        <f ca="1">Function!R149</f>
        <v>0</v>
      </c>
      <c r="H149" s="79"/>
      <c r="K149" s="74">
        <v>0</v>
      </c>
      <c r="L149" s="51">
        <f t="shared" ca="1" si="58"/>
        <v>0</v>
      </c>
      <c r="N149" s="18"/>
      <c r="O149" s="74">
        <v>0</v>
      </c>
      <c r="P149" s="20">
        <f ca="1">OFFSET('Stor Factors'!$B$13,$O149-1,P$14)*$L149+OFFSET('Stor Factors'!$B$13,$K149-1,P$14)*$H149</f>
        <v>0</v>
      </c>
      <c r="R149" s="20">
        <f ca="1">OFFSET('Stor Factors'!$B$13,$O149-1,R$14)*$L149+OFFSET('Stor Factors'!$B$13,$K149-1,R$14)*$H149</f>
        <v>0</v>
      </c>
      <c r="S149" s="20"/>
      <c r="T149" s="20">
        <f ca="1">OFFSET('Stor Factors'!$B$13,$O149-1,T$14)*$L149+OFFSET('Stor Factors'!$B$13,$K149-1,T$14)*$H149</f>
        <v>0</v>
      </c>
      <c r="U149" s="20"/>
      <c r="V149" s="20">
        <f ca="1">OFFSET('Stor Factors'!$B$13,$O149-1,V$14)*$L149+OFFSET('Stor Factors'!$B$13,$K149-1,V$14)*$H149</f>
        <v>0</v>
      </c>
      <c r="X149" s="9">
        <f t="shared" ca="1" si="59"/>
        <v>0</v>
      </c>
      <c r="Z149" s="26" t="str">
        <f t="shared" ca="1" si="44"/>
        <v/>
      </c>
      <c r="AB149" s="20"/>
      <c r="AC149" s="93">
        <f ca="1">Function!AH149</f>
        <v>0</v>
      </c>
      <c r="AD149" s="99">
        <f t="shared" ca="1" si="60"/>
        <v>0</v>
      </c>
      <c r="AF149" s="51">
        <f t="shared" ca="1" si="61"/>
        <v>0</v>
      </c>
      <c r="AH149" s="51">
        <f t="shared" ca="1" si="53"/>
        <v>0</v>
      </c>
      <c r="AJ149" s="51">
        <f t="shared" ca="1" si="54"/>
        <v>0</v>
      </c>
      <c r="AK149" s="75">
        <f t="shared" ca="1" si="54"/>
        <v>0</v>
      </c>
      <c r="AL149" s="51">
        <f t="shared" ca="1" si="54"/>
        <v>0</v>
      </c>
      <c r="AN149" s="51">
        <f t="shared" ca="1" si="42"/>
        <v>0</v>
      </c>
    </row>
    <row r="150" spans="2:40" x14ac:dyDescent="0.2">
      <c r="D150" s="1" t="s">
        <v>134</v>
      </c>
      <c r="N150" s="18"/>
      <c r="Z150" s="26" t="str">
        <f t="shared" si="44"/>
        <v/>
      </c>
      <c r="AB150" s="20"/>
      <c r="AF150" s="51">
        <f t="shared" si="61"/>
        <v>0</v>
      </c>
      <c r="AH150" s="51">
        <f t="shared" si="53"/>
        <v>0</v>
      </c>
      <c r="AJ150" s="51">
        <f t="shared" si="54"/>
        <v>0</v>
      </c>
      <c r="AK150" s="75">
        <f t="shared" si="54"/>
        <v>0</v>
      </c>
      <c r="AL150" s="51">
        <f t="shared" si="54"/>
        <v>0</v>
      </c>
      <c r="AN150" s="51">
        <f t="shared" si="42"/>
        <v>0</v>
      </c>
    </row>
    <row r="151" spans="2:40" x14ac:dyDescent="0.2">
      <c r="B151" s="18">
        <f>B149+1</f>
        <v>93</v>
      </c>
      <c r="D151" s="36" t="s">
        <v>111</v>
      </c>
      <c r="F151" s="51">
        <f ca="1">Function!R151</f>
        <v>0</v>
      </c>
      <c r="H151" s="79"/>
      <c r="K151" s="74">
        <v>0</v>
      </c>
      <c r="L151" s="51">
        <f t="shared" ref="L151:L160" ca="1" si="63">F151-H151</f>
        <v>0</v>
      </c>
      <c r="N151" s="18"/>
      <c r="O151" s="74">
        <v>0</v>
      </c>
      <c r="P151" s="20">
        <f ca="1">OFFSET('Stor Factors'!$B$13,$O151-1,P$14)*$L151+OFFSET('Stor Factors'!$B$13,$K151-1,P$14)*$H151</f>
        <v>0</v>
      </c>
      <c r="R151" s="20">
        <f ca="1">OFFSET('Stor Factors'!$B$13,$O151-1,R$14)*$L151+OFFSET('Stor Factors'!$B$13,$K151-1,R$14)*$H151</f>
        <v>0</v>
      </c>
      <c r="S151" s="20"/>
      <c r="T151" s="20">
        <f ca="1">OFFSET('Stor Factors'!$B$13,$O151-1,T$14)*$L151+OFFSET('Stor Factors'!$B$13,$K151-1,T$14)*$H151</f>
        <v>0</v>
      </c>
      <c r="U151" s="20"/>
      <c r="V151" s="20">
        <f ca="1">OFFSET('Stor Factors'!$B$13,$O151-1,V$14)*$L151+OFFSET('Stor Factors'!$B$13,$K151-1,V$14)*$H151</f>
        <v>0</v>
      </c>
      <c r="X151" s="9">
        <f t="shared" ref="X151:X157" ca="1" si="64">P151+R151+T151+V151</f>
        <v>0</v>
      </c>
      <c r="Z151" s="26" t="str">
        <f t="shared" ca="1" si="44"/>
        <v/>
      </c>
      <c r="AB151" s="20"/>
      <c r="AC151" s="93">
        <f>Function!AH151</f>
        <v>0</v>
      </c>
      <c r="AD151" s="99">
        <f t="shared" ref="AD151:AD157" ca="1" si="65">IFERROR(AC151/F151,0)</f>
        <v>0</v>
      </c>
      <c r="AF151" s="51">
        <f t="shared" ca="1" si="61"/>
        <v>0</v>
      </c>
      <c r="AH151" s="51">
        <f t="shared" ca="1" si="53"/>
        <v>0</v>
      </c>
      <c r="AJ151" s="51">
        <f t="shared" ca="1" si="54"/>
        <v>0</v>
      </c>
      <c r="AK151" s="75">
        <f t="shared" ca="1" si="54"/>
        <v>0</v>
      </c>
      <c r="AL151" s="51">
        <f t="shared" ca="1" si="54"/>
        <v>0</v>
      </c>
      <c r="AN151" s="51">
        <f t="shared" ca="1" si="42"/>
        <v>0</v>
      </c>
    </row>
    <row r="152" spans="2:40" x14ac:dyDescent="0.2">
      <c r="B152" s="18">
        <f>B151+1</f>
        <v>94</v>
      </c>
      <c r="D152" s="36" t="s">
        <v>136</v>
      </c>
      <c r="F152" s="51">
        <f ca="1">Function!R152</f>
        <v>0</v>
      </c>
      <c r="H152" s="79"/>
      <c r="K152" s="74">
        <v>0</v>
      </c>
      <c r="L152" s="51">
        <f t="shared" ca="1" si="63"/>
        <v>0</v>
      </c>
      <c r="N152" s="18"/>
      <c r="O152" s="74">
        <v>0</v>
      </c>
      <c r="P152" s="20">
        <f ca="1">OFFSET('Stor Factors'!$B$13,$O152-1,P$14)*$L152+OFFSET('Stor Factors'!$B$13,$K152-1,P$14)*$H152</f>
        <v>0</v>
      </c>
      <c r="R152" s="20">
        <f ca="1">OFFSET('Stor Factors'!$B$13,$O152-1,R$14)*$L152+OFFSET('Stor Factors'!$B$13,$K152-1,R$14)*$H152</f>
        <v>0</v>
      </c>
      <c r="S152" s="20"/>
      <c r="T152" s="20">
        <f ca="1">OFFSET('Stor Factors'!$B$13,$O152-1,T$14)*$L152+OFFSET('Stor Factors'!$B$13,$K152-1,T$14)*$H152</f>
        <v>0</v>
      </c>
      <c r="U152" s="20"/>
      <c r="V152" s="20">
        <f ca="1">OFFSET('Stor Factors'!$B$13,$O152-1,V$14)*$L152+OFFSET('Stor Factors'!$B$13,$K152-1,V$14)*$H152</f>
        <v>0</v>
      </c>
      <c r="X152" s="9">
        <f t="shared" ca="1" si="64"/>
        <v>0</v>
      </c>
      <c r="Z152" s="26" t="str">
        <f t="shared" ca="1" si="44"/>
        <v/>
      </c>
      <c r="AB152" s="20"/>
      <c r="AC152" s="93">
        <f ca="1">Function!AH152</f>
        <v>0</v>
      </c>
      <c r="AD152" s="99">
        <f t="shared" ca="1" si="65"/>
        <v>0</v>
      </c>
      <c r="AF152" s="51">
        <f t="shared" ca="1" si="61"/>
        <v>0</v>
      </c>
      <c r="AH152" s="51">
        <f t="shared" ca="1" si="53"/>
        <v>0</v>
      </c>
      <c r="AJ152" s="51">
        <f t="shared" ca="1" si="54"/>
        <v>0</v>
      </c>
      <c r="AK152" s="75">
        <f t="shared" ca="1" si="54"/>
        <v>0</v>
      </c>
      <c r="AL152" s="51">
        <f t="shared" ca="1" si="54"/>
        <v>0</v>
      </c>
      <c r="AN152" s="51">
        <f t="shared" ca="1" si="42"/>
        <v>0</v>
      </c>
    </row>
    <row r="153" spans="2:40" x14ac:dyDescent="0.2">
      <c r="B153" s="18">
        <f>B152+1</f>
        <v>95</v>
      </c>
      <c r="D153" s="36" t="s">
        <v>137</v>
      </c>
      <c r="F153" s="51">
        <f ca="1">Function!R153</f>
        <v>0</v>
      </c>
      <c r="H153" s="79"/>
      <c r="K153" s="74">
        <v>0</v>
      </c>
      <c r="L153" s="51">
        <f t="shared" ca="1" si="63"/>
        <v>0</v>
      </c>
      <c r="N153" s="18"/>
      <c r="O153" s="74">
        <v>0</v>
      </c>
      <c r="P153" s="20">
        <f ca="1">OFFSET('Stor Factors'!$B$13,$O153-1,P$14)*$L153+OFFSET('Stor Factors'!$B$13,$K153-1,P$14)*$H153</f>
        <v>0</v>
      </c>
      <c r="R153" s="20">
        <f ca="1">OFFSET('Stor Factors'!$B$13,$O153-1,R$14)*$L153+OFFSET('Stor Factors'!$B$13,$K153-1,R$14)*$H153</f>
        <v>0</v>
      </c>
      <c r="S153" s="20"/>
      <c r="T153" s="20">
        <f ca="1">OFFSET('Stor Factors'!$B$13,$O153-1,T$14)*$L153+OFFSET('Stor Factors'!$B$13,$K153-1,T$14)*$H153</f>
        <v>0</v>
      </c>
      <c r="U153" s="20"/>
      <c r="V153" s="20">
        <f ca="1">OFFSET('Stor Factors'!$B$13,$O153-1,V$14)*$L153+OFFSET('Stor Factors'!$B$13,$K153-1,V$14)*$H153</f>
        <v>0</v>
      </c>
      <c r="X153" s="9">
        <f t="shared" ca="1" si="64"/>
        <v>0</v>
      </c>
      <c r="Z153" s="26" t="str">
        <f t="shared" ca="1" si="44"/>
        <v/>
      </c>
      <c r="AB153" s="20"/>
      <c r="AC153" s="93">
        <f ca="1">Function!AH153</f>
        <v>0</v>
      </c>
      <c r="AD153" s="99">
        <f t="shared" ca="1" si="65"/>
        <v>0</v>
      </c>
      <c r="AF153" s="51">
        <f t="shared" ca="1" si="61"/>
        <v>0</v>
      </c>
      <c r="AH153" s="51">
        <f t="shared" ca="1" si="53"/>
        <v>0</v>
      </c>
      <c r="AJ153" s="51">
        <f t="shared" ca="1" si="54"/>
        <v>0</v>
      </c>
      <c r="AK153" s="75">
        <f t="shared" ca="1" si="54"/>
        <v>0</v>
      </c>
      <c r="AL153" s="51">
        <f t="shared" ca="1" si="54"/>
        <v>0</v>
      </c>
      <c r="AN153" s="51">
        <f t="shared" ca="1" si="42"/>
        <v>0</v>
      </c>
    </row>
    <row r="154" spans="2:40" x14ac:dyDescent="0.2">
      <c r="B154" s="18">
        <f t="shared" ref="B154:B157" si="66">B153+1</f>
        <v>96</v>
      </c>
      <c r="D154" s="36" t="s">
        <v>138</v>
      </c>
      <c r="F154" s="51">
        <f ca="1">Function!R154</f>
        <v>0</v>
      </c>
      <c r="H154" s="79"/>
      <c r="K154" s="74">
        <v>0</v>
      </c>
      <c r="L154" s="51">
        <f t="shared" ca="1" si="63"/>
        <v>0</v>
      </c>
      <c r="N154" s="18"/>
      <c r="O154" s="74">
        <v>0</v>
      </c>
      <c r="P154" s="20">
        <f ca="1">OFFSET('Stor Factors'!$B$13,$O154-1,P$14)*$L154+OFFSET('Stor Factors'!$B$13,$K154-1,P$14)*$H154</f>
        <v>0</v>
      </c>
      <c r="R154" s="20">
        <f ca="1">OFFSET('Stor Factors'!$B$13,$O154-1,R$14)*$L154+OFFSET('Stor Factors'!$B$13,$K154-1,R$14)*$H154</f>
        <v>0</v>
      </c>
      <c r="S154" s="20"/>
      <c r="T154" s="20">
        <f ca="1">OFFSET('Stor Factors'!$B$13,$O154-1,T$14)*$L154+OFFSET('Stor Factors'!$B$13,$K154-1,T$14)*$H154</f>
        <v>0</v>
      </c>
      <c r="U154" s="20"/>
      <c r="V154" s="20">
        <f ca="1">OFFSET('Stor Factors'!$B$13,$O154-1,V$14)*$L154+OFFSET('Stor Factors'!$B$13,$K154-1,V$14)*$H154</f>
        <v>0</v>
      </c>
      <c r="X154" s="9">
        <f t="shared" ca="1" si="64"/>
        <v>0</v>
      </c>
      <c r="Z154" s="26" t="str">
        <f t="shared" ca="1" si="44"/>
        <v/>
      </c>
      <c r="AB154" s="20"/>
      <c r="AC154" s="93">
        <f ca="1">Function!AH154</f>
        <v>0</v>
      </c>
      <c r="AD154" s="99">
        <f t="shared" ca="1" si="65"/>
        <v>0</v>
      </c>
      <c r="AF154" s="51">
        <f t="shared" ca="1" si="61"/>
        <v>0</v>
      </c>
      <c r="AH154" s="51">
        <f t="shared" ca="1" si="53"/>
        <v>0</v>
      </c>
      <c r="AJ154" s="51">
        <f t="shared" ca="1" si="54"/>
        <v>0</v>
      </c>
      <c r="AK154" s="75">
        <f t="shared" ca="1" si="54"/>
        <v>0</v>
      </c>
      <c r="AL154" s="51">
        <f t="shared" ca="1" si="54"/>
        <v>0</v>
      </c>
      <c r="AN154" s="51">
        <f t="shared" ca="1" si="42"/>
        <v>0</v>
      </c>
    </row>
    <row r="155" spans="2:40" x14ac:dyDescent="0.2">
      <c r="B155" s="18">
        <f t="shared" si="66"/>
        <v>97</v>
      </c>
      <c r="D155" s="36" t="s">
        <v>139</v>
      </c>
      <c r="F155" s="51">
        <f ca="1">Function!R155</f>
        <v>0</v>
      </c>
      <c r="H155" s="79"/>
      <c r="K155" s="74">
        <v>0</v>
      </c>
      <c r="L155" s="51">
        <f t="shared" ca="1" si="63"/>
        <v>0</v>
      </c>
      <c r="N155" s="18"/>
      <c r="O155" s="74">
        <v>0</v>
      </c>
      <c r="P155" s="20">
        <f ca="1">OFFSET('Stor Factors'!$B$13,$O155-1,P$14)*$L155+OFFSET('Stor Factors'!$B$13,$K155-1,P$14)*$H155</f>
        <v>0</v>
      </c>
      <c r="R155" s="20">
        <f ca="1">OFFSET('Stor Factors'!$B$13,$O155-1,R$14)*$L155+OFFSET('Stor Factors'!$B$13,$K155-1,R$14)*$H155</f>
        <v>0</v>
      </c>
      <c r="S155" s="20"/>
      <c r="T155" s="20">
        <f ca="1">OFFSET('Stor Factors'!$B$13,$O155-1,T$14)*$L155+OFFSET('Stor Factors'!$B$13,$K155-1,T$14)*$H155</f>
        <v>0</v>
      </c>
      <c r="U155" s="20"/>
      <c r="V155" s="20">
        <f ca="1">OFFSET('Stor Factors'!$B$13,$O155-1,V$14)*$L155+OFFSET('Stor Factors'!$B$13,$K155-1,V$14)*$H155</f>
        <v>0</v>
      </c>
      <c r="X155" s="9">
        <f t="shared" ca="1" si="64"/>
        <v>0</v>
      </c>
      <c r="Z155" s="26" t="str">
        <f t="shared" ca="1" si="44"/>
        <v/>
      </c>
      <c r="AB155" s="20"/>
      <c r="AC155" s="93">
        <f ca="1">Function!AH155</f>
        <v>0</v>
      </c>
      <c r="AD155" s="99">
        <f t="shared" ca="1" si="65"/>
        <v>0</v>
      </c>
      <c r="AF155" s="51">
        <f t="shared" ca="1" si="61"/>
        <v>0</v>
      </c>
      <c r="AH155" s="51">
        <f t="shared" ca="1" si="53"/>
        <v>0</v>
      </c>
      <c r="AJ155" s="51">
        <f t="shared" ca="1" si="54"/>
        <v>0</v>
      </c>
      <c r="AK155" s="75">
        <f t="shared" ca="1" si="54"/>
        <v>0</v>
      </c>
      <c r="AL155" s="51">
        <f t="shared" ca="1" si="54"/>
        <v>0</v>
      </c>
      <c r="AN155" s="51">
        <f t="shared" ca="1" si="42"/>
        <v>0</v>
      </c>
    </row>
    <row r="156" spans="2:40" x14ac:dyDescent="0.2">
      <c r="B156" s="18">
        <f t="shared" si="66"/>
        <v>98</v>
      </c>
      <c r="D156" s="36" t="s">
        <v>140</v>
      </c>
      <c r="F156" s="51">
        <f ca="1">Function!R156</f>
        <v>0</v>
      </c>
      <c r="H156" s="79"/>
      <c r="K156" s="74">
        <v>0</v>
      </c>
      <c r="L156" s="51">
        <f t="shared" ca="1" si="63"/>
        <v>0</v>
      </c>
      <c r="N156" s="18"/>
      <c r="O156" s="74">
        <v>0</v>
      </c>
      <c r="P156" s="20">
        <f ca="1">OFFSET('Stor Factors'!$B$13,$O156-1,P$14)*$L156+OFFSET('Stor Factors'!$B$13,$K156-1,P$14)*$H156</f>
        <v>0</v>
      </c>
      <c r="R156" s="20">
        <f ca="1">OFFSET('Stor Factors'!$B$13,$O156-1,R$14)*$L156+OFFSET('Stor Factors'!$B$13,$K156-1,R$14)*$H156</f>
        <v>0</v>
      </c>
      <c r="S156" s="20"/>
      <c r="T156" s="20">
        <f ca="1">OFFSET('Stor Factors'!$B$13,$O156-1,T$14)*$L156+OFFSET('Stor Factors'!$B$13,$K156-1,T$14)*$H156</f>
        <v>0</v>
      </c>
      <c r="U156" s="20"/>
      <c r="V156" s="20">
        <f ca="1">OFFSET('Stor Factors'!$B$13,$O156-1,V$14)*$L156+OFFSET('Stor Factors'!$B$13,$K156-1,V$14)*$H156</f>
        <v>0</v>
      </c>
      <c r="X156" s="9">
        <f t="shared" ca="1" si="64"/>
        <v>0</v>
      </c>
      <c r="Z156" s="26" t="str">
        <f t="shared" ca="1" si="44"/>
        <v/>
      </c>
      <c r="AB156" s="20"/>
      <c r="AC156" s="93">
        <f ca="1">Function!AH156</f>
        <v>0</v>
      </c>
      <c r="AD156" s="99">
        <f t="shared" ca="1" si="65"/>
        <v>0</v>
      </c>
      <c r="AF156" s="51">
        <f t="shared" ca="1" si="61"/>
        <v>0</v>
      </c>
      <c r="AH156" s="51">
        <f t="shared" ca="1" si="53"/>
        <v>0</v>
      </c>
      <c r="AJ156" s="51">
        <f t="shared" ca="1" si="54"/>
        <v>0</v>
      </c>
      <c r="AK156" s="75">
        <f t="shared" ca="1" si="54"/>
        <v>0</v>
      </c>
      <c r="AL156" s="51">
        <f t="shared" ca="1" si="54"/>
        <v>0</v>
      </c>
      <c r="AN156" s="51">
        <f t="shared" ca="1" si="42"/>
        <v>0</v>
      </c>
    </row>
    <row r="157" spans="2:40" x14ac:dyDescent="0.2">
      <c r="B157" s="18">
        <f t="shared" si="66"/>
        <v>99</v>
      </c>
      <c r="D157" s="36" t="s">
        <v>141</v>
      </c>
      <c r="F157" s="51">
        <f ca="1">Function!R157</f>
        <v>0</v>
      </c>
      <c r="H157" s="79"/>
      <c r="K157" s="74">
        <v>0</v>
      </c>
      <c r="L157" s="51">
        <f t="shared" ca="1" si="63"/>
        <v>0</v>
      </c>
      <c r="N157" s="18"/>
      <c r="O157" s="74">
        <v>0</v>
      </c>
      <c r="P157" s="20">
        <f ca="1">OFFSET('Stor Factors'!$B$13,$O157-1,P$14)*$L157+OFFSET('Stor Factors'!$B$13,$K157-1,P$14)*$H157</f>
        <v>0</v>
      </c>
      <c r="R157" s="20">
        <f ca="1">OFFSET('Stor Factors'!$B$13,$O157-1,R$14)*$L157+OFFSET('Stor Factors'!$B$13,$K157-1,R$14)*$H157</f>
        <v>0</v>
      </c>
      <c r="S157" s="20"/>
      <c r="T157" s="20">
        <f ca="1">OFFSET('Stor Factors'!$B$13,$O157-1,T$14)*$L157+OFFSET('Stor Factors'!$B$13,$K157-1,T$14)*$H157</f>
        <v>0</v>
      </c>
      <c r="U157" s="20"/>
      <c r="V157" s="20">
        <f ca="1">OFFSET('Stor Factors'!$B$13,$O157-1,V$14)*$L157+OFFSET('Stor Factors'!$B$13,$K157-1,V$14)*$H157</f>
        <v>0</v>
      </c>
      <c r="X157" s="9">
        <f t="shared" ca="1" si="64"/>
        <v>0</v>
      </c>
      <c r="Z157" s="26" t="str">
        <f t="shared" ca="1" si="44"/>
        <v/>
      </c>
      <c r="AB157" s="20"/>
      <c r="AC157" s="93">
        <f ca="1">Function!AH157</f>
        <v>0</v>
      </c>
      <c r="AD157" s="99">
        <f t="shared" ca="1" si="65"/>
        <v>0</v>
      </c>
      <c r="AF157" s="51">
        <f t="shared" ca="1" si="61"/>
        <v>0</v>
      </c>
      <c r="AH157" s="51">
        <f t="shared" ca="1" si="53"/>
        <v>0</v>
      </c>
      <c r="AJ157" s="51">
        <f t="shared" ca="1" si="54"/>
        <v>0</v>
      </c>
      <c r="AK157" s="75">
        <f t="shared" ca="1" si="54"/>
        <v>0</v>
      </c>
      <c r="AL157" s="51">
        <f t="shared" ca="1" si="54"/>
        <v>0</v>
      </c>
      <c r="AN157" s="51">
        <f t="shared" ca="1" si="42"/>
        <v>0</v>
      </c>
    </row>
    <row r="158" spans="2:40" x14ac:dyDescent="0.2">
      <c r="D158" s="1" t="s">
        <v>143</v>
      </c>
      <c r="N158" s="18"/>
      <c r="P158" s="20"/>
      <c r="R158" s="20"/>
      <c r="S158" s="20"/>
      <c r="T158" s="20"/>
      <c r="U158" s="20"/>
      <c r="V158" s="20"/>
      <c r="X158" s="9"/>
      <c r="Z158" s="26" t="str">
        <f t="shared" si="44"/>
        <v/>
      </c>
      <c r="AB158" s="20"/>
      <c r="AF158" s="51">
        <f t="shared" si="61"/>
        <v>0</v>
      </c>
      <c r="AH158" s="51">
        <f t="shared" si="53"/>
        <v>0</v>
      </c>
      <c r="AJ158" s="51">
        <f t="shared" si="54"/>
        <v>0</v>
      </c>
      <c r="AK158" s="75">
        <f t="shared" si="54"/>
        <v>0</v>
      </c>
      <c r="AL158" s="51">
        <f t="shared" si="54"/>
        <v>0</v>
      </c>
      <c r="AN158" s="51">
        <f t="shared" si="42"/>
        <v>0</v>
      </c>
    </row>
    <row r="159" spans="2:40" x14ac:dyDescent="0.2">
      <c r="B159" s="18">
        <f>B157+1</f>
        <v>100</v>
      </c>
      <c r="D159" s="36" t="s">
        <v>144</v>
      </c>
      <c r="F159" s="51">
        <f ca="1">Function!R159</f>
        <v>10406.168494020048</v>
      </c>
      <c r="H159" s="79"/>
      <c r="K159" s="74">
        <v>0</v>
      </c>
      <c r="L159" s="51">
        <f t="shared" ca="1" si="63"/>
        <v>10406.168494020048</v>
      </c>
      <c r="N159" s="18" t="s">
        <v>224</v>
      </c>
      <c r="O159" s="74">
        <v>48</v>
      </c>
      <c r="P159" s="20">
        <f ca="1">OFFSET('Stor Factors'!$B$13,$O159-1,P$14)*$L159+OFFSET('Stor Factors'!$B$13,$K159-1,P$14)*$H159</f>
        <v>7367.8795497630026</v>
      </c>
      <c r="R159" s="20">
        <f ca="1">OFFSET('Stor Factors'!$B$13,$O159-1,R$14)*$L159+OFFSET('Stor Factors'!$B$13,$K159-1,R$14)*$H159</f>
        <v>2800.5498046649577</v>
      </c>
      <c r="S159" s="20"/>
      <c r="T159" s="20">
        <f ca="1">OFFSET('Stor Factors'!$B$13,$O159-1,T$14)*$L159+OFFSET('Stor Factors'!$B$13,$K159-1,T$14)*$H159</f>
        <v>237.73913959209017</v>
      </c>
      <c r="U159" s="20"/>
      <c r="V159" s="20">
        <f ca="1">OFFSET('Stor Factors'!$B$13,$O159-1,V$14)*$L159+OFFSET('Stor Factors'!$B$13,$K159-1,V$14)*$H159</f>
        <v>0</v>
      </c>
      <c r="X159" s="9">
        <f t="shared" ref="X159:X160" ca="1" si="67">P159+R159+T159+V159</f>
        <v>10406.16849402005</v>
      </c>
      <c r="Z159" s="26" t="str">
        <f t="shared" ca="1" si="44"/>
        <v/>
      </c>
      <c r="AB159" s="20"/>
      <c r="AC159" s="93">
        <f>Function!AH159</f>
        <v>0</v>
      </c>
      <c r="AD159" s="99"/>
      <c r="AF159" s="51"/>
      <c r="AH159" s="51"/>
      <c r="AJ159" s="51"/>
      <c r="AL159" s="51"/>
      <c r="AN159" s="51"/>
    </row>
    <row r="160" spans="2:40" x14ac:dyDescent="0.2">
      <c r="B160" s="18">
        <f>B159+1</f>
        <v>101</v>
      </c>
      <c r="D160" s="36" t="s">
        <v>147</v>
      </c>
      <c r="F160" s="51">
        <f ca="1">Function!R160</f>
        <v>13722.89977979701</v>
      </c>
      <c r="H160" s="38"/>
      <c r="K160" s="74">
        <v>0</v>
      </c>
      <c r="L160" s="51">
        <f t="shared" ca="1" si="63"/>
        <v>13722.89977979701</v>
      </c>
      <c r="N160" s="18" t="s">
        <v>225</v>
      </c>
      <c r="O160" s="74">
        <v>54</v>
      </c>
      <c r="P160" s="20">
        <f ca="1">OFFSET('Stor Factors'!$B$13,$O160-1,P$14)*$L160+OFFSET('Stor Factors'!$B$13,$K160-1,P$14)*$H160</f>
        <v>9545.8875453148667</v>
      </c>
      <c r="R160" s="20">
        <f ca="1">OFFSET('Stor Factors'!$B$13,$O160-1,R$14)*$L160+OFFSET('Stor Factors'!$B$13,$K160-1,R$14)*$H160</f>
        <v>3850.1706098340151</v>
      </c>
      <c r="S160" s="23"/>
      <c r="T160" s="20">
        <f ca="1">OFFSET('Stor Factors'!$B$13,$O160-1,T$14)*$L160+OFFSET('Stor Factors'!$B$13,$K160-1,T$14)*$H160</f>
        <v>326.84162464812778</v>
      </c>
      <c r="U160" s="23"/>
      <c r="V160" s="20">
        <f ca="1">OFFSET('Stor Factors'!$B$13,$O160-1,V$14)*$L160+OFFSET('Stor Factors'!$B$13,$K160-1,V$14)*$H160</f>
        <v>0</v>
      </c>
      <c r="X160" s="13">
        <f t="shared" ca="1" si="67"/>
        <v>13722.89977979701</v>
      </c>
      <c r="Z160" s="26" t="str">
        <f t="shared" ca="1" si="44"/>
        <v/>
      </c>
      <c r="AB160" s="20"/>
      <c r="AC160" s="93">
        <f>Function!AH160</f>
        <v>7866.4838935195839</v>
      </c>
      <c r="AD160" s="99">
        <f t="shared" ref="AD160" ca="1" si="68">IFERROR(AC160/F160,0)</f>
        <v>0.57323772815864327</v>
      </c>
      <c r="AF160" s="51">
        <f t="shared" ca="1" si="61"/>
        <v>5472.0628897341821</v>
      </c>
      <c r="AH160" s="51">
        <f t="shared" ca="1" si="53"/>
        <v>2207.063053404429</v>
      </c>
      <c r="AJ160" s="51">
        <f t="shared" ca="1" si="54"/>
        <v>187.3579503809728</v>
      </c>
      <c r="AK160" s="75">
        <f t="shared" ca="1" si="54"/>
        <v>0</v>
      </c>
      <c r="AL160" s="51">
        <f t="shared" ca="1" si="54"/>
        <v>0</v>
      </c>
      <c r="AN160" s="51">
        <f t="shared" ca="1" si="42"/>
        <v>7866.4838935195839</v>
      </c>
    </row>
    <row r="161" spans="2:40" x14ac:dyDescent="0.2">
      <c r="N161" s="18"/>
      <c r="S161" s="20"/>
      <c r="U161" s="20"/>
      <c r="Z161" s="26" t="str">
        <f t="shared" si="44"/>
        <v/>
      </c>
      <c r="AB161" s="20"/>
    </row>
    <row r="162" spans="2:40" x14ac:dyDescent="0.2">
      <c r="B162" s="18">
        <f>B160+1</f>
        <v>102</v>
      </c>
      <c r="D162" s="1" t="s">
        <v>150</v>
      </c>
      <c r="F162" s="81">
        <f ca="1">SUM(F116:F160)</f>
        <v>83789.27223971051</v>
      </c>
      <c r="H162" s="81">
        <f ca="1">SUM(H115:H160)</f>
        <v>2341.028111287892</v>
      </c>
      <c r="L162" s="81">
        <f ca="1">SUM(L116:L160)</f>
        <v>81448.244128422622</v>
      </c>
      <c r="P162" s="11">
        <f ca="1">SUM(P115:P160)</f>
        <v>49499.528677272407</v>
      </c>
      <c r="R162" s="11">
        <f ca="1">SUM(R115:R160)</f>
        <v>18810.678058975769</v>
      </c>
      <c r="S162" s="20"/>
      <c r="T162" s="11">
        <f ca="1">SUM(T115:T160)</f>
        <v>1343.4780311613579</v>
      </c>
      <c r="U162" s="20"/>
      <c r="V162" s="11">
        <f ca="1">SUM(V115:V160)</f>
        <v>14135.587472300971</v>
      </c>
      <c r="X162" s="11">
        <f ca="1">SUM(X115:X160)</f>
        <v>83789.272239710524</v>
      </c>
      <c r="Z162" s="26" t="str">
        <f ca="1">IF(ROUND(F162,4)=ROUND(X162,4), "", "check")</f>
        <v/>
      </c>
      <c r="AB162" s="20"/>
      <c r="AC162" s="94">
        <f ca="1">SUM(AC116:AC161)</f>
        <v>18114.010056501611</v>
      </c>
      <c r="AF162" s="94">
        <f ca="1">SUM(AF116:AF161)</f>
        <v>12825.262663793503</v>
      </c>
      <c r="AH162" s="94">
        <f ca="1">SUM(AH116:AH161)</f>
        <v>4874.9150424180061</v>
      </c>
      <c r="AJ162" s="94">
        <f ca="1">SUM(AJ116:AJ161)</f>
        <v>413.83235029010524</v>
      </c>
      <c r="AL162" s="94">
        <f ca="1">SUM(AL116:AL161)</f>
        <v>0</v>
      </c>
      <c r="AN162" s="94">
        <f ca="1">SUM(AN116:AN161)</f>
        <v>18114.010056501615</v>
      </c>
    </row>
    <row r="163" spans="2:40" x14ac:dyDescent="0.2">
      <c r="S163" s="20"/>
      <c r="U163" s="20"/>
      <c r="Z163" s="26" t="str">
        <f t="shared" si="44"/>
        <v/>
      </c>
      <c r="AB163" s="20"/>
    </row>
    <row r="164" spans="2:40" ht="13.5" thickBot="1" x14ac:dyDescent="0.25">
      <c r="B164" s="18">
        <f>B162+1</f>
        <v>103</v>
      </c>
      <c r="D164" s="1" t="s">
        <v>151</v>
      </c>
      <c r="F164" s="83">
        <f ca="1">F162+F104+F109+F108+F97</f>
        <v>193487.49708184868</v>
      </c>
      <c r="H164" s="83">
        <f ca="1">H162+H102+H109+H108+H97</f>
        <v>3486.8164338721635</v>
      </c>
      <c r="L164" s="83">
        <f ca="1">L162+L104+L109+L108+L97</f>
        <v>190000.68064797649</v>
      </c>
      <c r="P164" s="35">
        <f ca="1">P162+P104+P109+P108+P97</f>
        <v>106265.51371986591</v>
      </c>
      <c r="R164" s="35">
        <f ca="1">R162+R104+R109+R108+R97</f>
        <v>67317.433307812898</v>
      </c>
      <c r="S164" s="20"/>
      <c r="T164" s="35">
        <f ca="1">T162+T104+T109+T108+T97</f>
        <v>5768.9625818688937</v>
      </c>
      <c r="U164" s="20"/>
      <c r="V164" s="35">
        <f ca="1">V162+V104+V109+V108+V97</f>
        <v>14135.587472300971</v>
      </c>
      <c r="X164" s="35">
        <f ca="1">X162+X104+X109+X108+X97</f>
        <v>193487.49708184868</v>
      </c>
      <c r="Z164" s="26" t="str">
        <f t="shared" ca="1" si="44"/>
        <v/>
      </c>
      <c r="AB164" s="20"/>
      <c r="AF164" s="102"/>
      <c r="AH164" s="102"/>
      <c r="AJ164" s="102"/>
      <c r="AL164" s="102"/>
      <c r="AN164" s="102"/>
    </row>
    <row r="165" spans="2:40" ht="13.5" thickTop="1" x14ac:dyDescent="0.2">
      <c r="F165" s="51"/>
      <c r="H165" s="51"/>
      <c r="L165" s="51"/>
      <c r="P165" s="21"/>
      <c r="R165" s="21"/>
      <c r="S165" s="20"/>
      <c r="T165" s="21"/>
      <c r="U165" s="20"/>
      <c r="V165" s="21"/>
      <c r="X165" s="21"/>
      <c r="Z165" s="26" t="str">
        <f t="shared" si="44"/>
        <v/>
      </c>
      <c r="AB165" s="20"/>
    </row>
    <row r="166" spans="2:40" x14ac:dyDescent="0.2">
      <c r="F166" s="51"/>
      <c r="H166" s="51"/>
      <c r="L166" s="51"/>
      <c r="P166" s="8"/>
      <c r="S166" s="20"/>
      <c r="U166" s="20"/>
      <c r="Z166" s="26" t="str">
        <f t="shared" si="44"/>
        <v/>
      </c>
      <c r="AB166" s="20"/>
      <c r="AH166" s="102"/>
      <c r="AJ166" s="102"/>
      <c r="AL166" s="102"/>
      <c r="AN166" s="102"/>
    </row>
    <row r="167" spans="2:40" x14ac:dyDescent="0.2">
      <c r="F167" s="51"/>
      <c r="H167" s="51"/>
      <c r="L167" s="51"/>
      <c r="S167" s="20"/>
      <c r="U167" s="20"/>
      <c r="Z167" s="26" t="str">
        <f t="shared" si="44"/>
        <v/>
      </c>
    </row>
    <row r="168" spans="2:40" x14ac:dyDescent="0.2">
      <c r="D168" s="6" t="s">
        <v>152</v>
      </c>
      <c r="S168" s="20"/>
      <c r="U168" s="20"/>
      <c r="Z168" s="26" t="str">
        <f t="shared" si="44"/>
        <v/>
      </c>
    </row>
    <row r="169" spans="2:40" x14ac:dyDescent="0.2">
      <c r="D169" s="6"/>
      <c r="F169" s="51"/>
      <c r="H169" s="79"/>
      <c r="K169" s="74"/>
      <c r="L169" s="51"/>
      <c r="O169" s="74"/>
      <c r="P169" s="20"/>
      <c r="R169" s="20"/>
      <c r="S169" s="20"/>
      <c r="T169" s="20"/>
      <c r="U169" s="20"/>
      <c r="V169" s="20"/>
      <c r="X169" s="9"/>
      <c r="Z169" s="26" t="str">
        <f t="shared" si="44"/>
        <v/>
      </c>
      <c r="AB169" s="20"/>
    </row>
    <row r="170" spans="2:40" x14ac:dyDescent="0.2">
      <c r="B170" s="18">
        <f>B164+1</f>
        <v>104</v>
      </c>
      <c r="D170" s="1" t="s">
        <v>153</v>
      </c>
      <c r="F170" s="51">
        <f ca="1">Function!R170</f>
        <v>0</v>
      </c>
      <c r="H170" s="79"/>
      <c r="K170" s="74">
        <v>0</v>
      </c>
      <c r="L170" s="51">
        <f t="shared" ref="L170:L176" ca="1" si="69">F170-H170</f>
        <v>0</v>
      </c>
      <c r="O170" s="74">
        <v>0</v>
      </c>
      <c r="P170" s="20">
        <f ca="1">OFFSET('Stor Factors'!$B$13,$O170-1,P$14)*$L170+OFFSET('Stor Factors'!$B$13,$K170-1,P$14)*$H170</f>
        <v>0</v>
      </c>
      <c r="R170" s="20">
        <f ca="1">OFFSET('Stor Factors'!$B$13,$O170-1,R$14)*$L170+OFFSET('Stor Factors'!$B$13,$K170-1,R$14)*$H170</f>
        <v>0</v>
      </c>
      <c r="S170" s="20"/>
      <c r="T170" s="20">
        <f ca="1">OFFSET('Stor Factors'!$B$13,$O170-1,T$14)*$L170+OFFSET('Stor Factors'!$B$13,$K170-1,T$14)*$H170</f>
        <v>0</v>
      </c>
      <c r="U170" s="20"/>
      <c r="V170" s="20">
        <f ca="1">OFFSET('Stor Factors'!$B$13,$O170-1,V$14)*$L170+OFFSET('Stor Factors'!$B$13,$K170-1,V$14)*$H170</f>
        <v>0</v>
      </c>
      <c r="X170" s="9">
        <f t="shared" ref="X170:X176" ca="1" si="70">P170+R170+T170+V170</f>
        <v>0</v>
      </c>
      <c r="Z170" s="26" t="str">
        <f t="shared" ca="1" si="44"/>
        <v/>
      </c>
      <c r="AB170" s="20"/>
    </row>
    <row r="171" spans="2:40" x14ac:dyDescent="0.2">
      <c r="B171" s="18">
        <f t="shared" ref="B171:B176" si="71">B170+1</f>
        <v>105</v>
      </c>
      <c r="D171" s="1" t="s">
        <v>154</v>
      </c>
      <c r="F171" s="51">
        <f ca="1">Function!R171</f>
        <v>0</v>
      </c>
      <c r="H171" s="79"/>
      <c r="J171" s="2"/>
      <c r="K171" s="74">
        <v>0</v>
      </c>
      <c r="L171" s="51">
        <f t="shared" ca="1" si="69"/>
        <v>0</v>
      </c>
      <c r="O171" s="74">
        <v>0</v>
      </c>
      <c r="P171" s="20">
        <f ca="1">OFFSET('Stor Factors'!$B$13,$O171-1,P$14)*$L171+OFFSET('Stor Factors'!$B$13,$K171-1,P$14)*$H171</f>
        <v>0</v>
      </c>
      <c r="R171" s="20">
        <f ca="1">OFFSET('Stor Factors'!$B$13,$O171-1,R$14)*$L171+OFFSET('Stor Factors'!$B$13,$K171-1,R$14)*$H171</f>
        <v>0</v>
      </c>
      <c r="S171" s="20"/>
      <c r="T171" s="20">
        <f ca="1">OFFSET('Stor Factors'!$B$13,$O171-1,T$14)*$L171+OFFSET('Stor Factors'!$B$13,$K171-1,T$14)*$H171</f>
        <v>0</v>
      </c>
      <c r="U171" s="20"/>
      <c r="V171" s="20">
        <f ca="1">OFFSET('Stor Factors'!$B$13,$O171-1,V$14)*$L171+OFFSET('Stor Factors'!$B$13,$K171-1,V$14)*$H171</f>
        <v>0</v>
      </c>
      <c r="X171" s="9">
        <f t="shared" ca="1" si="70"/>
        <v>0</v>
      </c>
      <c r="Z171" s="26" t="str">
        <f t="shared" ca="1" si="44"/>
        <v/>
      </c>
      <c r="AB171" s="20"/>
    </row>
    <row r="172" spans="2:40" x14ac:dyDescent="0.2">
      <c r="B172" s="18">
        <f t="shared" si="71"/>
        <v>106</v>
      </c>
      <c r="D172" s="1" t="s">
        <v>155</v>
      </c>
      <c r="F172" s="51">
        <f ca="1">Function!R172</f>
        <v>0</v>
      </c>
      <c r="H172" s="79"/>
      <c r="J172" s="2"/>
      <c r="K172" s="74">
        <v>0</v>
      </c>
      <c r="L172" s="51">
        <f t="shared" ca="1" si="69"/>
        <v>0</v>
      </c>
      <c r="O172" s="74">
        <v>0</v>
      </c>
      <c r="P172" s="20">
        <f ca="1">OFFSET('Stor Factors'!$B$13,$O172-1,P$14)*$L172+OFFSET('Stor Factors'!$B$13,$K172-1,P$14)*$H172</f>
        <v>0</v>
      </c>
      <c r="R172" s="20">
        <f ca="1">OFFSET('Stor Factors'!$B$13,$O172-1,R$14)*$L172+OFFSET('Stor Factors'!$B$13,$K172-1,R$14)*$H172</f>
        <v>0</v>
      </c>
      <c r="S172" s="20"/>
      <c r="T172" s="20">
        <f ca="1">OFFSET('Stor Factors'!$B$13,$O172-1,T$14)*$L172+OFFSET('Stor Factors'!$B$13,$K172-1,T$14)*$H172</f>
        <v>0</v>
      </c>
      <c r="U172" s="20"/>
      <c r="V172" s="20">
        <f ca="1">OFFSET('Stor Factors'!$B$13,$O172-1,V$14)*$L172+OFFSET('Stor Factors'!$B$13,$K172-1,V$14)*$H172</f>
        <v>0</v>
      </c>
      <c r="X172" s="9">
        <f t="shared" ca="1" si="70"/>
        <v>0</v>
      </c>
      <c r="Z172" s="26" t="str">
        <f t="shared" ca="1" si="44"/>
        <v/>
      </c>
      <c r="AB172" s="20"/>
    </row>
    <row r="173" spans="2:40" x14ac:dyDescent="0.2">
      <c r="B173" s="18">
        <f t="shared" si="71"/>
        <v>107</v>
      </c>
      <c r="D173" s="1" t="s">
        <v>156</v>
      </c>
      <c r="F173" s="51">
        <f ca="1">Function!R173</f>
        <v>0</v>
      </c>
      <c r="H173" s="79"/>
      <c r="J173" s="2"/>
      <c r="K173" s="74">
        <v>0</v>
      </c>
      <c r="L173" s="51">
        <f t="shared" ca="1" si="69"/>
        <v>0</v>
      </c>
      <c r="O173" s="74">
        <v>0</v>
      </c>
      <c r="P173" s="20">
        <f ca="1">OFFSET('Stor Factors'!$B$13,$O173-1,P$14)*$L173+OFFSET('Stor Factors'!$B$13,$K173-1,P$14)*$H173</f>
        <v>0</v>
      </c>
      <c r="R173" s="20">
        <f ca="1">OFFSET('Stor Factors'!$B$13,$O173-1,R$14)*$L173+OFFSET('Stor Factors'!$B$13,$K173-1,R$14)*$H173</f>
        <v>0</v>
      </c>
      <c r="S173" s="20"/>
      <c r="T173" s="20">
        <f ca="1">OFFSET('Stor Factors'!$B$13,$O173-1,T$14)*$L173+OFFSET('Stor Factors'!$B$13,$K173-1,T$14)*$H173</f>
        <v>0</v>
      </c>
      <c r="U173" s="20"/>
      <c r="V173" s="20">
        <f ca="1">OFFSET('Stor Factors'!$B$13,$O173-1,V$14)*$L173+OFFSET('Stor Factors'!$B$13,$K173-1,V$14)*$H173</f>
        <v>0</v>
      </c>
      <c r="X173" s="9">
        <f t="shared" ca="1" si="70"/>
        <v>0</v>
      </c>
      <c r="Z173" s="26" t="str">
        <f t="shared" ca="1" si="44"/>
        <v/>
      </c>
      <c r="AB173" s="20"/>
    </row>
    <row r="174" spans="2:40" x14ac:dyDescent="0.2">
      <c r="B174" s="18">
        <f t="shared" si="71"/>
        <v>108</v>
      </c>
      <c r="D174" s="1" t="s">
        <v>157</v>
      </c>
      <c r="F174" s="51">
        <f ca="1">Function!R174</f>
        <v>0</v>
      </c>
      <c r="H174" s="79"/>
      <c r="J174" s="2"/>
      <c r="K174" s="74">
        <v>0</v>
      </c>
      <c r="L174" s="51">
        <f t="shared" ca="1" si="69"/>
        <v>0</v>
      </c>
      <c r="O174" s="74">
        <v>0</v>
      </c>
      <c r="P174" s="20">
        <f ca="1">OFFSET('Stor Factors'!$B$13,$O174-1,P$14)*$L174+OFFSET('Stor Factors'!$B$13,$K174-1,P$14)*$H174</f>
        <v>0</v>
      </c>
      <c r="R174" s="20">
        <f ca="1">OFFSET('Stor Factors'!$B$13,$O174-1,R$14)*$L174+OFFSET('Stor Factors'!$B$13,$K174-1,R$14)*$H174</f>
        <v>0</v>
      </c>
      <c r="S174" s="20"/>
      <c r="T174" s="20">
        <f ca="1">OFFSET('Stor Factors'!$B$13,$O174-1,T$14)*$L174+OFFSET('Stor Factors'!$B$13,$K174-1,T$14)*$H174</f>
        <v>0</v>
      </c>
      <c r="U174" s="20"/>
      <c r="V174" s="20">
        <f ca="1">OFFSET('Stor Factors'!$B$13,$O174-1,V$14)*$L174+OFFSET('Stor Factors'!$B$13,$K174-1,V$14)*$H174</f>
        <v>0</v>
      </c>
      <c r="X174" s="9">
        <f t="shared" ca="1" si="70"/>
        <v>0</v>
      </c>
      <c r="Z174" s="26" t="str">
        <f t="shared" ca="1" si="44"/>
        <v/>
      </c>
      <c r="AB174" s="20"/>
    </row>
    <row r="175" spans="2:40" x14ac:dyDescent="0.2">
      <c r="B175" s="18">
        <f t="shared" si="71"/>
        <v>109</v>
      </c>
      <c r="D175" s="1" t="s">
        <v>158</v>
      </c>
      <c r="F175" s="51">
        <f ca="1">Function!R175</f>
        <v>0</v>
      </c>
      <c r="H175" s="79"/>
      <c r="J175" s="2"/>
      <c r="K175" s="74">
        <v>0</v>
      </c>
      <c r="L175" s="51">
        <f t="shared" ca="1" si="69"/>
        <v>0</v>
      </c>
      <c r="O175" s="74">
        <v>0</v>
      </c>
      <c r="P175" s="20">
        <f ca="1">OFFSET('Stor Factors'!$B$13,$O175-1,P$14)*$L175+OFFSET('Stor Factors'!$B$13,$K175-1,P$14)*$H175</f>
        <v>0</v>
      </c>
      <c r="R175" s="20">
        <f ca="1">OFFSET('Stor Factors'!$B$13,$O175-1,R$14)*$L175+OFFSET('Stor Factors'!$B$13,$K175-1,R$14)*$H175</f>
        <v>0</v>
      </c>
      <c r="S175" s="20"/>
      <c r="T175" s="20">
        <f ca="1">OFFSET('Stor Factors'!$B$13,$O175-1,T$14)*$L175+OFFSET('Stor Factors'!$B$13,$K175-1,T$14)*$H175</f>
        <v>0</v>
      </c>
      <c r="U175" s="20"/>
      <c r="V175" s="20">
        <f ca="1">OFFSET('Stor Factors'!$B$13,$O175-1,V$14)*$L175+OFFSET('Stor Factors'!$B$13,$K175-1,V$14)*$H175</f>
        <v>0</v>
      </c>
      <c r="X175" s="9">
        <f t="shared" ca="1" si="70"/>
        <v>0</v>
      </c>
      <c r="Z175" s="26" t="str">
        <f t="shared" ca="1" si="44"/>
        <v/>
      </c>
      <c r="AB175" s="20"/>
    </row>
    <row r="176" spans="2:40" x14ac:dyDescent="0.2">
      <c r="B176" s="18">
        <f t="shared" si="71"/>
        <v>110</v>
      </c>
      <c r="D176" s="1" t="s">
        <v>159</v>
      </c>
      <c r="F176" s="51">
        <f ca="1">Function!R176</f>
        <v>0</v>
      </c>
      <c r="H176" s="79"/>
      <c r="J176" s="2"/>
      <c r="K176" s="74">
        <v>0</v>
      </c>
      <c r="L176" s="51">
        <f t="shared" ca="1" si="69"/>
        <v>0</v>
      </c>
      <c r="O176" s="74">
        <v>0</v>
      </c>
      <c r="P176" s="20">
        <f ca="1">OFFSET('Stor Factors'!$B$13,$O176-1,P$14)*$L176+OFFSET('Stor Factors'!$B$13,$K176-1,P$14)*$H176</f>
        <v>0</v>
      </c>
      <c r="R176" s="20">
        <f ca="1">OFFSET('Stor Factors'!$B$13,$O176-1,R$14)*$L176+OFFSET('Stor Factors'!$B$13,$K176-1,R$14)*$H176</f>
        <v>0</v>
      </c>
      <c r="S176" s="20"/>
      <c r="T176" s="20">
        <f ca="1">OFFSET('Stor Factors'!$B$13,$O176-1,T$14)*$L176+OFFSET('Stor Factors'!$B$13,$K176-1,T$14)*$H176</f>
        <v>0</v>
      </c>
      <c r="U176" s="20"/>
      <c r="V176" s="20">
        <f ca="1">OFFSET('Stor Factors'!$B$13,$O176-1,V$14)*$L176+OFFSET('Stor Factors'!$B$13,$K176-1,V$14)*$H176</f>
        <v>0</v>
      </c>
      <c r="X176" s="9">
        <f t="shared" ca="1" si="70"/>
        <v>0</v>
      </c>
      <c r="Z176" s="26" t="str">
        <f t="shared" ca="1" si="44"/>
        <v/>
      </c>
      <c r="AB176" s="20"/>
    </row>
    <row r="177" spans="2:28" x14ac:dyDescent="0.2">
      <c r="S177" s="20"/>
      <c r="U177" s="20"/>
      <c r="Z177" s="26" t="str">
        <f t="shared" si="44"/>
        <v/>
      </c>
      <c r="AB177" s="20"/>
    </row>
    <row r="178" spans="2:28" x14ac:dyDescent="0.2">
      <c r="B178" s="18">
        <f>B176+1</f>
        <v>111</v>
      </c>
      <c r="D178" s="1" t="s">
        <v>160</v>
      </c>
      <c r="F178" s="42">
        <f ca="1">SUM(F170:F176)</f>
        <v>0</v>
      </c>
      <c r="H178" s="42">
        <f>SUM(H170:H176)</f>
        <v>0</v>
      </c>
      <c r="J178" s="2"/>
      <c r="L178" s="42">
        <f ca="1">SUM(L170:L176)</f>
        <v>0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26" t="str">
        <f t="shared" ca="1" si="44"/>
        <v/>
      </c>
      <c r="AB178" s="20"/>
    </row>
    <row r="179" spans="2:28" x14ac:dyDescent="0.2">
      <c r="S179" s="20"/>
      <c r="U179" s="20"/>
      <c r="Z179" s="26" t="str">
        <f t="shared" si="44"/>
        <v/>
      </c>
      <c r="AB179" s="20"/>
    </row>
    <row r="180" spans="2:28" ht="13.5" thickBot="1" x14ac:dyDescent="0.25">
      <c r="B180" s="18">
        <f>B178+1</f>
        <v>112</v>
      </c>
      <c r="D180" s="1" t="s">
        <v>161</v>
      </c>
      <c r="F180" s="83">
        <f ca="1">F164-F178</f>
        <v>193487.49708184868</v>
      </c>
      <c r="H180" s="83">
        <f ca="1">H164-H178</f>
        <v>3486.8164338721635</v>
      </c>
      <c r="L180" s="83">
        <f ca="1">L164-L178</f>
        <v>190000.68064797649</v>
      </c>
      <c r="P180" s="35">
        <f ca="1">P164-P178</f>
        <v>106265.51371986591</v>
      </c>
      <c r="R180" s="35">
        <f ca="1">R164-R178</f>
        <v>67317.433307812898</v>
      </c>
      <c r="S180" s="20"/>
      <c r="T180" s="35">
        <f ca="1">T164-T178</f>
        <v>5768.9625818688937</v>
      </c>
      <c r="U180" s="20"/>
      <c r="V180" s="35">
        <f ca="1">V164-V178</f>
        <v>14135.587472300971</v>
      </c>
      <c r="X180" s="35">
        <f ca="1">X164-X178</f>
        <v>193487.49708184868</v>
      </c>
      <c r="Z180" s="26" t="str">
        <f t="shared" ca="1" si="44"/>
        <v/>
      </c>
      <c r="AB180" s="20"/>
    </row>
    <row r="181" spans="2:28" ht="13.5" thickTop="1" x14ac:dyDescent="0.2">
      <c r="D181" s="1" t="s">
        <v>226</v>
      </c>
      <c r="S181" s="20"/>
      <c r="U181" s="20"/>
      <c r="AB181" s="20"/>
    </row>
    <row r="182" spans="2:28" x14ac:dyDescent="0.2">
      <c r="D182" s="1" t="s">
        <v>183</v>
      </c>
      <c r="R182" s="9"/>
      <c r="AB182" s="20"/>
    </row>
    <row r="183" spans="2:28" x14ac:dyDescent="0.2">
      <c r="L183" s="51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sheetPr>
    <pageSetUpPr fitToPage="1"/>
  </sheetPr>
  <dimension ref="A6:AU76"/>
  <sheetViews>
    <sheetView topLeftCell="A49" workbookViewId="0">
      <selection activeCell="L5" sqref="L5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5" width="9.140625" style="1"/>
    <col min="16" max="16" width="26.5703125" style="1" bestFit="1" customWidth="1"/>
    <col min="17" max="17" width="1.7109375" style="1" customWidth="1"/>
    <col min="18" max="18" width="11.140625" style="1" customWidth="1"/>
    <col min="19" max="19" width="1.7109375" style="1" customWidth="1"/>
    <col min="20" max="20" width="11.140625" style="1" customWidth="1"/>
    <col min="21" max="21" width="1.7109375" style="1" customWidth="1"/>
    <col min="22" max="22" width="11.140625" style="1" customWidth="1"/>
    <col min="23" max="23" width="1.7109375" style="1" customWidth="1"/>
    <col min="24" max="24" width="11.140625" style="1" customWidth="1"/>
    <col min="25" max="31" width="9.140625" style="1" customWidth="1"/>
    <col min="32" max="34" width="9.140625" style="1"/>
    <col min="35" max="36" width="9.140625" style="1" customWidth="1"/>
    <col min="37" max="38" width="9.140625" style="1"/>
    <col min="39" max="39" width="9.140625" style="1" customWidth="1"/>
    <col min="40" max="16384" width="9.140625" style="1"/>
  </cols>
  <sheetData>
    <row r="6" spans="1:47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6"/>
      <c r="N6" s="6"/>
      <c r="O6" s="6"/>
      <c r="P6" s="6"/>
    </row>
    <row r="7" spans="1:47" x14ac:dyDescent="0.2">
      <c r="B7" s="146" t="s">
        <v>227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6"/>
      <c r="N7" s="6"/>
      <c r="O7" s="6"/>
      <c r="P7" s="6"/>
    </row>
    <row r="9" spans="1:47" x14ac:dyDescent="0.2">
      <c r="A9" s="18" t="s">
        <v>6</v>
      </c>
      <c r="B9" s="18" t="s">
        <v>18</v>
      </c>
      <c r="F9" s="18"/>
      <c r="J9" s="18" t="s">
        <v>193</v>
      </c>
      <c r="L9" s="18" t="s">
        <v>18</v>
      </c>
    </row>
    <row r="10" spans="1:47" x14ac:dyDescent="0.2">
      <c r="A10" s="4" t="s">
        <v>11</v>
      </c>
      <c r="B10" s="4" t="s">
        <v>189</v>
      </c>
      <c r="C10" s="5"/>
      <c r="D10" s="4" t="s">
        <v>2</v>
      </c>
      <c r="F10" s="4" t="s">
        <v>194</v>
      </c>
      <c r="H10" s="16" t="s">
        <v>195</v>
      </c>
      <c r="J10" s="4" t="s">
        <v>196</v>
      </c>
      <c r="L10" s="4" t="s">
        <v>173</v>
      </c>
      <c r="AH10" s="18"/>
      <c r="AJ10" s="18"/>
      <c r="AO10" s="18"/>
      <c r="AS10" s="18"/>
      <c r="AU10" s="18"/>
    </row>
    <row r="11" spans="1:47" x14ac:dyDescent="0.2">
      <c r="A11" s="18"/>
      <c r="B11" s="18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165</v>
      </c>
      <c r="K11" s="18"/>
      <c r="L11" s="58" t="s">
        <v>26</v>
      </c>
      <c r="AH11" s="18"/>
      <c r="AJ11" s="18"/>
      <c r="AK11" s="18"/>
      <c r="AM11" s="18"/>
      <c r="AO11" s="18"/>
      <c r="AQ11" s="112"/>
      <c r="AS11" s="18"/>
      <c r="AU11" s="18"/>
    </row>
    <row r="12" spans="1:47" x14ac:dyDescent="0.2">
      <c r="AH12" s="18"/>
      <c r="AM12" s="18"/>
      <c r="AN12" s="18"/>
      <c r="AO12" s="58"/>
      <c r="AP12" s="18"/>
      <c r="AQ12" s="58"/>
      <c r="AR12" s="18"/>
      <c r="AS12" s="58"/>
      <c r="AT12" s="18"/>
      <c r="AU12" s="58"/>
    </row>
    <row r="13" spans="1:47" hidden="1" x14ac:dyDescent="0.2">
      <c r="B13" s="116"/>
      <c r="C13" s="2"/>
      <c r="AH13" s="18"/>
    </row>
    <row r="14" spans="1:47" x14ac:dyDescent="0.2">
      <c r="A14" s="18">
        <v>1</v>
      </c>
      <c r="B14" s="2"/>
      <c r="C14" s="2" t="s">
        <v>166</v>
      </c>
      <c r="D14" s="20">
        <f>SUM(F14:L14)</f>
        <v>30022.717863727081</v>
      </c>
      <c r="F14" s="20">
        <v>30022.717863727081</v>
      </c>
      <c r="G14" s="20"/>
      <c r="H14" s="20">
        <v>0</v>
      </c>
      <c r="I14" s="20"/>
      <c r="J14" s="20">
        <v>0</v>
      </c>
      <c r="K14" s="20"/>
      <c r="L14" s="20">
        <v>0</v>
      </c>
      <c r="AH14" s="18"/>
      <c r="AJ14" s="2"/>
      <c r="AK14" s="59"/>
      <c r="AM14" s="23"/>
      <c r="AO14" s="23"/>
      <c r="AP14" s="23"/>
      <c r="AQ14" s="23"/>
      <c r="AR14" s="23"/>
      <c r="AS14" s="23"/>
      <c r="AT14" s="23"/>
      <c r="AU14" s="23"/>
    </row>
    <row r="15" spans="1:47" x14ac:dyDescent="0.2">
      <c r="A15" s="18">
        <v>2</v>
      </c>
      <c r="B15" s="2" t="s">
        <v>205</v>
      </c>
      <c r="C15" s="2"/>
      <c r="D15" s="25">
        <f>SUM(F15:L15)</f>
        <v>1</v>
      </c>
      <c r="F15" s="25">
        <f>IFERROR(F14/$D14,0)</f>
        <v>1</v>
      </c>
      <c r="H15" s="25">
        <f>IFERROR(H14/$D14,0)</f>
        <v>0</v>
      </c>
      <c r="J15" s="25">
        <f>IFERROR(J14/$D14,0)</f>
        <v>0</v>
      </c>
      <c r="L15" s="25">
        <f>IFERROR(L14/$D14,0)</f>
        <v>0</v>
      </c>
      <c r="AH15" s="18"/>
      <c r="AJ15" s="2"/>
      <c r="AK15" s="59"/>
      <c r="AM15" s="64"/>
      <c r="AO15" s="64"/>
      <c r="AQ15" s="64"/>
      <c r="AS15" s="64"/>
      <c r="AU15" s="64"/>
    </row>
    <row r="16" spans="1:47" x14ac:dyDescent="0.2">
      <c r="A16" s="18"/>
      <c r="B16" s="2"/>
      <c r="C16" s="2"/>
      <c r="AH16" s="18"/>
      <c r="AJ16" s="32"/>
      <c r="AK16" s="32"/>
    </row>
    <row r="17" spans="1:47" x14ac:dyDescent="0.2">
      <c r="A17" s="18">
        <v>3</v>
      </c>
      <c r="B17" s="2"/>
      <c r="C17" s="2" t="s">
        <v>166</v>
      </c>
      <c r="D17" s="20">
        <f>SUM(F17:L17)</f>
        <v>-17354.751934163171</v>
      </c>
      <c r="F17" s="20">
        <v>-17354.751934163171</v>
      </c>
      <c r="G17" s="20"/>
      <c r="H17" s="20">
        <v>0</v>
      </c>
      <c r="I17" s="20"/>
      <c r="J17" s="20">
        <v>0</v>
      </c>
      <c r="K17" s="20"/>
      <c r="L17" s="20">
        <v>0</v>
      </c>
      <c r="AH17" s="18"/>
      <c r="AJ17" s="2"/>
      <c r="AK17" s="59"/>
      <c r="AM17" s="23"/>
      <c r="AO17" s="23"/>
      <c r="AP17" s="23"/>
      <c r="AQ17" s="23"/>
      <c r="AR17" s="23"/>
      <c r="AS17" s="23"/>
      <c r="AT17" s="23"/>
      <c r="AU17" s="23"/>
    </row>
    <row r="18" spans="1:47" x14ac:dyDescent="0.2">
      <c r="A18" s="18">
        <v>4</v>
      </c>
      <c r="B18" s="2" t="s">
        <v>209</v>
      </c>
      <c r="C18" s="2"/>
      <c r="D18" s="25">
        <f>SUM(F18:L18)</f>
        <v>1</v>
      </c>
      <c r="F18" s="25">
        <f>IFERROR(F17/$D17,0)</f>
        <v>1</v>
      </c>
      <c r="H18" s="25">
        <f>IFERROR(H17/$D17,0)</f>
        <v>0</v>
      </c>
      <c r="J18" s="25">
        <f>IFERROR(J17/$D17,0)</f>
        <v>0</v>
      </c>
      <c r="L18" s="25">
        <f>IFERROR(L17/$D17,0)</f>
        <v>0</v>
      </c>
      <c r="AH18" s="18"/>
      <c r="AJ18" s="2"/>
      <c r="AK18" s="59"/>
      <c r="AM18" s="64"/>
      <c r="AO18" s="64"/>
      <c r="AQ18" s="64"/>
      <c r="AS18" s="64"/>
      <c r="AU18" s="64"/>
    </row>
    <row r="19" spans="1:47" x14ac:dyDescent="0.2">
      <c r="A19" s="18"/>
      <c r="B19" s="2"/>
      <c r="C19" s="2"/>
      <c r="AH19" s="18"/>
      <c r="AJ19" s="32"/>
      <c r="AK19" s="32"/>
    </row>
    <row r="20" spans="1:47" x14ac:dyDescent="0.2">
      <c r="A20" s="18">
        <v>5</v>
      </c>
      <c r="B20" s="2"/>
      <c r="C20" s="2" t="s">
        <v>166</v>
      </c>
      <c r="D20" s="20">
        <f>SUM(F20:L20)</f>
        <v>7.3027000000000006</v>
      </c>
      <c r="F20" s="20">
        <v>7.3027000000000006</v>
      </c>
      <c r="G20" s="20"/>
      <c r="H20" s="20">
        <v>0</v>
      </c>
      <c r="I20" s="20"/>
      <c r="J20" s="20">
        <v>0</v>
      </c>
      <c r="K20" s="20"/>
      <c r="L20" s="20">
        <v>0</v>
      </c>
      <c r="AH20" s="18"/>
      <c r="AJ20" s="2"/>
      <c r="AK20" s="59"/>
      <c r="AM20" s="23"/>
      <c r="AO20" s="23"/>
      <c r="AP20" s="23"/>
      <c r="AQ20" s="23"/>
      <c r="AR20" s="23"/>
      <c r="AS20" s="23"/>
      <c r="AT20" s="23"/>
      <c r="AU20" s="23"/>
    </row>
    <row r="21" spans="1:47" x14ac:dyDescent="0.2">
      <c r="A21" s="18">
        <v>6</v>
      </c>
      <c r="B21" s="2" t="s">
        <v>201</v>
      </c>
      <c r="C21" s="2"/>
      <c r="D21" s="25">
        <f>SUM(F21:L21)</f>
        <v>1</v>
      </c>
      <c r="F21" s="25">
        <f>IFERROR(F20/$D20,0)</f>
        <v>1</v>
      </c>
      <c r="H21" s="25">
        <f>IFERROR(H20/$D20,0)</f>
        <v>0</v>
      </c>
      <c r="J21" s="25">
        <f>IFERROR(J20/$D20,0)</f>
        <v>0</v>
      </c>
      <c r="L21" s="25">
        <f>IFERROR(L20/$D20,0)</f>
        <v>0</v>
      </c>
      <c r="AH21" s="18"/>
      <c r="AJ21" s="2"/>
      <c r="AK21" s="59"/>
      <c r="AM21" s="64"/>
      <c r="AO21" s="64"/>
      <c r="AQ21" s="64"/>
      <c r="AS21" s="64"/>
      <c r="AU21" s="64"/>
    </row>
    <row r="22" spans="1:47" ht="15" x14ac:dyDescent="0.25">
      <c r="A22" s="18"/>
      <c r="B22" s="2"/>
      <c r="C22" s="2"/>
      <c r="D22"/>
      <c r="AH22" s="18"/>
      <c r="AJ22" s="60"/>
      <c r="AK22" s="32"/>
      <c r="AM22"/>
    </row>
    <row r="23" spans="1:47" x14ac:dyDescent="0.2">
      <c r="A23" s="18">
        <v>7</v>
      </c>
      <c r="B23" s="2"/>
      <c r="C23" s="2" t="s">
        <v>167</v>
      </c>
      <c r="D23" s="20">
        <f>SUM(F23:L23)</f>
        <v>1640.1810497976596</v>
      </c>
      <c r="F23" s="20">
        <v>1640.1810497976596</v>
      </c>
      <c r="G23" s="20"/>
      <c r="H23" s="20">
        <v>0</v>
      </c>
      <c r="I23" s="20"/>
      <c r="J23" s="20">
        <v>0</v>
      </c>
      <c r="K23" s="20"/>
      <c r="L23" s="20">
        <v>0</v>
      </c>
      <c r="AH23" s="18"/>
      <c r="AJ23" s="2"/>
      <c r="AK23" s="59"/>
      <c r="AM23" s="23"/>
      <c r="AO23" s="23"/>
      <c r="AP23" s="23"/>
      <c r="AQ23" s="23"/>
      <c r="AR23" s="23"/>
      <c r="AS23" s="23"/>
      <c r="AT23" s="23"/>
      <c r="AU23" s="23"/>
    </row>
    <row r="24" spans="1:47" x14ac:dyDescent="0.2">
      <c r="A24" s="18">
        <v>8</v>
      </c>
      <c r="B24" s="2" t="s">
        <v>222</v>
      </c>
      <c r="C24" s="2"/>
      <c r="D24" s="25">
        <f>SUM(F24:L24)</f>
        <v>1</v>
      </c>
      <c r="F24" s="25">
        <f>IFERROR(F23/$D23,0)</f>
        <v>1</v>
      </c>
      <c r="H24" s="25">
        <f>IFERROR(H23/$D23,0)</f>
        <v>0</v>
      </c>
      <c r="J24" s="25">
        <f>IFERROR(J23/$D23,0)</f>
        <v>0</v>
      </c>
      <c r="L24" s="25">
        <f>IFERROR(L23/$D23,0)</f>
        <v>0</v>
      </c>
      <c r="AH24" s="18"/>
      <c r="AJ24" s="2"/>
      <c r="AK24" s="32"/>
      <c r="AM24" s="64"/>
      <c r="AO24" s="64"/>
      <c r="AQ24" s="64"/>
      <c r="AS24" s="64"/>
      <c r="AU24" s="64"/>
    </row>
    <row r="25" spans="1:47" x14ac:dyDescent="0.2">
      <c r="A25" s="18"/>
      <c r="B25" s="2"/>
      <c r="C25" s="2"/>
      <c r="AH25" s="18"/>
      <c r="AJ25" s="32"/>
      <c r="AK25" s="32"/>
    </row>
    <row r="26" spans="1:47" x14ac:dyDescent="0.2">
      <c r="A26" s="18">
        <v>9</v>
      </c>
      <c r="B26" s="2"/>
      <c r="C26" s="2" t="s">
        <v>166</v>
      </c>
      <c r="D26" s="20">
        <f>SUM(F26:L26)</f>
        <v>9113.3284516697677</v>
      </c>
      <c r="F26" s="20">
        <v>9113.3284516697677</v>
      </c>
      <c r="G26" s="20"/>
      <c r="H26" s="20">
        <v>0</v>
      </c>
      <c r="I26" s="20"/>
      <c r="J26" s="20">
        <v>0</v>
      </c>
      <c r="K26" s="20"/>
      <c r="L26" s="20">
        <v>0</v>
      </c>
      <c r="AH26" s="18"/>
      <c r="AJ26" s="2"/>
      <c r="AK26" s="59"/>
      <c r="AM26" s="23"/>
      <c r="AO26" s="23"/>
      <c r="AP26" s="23"/>
      <c r="AQ26" s="23"/>
      <c r="AR26" s="23"/>
      <c r="AS26" s="23"/>
      <c r="AT26" s="23"/>
      <c r="AU26" s="23"/>
    </row>
    <row r="27" spans="1:47" x14ac:dyDescent="0.2">
      <c r="A27" s="18">
        <v>10</v>
      </c>
      <c r="B27" s="2" t="s">
        <v>204</v>
      </c>
      <c r="C27" s="2"/>
      <c r="D27" s="25">
        <f>SUM(F27:L27)</f>
        <v>1</v>
      </c>
      <c r="F27" s="25">
        <f>IFERROR(F26/$D26,0)</f>
        <v>1</v>
      </c>
      <c r="H27" s="25">
        <f>IFERROR(H26/$D26,0)</f>
        <v>0</v>
      </c>
      <c r="J27" s="25">
        <f>IFERROR(J26/$D26,0)</f>
        <v>0</v>
      </c>
      <c r="L27" s="25">
        <f>IFERROR(L26/$D26,0)</f>
        <v>0</v>
      </c>
      <c r="AH27" s="18"/>
      <c r="AJ27" s="2"/>
      <c r="AK27" s="59"/>
      <c r="AM27" s="64"/>
      <c r="AO27" s="64"/>
      <c r="AQ27" s="64"/>
      <c r="AS27" s="64"/>
      <c r="AU27" s="64"/>
    </row>
    <row r="28" spans="1:47" x14ac:dyDescent="0.2">
      <c r="A28" s="18"/>
      <c r="B28" s="2"/>
      <c r="C28" s="2"/>
      <c r="AH28" s="18"/>
      <c r="AJ28" s="32"/>
      <c r="AK28" s="32"/>
    </row>
    <row r="29" spans="1:47" x14ac:dyDescent="0.2">
      <c r="A29" s="18">
        <v>11</v>
      </c>
      <c r="B29" s="2"/>
      <c r="C29" s="2" t="s">
        <v>166</v>
      </c>
      <c r="D29" s="20">
        <f>SUM(F29:L29)</f>
        <v>-2950.0008695332904</v>
      </c>
      <c r="F29" s="20">
        <v>-2950.0008695332904</v>
      </c>
      <c r="G29" s="20"/>
      <c r="H29" s="20">
        <v>0</v>
      </c>
      <c r="I29" s="20"/>
      <c r="J29" s="20">
        <v>0</v>
      </c>
      <c r="K29" s="20"/>
      <c r="L29" s="20">
        <v>0</v>
      </c>
      <c r="AH29" s="18"/>
      <c r="AJ29" s="2"/>
      <c r="AK29" s="59"/>
      <c r="AM29" s="23"/>
      <c r="AO29" s="23"/>
      <c r="AP29" s="23"/>
      <c r="AQ29" s="23"/>
      <c r="AR29" s="23"/>
      <c r="AS29" s="23"/>
      <c r="AT29" s="23"/>
      <c r="AU29" s="23"/>
    </row>
    <row r="30" spans="1:47" x14ac:dyDescent="0.2">
      <c r="A30" s="18">
        <v>12</v>
      </c>
      <c r="B30" s="2" t="s">
        <v>208</v>
      </c>
      <c r="C30" s="2"/>
      <c r="D30" s="25">
        <f>SUM(F30:L30)</f>
        <v>1</v>
      </c>
      <c r="F30" s="25">
        <f>IFERROR(F29/$D29,0)</f>
        <v>1</v>
      </c>
      <c r="H30" s="25">
        <f>IFERROR(H29/$D29,0)</f>
        <v>0</v>
      </c>
      <c r="J30" s="25">
        <f>IFERROR(J29/$D29,0)</f>
        <v>0</v>
      </c>
      <c r="L30" s="25">
        <f>IFERROR(L29/$D29,0)</f>
        <v>0</v>
      </c>
      <c r="AH30" s="18"/>
      <c r="AJ30" s="2"/>
      <c r="AK30" s="59"/>
      <c r="AM30" s="64"/>
      <c r="AO30" s="64"/>
      <c r="AQ30" s="64"/>
      <c r="AS30" s="64"/>
      <c r="AU30" s="64"/>
    </row>
    <row r="31" spans="1:47" x14ac:dyDescent="0.2">
      <c r="A31" s="18"/>
      <c r="B31" s="2"/>
      <c r="C31" s="2"/>
      <c r="AH31" s="18"/>
      <c r="AJ31" s="32"/>
      <c r="AK31" s="32"/>
    </row>
    <row r="32" spans="1:47" x14ac:dyDescent="0.2">
      <c r="A32" s="18">
        <v>13</v>
      </c>
      <c r="B32" s="2"/>
      <c r="C32" s="2" t="s">
        <v>166</v>
      </c>
      <c r="D32" s="20">
        <f>SUM(F32:L32)</f>
        <v>700.84706149023225</v>
      </c>
      <c r="F32" s="20">
        <v>0</v>
      </c>
      <c r="G32" s="20"/>
      <c r="H32" s="20">
        <v>0</v>
      </c>
      <c r="I32" s="20"/>
      <c r="J32" s="20">
        <v>0</v>
      </c>
      <c r="K32" s="20"/>
      <c r="L32" s="20">
        <v>700.84706149023225</v>
      </c>
      <c r="AH32" s="18"/>
      <c r="AJ32" s="2"/>
      <c r="AK32" s="59"/>
      <c r="AM32" s="23"/>
      <c r="AO32" s="23"/>
      <c r="AP32" s="23"/>
      <c r="AQ32" s="23"/>
      <c r="AR32" s="23"/>
      <c r="AS32" s="23"/>
      <c r="AT32" s="23"/>
      <c r="AU32" s="23"/>
    </row>
    <row r="33" spans="1:47" x14ac:dyDescent="0.2">
      <c r="A33" s="18">
        <v>14</v>
      </c>
      <c r="B33" s="2" t="s">
        <v>220</v>
      </c>
      <c r="C33" s="2"/>
      <c r="D33" s="25">
        <f>SUM(F33:L33)</f>
        <v>1</v>
      </c>
      <c r="F33" s="25">
        <f>IFERROR(F32/$D32,0)</f>
        <v>0</v>
      </c>
      <c r="H33" s="25">
        <f>IFERROR(H32/$D32,0)</f>
        <v>0</v>
      </c>
      <c r="J33" s="25">
        <f>IFERROR(J32/$D32,0)</f>
        <v>0</v>
      </c>
      <c r="L33" s="25">
        <f>IFERROR(L32/$D32,0)</f>
        <v>1</v>
      </c>
      <c r="AH33" s="18"/>
      <c r="AJ33" s="2"/>
      <c r="AK33" s="32"/>
      <c r="AM33" s="64"/>
      <c r="AO33" s="64"/>
      <c r="AQ33" s="64"/>
      <c r="AS33" s="64"/>
      <c r="AU33" s="64"/>
    </row>
    <row r="34" spans="1:47" x14ac:dyDescent="0.2">
      <c r="A34" s="18"/>
      <c r="B34" s="2"/>
      <c r="C34" s="2"/>
      <c r="D34" s="25"/>
      <c r="F34" s="25"/>
      <c r="H34" s="25"/>
      <c r="J34" s="25"/>
      <c r="L34" s="25"/>
      <c r="AH34" s="18"/>
      <c r="AJ34" s="2"/>
      <c r="AK34" s="32"/>
      <c r="AM34" s="64"/>
      <c r="AO34" s="64"/>
      <c r="AQ34" s="64"/>
      <c r="AS34" s="64"/>
      <c r="AU34" s="64"/>
    </row>
    <row r="35" spans="1:47" x14ac:dyDescent="0.2">
      <c r="A35" s="18">
        <v>15</v>
      </c>
      <c r="B35" s="2"/>
      <c r="C35" s="2" t="s">
        <v>166</v>
      </c>
      <c r="D35" s="20">
        <f>SUM(F35:L35)</f>
        <v>100</v>
      </c>
      <c r="E35" s="14"/>
      <c r="F35" s="62">
        <v>50</v>
      </c>
      <c r="G35" s="62"/>
      <c r="H35" s="62">
        <v>46.087614707589566</v>
      </c>
      <c r="I35" s="62"/>
      <c r="J35" s="62">
        <v>3.9123852924104372</v>
      </c>
      <c r="K35" s="62"/>
      <c r="L35" s="62">
        <v>0</v>
      </c>
      <c r="AH35" s="18"/>
      <c r="AJ35" s="2"/>
      <c r="AK35" s="59"/>
      <c r="AM35" s="23"/>
      <c r="AN35" s="14"/>
      <c r="AO35" s="24"/>
      <c r="AP35" s="24"/>
      <c r="AQ35" s="24"/>
      <c r="AR35" s="24"/>
      <c r="AS35" s="24"/>
      <c r="AT35" s="24"/>
      <c r="AU35" s="24"/>
    </row>
    <row r="36" spans="1:47" x14ac:dyDescent="0.2">
      <c r="A36" s="18">
        <v>16</v>
      </c>
      <c r="B36" s="2" t="s">
        <v>203</v>
      </c>
      <c r="C36" s="2"/>
      <c r="D36" s="25">
        <f>SUM(F36:L36)</f>
        <v>1</v>
      </c>
      <c r="F36" s="25">
        <f>IFERROR(F35/$D35,0)</f>
        <v>0.5</v>
      </c>
      <c r="H36" s="25">
        <f>IFERROR(H35/$D35,0)</f>
        <v>0.46087614707589564</v>
      </c>
      <c r="J36" s="25">
        <f>IFERROR(J35/$D35,0)</f>
        <v>3.912385292410437E-2</v>
      </c>
      <c r="L36" s="25">
        <f>IFERROR(L35/$D35,0)</f>
        <v>0</v>
      </c>
      <c r="V36" s="40"/>
      <c r="W36" s="40"/>
      <c r="AH36" s="18"/>
      <c r="AJ36" s="2"/>
      <c r="AK36" s="59"/>
      <c r="AM36" s="64"/>
      <c r="AO36" s="64"/>
      <c r="AQ36" s="64"/>
      <c r="AS36" s="64"/>
      <c r="AU36" s="64"/>
    </row>
    <row r="37" spans="1:47" x14ac:dyDescent="0.2">
      <c r="A37" s="18"/>
      <c r="B37" s="2"/>
      <c r="C37" s="2"/>
      <c r="D37" s="67"/>
      <c r="F37" s="25"/>
      <c r="H37" s="25"/>
      <c r="J37" s="25"/>
      <c r="L37" s="25"/>
      <c r="AH37" s="18"/>
      <c r="AJ37" s="32"/>
      <c r="AK37" s="32"/>
      <c r="AL37" s="67"/>
      <c r="AM37" s="67"/>
      <c r="AO37" s="64"/>
      <c r="AQ37" s="64"/>
      <c r="AS37" s="64"/>
      <c r="AU37" s="64"/>
    </row>
    <row r="38" spans="1:47" x14ac:dyDescent="0.2">
      <c r="A38" s="18">
        <v>17</v>
      </c>
      <c r="B38" s="2"/>
      <c r="C38" s="2" t="s">
        <v>167</v>
      </c>
      <c r="D38" s="20">
        <f>SUM(F38:L38)</f>
        <v>1</v>
      </c>
      <c r="E38" s="20"/>
      <c r="F38" s="20">
        <v>1</v>
      </c>
      <c r="G38" s="20"/>
      <c r="H38" s="20">
        <v>0</v>
      </c>
      <c r="I38" s="20"/>
      <c r="J38" s="20">
        <v>0</v>
      </c>
      <c r="K38" s="20"/>
      <c r="L38" s="20">
        <v>0</v>
      </c>
      <c r="AH38" s="18"/>
      <c r="AJ38" s="2"/>
      <c r="AK38" s="59"/>
      <c r="AM38" s="23"/>
      <c r="AN38" s="23"/>
      <c r="AO38" s="23"/>
      <c r="AP38" s="23"/>
      <c r="AQ38" s="23"/>
      <c r="AR38" s="23"/>
      <c r="AS38" s="23"/>
      <c r="AT38" s="23"/>
      <c r="AU38" s="23"/>
    </row>
    <row r="39" spans="1:47" x14ac:dyDescent="0.2">
      <c r="A39" s="18">
        <v>18</v>
      </c>
      <c r="B39" s="2" t="s">
        <v>202</v>
      </c>
      <c r="C39" s="2"/>
      <c r="D39" s="25">
        <f>SUM(F39:L39)</f>
        <v>1</v>
      </c>
      <c r="F39" s="25">
        <f>IFERROR(F38/$D38,0)</f>
        <v>1</v>
      </c>
      <c r="H39" s="25">
        <f>IFERROR(H38/$D38,0)</f>
        <v>0</v>
      </c>
      <c r="J39" s="25">
        <f>IFERROR(J38/$D38,0)</f>
        <v>0</v>
      </c>
      <c r="L39" s="25">
        <f>IFERROR(L38/$D38,0)</f>
        <v>0</v>
      </c>
      <c r="AH39" s="18"/>
      <c r="AJ39" s="2"/>
      <c r="AK39" s="32"/>
      <c r="AM39" s="64"/>
      <c r="AO39" s="64"/>
      <c r="AQ39" s="64"/>
      <c r="AS39" s="64"/>
      <c r="AU39" s="64"/>
    </row>
    <row r="40" spans="1:47" x14ac:dyDescent="0.2">
      <c r="A40" s="18"/>
      <c r="B40" s="2"/>
      <c r="C40" s="2"/>
      <c r="AH40" s="18"/>
      <c r="AJ40" s="32"/>
      <c r="AK40" s="32"/>
    </row>
    <row r="41" spans="1:47" x14ac:dyDescent="0.2">
      <c r="A41" s="18">
        <v>19</v>
      </c>
      <c r="B41" s="2"/>
      <c r="C41" s="2" t="s">
        <v>166</v>
      </c>
      <c r="D41" s="20">
        <f>SUM(F41:L41)</f>
        <v>450894.64997650369</v>
      </c>
      <c r="F41" s="20">
        <v>0</v>
      </c>
      <c r="G41" s="20"/>
      <c r="H41" s="20">
        <v>411482.44165298209</v>
      </c>
      <c r="I41" s="20"/>
      <c r="J41" s="20">
        <v>39412.208323521612</v>
      </c>
      <c r="K41" s="20"/>
      <c r="L41" s="20">
        <v>0</v>
      </c>
      <c r="AH41" s="18"/>
      <c r="AJ41" s="2"/>
      <c r="AK41" s="59"/>
      <c r="AM41" s="23"/>
      <c r="AO41" s="23"/>
      <c r="AP41" s="23"/>
      <c r="AQ41" s="23"/>
      <c r="AR41" s="23"/>
      <c r="AS41" s="23"/>
      <c r="AT41" s="23"/>
      <c r="AU41" s="23"/>
    </row>
    <row r="42" spans="1:47" x14ac:dyDescent="0.2">
      <c r="A42" s="18">
        <v>20</v>
      </c>
      <c r="B42" s="2" t="s">
        <v>211</v>
      </c>
      <c r="C42" s="2"/>
      <c r="D42" s="25">
        <f>SUM(F42:L42)</f>
        <v>1</v>
      </c>
      <c r="F42" s="25">
        <f>IFERROR(F41/$D41,0)</f>
        <v>0</v>
      </c>
      <c r="G42" s="20"/>
      <c r="H42" s="25">
        <f>IFERROR(H41/$D41,0)</f>
        <v>0.91259109345037603</v>
      </c>
      <c r="I42" s="20"/>
      <c r="J42" s="25">
        <f>IFERROR(J41/$D41,0)</f>
        <v>8.7408906549623952E-2</v>
      </c>
      <c r="L42" s="25">
        <f>IFERROR(L41/$D41,0)</f>
        <v>0</v>
      </c>
      <c r="AH42" s="18"/>
      <c r="AJ42" s="2"/>
      <c r="AK42" s="59"/>
      <c r="AM42" s="64"/>
      <c r="AO42" s="64"/>
      <c r="AP42" s="23"/>
      <c r="AQ42" s="64"/>
      <c r="AR42" s="23"/>
      <c r="AS42" s="64"/>
      <c r="AU42" s="64"/>
    </row>
    <row r="43" spans="1:47" x14ac:dyDescent="0.2">
      <c r="A43" s="18"/>
      <c r="B43" s="2"/>
      <c r="C43" s="2"/>
      <c r="D43" s="20"/>
      <c r="F43" s="20"/>
      <c r="G43" s="20"/>
      <c r="H43" s="20"/>
      <c r="I43" s="20"/>
      <c r="J43" s="20"/>
      <c r="L43" s="20"/>
      <c r="AH43" s="18"/>
      <c r="AJ43" s="2"/>
      <c r="AK43" s="32"/>
      <c r="AM43" s="23"/>
      <c r="AO43" s="23"/>
      <c r="AP43" s="23"/>
      <c r="AQ43" s="23"/>
      <c r="AR43" s="23"/>
      <c r="AS43" s="23"/>
      <c r="AU43" s="23"/>
    </row>
    <row r="44" spans="1:47" x14ac:dyDescent="0.2">
      <c r="A44" s="18">
        <v>21</v>
      </c>
      <c r="B44" s="2"/>
      <c r="C44" s="2" t="s">
        <v>167</v>
      </c>
      <c r="D44" s="20">
        <f>SUM(F44:L44)</f>
        <v>579806.55436048692</v>
      </c>
      <c r="F44" s="20">
        <v>449162.79816525371</v>
      </c>
      <c r="G44" s="20"/>
      <c r="H44" s="20">
        <v>130643.75619523317</v>
      </c>
      <c r="I44" s="20"/>
      <c r="J44" s="20">
        <v>0</v>
      </c>
      <c r="K44" s="20"/>
      <c r="L44" s="20">
        <v>0</v>
      </c>
      <c r="AH44" s="18"/>
      <c r="AJ44" s="2"/>
      <c r="AK44" s="59"/>
      <c r="AM44" s="23"/>
      <c r="AO44" s="23"/>
      <c r="AP44" s="23"/>
      <c r="AQ44" s="23"/>
      <c r="AR44" s="23"/>
      <c r="AS44" s="23"/>
      <c r="AT44" s="23"/>
      <c r="AU44" s="23"/>
    </row>
    <row r="45" spans="1:47" x14ac:dyDescent="0.2">
      <c r="A45" s="18">
        <v>22</v>
      </c>
      <c r="B45" s="2" t="s">
        <v>221</v>
      </c>
      <c r="C45" s="2"/>
      <c r="D45" s="25">
        <f>SUM(F45:L45)</f>
        <v>1</v>
      </c>
      <c r="F45" s="25">
        <f>IFERROR(F44/$D44,0)</f>
        <v>0.77467699319244465</v>
      </c>
      <c r="H45" s="25">
        <f>IFERROR(H44/$D44,0)</f>
        <v>0.22532300680755529</v>
      </c>
      <c r="J45" s="25">
        <f>IFERROR(J44/$D44,0)</f>
        <v>0</v>
      </c>
      <c r="L45" s="25">
        <f>IFERROR(L44/$D44,0)</f>
        <v>0</v>
      </c>
      <c r="AH45" s="18"/>
      <c r="AJ45" s="2"/>
      <c r="AK45" s="32"/>
      <c r="AM45" s="64"/>
      <c r="AO45" s="64"/>
      <c r="AQ45" s="64"/>
      <c r="AS45" s="64"/>
      <c r="AU45" s="64"/>
    </row>
    <row r="46" spans="1:47" x14ac:dyDescent="0.2">
      <c r="A46" s="18"/>
      <c r="B46" s="2"/>
      <c r="C46" s="2"/>
      <c r="D46" s="20"/>
      <c r="F46" s="20"/>
      <c r="G46" s="20"/>
      <c r="H46" s="20"/>
      <c r="I46" s="20"/>
      <c r="J46" s="20"/>
      <c r="L46" s="20"/>
      <c r="AH46" s="18"/>
      <c r="AJ46" s="2"/>
      <c r="AK46" s="32"/>
      <c r="AM46" s="23"/>
      <c r="AO46" s="23"/>
      <c r="AP46" s="23"/>
      <c r="AQ46" s="23"/>
      <c r="AR46" s="23"/>
      <c r="AS46" s="23"/>
      <c r="AU46" s="23"/>
    </row>
    <row r="47" spans="1:47" x14ac:dyDescent="0.2">
      <c r="A47" s="18">
        <v>23</v>
      </c>
      <c r="B47" s="2"/>
      <c r="C47" s="2" t="s">
        <v>167</v>
      </c>
      <c r="D47" s="62">
        <f>SUM(F47:L47)</f>
        <v>100</v>
      </c>
      <c r="E47" s="62"/>
      <c r="F47" s="62">
        <v>0</v>
      </c>
      <c r="G47" s="62"/>
      <c r="H47" s="62">
        <f>H35/SUM($H$35:$J$35)*100</f>
        <v>92.175229415179132</v>
      </c>
      <c r="I47" s="62"/>
      <c r="J47" s="62">
        <f>J35/SUM($H$35:$J$35)*100</f>
        <v>7.8247705848208744</v>
      </c>
      <c r="K47" s="62"/>
      <c r="L47" s="62">
        <v>0</v>
      </c>
      <c r="AH47" s="18"/>
      <c r="AJ47" s="2"/>
      <c r="AK47" s="59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x14ac:dyDescent="0.2">
      <c r="A48" s="18">
        <v>24</v>
      </c>
      <c r="B48" s="2" t="s">
        <v>206</v>
      </c>
      <c r="C48" s="2"/>
      <c r="D48" s="25">
        <f>SUM(F48:L48)</f>
        <v>1</v>
      </c>
      <c r="F48" s="25">
        <f>IFERROR(F47/$D47,0)</f>
        <v>0</v>
      </c>
      <c r="H48" s="25">
        <f>IFERROR(H47/$D47,0)</f>
        <v>0.92175229415179127</v>
      </c>
      <c r="J48" s="25">
        <f>IFERROR(J47/$D47,0)</f>
        <v>7.824770584820874E-2</v>
      </c>
      <c r="L48" s="25">
        <f>IFERROR(L47/$D47,0)</f>
        <v>0</v>
      </c>
      <c r="AH48" s="18"/>
      <c r="AJ48" s="2"/>
      <c r="AK48" s="32"/>
      <c r="AM48" s="64"/>
      <c r="AO48" s="64"/>
      <c r="AQ48" s="64"/>
      <c r="AS48" s="64"/>
      <c r="AU48" s="64"/>
    </row>
    <row r="49" spans="1:47" x14ac:dyDescent="0.2">
      <c r="A49" s="18"/>
      <c r="B49" s="2"/>
      <c r="C49" s="2"/>
      <c r="AH49" s="18"/>
      <c r="AJ49" s="32"/>
      <c r="AK49" s="32"/>
    </row>
    <row r="50" spans="1:47" x14ac:dyDescent="0.2">
      <c r="A50" s="18">
        <v>25</v>
      </c>
      <c r="B50" s="2"/>
      <c r="C50" s="2" t="s">
        <v>167</v>
      </c>
      <c r="D50" s="20">
        <f>SUM(F50:L50)</f>
        <v>1</v>
      </c>
      <c r="F50" s="20">
        <v>0</v>
      </c>
      <c r="G50" s="20"/>
      <c r="H50" s="20">
        <v>0</v>
      </c>
      <c r="I50" s="20"/>
      <c r="J50" s="20">
        <v>0</v>
      </c>
      <c r="K50" s="20"/>
      <c r="L50" s="20">
        <v>1</v>
      </c>
      <c r="AH50" s="18"/>
      <c r="AJ50" s="2"/>
      <c r="AK50" s="59"/>
      <c r="AM50" s="23"/>
      <c r="AO50" s="23"/>
      <c r="AP50" s="23"/>
      <c r="AQ50" s="23"/>
      <c r="AR50" s="23"/>
      <c r="AS50" s="23"/>
      <c r="AT50" s="23"/>
      <c r="AU50" s="23"/>
    </row>
    <row r="51" spans="1:47" x14ac:dyDescent="0.2">
      <c r="A51" s="18">
        <v>26</v>
      </c>
      <c r="B51" s="2" t="s">
        <v>219</v>
      </c>
      <c r="C51" s="2"/>
      <c r="D51" s="25">
        <f>SUM(F51:L51)</f>
        <v>1</v>
      </c>
      <c r="F51" s="25">
        <f>IFERROR(F50/$D50,0)</f>
        <v>0</v>
      </c>
      <c r="H51" s="25">
        <f>IFERROR(H50/$D50,0)</f>
        <v>0</v>
      </c>
      <c r="J51" s="25">
        <f>IFERROR(J50/$D50,0)</f>
        <v>0</v>
      </c>
      <c r="L51" s="25">
        <f>IFERROR(L50/$D50,0)</f>
        <v>1</v>
      </c>
      <c r="AH51" s="18"/>
      <c r="AJ51" s="2"/>
      <c r="AK51" s="32"/>
      <c r="AM51" s="64"/>
      <c r="AO51" s="64"/>
      <c r="AQ51" s="64"/>
      <c r="AS51" s="64"/>
      <c r="AU51" s="64"/>
    </row>
    <row r="52" spans="1:47" x14ac:dyDescent="0.2">
      <c r="A52" s="18"/>
      <c r="B52" s="2"/>
      <c r="C52" s="2"/>
      <c r="D52" s="25"/>
      <c r="F52" s="25"/>
      <c r="H52" s="25"/>
      <c r="J52" s="25"/>
      <c r="L52" s="25"/>
      <c r="AH52" s="18"/>
      <c r="AJ52" s="32"/>
      <c r="AK52" s="32"/>
      <c r="AM52" s="64"/>
      <c r="AO52" s="64"/>
      <c r="AQ52" s="64"/>
      <c r="AS52" s="64"/>
      <c r="AU52" s="64"/>
    </row>
    <row r="53" spans="1:47" x14ac:dyDescent="0.2">
      <c r="A53" s="18">
        <v>27</v>
      </c>
      <c r="B53" s="2"/>
      <c r="C53" s="2" t="s">
        <v>167</v>
      </c>
      <c r="D53" s="20">
        <f ca="1">SUM(F53:L53)</f>
        <v>24853.346732706686</v>
      </c>
      <c r="E53" s="14"/>
      <c r="F53" s="20">
        <f ca="1">'Storage Class'!AF31</f>
        <v>18544.471545173586</v>
      </c>
      <c r="G53" s="20">
        <f>'Storage Class'!AG31</f>
        <v>0</v>
      </c>
      <c r="H53" s="20">
        <f ca="1">'Storage Class'!AH31</f>
        <v>5815.2201776259462</v>
      </c>
      <c r="I53" s="20">
        <f>'Storage Class'!AI31</f>
        <v>0</v>
      </c>
      <c r="J53" s="20">
        <f ca="1">'Storage Class'!AJ31</f>
        <v>493.65500990715265</v>
      </c>
      <c r="K53" s="20">
        <f>'Storage Class'!AK31</f>
        <v>0</v>
      </c>
      <c r="L53" s="20">
        <f ca="1">'Storage Class'!AL31</f>
        <v>0</v>
      </c>
      <c r="AH53" s="18"/>
      <c r="AJ53" s="2"/>
      <c r="AK53" s="59"/>
      <c r="AM53" s="23"/>
      <c r="AN53" s="14"/>
      <c r="AO53" s="23"/>
      <c r="AP53" s="23"/>
      <c r="AQ53" s="23"/>
      <c r="AR53" s="23"/>
      <c r="AS53" s="23"/>
      <c r="AT53" s="23"/>
      <c r="AU53" s="23"/>
    </row>
    <row r="54" spans="1:47" x14ac:dyDescent="0.2">
      <c r="A54" s="18">
        <v>28</v>
      </c>
      <c r="B54" s="2" t="s">
        <v>216</v>
      </c>
      <c r="C54" s="2"/>
      <c r="D54" s="25">
        <f ca="1">SUM(F54:L54)</f>
        <v>0.99999999999999989</v>
      </c>
      <c r="F54" s="25">
        <f ca="1">IFERROR(F53/$D53,0)</f>
        <v>0.7461559098907713</v>
      </c>
      <c r="H54" s="25">
        <f ca="1">IFERROR(H53/$D53,0)</f>
        <v>0.23398137241505551</v>
      </c>
      <c r="J54" s="25">
        <f ca="1">IFERROR(J53/$D53,0)</f>
        <v>1.9862717694173113E-2</v>
      </c>
      <c r="L54" s="25">
        <f ca="1">IFERROR(L53/$D53,0)</f>
        <v>0</v>
      </c>
      <c r="AH54" s="18"/>
      <c r="AJ54" s="2"/>
      <c r="AK54" s="32"/>
      <c r="AM54" s="64"/>
      <c r="AO54" s="64"/>
      <c r="AQ54" s="64"/>
      <c r="AS54" s="64"/>
      <c r="AU54" s="64"/>
    </row>
    <row r="55" spans="1:47" x14ac:dyDescent="0.2">
      <c r="A55" s="18"/>
      <c r="B55" s="2"/>
      <c r="C55" s="2"/>
      <c r="AH55" s="18"/>
      <c r="AJ55" s="32"/>
      <c r="AK55" s="32"/>
    </row>
    <row r="56" spans="1:47" x14ac:dyDescent="0.2">
      <c r="A56" s="18">
        <v>29</v>
      </c>
      <c r="B56" s="2"/>
      <c r="C56" s="2" t="s">
        <v>167</v>
      </c>
      <c r="D56" s="62">
        <f>SUM(F56:L56)</f>
        <v>100</v>
      </c>
      <c r="E56" s="62"/>
      <c r="F56" s="62">
        <f>R66*100</f>
        <v>72.787734284862822</v>
      </c>
      <c r="G56" s="62"/>
      <c r="H56" s="62">
        <f>T66*100</f>
        <v>25.082968351995827</v>
      </c>
      <c r="I56" s="62"/>
      <c r="J56" s="62">
        <f>V66*100</f>
        <v>2.1292973631413492</v>
      </c>
      <c r="K56" s="62"/>
      <c r="L56" s="62">
        <f>X66*100</f>
        <v>0</v>
      </c>
      <c r="P56" s="77" t="s">
        <v>207</v>
      </c>
      <c r="AH56" s="18"/>
      <c r="AJ56" s="2"/>
      <c r="AK56" s="59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x14ac:dyDescent="0.2">
      <c r="A57" s="18">
        <v>30</v>
      </c>
      <c r="B57" s="2" t="s">
        <v>207</v>
      </c>
      <c r="C57" s="2"/>
      <c r="D57" s="25">
        <f>SUM(F57:L57)</f>
        <v>1</v>
      </c>
      <c r="F57" s="25">
        <f>IFERROR(F56/$D56,0)</f>
        <v>0.72787734284862826</v>
      </c>
      <c r="H57" s="25">
        <f>IFERROR(H56/$D56,0)</f>
        <v>0.25082968351995827</v>
      </c>
      <c r="J57" s="25">
        <f>IFERROR(J56/$D56,0)</f>
        <v>2.1292973631413491E-2</v>
      </c>
      <c r="L57" s="25">
        <f>IFERROR(L56/$D56,0)</f>
        <v>0</v>
      </c>
      <c r="R57" s="18"/>
      <c r="V57" s="18" t="s">
        <v>193</v>
      </c>
      <c r="X57" s="18" t="s">
        <v>18</v>
      </c>
      <c r="AH57" s="18"/>
      <c r="AJ57" s="2"/>
      <c r="AK57" s="32"/>
      <c r="AM57" s="64"/>
      <c r="AO57" s="64"/>
      <c r="AQ57" s="64"/>
      <c r="AS57" s="64"/>
      <c r="AU57" s="64"/>
    </row>
    <row r="58" spans="1:47" x14ac:dyDescent="0.2">
      <c r="A58" s="18"/>
      <c r="B58" s="2"/>
      <c r="C58" s="2"/>
      <c r="R58" s="4" t="s">
        <v>194</v>
      </c>
      <c r="T58" s="16" t="s">
        <v>195</v>
      </c>
      <c r="V58" s="4" t="s">
        <v>196</v>
      </c>
      <c r="X58" s="4" t="s">
        <v>173</v>
      </c>
      <c r="AH58" s="18"/>
      <c r="AJ58" s="32"/>
      <c r="AK58" s="32"/>
    </row>
    <row r="59" spans="1:47" x14ac:dyDescent="0.2">
      <c r="A59" s="18">
        <v>31</v>
      </c>
      <c r="B59" s="2"/>
      <c r="C59" s="2" t="s">
        <v>167</v>
      </c>
      <c r="D59" s="20">
        <f ca="1">SUM(F59:L59)</f>
        <v>18114.010056501611</v>
      </c>
      <c r="E59" s="14"/>
      <c r="F59" s="20">
        <f ca="1">'Storage Class'!AF162</f>
        <v>12825.262663793503</v>
      </c>
      <c r="G59" s="20">
        <f>'Storage Class'!AG162</f>
        <v>0</v>
      </c>
      <c r="H59" s="20">
        <f ca="1">'Storage Class'!AH162</f>
        <v>4874.9150424180061</v>
      </c>
      <c r="I59" s="20">
        <f>'Storage Class'!AI162</f>
        <v>0</v>
      </c>
      <c r="J59" s="20">
        <f ca="1">'Storage Class'!AJ162</f>
        <v>413.83235029010524</v>
      </c>
      <c r="K59" s="20">
        <f>'Storage Class'!AK162</f>
        <v>0</v>
      </c>
      <c r="L59" s="20">
        <f ca="1">'Storage Class'!AL162</f>
        <v>0</v>
      </c>
      <c r="AH59" s="18"/>
      <c r="AJ59" s="2"/>
      <c r="AK59" s="59"/>
      <c r="AM59" s="23"/>
      <c r="AN59" s="14"/>
      <c r="AO59" s="23"/>
      <c r="AP59" s="23"/>
      <c r="AQ59" s="23"/>
      <c r="AR59" s="23"/>
      <c r="AS59" s="23"/>
      <c r="AT59" s="23"/>
      <c r="AU59" s="23"/>
    </row>
    <row r="60" spans="1:47" x14ac:dyDescent="0.2">
      <c r="A60" s="18">
        <v>32</v>
      </c>
      <c r="B60" s="2" t="s">
        <v>224</v>
      </c>
      <c r="C60" s="2"/>
      <c r="D60" s="25">
        <f ca="1">SUM(F60:L60)</f>
        <v>1.0000000000000002</v>
      </c>
      <c r="F60" s="25">
        <f ca="1">IFERROR(F59/$D59,0)</f>
        <v>0.70803000681730144</v>
      </c>
      <c r="H60" s="25">
        <f ca="1">IFERROR(H59/$D59,0)</f>
        <v>0.2691240110396354</v>
      </c>
      <c r="J60" s="25">
        <f ca="1">IFERROR(J59/$D59,0)</f>
        <v>2.2845982143063322E-2</v>
      </c>
      <c r="L60" s="25">
        <f ca="1">IFERROR(L59/$D59,0)</f>
        <v>0</v>
      </c>
      <c r="P60" s="1" t="s">
        <v>228</v>
      </c>
      <c r="R60" s="48">
        <v>449162.79816525371</v>
      </c>
      <c r="S60" s="20"/>
      <c r="T60" s="48">
        <v>130643.75619523317</v>
      </c>
      <c r="U60" s="20"/>
      <c r="V60" s="48">
        <v>11090.370233443955</v>
      </c>
      <c r="W60" s="20"/>
      <c r="X60" s="48">
        <v>0</v>
      </c>
      <c r="AH60" s="18"/>
      <c r="AJ60" s="2"/>
      <c r="AK60" s="32"/>
      <c r="AM60" s="64"/>
      <c r="AO60" s="64"/>
      <c r="AQ60" s="64"/>
      <c r="AS60" s="64"/>
      <c r="AU60" s="64"/>
    </row>
    <row r="61" spans="1:47" x14ac:dyDescent="0.2">
      <c r="A61" s="18"/>
      <c r="B61" s="2"/>
      <c r="C61" s="2"/>
      <c r="R61" s="25">
        <f>R60/SUM($R$60:$X$60)</f>
        <v>0.76013730901361865</v>
      </c>
      <c r="S61" s="25"/>
      <c r="T61" s="25">
        <f>T60/SUM($R$60:$X$60)</f>
        <v>0.22109398569811922</v>
      </c>
      <c r="U61" s="25"/>
      <c r="V61" s="25">
        <f>V60/SUM($R$60:$X$60)</f>
        <v>1.8768705288262157E-2</v>
      </c>
      <c r="W61" s="25"/>
      <c r="X61" s="25">
        <f>X60/SUM($R$60:$X$60)</f>
        <v>0</v>
      </c>
      <c r="AH61" s="18"/>
      <c r="AJ61" s="32"/>
      <c r="AK61" s="32"/>
    </row>
    <row r="62" spans="1:47" ht="15" x14ac:dyDescent="0.25">
      <c r="A62" s="18">
        <v>33</v>
      </c>
      <c r="B62" s="2"/>
      <c r="C62" s="2" t="s">
        <v>167</v>
      </c>
      <c r="D62" s="20">
        <f>SUM(F62:L62)</f>
        <v>590896.92459393083</v>
      </c>
      <c r="E62" s="14"/>
      <c r="F62" s="20">
        <v>449162.79816525371</v>
      </c>
      <c r="G62" s="20"/>
      <c r="H62" s="20">
        <v>130643.75619523317</v>
      </c>
      <c r="I62" s="20"/>
      <c r="J62" s="20">
        <v>11090.370233443955</v>
      </c>
      <c r="K62" s="20"/>
      <c r="L62" s="20">
        <v>0</v>
      </c>
      <c r="P62"/>
      <c r="Q62"/>
      <c r="R62"/>
      <c r="S62"/>
      <c r="T62"/>
      <c r="U62"/>
      <c r="V62"/>
      <c r="W62"/>
      <c r="X62"/>
      <c r="AH62" s="18"/>
      <c r="AJ62" s="2"/>
      <c r="AK62" s="59"/>
      <c r="AM62" s="23"/>
      <c r="AN62" s="14"/>
      <c r="AO62" s="23"/>
      <c r="AP62" s="23"/>
      <c r="AQ62" s="23"/>
      <c r="AR62" s="23"/>
      <c r="AS62" s="23"/>
      <c r="AT62" s="23"/>
      <c r="AU62" s="23"/>
    </row>
    <row r="63" spans="1:47" x14ac:dyDescent="0.2">
      <c r="A63" s="18">
        <v>34</v>
      </c>
      <c r="B63" s="2" t="s">
        <v>210</v>
      </c>
      <c r="C63" s="2"/>
      <c r="D63" s="25">
        <f>SUM(F63:L63)</f>
        <v>1</v>
      </c>
      <c r="F63" s="25">
        <f>IFERROR(F62/$D62,0)</f>
        <v>0.76013730901361865</v>
      </c>
      <c r="H63" s="25">
        <f>IFERROR(H62/$D62,0)</f>
        <v>0.22109398569811922</v>
      </c>
      <c r="J63" s="25">
        <f>IFERROR(J62/$D62,0)</f>
        <v>1.8768705288262157E-2</v>
      </c>
      <c r="L63" s="25">
        <f>IFERROR(L62/$D62,0)</f>
        <v>0</v>
      </c>
      <c r="P63" s="1" t="s">
        <v>149</v>
      </c>
      <c r="R63" s="128">
        <v>39238.240291071226</v>
      </c>
      <c r="S63" s="8"/>
      <c r="T63" s="128">
        <v>15826.073671319809</v>
      </c>
      <c r="U63" s="8"/>
      <c r="V63" s="128">
        <v>1343.4780311613576</v>
      </c>
      <c r="W63" s="8"/>
      <c r="X63" s="128">
        <v>0</v>
      </c>
      <c r="AH63" s="18"/>
      <c r="AJ63" s="2"/>
      <c r="AK63" s="32"/>
      <c r="AM63" s="64"/>
      <c r="AO63" s="64"/>
      <c r="AQ63" s="64"/>
      <c r="AS63" s="64"/>
      <c r="AU63" s="64"/>
    </row>
    <row r="64" spans="1:47" x14ac:dyDescent="0.2">
      <c r="A64" s="18"/>
      <c r="B64" s="2"/>
      <c r="C64" s="2"/>
      <c r="R64" s="25">
        <f>R63/SUM($R$63:$X$63)</f>
        <v>0.69561737668363777</v>
      </c>
      <c r="S64" s="25"/>
      <c r="T64" s="25">
        <f>T63/SUM($R$63:$X$63)</f>
        <v>0.28056538134179732</v>
      </c>
      <c r="U64" s="25"/>
      <c r="V64" s="25">
        <f>V63/SUM($R$63:$X$63)</f>
        <v>2.3817241974564821E-2</v>
      </c>
      <c r="W64" s="25"/>
      <c r="X64" s="25">
        <f>X63/SUM($R$63:$X$63)</f>
        <v>0</v>
      </c>
      <c r="AH64" s="18"/>
      <c r="AJ64" s="32"/>
      <c r="AK64" s="32"/>
    </row>
    <row r="65" spans="1:47" x14ac:dyDescent="0.2">
      <c r="A65" s="18">
        <v>35</v>
      </c>
      <c r="B65" s="2"/>
      <c r="C65" s="2" t="s">
        <v>167</v>
      </c>
      <c r="D65" s="20">
        <f>SUM(F65:L65)</f>
        <v>42684.892213755375</v>
      </c>
      <c r="E65" s="14"/>
      <c r="F65" s="20">
        <v>29692.35274575635</v>
      </c>
      <c r="G65" s="20"/>
      <c r="H65" s="20">
        <v>11975.903061485793</v>
      </c>
      <c r="I65" s="20"/>
      <c r="J65" s="20">
        <v>1016.6364065132299</v>
      </c>
      <c r="K65" s="20"/>
      <c r="L65" s="20">
        <v>0</v>
      </c>
      <c r="AH65" s="18"/>
      <c r="AJ65" s="2"/>
      <c r="AK65" s="59"/>
      <c r="AM65" s="23"/>
      <c r="AN65" s="14"/>
      <c r="AO65" s="23"/>
      <c r="AP65" s="23"/>
      <c r="AQ65" s="23"/>
      <c r="AR65" s="23"/>
      <c r="AS65" s="23"/>
      <c r="AT65" s="23"/>
      <c r="AU65" s="23"/>
    </row>
    <row r="66" spans="1:47" x14ac:dyDescent="0.2">
      <c r="A66" s="18">
        <v>36</v>
      </c>
      <c r="B66" s="2" t="s">
        <v>225</v>
      </c>
      <c r="C66" s="2"/>
      <c r="D66" s="25">
        <f>SUM(F66:L66)</f>
        <v>1</v>
      </c>
      <c r="F66" s="25">
        <f>IFERROR(F65/$D65,0)</f>
        <v>0.69561737668363777</v>
      </c>
      <c r="H66" s="25">
        <f>IFERROR(H65/$D65,0)</f>
        <v>0.28056538134179737</v>
      </c>
      <c r="J66" s="25">
        <f>IFERROR(J65/$D65,0)</f>
        <v>2.3817241974564828E-2</v>
      </c>
      <c r="L66" s="25">
        <f>IFERROR(L65/$D65,0)</f>
        <v>0</v>
      </c>
      <c r="P66" s="32" t="s">
        <v>229</v>
      </c>
      <c r="Q66" s="117"/>
      <c r="R66" s="107">
        <f>0.5*R61+0.5*R64</f>
        <v>0.72787734284862826</v>
      </c>
      <c r="S66" s="106"/>
      <c r="T66" s="107">
        <f>0.5*T61+0.5*T64</f>
        <v>0.25082968351995827</v>
      </c>
      <c r="U66" s="105"/>
      <c r="V66" s="107">
        <f>0.5*V61+0.5*V64</f>
        <v>2.1292973631413491E-2</v>
      </c>
      <c r="W66" s="105"/>
      <c r="X66" s="107">
        <f>0.5*X61+0.5*X64</f>
        <v>0</v>
      </c>
      <c r="AH66" s="18"/>
      <c r="AJ66" s="2"/>
      <c r="AK66" s="32"/>
      <c r="AM66" s="64"/>
      <c r="AO66" s="64"/>
      <c r="AQ66" s="64"/>
      <c r="AS66" s="64"/>
      <c r="AU66" s="64"/>
    </row>
    <row r="67" spans="1:47" x14ac:dyDescent="0.2">
      <c r="A67" s="18"/>
      <c r="B67" s="2"/>
      <c r="C67" s="2"/>
      <c r="AH67" s="18"/>
      <c r="AJ67" s="32"/>
      <c r="AK67" s="32"/>
    </row>
    <row r="68" spans="1:47" x14ac:dyDescent="0.2">
      <c r="A68" s="18">
        <v>37</v>
      </c>
      <c r="B68" s="2"/>
      <c r="C68" s="2" t="s">
        <v>166</v>
      </c>
      <c r="D68" s="20">
        <f>SUM(F68:L68)</f>
        <v>4084.6733599950671</v>
      </c>
      <c r="F68" s="20">
        <v>4023.6655469486204</v>
      </c>
      <c r="G68" s="20"/>
      <c r="H68" s="20">
        <v>56.234091636745781</v>
      </c>
      <c r="I68" s="20"/>
      <c r="J68" s="20">
        <v>4.7737214097008689</v>
      </c>
      <c r="K68" s="20"/>
      <c r="L68" s="20">
        <v>0</v>
      </c>
      <c r="AH68" s="18"/>
      <c r="AJ68" s="2"/>
      <c r="AK68" s="59"/>
      <c r="AM68" s="23"/>
      <c r="AO68" s="23"/>
      <c r="AP68" s="23"/>
      <c r="AQ68" s="23"/>
      <c r="AR68" s="23"/>
      <c r="AS68" s="23"/>
      <c r="AT68" s="23"/>
      <c r="AU68" s="23"/>
    </row>
    <row r="69" spans="1:47" x14ac:dyDescent="0.2">
      <c r="A69" s="18">
        <v>38</v>
      </c>
      <c r="B69" s="2" t="s">
        <v>218</v>
      </c>
      <c r="C69" s="2"/>
      <c r="D69" s="25">
        <f>SUM(F69:L69)</f>
        <v>0.99999999999999989</v>
      </c>
      <c r="F69" s="25">
        <f>IFERROR(F68/$D68,0)</f>
        <v>0.98506421256496246</v>
      </c>
      <c r="H69" s="25">
        <f>IFERROR(H68/$D68,0)</f>
        <v>1.3767096333209295E-2</v>
      </c>
      <c r="J69" s="25">
        <f>IFERROR(J68/$D68,0)</f>
        <v>1.1686911018281849E-3</v>
      </c>
      <c r="L69" s="25">
        <f>IFERROR(L68/$D68,0)</f>
        <v>0</v>
      </c>
      <c r="AH69" s="18"/>
      <c r="AJ69" s="2"/>
      <c r="AK69" s="59"/>
      <c r="AM69" s="64"/>
      <c r="AO69" s="64"/>
      <c r="AQ69" s="64"/>
      <c r="AS69" s="64"/>
      <c r="AU69" s="64"/>
    </row>
    <row r="70" spans="1:47" x14ac:dyDescent="0.2">
      <c r="A70" s="18"/>
      <c r="B70" s="2"/>
      <c r="C70" s="2"/>
      <c r="D70" s="20"/>
      <c r="F70" s="20"/>
      <c r="G70" s="20"/>
      <c r="H70" s="20"/>
      <c r="I70" s="20"/>
      <c r="J70" s="20"/>
      <c r="L70" s="20"/>
      <c r="AH70" s="18"/>
      <c r="AJ70" s="2"/>
      <c r="AK70" s="32"/>
      <c r="AM70" s="23"/>
      <c r="AO70" s="23"/>
      <c r="AP70" s="23"/>
      <c r="AQ70" s="23"/>
      <c r="AR70" s="23"/>
      <c r="AS70" s="23"/>
      <c r="AU70" s="23"/>
    </row>
    <row r="71" spans="1:47" x14ac:dyDescent="0.2">
      <c r="A71" s="18">
        <v>39</v>
      </c>
      <c r="B71" s="2"/>
      <c r="C71" s="2" t="s">
        <v>167</v>
      </c>
      <c r="D71" s="20">
        <f>SUM(F71:L71)</f>
        <v>1128725.1756033169</v>
      </c>
      <c r="F71" s="20">
        <v>462618.2301099631</v>
      </c>
      <c r="G71" s="20"/>
      <c r="H71" s="20">
        <v>609854.86877531186</v>
      </c>
      <c r="I71" s="20"/>
      <c r="J71" s="20">
        <v>56252.076718041862</v>
      </c>
      <c r="K71" s="20"/>
      <c r="L71" s="20">
        <v>0</v>
      </c>
      <c r="M71" s="54"/>
      <c r="AH71" s="18"/>
      <c r="AJ71" s="2"/>
      <c r="AK71" s="59"/>
      <c r="AM71" s="23"/>
      <c r="AO71" s="23"/>
      <c r="AP71" s="23"/>
      <c r="AQ71" s="23"/>
      <c r="AR71" s="23"/>
      <c r="AS71" s="23"/>
      <c r="AT71" s="23"/>
      <c r="AU71" s="23"/>
    </row>
    <row r="72" spans="1:47" x14ac:dyDescent="0.2">
      <c r="A72" s="18">
        <v>40</v>
      </c>
      <c r="B72" s="2" t="s">
        <v>217</v>
      </c>
      <c r="C72" s="2"/>
      <c r="D72" s="25">
        <f>SUM(F72:L72)</f>
        <v>0.99999999999999989</v>
      </c>
      <c r="F72" s="25">
        <f>IFERROR(F71/$D71,0)</f>
        <v>0.40985905170644238</v>
      </c>
      <c r="H72" s="25">
        <f>IFERROR(H71/$D71,0)</f>
        <v>0.54030412535924632</v>
      </c>
      <c r="J72" s="25">
        <f>IFERROR(J71/$D71,0)</f>
        <v>4.9836822934311242E-2</v>
      </c>
      <c r="L72" s="25">
        <f>IFERROR(L71/$D71,0)</f>
        <v>0</v>
      </c>
      <c r="AH72" s="18"/>
      <c r="AJ72" s="2"/>
      <c r="AK72" s="32"/>
      <c r="AM72" s="64"/>
      <c r="AO72" s="64"/>
      <c r="AQ72" s="64"/>
      <c r="AS72" s="64"/>
      <c r="AU72" s="64"/>
    </row>
    <row r="73" spans="1:47" x14ac:dyDescent="0.2">
      <c r="A73" s="18"/>
      <c r="B73" s="2"/>
      <c r="C73" s="2"/>
      <c r="AH73" s="18"/>
      <c r="AJ73" s="32"/>
      <c r="AK73" s="32"/>
    </row>
    <row r="74" spans="1:47" x14ac:dyDescent="0.2">
      <c r="A74" s="18">
        <v>41</v>
      </c>
      <c r="B74" s="2"/>
      <c r="C74" s="2" t="s">
        <v>167</v>
      </c>
      <c r="D74" s="20">
        <f>SUM(F74:L74)</f>
        <v>10889.315564516064</v>
      </c>
      <c r="E74" s="14"/>
      <c r="F74" s="20">
        <v>7314.2538809245907</v>
      </c>
      <c r="G74" s="20"/>
      <c r="H74" s="20">
        <v>3295.3213085846064</v>
      </c>
      <c r="I74" s="20"/>
      <c r="J74" s="20">
        <v>279.74037500686757</v>
      </c>
      <c r="K74" s="20"/>
      <c r="L74" s="20">
        <v>0</v>
      </c>
      <c r="AH74" s="18"/>
      <c r="AJ74" s="2"/>
      <c r="AK74" s="59"/>
      <c r="AM74" s="23"/>
      <c r="AN74" s="14"/>
      <c r="AO74" s="23"/>
      <c r="AP74" s="23"/>
      <c r="AQ74" s="23"/>
      <c r="AR74" s="23"/>
      <c r="AS74" s="23"/>
      <c r="AT74" s="23"/>
      <c r="AU74" s="23"/>
    </row>
    <row r="75" spans="1:47" x14ac:dyDescent="0.2">
      <c r="A75" s="18">
        <v>42</v>
      </c>
      <c r="B75" s="2" t="s">
        <v>223</v>
      </c>
      <c r="D75" s="25">
        <f>SUM(F75:L75)</f>
        <v>0.99999999999999989</v>
      </c>
      <c r="F75" s="25">
        <f>IFERROR(F74/$D74,0)</f>
        <v>0.67169087327754795</v>
      </c>
      <c r="H75" s="25">
        <f>IFERROR(H74/$D74,0)</f>
        <v>0.30261969074739131</v>
      </c>
      <c r="J75" s="25">
        <f>IFERROR(J74/$D74,0)</f>
        <v>2.5689435975060716E-2</v>
      </c>
      <c r="L75" s="25">
        <f>IFERROR(L74/$D74,0)</f>
        <v>0</v>
      </c>
      <c r="AH75" s="18"/>
      <c r="AJ75" s="32"/>
      <c r="AK75" s="32"/>
      <c r="AM75" s="64"/>
      <c r="AO75" s="64"/>
      <c r="AQ75" s="64"/>
      <c r="AS75" s="64"/>
      <c r="AU75" s="64"/>
    </row>
    <row r="76" spans="1:47" x14ac:dyDescent="0.2">
      <c r="B76" s="18"/>
      <c r="D76" s="20"/>
      <c r="F76" s="20"/>
      <c r="G76" s="20"/>
      <c r="H76" s="20"/>
      <c r="I76" s="20"/>
      <c r="J76" s="20"/>
      <c r="L76" s="20"/>
      <c r="AH76" s="18"/>
      <c r="AJ76" s="32"/>
      <c r="AK76" s="32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25">
    <cfRule type="cellIs" dxfId="27" priority="11" operator="equal">
      <formula>"check"</formula>
    </cfRule>
    <cfRule type="cellIs" dxfId="26" priority="12" operator="equal">
      <formula>"ok"</formula>
    </cfRule>
  </conditionalFormatting>
  <conditionalFormatting sqref="M128">
    <cfRule type="cellIs" dxfId="25" priority="9" operator="equal">
      <formula>"check"</formula>
    </cfRule>
    <cfRule type="cellIs" dxfId="24" priority="10" operator="equal">
      <formula>"ok"</formula>
    </cfRule>
  </conditionalFormatting>
  <conditionalFormatting sqref="M131">
    <cfRule type="cellIs" dxfId="23" priority="7" operator="equal">
      <formula>"check"</formula>
    </cfRule>
    <cfRule type="cellIs" dxfId="22" priority="8" operator="equal">
      <formula>"ok"</formula>
    </cfRule>
  </conditionalFormatting>
  <conditionalFormatting sqref="M134">
    <cfRule type="cellIs" dxfId="21" priority="5" operator="equal">
      <formula>"check"</formula>
    </cfRule>
    <cfRule type="cellIs" dxfId="20" priority="6" operator="equal">
      <formula>"ok"</formula>
    </cfRule>
  </conditionalFormatting>
  <conditionalFormatting sqref="M137">
    <cfRule type="cellIs" dxfId="19" priority="13" operator="equal">
      <formula>"check"</formula>
    </cfRule>
    <cfRule type="cellIs" dxfId="18" priority="14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6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  <pageSetUpPr fitToPage="1"/>
  </sheetPr>
  <dimension ref="B5:AZ181"/>
  <sheetViews>
    <sheetView topLeftCell="B1" zoomScale="85" zoomScaleNormal="85" workbookViewId="0">
      <selection activeCell="B7" sqref="B7:AD7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75" customWidth="1"/>
    <col min="12" max="12" width="13.28515625" style="32" customWidth="1"/>
    <col min="13" max="13" width="1.7109375" style="1" customWidth="1"/>
    <col min="14" max="14" width="19.85546875" style="1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32"/>
    <col min="35" max="35" width="11.5703125" style="32" customWidth="1"/>
    <col min="36" max="37" width="9.140625" style="32"/>
    <col min="38" max="38" width="11.5703125" style="32" customWidth="1"/>
    <col min="39" max="39" width="2.140625" style="32" customWidth="1"/>
    <col min="40" max="40" width="11.5703125" style="32" customWidth="1"/>
    <col min="41" max="41" width="2" style="32" customWidth="1"/>
    <col min="42" max="42" width="11.5703125" style="32" customWidth="1"/>
    <col min="43" max="43" width="2.140625" style="32" customWidth="1"/>
    <col min="44" max="44" width="11.5703125" style="32" customWidth="1"/>
    <col min="45" max="45" width="2.140625" style="32" customWidth="1"/>
    <col min="46" max="46" width="11.5703125" style="32" customWidth="1"/>
    <col min="47" max="47" width="2.140625" style="32" customWidth="1"/>
    <col min="48" max="48" width="11.5703125" style="32" customWidth="1"/>
    <col min="49" max="49" width="2.140625" style="32" customWidth="1"/>
    <col min="50" max="50" width="11.5703125" style="32" customWidth="1"/>
    <col min="51" max="51" width="2.140625" style="32" customWidth="1"/>
    <col min="52" max="52" width="11.5703125" style="32" customWidth="1"/>
    <col min="53" max="16384" width="9.140625" style="1"/>
  </cols>
  <sheetData>
    <row r="5" spans="2:52" ht="15" customHeight="1" x14ac:dyDescent="0.2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</row>
    <row r="6" spans="2:52" ht="15" customHeight="1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</row>
    <row r="7" spans="2:52" ht="15" customHeight="1" x14ac:dyDescent="0.2">
      <c r="B7" s="146" t="s">
        <v>230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10" spans="2:52" x14ac:dyDescent="0.2">
      <c r="H10" s="2" t="s">
        <v>2</v>
      </c>
      <c r="J10" s="2" t="s">
        <v>3</v>
      </c>
      <c r="L10" s="2" t="s">
        <v>4</v>
      </c>
      <c r="N10" s="18" t="s">
        <v>19</v>
      </c>
      <c r="P10" s="147" t="s">
        <v>231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</row>
    <row r="11" spans="2:52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169</v>
      </c>
      <c r="P11" s="18" t="s">
        <v>232</v>
      </c>
      <c r="Q11" s="18"/>
      <c r="R11" s="2" t="s">
        <v>233</v>
      </c>
      <c r="S11" s="3"/>
      <c r="T11" s="2" t="s">
        <v>234</v>
      </c>
      <c r="U11" s="3"/>
      <c r="V11" s="2" t="s">
        <v>232</v>
      </c>
      <c r="W11" s="3"/>
      <c r="X11" s="2"/>
      <c r="Y11" s="3"/>
      <c r="Z11" s="2" t="s">
        <v>235</v>
      </c>
      <c r="AA11" s="2"/>
      <c r="AB11" s="2" t="s">
        <v>19</v>
      </c>
      <c r="AD11" s="2"/>
    </row>
    <row r="12" spans="2:52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K12" s="75" t="s">
        <v>236</v>
      </c>
      <c r="L12" s="34" t="s">
        <v>172</v>
      </c>
      <c r="N12" s="4" t="s">
        <v>14</v>
      </c>
      <c r="O12" s="74" t="s">
        <v>236</v>
      </c>
      <c r="P12" s="4" t="s">
        <v>237</v>
      </c>
      <c r="Q12" s="18"/>
      <c r="R12" s="4" t="s">
        <v>237</v>
      </c>
      <c r="S12" s="18"/>
      <c r="T12" s="4" t="s">
        <v>237</v>
      </c>
      <c r="U12" s="18"/>
      <c r="V12" s="4" t="s">
        <v>234</v>
      </c>
      <c r="W12" s="18"/>
      <c r="X12" s="4" t="s">
        <v>238</v>
      </c>
      <c r="Y12" s="18"/>
      <c r="Z12" s="4" t="s">
        <v>239</v>
      </c>
      <c r="AA12" s="18"/>
      <c r="AB12" s="4" t="s">
        <v>173</v>
      </c>
      <c r="AD12" s="4" t="s">
        <v>2</v>
      </c>
      <c r="AF12" s="27" t="s">
        <v>21</v>
      </c>
      <c r="AH12" s="97"/>
    </row>
    <row r="13" spans="2:52" x14ac:dyDescent="0.2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178</v>
      </c>
      <c r="Y13" s="18"/>
      <c r="Z13" s="18" t="s">
        <v>179</v>
      </c>
      <c r="AA13" s="18"/>
      <c r="AB13" s="18" t="s">
        <v>240</v>
      </c>
      <c r="AD13" s="18" t="s">
        <v>241</v>
      </c>
      <c r="AF13" s="28"/>
    </row>
    <row r="14" spans="2:52" s="75" customFormat="1" x14ac:dyDescent="0.2">
      <c r="B14" s="74"/>
      <c r="F14" s="32"/>
      <c r="G14" s="32"/>
      <c r="H14" s="32"/>
      <c r="I14" s="32"/>
      <c r="J14" s="32"/>
      <c r="L14" s="32"/>
      <c r="P14" s="75">
        <v>4</v>
      </c>
      <c r="R14" s="75">
        <v>6</v>
      </c>
      <c r="T14" s="75">
        <v>8</v>
      </c>
      <c r="V14" s="75">
        <v>10</v>
      </c>
      <c r="X14" s="75">
        <v>12</v>
      </c>
      <c r="Z14" s="75">
        <v>14</v>
      </c>
      <c r="AB14" s="75">
        <v>16</v>
      </c>
      <c r="AF14" s="76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2:52" x14ac:dyDescent="0.2">
      <c r="D15" s="6"/>
      <c r="E15" s="6"/>
      <c r="F15" s="77"/>
      <c r="AF15" s="26"/>
      <c r="AI15" s="2" t="s">
        <v>197</v>
      </c>
      <c r="AL15" s="2" t="s">
        <v>232</v>
      </c>
      <c r="AM15" s="2"/>
      <c r="AN15" s="2" t="s">
        <v>233</v>
      </c>
      <c r="AO15" s="2"/>
      <c r="AP15" s="2" t="s">
        <v>234</v>
      </c>
      <c r="AQ15" s="2"/>
      <c r="AR15" s="2" t="s">
        <v>242</v>
      </c>
      <c r="AS15" s="2"/>
      <c r="AT15" s="2" t="s">
        <v>243</v>
      </c>
      <c r="AU15" s="2"/>
      <c r="AV15" s="2" t="s">
        <v>235</v>
      </c>
      <c r="AW15" s="2"/>
      <c r="AX15" s="2" t="s">
        <v>19</v>
      </c>
      <c r="AZ15" s="2"/>
    </row>
    <row r="16" spans="2:52" x14ac:dyDescent="0.2">
      <c r="D16" s="6" t="s">
        <v>181</v>
      </c>
      <c r="E16" s="7"/>
      <c r="F16" s="78"/>
      <c r="AF16" s="28"/>
      <c r="AI16" s="34" t="s">
        <v>199</v>
      </c>
      <c r="AL16" s="34" t="s">
        <v>237</v>
      </c>
      <c r="AM16" s="2"/>
      <c r="AN16" s="34" t="s">
        <v>237</v>
      </c>
      <c r="AO16" s="2"/>
      <c r="AP16" s="34" t="s">
        <v>237</v>
      </c>
      <c r="AQ16" s="2"/>
      <c r="AR16" s="34" t="s">
        <v>234</v>
      </c>
      <c r="AS16" s="2"/>
      <c r="AT16" s="34" t="s">
        <v>238</v>
      </c>
      <c r="AU16" s="2"/>
      <c r="AV16" s="34" t="s">
        <v>239</v>
      </c>
      <c r="AW16" s="2"/>
      <c r="AX16" s="34" t="s">
        <v>173</v>
      </c>
      <c r="AZ16" s="34" t="s">
        <v>2</v>
      </c>
    </row>
    <row r="17" spans="2:52" x14ac:dyDescent="0.2">
      <c r="AF17" s="26" t="str">
        <f t="shared" ref="AF17:AF30" si="0">IF(ROUND(F17,4)=ROUND(AD17,4), "", "check")</f>
        <v/>
      </c>
    </row>
    <row r="18" spans="2:52" x14ac:dyDescent="0.2">
      <c r="B18" s="18">
        <v>1</v>
      </c>
      <c r="D18" s="1" t="s">
        <v>33</v>
      </c>
      <c r="F18" s="51">
        <f ca="1">Function!T18</f>
        <v>79166.942309318154</v>
      </c>
      <c r="H18" s="51"/>
      <c r="J18" s="2"/>
      <c r="K18" s="74">
        <f>_xlfn.IFNA(MATCH(J18,'Trans Factors'!$B$13:$B$450,0),0)</f>
        <v>0</v>
      </c>
      <c r="L18" s="51">
        <f ca="1">F18-H18</f>
        <v>79166.942309318154</v>
      </c>
      <c r="N18" s="18" t="s">
        <v>244</v>
      </c>
      <c r="O18" s="74">
        <f>_xlfn.IFNA(MATCH(N18,'Trans Factors'!$B$13:$B$450,0),0)</f>
        <v>29</v>
      </c>
      <c r="P18" s="20">
        <f ca="1">OFFSET('Trans Factors'!$B$13,$O18-1,P$14)*$L18+OFFSET('Trans Factors'!$B$13,$K18-1,P$14)*$H18</f>
        <v>3031.2129016562189</v>
      </c>
      <c r="R18" s="20">
        <f ca="1">OFFSET('Trans Factors'!$B$13,$O18-1,R$14)*$L18+OFFSET('Trans Factors'!$B$13,$K18-1,R$14)*$H18</f>
        <v>0</v>
      </c>
      <c r="S18" s="20"/>
      <c r="T18" s="20">
        <f ca="1">OFFSET('Trans Factors'!$B$13,$O18-1,T$14)*$L18+OFFSET('Trans Factors'!$B$13,$K18-1,T$14)*$H18</f>
        <v>31159.855072747287</v>
      </c>
      <c r="U18" s="20"/>
      <c r="V18" s="20">
        <f ca="1">OFFSET('Trans Factors'!$B$13,$O18-1,V$14)*$L18+OFFSET('Trans Factors'!$B$13,$K18-1,V$14)*$H18</f>
        <v>39457.139453762698</v>
      </c>
      <c r="X18" s="20">
        <f ca="1">OFFSET('Trans Factors'!$B$13,$O18-1,X$14)*$L18+OFFSET('Trans Factors'!$B$13,$K18-1,X$14)*$H18</f>
        <v>42.977502499999986</v>
      </c>
      <c r="Y18" s="9"/>
      <c r="Z18" s="20">
        <f ca="1">OFFSET('Trans Factors'!$B$13,$O18-1,Z$14)*$L18+OFFSET('Trans Factors'!$B$13,$K18-1,Z$14)*$H18</f>
        <v>5475.7573786519433</v>
      </c>
      <c r="AA18" s="20"/>
      <c r="AB18" s="20">
        <f ca="1">OFFSET('Trans Factors'!$B$13,$O18-1,AB$14)*$L18+OFFSET('Trans Factors'!$B$13,$K18-1,AB$14)*$H18</f>
        <v>0</v>
      </c>
      <c r="AD18" s="20">
        <f ca="1">P18+R18+T18+V18+X18+Z18+AB18</f>
        <v>79166.942309318154</v>
      </c>
      <c r="AF18" s="26" t="str">
        <f t="shared" ca="1" si="0"/>
        <v/>
      </c>
      <c r="AI18" s="93">
        <v>0</v>
      </c>
      <c r="AL18" s="93">
        <f ca="1">IFERROR(P18/$AD18*$AI18,"")</f>
        <v>0</v>
      </c>
      <c r="AM18" s="95"/>
      <c r="AN18" s="93">
        <f ca="1">IFERROR(R18/$AD18*$AI18,"")</f>
        <v>0</v>
      </c>
      <c r="AO18" s="95"/>
      <c r="AP18" s="93">
        <f ca="1">IFERROR(T18/$AD18*$AI18,"")</f>
        <v>0</v>
      </c>
      <c r="AQ18" s="95"/>
      <c r="AR18" s="93">
        <f ca="1">IFERROR(V18/$AD18*$AI18,"")</f>
        <v>0</v>
      </c>
      <c r="AS18" s="95"/>
      <c r="AT18" s="93">
        <f ca="1">IFERROR(X18/$AD18*$AI18,"")</f>
        <v>0</v>
      </c>
      <c r="AU18" s="95"/>
      <c r="AV18" s="93">
        <f ca="1">IFERROR(Z18/$AD18*$AI18,"")</f>
        <v>0</v>
      </c>
      <c r="AW18" s="95"/>
      <c r="AX18" s="93">
        <f ca="1">IFERROR(AB18/$AD18*$AI18,"")</f>
        <v>0</v>
      </c>
      <c r="AZ18" s="98">
        <f ca="1">SUM(AL18:AX18)</f>
        <v>0</v>
      </c>
    </row>
    <row r="19" spans="2:52" x14ac:dyDescent="0.2">
      <c r="B19" s="18">
        <f>B18+1</f>
        <v>2</v>
      </c>
      <c r="D19" s="1" t="s">
        <v>35</v>
      </c>
      <c r="F19" s="51">
        <f ca="1">Function!T19</f>
        <v>66946.67524576078</v>
      </c>
      <c r="H19" s="51"/>
      <c r="J19" s="2"/>
      <c r="K19" s="74">
        <f>_xlfn.IFNA(MATCH(J19,'Trans Factors'!$B$13:$B$450,0),0)</f>
        <v>0</v>
      </c>
      <c r="L19" s="51">
        <f t="shared" ref="L19:L30" ca="1" si="1">F19-H19</f>
        <v>66946.67524576078</v>
      </c>
      <c r="N19" s="18" t="s">
        <v>245</v>
      </c>
      <c r="O19" s="74">
        <f>_xlfn.IFNA(MATCH(N19,'Trans Factors'!$B$13:$B$450,0),0)</f>
        <v>32</v>
      </c>
      <c r="P19" s="20">
        <f ca="1">OFFSET('Trans Factors'!$B$13,$O19-1,P$14)*$L19+OFFSET('Trans Factors'!$B$13,$K19-1,P$14)*$H19</f>
        <v>0</v>
      </c>
      <c r="R19" s="20">
        <f ca="1">OFFSET('Trans Factors'!$B$13,$O19-1,R$14)*$L19+OFFSET('Trans Factors'!$B$13,$K19-1,R$14)*$H19</f>
        <v>0</v>
      </c>
      <c r="S19" s="20"/>
      <c r="T19" s="20">
        <f ca="1">OFFSET('Trans Factors'!$B$13,$O19-1,T$14)*$L19+OFFSET('Trans Factors'!$B$13,$K19-1,T$14)*$H19</f>
        <v>449.29173225577108</v>
      </c>
      <c r="U19" s="20"/>
      <c r="V19" s="20">
        <f ca="1">OFFSET('Trans Factors'!$B$13,$O19-1,V$14)*$L19+OFFSET('Trans Factors'!$B$13,$K19-1,V$14)*$H19</f>
        <v>36010.838755091449</v>
      </c>
      <c r="X19" s="20">
        <f ca="1">OFFSET('Trans Factors'!$B$13,$O19-1,X$14)*$L19+OFFSET('Trans Factors'!$B$13,$K19-1,X$14)*$H19</f>
        <v>19861.049590000006</v>
      </c>
      <c r="Y19" s="9"/>
      <c r="Z19" s="20">
        <f ca="1">OFFSET('Trans Factors'!$B$13,$O19-1,Z$14)*$L19+OFFSET('Trans Factors'!$B$13,$K19-1,Z$14)*$H19</f>
        <v>10625.495168413567</v>
      </c>
      <c r="AA19" s="20"/>
      <c r="AB19" s="20">
        <f ca="1">OFFSET('Trans Factors'!$B$13,$O19-1,AB$14)*$L19+OFFSET('Trans Factors'!$B$13,$K19-1,AB$14)*$H19</f>
        <v>0</v>
      </c>
      <c r="AD19" s="20">
        <f t="shared" ref="AD19:AD30" ca="1" si="2">P19+R19+T19+V19+X19+Z19+AB19</f>
        <v>66946.675245760794</v>
      </c>
      <c r="AF19" s="26" t="str">
        <f t="shared" ca="1" si="0"/>
        <v/>
      </c>
      <c r="AI19" s="93">
        <v>1072.9007198544787</v>
      </c>
      <c r="AL19" s="93">
        <f t="shared" ref="AL19:AX30" ca="1" si="3">IFERROR(P19/$AD19*$AI19,"")</f>
        <v>0</v>
      </c>
      <c r="AM19" s="95"/>
      <c r="AN19" s="93">
        <f t="shared" ca="1" si="3"/>
        <v>0</v>
      </c>
      <c r="AO19" s="95"/>
      <c r="AP19" s="93">
        <f t="shared" ca="1" si="3"/>
        <v>7.2004385758112255</v>
      </c>
      <c r="AQ19" s="95"/>
      <c r="AR19" s="93">
        <f t="shared" ca="1" si="3"/>
        <v>577.11685727586143</v>
      </c>
      <c r="AS19" s="95"/>
      <c r="AT19" s="93">
        <f t="shared" ca="1" si="3"/>
        <v>318.29712713815212</v>
      </c>
      <c r="AU19" s="95"/>
      <c r="AV19" s="93">
        <f t="shared" ca="1" si="3"/>
        <v>170.28629686465393</v>
      </c>
      <c r="AW19" s="95"/>
      <c r="AX19" s="93">
        <f t="shared" ca="1" si="3"/>
        <v>0</v>
      </c>
      <c r="AZ19" s="98">
        <f t="shared" ref="AZ19:AZ30" ca="1" si="4">SUM(AL19:AX19)</f>
        <v>1072.9007198544787</v>
      </c>
    </row>
    <row r="20" spans="2:52" x14ac:dyDescent="0.2">
      <c r="B20" s="18">
        <f t="shared" ref="B20:B31" si="5">B19+1</f>
        <v>3</v>
      </c>
      <c r="D20" s="1" t="s">
        <v>37</v>
      </c>
      <c r="F20" s="51">
        <f ca="1">Function!T20</f>
        <v>211517.76996137522</v>
      </c>
      <c r="H20" s="51"/>
      <c r="J20" s="2"/>
      <c r="K20" s="74">
        <f>_xlfn.IFNA(MATCH(J20,'Trans Factors'!$B$13:$B$450,0),0)</f>
        <v>0</v>
      </c>
      <c r="L20" s="51">
        <f t="shared" ca="1" si="1"/>
        <v>211517.76996137522</v>
      </c>
      <c r="N20" s="18" t="s">
        <v>246</v>
      </c>
      <c r="O20" s="74">
        <f>_xlfn.IFNA(MATCH(N20,'Trans Factors'!$B$13:$B$450,0),0)</f>
        <v>65</v>
      </c>
      <c r="P20" s="20">
        <f ca="1">OFFSET('Trans Factors'!$B$13,$O20-1,P$14)*$L20+OFFSET('Trans Factors'!$B$13,$K20-1,P$14)*$H20</f>
        <v>38917.497387146519</v>
      </c>
      <c r="R20" s="20">
        <f ca="1">OFFSET('Trans Factors'!$B$13,$O20-1,R$14)*$L20+OFFSET('Trans Factors'!$B$13,$K20-1,R$14)*$H20</f>
        <v>1921.1219134951616</v>
      </c>
      <c r="S20" s="20"/>
      <c r="T20" s="20">
        <f ca="1">OFFSET('Trans Factors'!$B$13,$O20-1,T$14)*$L20+OFFSET('Trans Factors'!$B$13,$K20-1,T$14)*$H20</f>
        <v>78518.226456491451</v>
      </c>
      <c r="U20" s="20"/>
      <c r="V20" s="20">
        <f ca="1">OFFSET('Trans Factors'!$B$13,$O20-1,V$14)*$L20+OFFSET('Trans Factors'!$B$13,$K20-1,V$14)*$H20</f>
        <v>87003.762408955983</v>
      </c>
      <c r="X20" s="20">
        <f ca="1">OFFSET('Trans Factors'!$B$13,$O20-1,X$14)*$L20+OFFSET('Trans Factors'!$B$13,$K20-1,X$14)*$H20</f>
        <v>0</v>
      </c>
      <c r="Y20" s="9"/>
      <c r="Z20" s="20">
        <f ca="1">OFFSET('Trans Factors'!$B$13,$O20-1,Z$14)*$L20+OFFSET('Trans Factors'!$B$13,$K20-1,Z$14)*$H20</f>
        <v>5157.1617952860888</v>
      </c>
      <c r="AA20" s="20"/>
      <c r="AB20" s="20">
        <f ca="1">OFFSET('Trans Factors'!$B$13,$O20-1,AB$14)*$L20+OFFSET('Trans Factors'!$B$13,$K20-1,AB$14)*$H20</f>
        <v>0</v>
      </c>
      <c r="AD20" s="20">
        <f t="shared" ca="1" si="2"/>
        <v>211517.76996137519</v>
      </c>
      <c r="AF20" s="26" t="str">
        <f t="shared" ca="1" si="0"/>
        <v/>
      </c>
      <c r="AI20" s="93">
        <v>4666.9598691332048</v>
      </c>
      <c r="AL20" s="93">
        <f t="shared" ca="1" si="3"/>
        <v>858.68151194141069</v>
      </c>
      <c r="AM20" s="95"/>
      <c r="AN20" s="93">
        <f t="shared" ca="1" si="3"/>
        <v>42.387922658373043</v>
      </c>
      <c r="AO20" s="95"/>
      <c r="AP20" s="93">
        <f t="shared" ca="1" si="3"/>
        <v>1732.4379504136875</v>
      </c>
      <c r="AQ20" s="95"/>
      <c r="AR20" s="93">
        <f t="shared" ca="1" si="3"/>
        <v>1919.6640911084887</v>
      </c>
      <c r="AS20" s="95"/>
      <c r="AT20" s="93">
        <f t="shared" ca="1" si="3"/>
        <v>0</v>
      </c>
      <c r="AU20" s="95"/>
      <c r="AV20" s="93">
        <f t="shared" ca="1" si="3"/>
        <v>113.78839301124526</v>
      </c>
      <c r="AW20" s="95"/>
      <c r="AX20" s="93">
        <f t="shared" ca="1" si="3"/>
        <v>0</v>
      </c>
      <c r="AZ20" s="98">
        <f t="shared" ca="1" si="4"/>
        <v>4666.9598691332048</v>
      </c>
    </row>
    <row r="21" spans="2:52" x14ac:dyDescent="0.2">
      <c r="B21" s="18">
        <f t="shared" si="5"/>
        <v>4</v>
      </c>
      <c r="D21" s="1" t="s">
        <v>39</v>
      </c>
      <c r="F21" s="51">
        <f ca="1">Function!T21</f>
        <v>251233.18487320884</v>
      </c>
      <c r="H21" s="51"/>
      <c r="J21" s="2"/>
      <c r="K21" s="74">
        <f>_xlfn.IFNA(MATCH(J21,'Trans Factors'!$B$13:$B$450,0),0)</f>
        <v>0</v>
      </c>
      <c r="L21" s="51">
        <f t="shared" ca="1" si="1"/>
        <v>251233.18487320884</v>
      </c>
      <c r="N21" s="18" t="s">
        <v>247</v>
      </c>
      <c r="O21" s="74">
        <f>_xlfn.IFNA(MATCH(N21,'Trans Factors'!$B$13:$B$450,0),0)</f>
        <v>47</v>
      </c>
      <c r="P21" s="20">
        <f ca="1">OFFSET('Trans Factors'!$B$13,$O21-1,P$14)*$L21+OFFSET('Trans Factors'!$B$13,$K21-1,P$14)*$H21</f>
        <v>78959.90158724878</v>
      </c>
      <c r="R21" s="20">
        <f ca="1">OFFSET('Trans Factors'!$B$13,$O21-1,R$14)*$L21+OFFSET('Trans Factors'!$B$13,$K21-1,R$14)*$H21</f>
        <v>14671.957388417999</v>
      </c>
      <c r="S21" s="20"/>
      <c r="T21" s="20">
        <f ca="1">OFFSET('Trans Factors'!$B$13,$O21-1,T$14)*$L21+OFFSET('Trans Factors'!$B$13,$K21-1,T$14)*$H21</f>
        <v>59837.565322128161</v>
      </c>
      <c r="U21" s="20"/>
      <c r="V21" s="20">
        <f ca="1">OFFSET('Trans Factors'!$B$13,$O21-1,V$14)*$L21+OFFSET('Trans Factors'!$B$13,$K21-1,V$14)*$H21</f>
        <v>0</v>
      </c>
      <c r="X21" s="20">
        <f ca="1">OFFSET('Trans Factors'!$B$13,$O21-1,X$14)*$L21+OFFSET('Trans Factors'!$B$13,$K21-1,X$14)*$H21</f>
        <v>3464.1131800000003</v>
      </c>
      <c r="Y21" s="9"/>
      <c r="Z21" s="20">
        <f ca="1">OFFSET('Trans Factors'!$B$13,$O21-1,Z$14)*$L21+OFFSET('Trans Factors'!$B$13,$K21-1,Z$14)*$H21</f>
        <v>94299.647395413922</v>
      </c>
      <c r="AA21" s="20"/>
      <c r="AB21" s="20">
        <f ca="1">OFFSET('Trans Factors'!$B$13,$O21-1,AB$14)*$L21+OFFSET('Trans Factors'!$B$13,$K21-1,AB$14)*$H21</f>
        <v>0</v>
      </c>
      <c r="AD21" s="20">
        <f t="shared" ca="1" si="2"/>
        <v>251233.18487320884</v>
      </c>
      <c r="AF21" s="26" t="str">
        <f t="shared" ca="1" si="0"/>
        <v/>
      </c>
      <c r="AI21" s="93">
        <v>6385.0722624694008</v>
      </c>
      <c r="AL21" s="93">
        <f t="shared" ca="1" si="3"/>
        <v>2006.759886145197</v>
      </c>
      <c r="AM21" s="95"/>
      <c r="AN21" s="93">
        <f t="shared" ca="1" si="3"/>
        <v>372.88667977599971</v>
      </c>
      <c r="AO21" s="95"/>
      <c r="AP21" s="93">
        <f t="shared" ca="1" si="3"/>
        <v>1520.7671661084153</v>
      </c>
      <c r="AQ21" s="95"/>
      <c r="AR21" s="93">
        <f t="shared" ca="1" si="3"/>
        <v>0</v>
      </c>
      <c r="AS21" s="95"/>
      <c r="AT21" s="93">
        <f t="shared" ca="1" si="3"/>
        <v>88.040172681946402</v>
      </c>
      <c r="AU21" s="95"/>
      <c r="AV21" s="93">
        <f t="shared" ca="1" si="3"/>
        <v>2396.6183577578427</v>
      </c>
      <c r="AW21" s="95"/>
      <c r="AX21" s="93">
        <f t="shared" ca="1" si="3"/>
        <v>0</v>
      </c>
      <c r="AZ21" s="98">
        <f t="shared" ca="1" si="4"/>
        <v>6385.0722624694008</v>
      </c>
    </row>
    <row r="22" spans="2:52" x14ac:dyDescent="0.2">
      <c r="B22" s="18">
        <f t="shared" si="5"/>
        <v>5</v>
      </c>
      <c r="D22" s="1" t="s">
        <v>41</v>
      </c>
      <c r="F22" s="51">
        <f ca="1">Function!T22</f>
        <v>1996976.7673333895</v>
      </c>
      <c r="H22" s="51"/>
      <c r="K22" s="74">
        <f>_xlfn.IFNA(MATCH(J22,'Trans Factors'!$B$13:$B$450,0),0)</f>
        <v>0</v>
      </c>
      <c r="L22" s="51">
        <f t="shared" ca="1" si="1"/>
        <v>1996976.7673333895</v>
      </c>
      <c r="N22" s="18" t="s">
        <v>248</v>
      </c>
      <c r="O22" s="74">
        <f>_xlfn.IFNA(MATCH(N22,'Trans Factors'!$B$13:$B$450,0),0)</f>
        <v>41</v>
      </c>
      <c r="P22" s="20">
        <f ca="1">OFFSET('Trans Factors'!$B$13,$O22-1,P$14)*$L22+OFFSET('Trans Factors'!$B$13,$K22-1,P$14)*$H22</f>
        <v>0</v>
      </c>
      <c r="R22" s="20">
        <f ca="1">OFFSET('Trans Factors'!$B$13,$O22-1,R$14)*$L22+OFFSET('Trans Factors'!$B$13,$K22-1,R$14)*$H22</f>
        <v>216.64224552037109</v>
      </c>
      <c r="S22" s="20"/>
      <c r="T22" s="20">
        <f ca="1">OFFSET('Trans Factors'!$B$13,$O22-1,T$14)*$L22+OFFSET('Trans Factors'!$B$13,$K22-1,T$14)*$H22</f>
        <v>8200.9113909883254</v>
      </c>
      <c r="U22" s="20"/>
      <c r="V22" s="20">
        <f ca="1">OFFSET('Trans Factors'!$B$13,$O22-1,V$14)*$L22+OFFSET('Trans Factors'!$B$13,$K22-1,V$14)*$H22</f>
        <v>1264493.696065499</v>
      </c>
      <c r="X22" s="20">
        <f ca="1">OFFSET('Trans Factors'!$B$13,$O22-1,X$14)*$L22+OFFSET('Trans Factors'!$B$13,$K22-1,X$14)*$H22</f>
        <v>320167.83708339947</v>
      </c>
      <c r="Y22" s="9"/>
      <c r="Z22" s="20">
        <f ca="1">OFFSET('Trans Factors'!$B$13,$O22-1,Z$14)*$L22+OFFSET('Trans Factors'!$B$13,$K22-1,Z$14)*$H22</f>
        <v>403897.68054798234</v>
      </c>
      <c r="AA22" s="20"/>
      <c r="AB22" s="20">
        <f ca="1">OFFSET('Trans Factors'!$B$13,$O22-1,AB$14)*$L22+OFFSET('Trans Factors'!$B$13,$K22-1,AB$14)*$H22</f>
        <v>0</v>
      </c>
      <c r="AD22" s="20">
        <f t="shared" ca="1" si="2"/>
        <v>1996976.7673333897</v>
      </c>
      <c r="AF22" s="26" t="str">
        <f t="shared" ca="1" si="0"/>
        <v/>
      </c>
      <c r="AI22" s="93">
        <v>28061.061939974679</v>
      </c>
      <c r="AL22" s="93">
        <f t="shared" ca="1" si="3"/>
        <v>0</v>
      </c>
      <c r="AM22" s="95"/>
      <c r="AN22" s="93">
        <f t="shared" ca="1" si="3"/>
        <v>3.0442074088223121</v>
      </c>
      <c r="AO22" s="95"/>
      <c r="AP22" s="93">
        <f t="shared" ca="1" si="3"/>
        <v>115.23733589252535</v>
      </c>
      <c r="AQ22" s="95"/>
      <c r="AR22" s="93">
        <f t="shared" ca="1" si="3"/>
        <v>17768.376932788666</v>
      </c>
      <c r="AS22" s="95"/>
      <c r="AT22" s="93">
        <f t="shared" ca="1" si="3"/>
        <v>4498.9254029138638</v>
      </c>
      <c r="AU22" s="95"/>
      <c r="AV22" s="93">
        <f t="shared" ca="1" si="3"/>
        <v>5675.4780609707977</v>
      </c>
      <c r="AW22" s="95"/>
      <c r="AX22" s="93">
        <f t="shared" ca="1" si="3"/>
        <v>0</v>
      </c>
      <c r="AZ22" s="98">
        <f t="shared" ca="1" si="4"/>
        <v>28061.061939974679</v>
      </c>
    </row>
    <row r="23" spans="2:52" x14ac:dyDescent="0.2">
      <c r="B23" s="18">
        <f t="shared" si="5"/>
        <v>6</v>
      </c>
      <c r="D23" s="1" t="s">
        <v>43</v>
      </c>
      <c r="F23" s="51">
        <f ca="1">Function!T23</f>
        <v>1377669.911911838</v>
      </c>
      <c r="H23" s="51"/>
      <c r="K23" s="74">
        <f>_xlfn.IFNA(MATCH(J23,'Trans Factors'!$B$13:$B$450,0),0)</f>
        <v>0</v>
      </c>
      <c r="L23" s="51">
        <f t="shared" ca="1" si="1"/>
        <v>1377669.911911838</v>
      </c>
      <c r="N23" s="18" t="s">
        <v>249</v>
      </c>
      <c r="O23" s="74">
        <f>_xlfn.IFNA(MATCH(N23,'Trans Factors'!$B$13:$B$450,0),0)</f>
        <v>14</v>
      </c>
      <c r="P23" s="20">
        <f ca="1">OFFSET('Trans Factors'!$B$13,$O23-1,P$14)*$L23+OFFSET('Trans Factors'!$B$13,$K23-1,P$14)*$H23</f>
        <v>0</v>
      </c>
      <c r="R23" s="20">
        <f ca="1">OFFSET('Trans Factors'!$B$13,$O23-1,R$14)*$L23+OFFSET('Trans Factors'!$B$13,$K23-1,R$14)*$H23</f>
        <v>0</v>
      </c>
      <c r="S23" s="20"/>
      <c r="T23" s="20">
        <f ca="1">OFFSET('Trans Factors'!$B$13,$O23-1,T$14)*$L23+OFFSET('Trans Factors'!$B$13,$K23-1,T$14)*$H23</f>
        <v>312327.75774717639</v>
      </c>
      <c r="U23" s="20"/>
      <c r="V23" s="20">
        <f ca="1">OFFSET('Trans Factors'!$B$13,$O23-1,V$14)*$L23+OFFSET('Trans Factors'!$B$13,$K23-1,V$14)*$H23</f>
        <v>1051161.3967942924</v>
      </c>
      <c r="X23" s="20">
        <f ca="1">OFFSET('Trans Factors'!$B$13,$O23-1,X$14)*$L23+OFFSET('Trans Factors'!$B$13,$K23-1,X$14)*$H23</f>
        <v>0</v>
      </c>
      <c r="Y23" s="9"/>
      <c r="Z23" s="20">
        <f ca="1">OFFSET('Trans Factors'!$B$13,$O23-1,Z$14)*$L23+OFFSET('Trans Factors'!$B$13,$K23-1,Z$14)*$H23</f>
        <v>14180.757370368965</v>
      </c>
      <c r="AA23" s="20"/>
      <c r="AB23" s="20">
        <f ca="1">OFFSET('Trans Factors'!$B$13,$O23-1,AB$14)*$L23+OFFSET('Trans Factors'!$B$13,$K23-1,AB$14)*$H23</f>
        <v>0</v>
      </c>
      <c r="AD23" s="20">
        <f t="shared" ca="1" si="2"/>
        <v>1377669.9119118378</v>
      </c>
      <c r="AF23" s="26" t="str">
        <f t="shared" ca="1" si="0"/>
        <v/>
      </c>
      <c r="AI23" s="93">
        <v>42235.146781124742</v>
      </c>
      <c r="AL23" s="93">
        <f t="shared" ca="1" si="3"/>
        <v>0</v>
      </c>
      <c r="AM23" s="95"/>
      <c r="AN23" s="93">
        <f t="shared" ca="1" si="3"/>
        <v>0</v>
      </c>
      <c r="AO23" s="95"/>
      <c r="AP23" s="93">
        <f t="shared" ca="1" si="3"/>
        <v>9575.0139987928542</v>
      </c>
      <c r="AQ23" s="95"/>
      <c r="AR23" s="93">
        <f t="shared" ca="1" si="3"/>
        <v>32225.394124089798</v>
      </c>
      <c r="AS23" s="95"/>
      <c r="AT23" s="93">
        <f t="shared" ca="1" si="3"/>
        <v>0</v>
      </c>
      <c r="AU23" s="95"/>
      <c r="AV23" s="93">
        <f t="shared" ca="1" si="3"/>
        <v>434.73865824208929</v>
      </c>
      <c r="AW23" s="95"/>
      <c r="AX23" s="93">
        <f t="shared" ca="1" si="3"/>
        <v>0</v>
      </c>
      <c r="AZ23" s="98">
        <f t="shared" ca="1" si="4"/>
        <v>42235.146781124742</v>
      </c>
    </row>
    <row r="24" spans="2:52" x14ac:dyDescent="0.2">
      <c r="B24" s="18">
        <f t="shared" si="5"/>
        <v>7</v>
      </c>
      <c r="D24" s="1" t="s">
        <v>45</v>
      </c>
      <c r="F24" s="51">
        <f ca="1">Function!T24</f>
        <v>0</v>
      </c>
      <c r="H24" s="51"/>
      <c r="K24" s="74">
        <f>_xlfn.IFNA(MATCH(J24,'Trans Factors'!$B$13:$B$450,0),0)</f>
        <v>0</v>
      </c>
      <c r="L24" s="51">
        <f t="shared" ca="1" si="1"/>
        <v>0</v>
      </c>
      <c r="N24" s="18"/>
      <c r="O24" s="74">
        <f>_xlfn.IFNA(MATCH(N24,'Trans Factors'!$B$13:$B$450,0),0)</f>
        <v>0</v>
      </c>
      <c r="P24" s="20">
        <f ca="1">OFFSET('Trans Factors'!$B$13,$O24-1,P$14)*$L24+OFFSET('Trans Factors'!$B$13,$K24-1,P$14)*$H24</f>
        <v>0</v>
      </c>
      <c r="R24" s="20">
        <f ca="1">OFFSET('Trans Factors'!$B$13,$O24-1,R$14)*$L24+OFFSET('Trans Factors'!$B$13,$K24-1,R$14)*$H24</f>
        <v>0</v>
      </c>
      <c r="S24" s="20"/>
      <c r="T24" s="20">
        <f ca="1">OFFSET('Trans Factors'!$B$13,$O24-1,T$14)*$L24+OFFSET('Trans Factors'!$B$13,$K24-1,T$14)*$H24</f>
        <v>0</v>
      </c>
      <c r="U24" s="20"/>
      <c r="V24" s="20">
        <f ca="1">OFFSET('Trans Factors'!$B$13,$O24-1,V$14)*$L24+OFFSET('Trans Factors'!$B$13,$K24-1,V$14)*$H24</f>
        <v>0</v>
      </c>
      <c r="X24" s="20">
        <f ca="1">OFFSET('Trans Factors'!$B$13,$O24-1,X$14)*$L24+OFFSET('Trans Factors'!$B$13,$K24-1,X$14)*$H24</f>
        <v>0</v>
      </c>
      <c r="Y24" s="9"/>
      <c r="Z24" s="20">
        <f ca="1">OFFSET('Trans Factors'!$B$13,$O24-1,Z$14)*$L24+OFFSET('Trans Factors'!$B$13,$K24-1,Z$14)*$H24</f>
        <v>0</v>
      </c>
      <c r="AA24" s="20"/>
      <c r="AB24" s="20">
        <f ca="1">OFFSET('Trans Factors'!$B$13,$O24-1,AB$14)*$L24+OFFSET('Trans Factors'!$B$13,$K24-1,AB$14)*$H24</f>
        <v>0</v>
      </c>
      <c r="AD24" s="20">
        <f t="shared" ca="1" si="2"/>
        <v>0</v>
      </c>
      <c r="AF24" s="26" t="str">
        <f t="shared" ca="1" si="0"/>
        <v/>
      </c>
      <c r="AI24" s="93">
        <v>0</v>
      </c>
      <c r="AL24" s="93" t="str">
        <f t="shared" ca="1" si="3"/>
        <v/>
      </c>
      <c r="AN24" s="93" t="str">
        <f t="shared" ca="1" si="3"/>
        <v/>
      </c>
      <c r="AO24" s="95"/>
      <c r="AP24" s="93" t="str">
        <f t="shared" ca="1" si="3"/>
        <v/>
      </c>
      <c r="AQ24" s="95"/>
      <c r="AR24" s="93" t="str">
        <f t="shared" ca="1" si="3"/>
        <v/>
      </c>
      <c r="AS24" s="95"/>
      <c r="AT24" s="93" t="str">
        <f t="shared" ca="1" si="3"/>
        <v/>
      </c>
      <c r="AU24" s="95"/>
      <c r="AV24" s="93" t="str">
        <f t="shared" ca="1" si="3"/>
        <v/>
      </c>
      <c r="AW24" s="95"/>
      <c r="AX24" s="93" t="str">
        <f t="shared" ca="1" si="3"/>
        <v/>
      </c>
      <c r="AZ24" s="98">
        <f t="shared" ca="1" si="4"/>
        <v>0</v>
      </c>
    </row>
    <row r="25" spans="2:52" x14ac:dyDescent="0.2">
      <c r="B25" s="18">
        <f t="shared" si="5"/>
        <v>8</v>
      </c>
      <c r="D25" s="1" t="s">
        <v>47</v>
      </c>
      <c r="F25" s="51">
        <f ca="1">Function!T25</f>
        <v>0</v>
      </c>
      <c r="H25" s="51"/>
      <c r="K25" s="74">
        <f>_xlfn.IFNA(MATCH(J25,'Trans Factors'!$B$13:$B$450,0),0)</f>
        <v>0</v>
      </c>
      <c r="L25" s="51">
        <f t="shared" ca="1" si="1"/>
        <v>0</v>
      </c>
      <c r="N25" s="18"/>
      <c r="O25" s="74">
        <f>_xlfn.IFNA(MATCH(N25,'Trans Factors'!$B$13:$B$450,0),0)</f>
        <v>0</v>
      </c>
      <c r="P25" s="20">
        <f ca="1">OFFSET('Trans Factors'!$B$13,$O25-1,P$14)*$L25+OFFSET('Trans Factors'!$B$13,$K25-1,P$14)*$H25</f>
        <v>0</v>
      </c>
      <c r="R25" s="20">
        <f ca="1">OFFSET('Trans Factors'!$B$13,$O25-1,R$14)*$L25+OFFSET('Trans Factors'!$B$13,$K25-1,R$14)*$H25</f>
        <v>0</v>
      </c>
      <c r="S25" s="20"/>
      <c r="T25" s="20">
        <f ca="1">OFFSET('Trans Factors'!$B$13,$O25-1,T$14)*$L25+OFFSET('Trans Factors'!$B$13,$K25-1,T$14)*$H25</f>
        <v>0</v>
      </c>
      <c r="U25" s="20"/>
      <c r="V25" s="20">
        <f ca="1">OFFSET('Trans Factors'!$B$13,$O25-1,V$14)*$L25+OFFSET('Trans Factors'!$B$13,$K25-1,V$14)*$H25</f>
        <v>0</v>
      </c>
      <c r="X25" s="20">
        <f ca="1">OFFSET('Trans Factors'!$B$13,$O25-1,X$14)*$L25+OFFSET('Trans Factors'!$B$13,$K25-1,X$14)*$H25</f>
        <v>0</v>
      </c>
      <c r="Y25" s="9"/>
      <c r="Z25" s="20">
        <f ca="1">OFFSET('Trans Factors'!$B$13,$O25-1,Z$14)*$L25+OFFSET('Trans Factors'!$B$13,$K25-1,Z$14)*$H25</f>
        <v>0</v>
      </c>
      <c r="AA25" s="20"/>
      <c r="AB25" s="20">
        <f ca="1">OFFSET('Trans Factors'!$B$13,$O25-1,AB$14)*$L25+OFFSET('Trans Factors'!$B$13,$K25-1,AB$14)*$H25</f>
        <v>0</v>
      </c>
      <c r="AD25" s="20">
        <f t="shared" ca="1" si="2"/>
        <v>0</v>
      </c>
      <c r="AF25" s="26" t="str">
        <f t="shared" ca="1" si="0"/>
        <v/>
      </c>
      <c r="AI25" s="93">
        <v>0</v>
      </c>
      <c r="AL25" s="93" t="str">
        <f t="shared" ca="1" si="3"/>
        <v/>
      </c>
      <c r="AN25" s="93" t="str">
        <f t="shared" ca="1" si="3"/>
        <v/>
      </c>
      <c r="AO25" s="95"/>
      <c r="AP25" s="93" t="str">
        <f t="shared" ca="1" si="3"/>
        <v/>
      </c>
      <c r="AQ25" s="95"/>
      <c r="AR25" s="93" t="str">
        <f t="shared" ca="1" si="3"/>
        <v/>
      </c>
      <c r="AS25" s="95"/>
      <c r="AT25" s="93" t="str">
        <f t="shared" ca="1" si="3"/>
        <v/>
      </c>
      <c r="AU25" s="95"/>
      <c r="AV25" s="93" t="str">
        <f t="shared" ca="1" si="3"/>
        <v/>
      </c>
      <c r="AW25" s="95"/>
      <c r="AX25" s="93" t="str">
        <f t="shared" ca="1" si="3"/>
        <v/>
      </c>
      <c r="AZ25" s="98">
        <f t="shared" ca="1" si="4"/>
        <v>0</v>
      </c>
    </row>
    <row r="26" spans="2:52" x14ac:dyDescent="0.2">
      <c r="B26" s="18">
        <f t="shared" si="5"/>
        <v>9</v>
      </c>
      <c r="D26" s="1" t="s">
        <v>48</v>
      </c>
      <c r="F26" s="51">
        <f ca="1">Function!T26</f>
        <v>0</v>
      </c>
      <c r="H26" s="51"/>
      <c r="K26" s="74">
        <f>_xlfn.IFNA(MATCH(J26,'Trans Factors'!$B$13:$B$450,0),0)</f>
        <v>0</v>
      </c>
      <c r="L26" s="51">
        <f t="shared" ca="1" si="1"/>
        <v>0</v>
      </c>
      <c r="N26" s="18"/>
      <c r="O26" s="74">
        <f>_xlfn.IFNA(MATCH(N26,'Trans Factors'!$B$13:$B$450,0),0)</f>
        <v>0</v>
      </c>
      <c r="P26" s="20">
        <f ca="1">OFFSET('Trans Factors'!$B$13,$O26-1,P$14)*$L26+OFFSET('Trans Factors'!$B$13,$K26-1,P$14)*$H26</f>
        <v>0</v>
      </c>
      <c r="R26" s="20">
        <f ca="1">OFFSET('Trans Factors'!$B$13,$O26-1,R$14)*$L26+OFFSET('Trans Factors'!$B$13,$K26-1,R$14)*$H26</f>
        <v>0</v>
      </c>
      <c r="S26" s="20"/>
      <c r="T26" s="20">
        <f ca="1">OFFSET('Trans Factors'!$B$13,$O26-1,T$14)*$L26+OFFSET('Trans Factors'!$B$13,$K26-1,T$14)*$H26</f>
        <v>0</v>
      </c>
      <c r="U26" s="20"/>
      <c r="V26" s="20">
        <f ca="1">OFFSET('Trans Factors'!$B$13,$O26-1,V$14)*$L26+OFFSET('Trans Factors'!$B$13,$K26-1,V$14)*$H26</f>
        <v>0</v>
      </c>
      <c r="X26" s="20">
        <f ca="1">OFFSET('Trans Factors'!$B$13,$O26-1,X$14)*$L26+OFFSET('Trans Factors'!$B$13,$K26-1,X$14)*$H26</f>
        <v>0</v>
      </c>
      <c r="Y26" s="9"/>
      <c r="Z26" s="20">
        <f ca="1">OFFSET('Trans Factors'!$B$13,$O26-1,Z$14)*$L26+OFFSET('Trans Factors'!$B$13,$K26-1,Z$14)*$H26</f>
        <v>0</v>
      </c>
      <c r="AA26" s="20"/>
      <c r="AB26" s="20">
        <f ca="1">OFFSET('Trans Factors'!$B$13,$O26-1,AB$14)*$L26+OFFSET('Trans Factors'!$B$13,$K26-1,AB$14)*$H26</f>
        <v>0</v>
      </c>
      <c r="AD26" s="20">
        <f t="shared" ca="1" si="2"/>
        <v>0</v>
      </c>
      <c r="AF26" s="26" t="str">
        <f t="shared" ca="1" si="0"/>
        <v/>
      </c>
      <c r="AI26" s="93">
        <v>0</v>
      </c>
      <c r="AL26" s="93" t="str">
        <f t="shared" ca="1" si="3"/>
        <v/>
      </c>
      <c r="AN26" s="93" t="str">
        <f t="shared" ca="1" si="3"/>
        <v/>
      </c>
      <c r="AO26" s="95"/>
      <c r="AP26" s="93" t="str">
        <f t="shared" ca="1" si="3"/>
        <v/>
      </c>
      <c r="AQ26" s="95"/>
      <c r="AR26" s="93" t="str">
        <f t="shared" ca="1" si="3"/>
        <v/>
      </c>
      <c r="AS26" s="95"/>
      <c r="AT26" s="93" t="str">
        <f t="shared" ca="1" si="3"/>
        <v/>
      </c>
      <c r="AU26" s="95"/>
      <c r="AV26" s="93" t="str">
        <f t="shared" ca="1" si="3"/>
        <v/>
      </c>
      <c r="AW26" s="95"/>
      <c r="AX26" s="93" t="str">
        <f t="shared" ca="1" si="3"/>
        <v/>
      </c>
      <c r="AZ26" s="98">
        <f t="shared" ca="1" si="4"/>
        <v>0</v>
      </c>
    </row>
    <row r="27" spans="2:52" x14ac:dyDescent="0.2">
      <c r="B27" s="18">
        <f t="shared" si="5"/>
        <v>10</v>
      </c>
      <c r="D27" s="1" t="s">
        <v>49</v>
      </c>
      <c r="F27" s="51">
        <f ca="1">Function!T27</f>
        <v>0</v>
      </c>
      <c r="H27" s="51"/>
      <c r="K27" s="74">
        <f>_xlfn.IFNA(MATCH(J27,'Trans Factors'!$B$13:$B$450,0),0)</f>
        <v>0</v>
      </c>
      <c r="L27" s="51">
        <f t="shared" ca="1" si="1"/>
        <v>0</v>
      </c>
      <c r="N27" s="18"/>
      <c r="O27" s="74">
        <f>_xlfn.IFNA(MATCH(N27,'Trans Factors'!$B$13:$B$450,0),0)</f>
        <v>0</v>
      </c>
      <c r="P27" s="20">
        <f ca="1">OFFSET('Trans Factors'!$B$13,$O27-1,P$14)*$L27+OFFSET('Trans Factors'!$B$13,$K27-1,P$14)*$H27</f>
        <v>0</v>
      </c>
      <c r="R27" s="20">
        <f ca="1">OFFSET('Trans Factors'!$B$13,$O27-1,R$14)*$L27+OFFSET('Trans Factors'!$B$13,$K27-1,R$14)*$H27</f>
        <v>0</v>
      </c>
      <c r="S27" s="20"/>
      <c r="T27" s="20">
        <f ca="1">OFFSET('Trans Factors'!$B$13,$O27-1,T$14)*$L27+OFFSET('Trans Factors'!$B$13,$K27-1,T$14)*$H27</f>
        <v>0</v>
      </c>
      <c r="U27" s="20"/>
      <c r="V27" s="20">
        <f ca="1">OFFSET('Trans Factors'!$B$13,$O27-1,V$14)*$L27+OFFSET('Trans Factors'!$B$13,$K27-1,V$14)*$H27</f>
        <v>0</v>
      </c>
      <c r="X27" s="20">
        <f ca="1">OFFSET('Trans Factors'!$B$13,$O27-1,X$14)*$L27+OFFSET('Trans Factors'!$B$13,$K27-1,X$14)*$H27</f>
        <v>0</v>
      </c>
      <c r="Y27" s="9"/>
      <c r="Z27" s="20">
        <f ca="1">OFFSET('Trans Factors'!$B$13,$O27-1,Z$14)*$L27+OFFSET('Trans Factors'!$B$13,$K27-1,Z$14)*$H27</f>
        <v>0</v>
      </c>
      <c r="AA27" s="20"/>
      <c r="AB27" s="20">
        <f ca="1">OFFSET('Trans Factors'!$B$13,$O27-1,AB$14)*$L27+OFFSET('Trans Factors'!$B$13,$K27-1,AB$14)*$H27</f>
        <v>0</v>
      </c>
      <c r="AD27" s="20">
        <f t="shared" ca="1" si="2"/>
        <v>0</v>
      </c>
      <c r="AF27" s="26" t="str">
        <f t="shared" ca="1" si="0"/>
        <v/>
      </c>
      <c r="AI27" s="93">
        <v>0</v>
      </c>
      <c r="AL27" s="93" t="str">
        <f t="shared" ca="1" si="3"/>
        <v/>
      </c>
      <c r="AN27" s="93" t="str">
        <f t="shared" ca="1" si="3"/>
        <v/>
      </c>
      <c r="AO27" s="95"/>
      <c r="AP27" s="93" t="str">
        <f t="shared" ca="1" si="3"/>
        <v/>
      </c>
      <c r="AQ27" s="95"/>
      <c r="AR27" s="93" t="str">
        <f t="shared" ca="1" si="3"/>
        <v/>
      </c>
      <c r="AS27" s="95"/>
      <c r="AT27" s="93" t="str">
        <f t="shared" ca="1" si="3"/>
        <v/>
      </c>
      <c r="AU27" s="95"/>
      <c r="AV27" s="93" t="str">
        <f t="shared" ca="1" si="3"/>
        <v/>
      </c>
      <c r="AW27" s="95"/>
      <c r="AX27" s="93" t="str">
        <f t="shared" ca="1" si="3"/>
        <v/>
      </c>
      <c r="AZ27" s="98">
        <f t="shared" ca="1" si="4"/>
        <v>0</v>
      </c>
    </row>
    <row r="28" spans="2:52" x14ac:dyDescent="0.2">
      <c r="B28" s="18">
        <f t="shared" si="5"/>
        <v>11</v>
      </c>
      <c r="D28" s="1" t="s">
        <v>51</v>
      </c>
      <c r="F28" s="51">
        <f ca="1">Function!T28</f>
        <v>0</v>
      </c>
      <c r="H28" s="51"/>
      <c r="K28" s="74">
        <f>_xlfn.IFNA(MATCH(J28,'Trans Factors'!$B$13:$B$450,0),0)</f>
        <v>0</v>
      </c>
      <c r="L28" s="51">
        <f t="shared" ca="1" si="1"/>
        <v>0</v>
      </c>
      <c r="N28" s="18"/>
      <c r="O28" s="74">
        <f>_xlfn.IFNA(MATCH(N28,'Trans Factors'!$B$13:$B$450,0),0)</f>
        <v>0</v>
      </c>
      <c r="P28" s="20">
        <f ca="1">OFFSET('Trans Factors'!$B$13,$O28-1,P$14)*$L28+OFFSET('Trans Factors'!$B$13,$K28-1,P$14)*$H28</f>
        <v>0</v>
      </c>
      <c r="R28" s="20">
        <f ca="1">OFFSET('Trans Factors'!$B$13,$O28-1,R$14)*$L28+OFFSET('Trans Factors'!$B$13,$K28-1,R$14)*$H28</f>
        <v>0</v>
      </c>
      <c r="S28" s="20"/>
      <c r="T28" s="20">
        <f ca="1">OFFSET('Trans Factors'!$B$13,$O28-1,T$14)*$L28+OFFSET('Trans Factors'!$B$13,$K28-1,T$14)*$H28</f>
        <v>0</v>
      </c>
      <c r="U28" s="20"/>
      <c r="V28" s="20">
        <f ca="1">OFFSET('Trans Factors'!$B$13,$O28-1,V$14)*$L28+OFFSET('Trans Factors'!$B$13,$K28-1,V$14)*$H28</f>
        <v>0</v>
      </c>
      <c r="X28" s="20">
        <f ca="1">OFFSET('Trans Factors'!$B$13,$O28-1,X$14)*$L28+OFFSET('Trans Factors'!$B$13,$K28-1,X$14)*$H28</f>
        <v>0</v>
      </c>
      <c r="Y28" s="9"/>
      <c r="Z28" s="20">
        <f ca="1">OFFSET('Trans Factors'!$B$13,$O28-1,Z$14)*$L28+OFFSET('Trans Factors'!$B$13,$K28-1,Z$14)*$H28</f>
        <v>0</v>
      </c>
      <c r="AA28" s="20"/>
      <c r="AB28" s="20">
        <f ca="1">OFFSET('Trans Factors'!$B$13,$O28-1,AB$14)*$L28+OFFSET('Trans Factors'!$B$13,$K28-1,AB$14)*$H28</f>
        <v>0</v>
      </c>
      <c r="AD28" s="20">
        <f t="shared" ca="1" si="2"/>
        <v>0</v>
      </c>
      <c r="AF28" s="26" t="str">
        <f t="shared" ca="1" si="0"/>
        <v/>
      </c>
      <c r="AI28" s="93">
        <v>0</v>
      </c>
      <c r="AL28" s="93" t="str">
        <f t="shared" ca="1" si="3"/>
        <v/>
      </c>
      <c r="AN28" s="93" t="str">
        <f t="shared" ca="1" si="3"/>
        <v/>
      </c>
      <c r="AO28" s="95"/>
      <c r="AP28" s="93" t="str">
        <f t="shared" ca="1" si="3"/>
        <v/>
      </c>
      <c r="AQ28" s="95"/>
      <c r="AR28" s="93" t="str">
        <f t="shared" ca="1" si="3"/>
        <v/>
      </c>
      <c r="AS28" s="95"/>
      <c r="AT28" s="93" t="str">
        <f t="shared" ca="1" si="3"/>
        <v/>
      </c>
      <c r="AU28" s="95"/>
      <c r="AV28" s="93" t="str">
        <f t="shared" ca="1" si="3"/>
        <v/>
      </c>
      <c r="AW28" s="95"/>
      <c r="AX28" s="93" t="str">
        <f t="shared" ca="1" si="3"/>
        <v/>
      </c>
      <c r="AZ28" s="98">
        <f t="shared" ca="1" si="4"/>
        <v>0</v>
      </c>
    </row>
    <row r="29" spans="2:52" x14ac:dyDescent="0.2">
      <c r="B29" s="18">
        <f>B28+1</f>
        <v>12</v>
      </c>
      <c r="D29" s="1" t="s">
        <v>52</v>
      </c>
      <c r="F29" s="51">
        <f ca="1">Function!T29</f>
        <v>0</v>
      </c>
      <c r="H29" s="51"/>
      <c r="K29" s="74">
        <f>_xlfn.IFNA(MATCH(J29,'Trans Factors'!$B$13:$B$450,0),0)</f>
        <v>0</v>
      </c>
      <c r="L29" s="51">
        <f t="shared" ca="1" si="1"/>
        <v>0</v>
      </c>
      <c r="N29" s="18"/>
      <c r="O29" s="74">
        <f>_xlfn.IFNA(MATCH(N29,'Trans Factors'!$B$13:$B$450,0),0)</f>
        <v>0</v>
      </c>
      <c r="P29" s="20">
        <f ca="1">OFFSET('Trans Factors'!$B$13,$O29-1,P$14)*$L29+OFFSET('Trans Factors'!$B$13,$K29-1,P$14)*$H29</f>
        <v>0</v>
      </c>
      <c r="R29" s="20">
        <f ca="1">OFFSET('Trans Factors'!$B$13,$O29-1,R$14)*$L29+OFFSET('Trans Factors'!$B$13,$K29-1,R$14)*$H29</f>
        <v>0</v>
      </c>
      <c r="S29" s="20"/>
      <c r="T29" s="20">
        <f ca="1">OFFSET('Trans Factors'!$B$13,$O29-1,T$14)*$L29+OFFSET('Trans Factors'!$B$13,$K29-1,T$14)*$H29</f>
        <v>0</v>
      </c>
      <c r="U29" s="20"/>
      <c r="V29" s="20">
        <f ca="1">OFFSET('Trans Factors'!$B$13,$O29-1,V$14)*$L29+OFFSET('Trans Factors'!$B$13,$K29-1,V$14)*$H29</f>
        <v>0</v>
      </c>
      <c r="X29" s="20">
        <f ca="1">OFFSET('Trans Factors'!$B$13,$O29-1,X$14)*$L29+OFFSET('Trans Factors'!$B$13,$K29-1,X$14)*$H29</f>
        <v>0</v>
      </c>
      <c r="Y29" s="9"/>
      <c r="Z29" s="20">
        <f ca="1">OFFSET('Trans Factors'!$B$13,$O29-1,Z$14)*$L29+OFFSET('Trans Factors'!$B$13,$K29-1,Z$14)*$H29</f>
        <v>0</v>
      </c>
      <c r="AA29" s="20"/>
      <c r="AB29" s="20">
        <f ca="1">OFFSET('Trans Factors'!$B$13,$O29-1,AB$14)*$L29+OFFSET('Trans Factors'!$B$13,$K29-1,AB$14)*$H29</f>
        <v>0</v>
      </c>
      <c r="AD29" s="20">
        <f t="shared" ca="1" si="2"/>
        <v>0</v>
      </c>
      <c r="AF29" s="26" t="str">
        <f t="shared" ca="1" si="0"/>
        <v/>
      </c>
      <c r="AI29" s="93">
        <v>0</v>
      </c>
      <c r="AL29" s="93" t="str">
        <f t="shared" ca="1" si="3"/>
        <v/>
      </c>
      <c r="AN29" s="93" t="str">
        <f t="shared" ca="1" si="3"/>
        <v/>
      </c>
      <c r="AO29" s="95"/>
      <c r="AP29" s="93" t="str">
        <f t="shared" ca="1" si="3"/>
        <v/>
      </c>
      <c r="AQ29" s="95"/>
      <c r="AR29" s="93" t="str">
        <f t="shared" ca="1" si="3"/>
        <v/>
      </c>
      <c r="AS29" s="95"/>
      <c r="AT29" s="93" t="str">
        <f t="shared" ca="1" si="3"/>
        <v/>
      </c>
      <c r="AU29" s="95"/>
      <c r="AV29" s="93" t="str">
        <f t="shared" ca="1" si="3"/>
        <v/>
      </c>
      <c r="AW29" s="95"/>
      <c r="AX29" s="93" t="str">
        <f t="shared" ca="1" si="3"/>
        <v/>
      </c>
      <c r="AZ29" s="98">
        <f t="shared" ca="1" si="4"/>
        <v>0</v>
      </c>
    </row>
    <row r="30" spans="2:52" x14ac:dyDescent="0.2">
      <c r="B30" s="18">
        <f>B29+1</f>
        <v>13</v>
      </c>
      <c r="D30" s="1" t="s">
        <v>53</v>
      </c>
      <c r="F30" s="51">
        <f ca="1">Function!T30</f>
        <v>4318.2255996879157</v>
      </c>
      <c r="H30" s="51"/>
      <c r="K30" s="74">
        <f>_xlfn.IFNA(MATCH(J30,'Trans Factors'!$B$13:$B$450,0),0)</f>
        <v>0</v>
      </c>
      <c r="L30" s="51">
        <f t="shared" ca="1" si="1"/>
        <v>4318.2255996879157</v>
      </c>
      <c r="N30" s="18" t="s">
        <v>250</v>
      </c>
      <c r="O30" s="74">
        <f>_xlfn.IFNA(MATCH(N30,'Trans Factors'!$B$13:$B$450,0),0)</f>
        <v>38</v>
      </c>
      <c r="P30" s="20">
        <f ca="1">OFFSET('Trans Factors'!$B$13,$O30-1,P$14)*$L30+OFFSET('Trans Factors'!$B$13,$K30-1,P$14)*$H30</f>
        <v>0</v>
      </c>
      <c r="R30" s="20">
        <f ca="1">OFFSET('Trans Factors'!$B$13,$O30-1,R$14)*$L30+OFFSET('Trans Factors'!$B$13,$K30-1,R$14)*$H30</f>
        <v>0</v>
      </c>
      <c r="S30" s="20"/>
      <c r="T30" s="20">
        <f ca="1">OFFSET('Trans Factors'!$B$13,$O30-1,T$14)*$L30+OFFSET('Trans Factors'!$B$13,$K30-1,T$14)*$H30</f>
        <v>39.163422261415214</v>
      </c>
      <c r="U30" s="20"/>
      <c r="V30" s="20">
        <f ca="1">OFFSET('Trans Factors'!$B$13,$O30-1,V$14)*$L30+OFFSET('Trans Factors'!$B$13,$K30-1,V$14)*$H30</f>
        <v>3560.0134120638827</v>
      </c>
      <c r="X30" s="20">
        <f ca="1">OFFSET('Trans Factors'!$B$13,$O30-1,X$14)*$L30+OFFSET('Trans Factors'!$B$13,$K30-1,X$14)*$H30</f>
        <v>136.1762187887613</v>
      </c>
      <c r="Y30" s="9"/>
      <c r="Z30" s="20">
        <f ca="1">OFFSET('Trans Factors'!$B$13,$O30-1,Z$14)*$L30+OFFSET('Trans Factors'!$B$13,$K30-1,Z$14)*$H30</f>
        <v>582.87254657385631</v>
      </c>
      <c r="AA30" s="20"/>
      <c r="AB30" s="20">
        <f ca="1">OFFSET('Trans Factors'!$B$13,$O30-1,AB$14)*$L30+OFFSET('Trans Factors'!$B$13,$K30-1,AB$14)*$H30</f>
        <v>0</v>
      </c>
      <c r="AD30" s="20">
        <f t="shared" ca="1" si="2"/>
        <v>4318.2255996879157</v>
      </c>
      <c r="AF30" s="26" t="str">
        <f t="shared" ca="1" si="0"/>
        <v/>
      </c>
      <c r="AI30" s="93">
        <v>0</v>
      </c>
      <c r="AL30" s="93">
        <f t="shared" ca="1" si="3"/>
        <v>0</v>
      </c>
      <c r="AN30" s="93">
        <f t="shared" ca="1" si="3"/>
        <v>0</v>
      </c>
      <c r="AO30" s="95"/>
      <c r="AP30" s="93">
        <f t="shared" ca="1" si="3"/>
        <v>0</v>
      </c>
      <c r="AQ30" s="95"/>
      <c r="AR30" s="93">
        <f t="shared" ca="1" si="3"/>
        <v>0</v>
      </c>
      <c r="AS30" s="95"/>
      <c r="AT30" s="93">
        <f t="shared" ca="1" si="3"/>
        <v>0</v>
      </c>
      <c r="AU30" s="95"/>
      <c r="AV30" s="93">
        <f t="shared" ca="1" si="3"/>
        <v>0</v>
      </c>
      <c r="AW30" s="95"/>
      <c r="AX30" s="93">
        <f t="shared" ca="1" si="3"/>
        <v>0</v>
      </c>
      <c r="AZ30" s="98">
        <f t="shared" ca="1" si="4"/>
        <v>0</v>
      </c>
    </row>
    <row r="31" spans="2:52" x14ac:dyDescent="0.2">
      <c r="B31" s="18">
        <f t="shared" si="5"/>
        <v>14</v>
      </c>
      <c r="D31" s="1" t="s">
        <v>55</v>
      </c>
      <c r="F31" s="42">
        <f ca="1">SUM(F18:F30)</f>
        <v>3987829.4772345782</v>
      </c>
      <c r="H31" s="42">
        <f>SUM(H18:H30)</f>
        <v>0</v>
      </c>
      <c r="L31" s="42">
        <f ca="1">SUM(L18:L30)</f>
        <v>3987829.4772345782</v>
      </c>
      <c r="O31" s="74"/>
      <c r="P31" s="29">
        <f ca="1">SUM(P18:P30)</f>
        <v>120908.61187605152</v>
      </c>
      <c r="Q31" s="24"/>
      <c r="R31" s="29">
        <f ca="1">SUM(R18:R30)</f>
        <v>16809.721547433532</v>
      </c>
      <c r="S31" s="23"/>
      <c r="T31" s="29">
        <f ca="1">SUM(T18:T30)</f>
        <v>490532.77114404883</v>
      </c>
      <c r="U31" s="23"/>
      <c r="V31" s="29">
        <f ca="1">SUM(V18:V30)</f>
        <v>2481686.8468896654</v>
      </c>
      <c r="W31" s="18"/>
      <c r="X31" s="29">
        <f ca="1">SUM(X18:X30)</f>
        <v>343672.15357468824</v>
      </c>
      <c r="Y31" s="13"/>
      <c r="Z31" s="29">
        <f ca="1">SUM(Z18:Z30)</f>
        <v>534219.37220269069</v>
      </c>
      <c r="AA31" s="23"/>
      <c r="AB31" s="29">
        <f ca="1">SUM(AB18:AB30)</f>
        <v>0</v>
      </c>
      <c r="AD31" s="29">
        <f ca="1">SUM(AD18:AD30)</f>
        <v>3987829.4772345782</v>
      </c>
      <c r="AF31" s="26" t="str">
        <f ca="1">IF(ROUND(F31,4)=ROUND(AD31,4), "", "check")</f>
        <v/>
      </c>
      <c r="AI31" s="81">
        <f>SUM(AI18:AI29)</f>
        <v>82421.141572556502</v>
      </c>
      <c r="AL31" s="81">
        <f t="shared" ref="AL31:AZ31" ca="1" si="6">SUM(AL18:AL29)</f>
        <v>2865.4413980866075</v>
      </c>
      <c r="AM31" s="81">
        <f t="shared" si="6"/>
        <v>0</v>
      </c>
      <c r="AN31" s="81">
        <f t="shared" ca="1" si="6"/>
        <v>418.31880984319508</v>
      </c>
      <c r="AO31" s="81">
        <f t="shared" si="6"/>
        <v>0</v>
      </c>
      <c r="AP31" s="81">
        <f t="shared" ca="1" si="6"/>
        <v>12950.656889783293</v>
      </c>
      <c r="AQ31" s="81">
        <f t="shared" si="6"/>
        <v>0</v>
      </c>
      <c r="AR31" s="81">
        <f t="shared" ca="1" si="6"/>
        <v>52490.552005262813</v>
      </c>
      <c r="AS31" s="81">
        <f t="shared" si="6"/>
        <v>0</v>
      </c>
      <c r="AT31" s="81">
        <f t="shared" ca="1" si="6"/>
        <v>4905.2627027339622</v>
      </c>
      <c r="AU31" s="81">
        <f t="shared" si="6"/>
        <v>0</v>
      </c>
      <c r="AV31" s="81">
        <f t="shared" ca="1" si="6"/>
        <v>8790.9097668466293</v>
      </c>
      <c r="AW31" s="81">
        <f t="shared" si="6"/>
        <v>0</v>
      </c>
      <c r="AX31" s="81">
        <f t="shared" ca="1" si="6"/>
        <v>0</v>
      </c>
      <c r="AY31" s="81">
        <f t="shared" si="6"/>
        <v>0</v>
      </c>
      <c r="AZ31" s="81">
        <f t="shared" ca="1" si="6"/>
        <v>82421.141572556502</v>
      </c>
    </row>
    <row r="32" spans="2:52" x14ac:dyDescent="0.2">
      <c r="O32" s="74"/>
      <c r="W32" s="18"/>
      <c r="AF32" s="26" t="str">
        <f t="shared" ref="AF32:AF37" si="7">IF(ROUND(F32,4)=ROUND(AD32,4), "", "check")</f>
        <v/>
      </c>
    </row>
    <row r="33" spans="2:52" x14ac:dyDescent="0.2">
      <c r="B33" s="18">
        <f>B31+1</f>
        <v>15</v>
      </c>
      <c r="D33" s="1" t="s">
        <v>56</v>
      </c>
      <c r="F33" s="51">
        <f ca="1">Function!T33</f>
        <v>101710.50916156216</v>
      </c>
      <c r="H33" s="51"/>
      <c r="K33" s="74">
        <f>_xlfn.IFNA(MATCH(J33,'Trans Factors'!$B$13:$B$450,0),0)</f>
        <v>0</v>
      </c>
      <c r="L33" s="51">
        <f t="shared" ref="L33" ca="1" si="8">F33-H33</f>
        <v>101710.50916156216</v>
      </c>
      <c r="N33" s="18" t="s">
        <v>251</v>
      </c>
      <c r="O33" s="74">
        <f>_xlfn.IFNA(MATCH(N33,'Trans Factors'!$B$13:$B$450,0),0)</f>
        <v>23</v>
      </c>
      <c r="P33" s="20">
        <f ca="1">OFFSET('Trans Factors'!$B$13,$O33-1,P$14)*$L33+OFFSET('Trans Factors'!$B$13,$K33-1,P$14)*$H33</f>
        <v>3590.9482084043066</v>
      </c>
      <c r="R33" s="20">
        <f ca="1">OFFSET('Trans Factors'!$B$13,$O33-1,R$14)*$L33+OFFSET('Trans Factors'!$B$13,$K33-1,R$14)*$H33</f>
        <v>516.639972988208</v>
      </c>
      <c r="S33" s="20"/>
      <c r="T33" s="20">
        <f ca="1">OFFSET('Trans Factors'!$B$13,$O33-1,T$14)*$L33+OFFSET('Trans Factors'!$B$13,$K33-1,T$14)*$H33</f>
        <v>13457.456974555602</v>
      </c>
      <c r="U33" s="20"/>
      <c r="V33" s="20">
        <f ca="1">OFFSET('Trans Factors'!$B$13,$O33-1,V$14)*$L33+OFFSET('Trans Factors'!$B$13,$K33-1,V$14)*$H33</f>
        <v>59333.303889413837</v>
      </c>
      <c r="X33" s="20">
        <f ca="1">OFFSET('Trans Factors'!$B$13,$O33-1,X$14)*$L33+OFFSET('Trans Factors'!$B$13,$K33-1,X$14)*$H33</f>
        <v>8873.6159163903958</v>
      </c>
      <c r="Y33" s="9"/>
      <c r="Z33" s="20">
        <f ca="1">OFFSET('Trans Factors'!$B$13,$O33-1,Z$14)*$L33+OFFSET('Trans Factors'!$B$13,$K33-1,Z$14)*$H33</f>
        <v>15938.544199809825</v>
      </c>
      <c r="AA33" s="20"/>
      <c r="AB33" s="20">
        <f ca="1">OFFSET('Trans Factors'!$B$13,$O33-1,AB$14)*$L33+OFFSET('Trans Factors'!$B$13,$K33-1,AB$14)*$H33</f>
        <v>0</v>
      </c>
      <c r="AC33" s="9"/>
      <c r="AD33" s="20">
        <f ca="1">P33+R33+T33+V33+X33+Z33+AB33</f>
        <v>101710.50916156216</v>
      </c>
      <c r="AF33" s="26" t="str">
        <f t="shared" ca="1" si="7"/>
        <v/>
      </c>
    </row>
    <row r="34" spans="2:52" x14ac:dyDescent="0.2">
      <c r="W34" s="18"/>
      <c r="AF34" s="26" t="str">
        <f t="shared" si="7"/>
        <v/>
      </c>
    </row>
    <row r="35" spans="2:52" x14ac:dyDescent="0.2">
      <c r="B35" s="18">
        <f>B33+1</f>
        <v>16</v>
      </c>
      <c r="D35" s="1" t="s">
        <v>58</v>
      </c>
      <c r="F35" s="42">
        <f ca="1">F31+F33</f>
        <v>4089539.9863961404</v>
      </c>
      <c r="H35" s="42">
        <f>H31+H33</f>
        <v>0</v>
      </c>
      <c r="L35" s="42">
        <f ca="1">L31+L33</f>
        <v>4089539.9863961404</v>
      </c>
      <c r="P35" s="10">
        <f ca="1">P31+P33</f>
        <v>124499.56008445584</v>
      </c>
      <c r="Q35" s="14"/>
      <c r="R35" s="10">
        <f ca="1">R31+R33</f>
        <v>17326.361520421739</v>
      </c>
      <c r="S35" s="8"/>
      <c r="T35" s="10">
        <f ca="1">T31+T33</f>
        <v>503990.22811860446</v>
      </c>
      <c r="U35" s="8"/>
      <c r="V35" s="10">
        <f ca="1">V31+V33</f>
        <v>2541020.1507790792</v>
      </c>
      <c r="W35" s="18"/>
      <c r="X35" s="10">
        <f ca="1">X31+X33</f>
        <v>352545.76949107862</v>
      </c>
      <c r="Y35" s="8"/>
      <c r="Z35" s="10">
        <f ca="1">Z31+Z33</f>
        <v>550157.91640250047</v>
      </c>
      <c r="AA35" s="8"/>
      <c r="AB35" s="10">
        <f ca="1">AB31+AB33</f>
        <v>0</v>
      </c>
      <c r="AD35" s="10">
        <f ca="1">AD31+AD33</f>
        <v>4089539.9863961404</v>
      </c>
      <c r="AF35" s="26" t="str">
        <f t="shared" ca="1" si="7"/>
        <v/>
      </c>
    </row>
    <row r="36" spans="2:52" x14ac:dyDescent="0.2">
      <c r="D36" s="6"/>
      <c r="F36" s="77"/>
      <c r="H36" s="77"/>
      <c r="L36" s="77"/>
      <c r="W36" s="18"/>
      <c r="AF36" s="26" t="str">
        <f t="shared" si="7"/>
        <v/>
      </c>
    </row>
    <row r="37" spans="2:52" x14ac:dyDescent="0.2">
      <c r="E37" s="6"/>
      <c r="W37" s="18"/>
      <c r="AF37" s="26" t="str">
        <f t="shared" si="7"/>
        <v/>
      </c>
    </row>
    <row r="38" spans="2:52" x14ac:dyDescent="0.2">
      <c r="D38" s="6" t="s">
        <v>59</v>
      </c>
      <c r="E38" s="7"/>
      <c r="F38" s="78"/>
      <c r="AF38" s="28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Z38" s="2"/>
    </row>
    <row r="39" spans="2:52" x14ac:dyDescent="0.2">
      <c r="AF39" s="26" t="str">
        <f t="shared" ref="AF39:AF52" si="9">IF(ROUND(F39,4)=ROUND(AD39,4), "", "check")</f>
        <v/>
      </c>
    </row>
    <row r="40" spans="2:52" x14ac:dyDescent="0.2">
      <c r="B40" s="18">
        <f>B35+1</f>
        <v>17</v>
      </c>
      <c r="D40" s="1" t="s">
        <v>33</v>
      </c>
      <c r="F40" s="51">
        <f ca="1">Function!T40</f>
        <v>0</v>
      </c>
      <c r="H40" s="51"/>
      <c r="J40" s="2"/>
      <c r="K40" s="74">
        <f>_xlfn.IFNA(MATCH(J40,'Trans Factors'!$B$13:$B$450,0),0)</f>
        <v>0</v>
      </c>
      <c r="L40" s="51">
        <f ca="1">F40-H40</f>
        <v>0</v>
      </c>
      <c r="N40" s="18"/>
      <c r="O40" s="74">
        <f>_xlfn.IFNA(MATCH(N40,'Trans Factors'!$B$13:$B$450,0),0)</f>
        <v>0</v>
      </c>
      <c r="P40" s="20">
        <f ca="1">OFFSET('Trans Factors'!$B$13,$O40-1,P$14)*$L40+OFFSET('Trans Factors'!$B$13,$K40-1,P$14)*$H40</f>
        <v>0</v>
      </c>
      <c r="R40" s="20">
        <f ca="1">OFFSET('Trans Factors'!$B$13,$O40-1,R$14)*$L40+OFFSET('Trans Factors'!$B$13,$K40-1,R$14)*$H40</f>
        <v>0</v>
      </c>
      <c r="S40" s="20"/>
      <c r="T40" s="20">
        <f ca="1">OFFSET('Trans Factors'!$B$13,$O40-1,T$14)*$L40+OFFSET('Trans Factors'!$B$13,$K40-1,T$14)*$H40</f>
        <v>0</v>
      </c>
      <c r="U40" s="20"/>
      <c r="V40" s="20">
        <f ca="1">OFFSET('Trans Factors'!$B$13,$O40-1,V$14)*$L40+OFFSET('Trans Factors'!$B$13,$K40-1,V$14)*$H40</f>
        <v>0</v>
      </c>
      <c r="X40" s="20">
        <f ca="1">OFFSET('Trans Factors'!$B$13,$O40-1,X$14)*$L40+OFFSET('Trans Factors'!$B$13,$K40-1,X$14)*$H40</f>
        <v>0</v>
      </c>
      <c r="Y40" s="9"/>
      <c r="Z40" s="20">
        <f ca="1">OFFSET('Trans Factors'!$B$13,$O40-1,Z$14)*$L40+OFFSET('Trans Factors'!$B$13,$K40-1,Z$14)*$H40</f>
        <v>0</v>
      </c>
      <c r="AA40" s="20"/>
      <c r="AB40" s="20">
        <f ca="1">OFFSET('Trans Factors'!$B$13,$O40-1,AB$14)*$L40+OFFSET('Trans Factors'!$B$13,$K40-1,AB$14)*$H40</f>
        <v>0</v>
      </c>
      <c r="AD40" s="20">
        <f ca="1">P40+R40+T40+V40+X40+Z40+AB40</f>
        <v>0</v>
      </c>
      <c r="AF40" s="26" t="str">
        <f t="shared" ca="1" si="9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51"/>
    </row>
    <row r="41" spans="2:52" x14ac:dyDescent="0.2">
      <c r="B41" s="18">
        <f>B40+1</f>
        <v>18</v>
      </c>
      <c r="D41" s="1" t="s">
        <v>35</v>
      </c>
      <c r="F41" s="51">
        <f ca="1">Function!T41</f>
        <v>-17684.967853226444</v>
      </c>
      <c r="H41" s="51"/>
      <c r="J41" s="2"/>
      <c r="K41" s="74">
        <f>_xlfn.IFNA(MATCH(J41,'Trans Factors'!$B$13:$B$450,0),0)</f>
        <v>0</v>
      </c>
      <c r="L41" s="51">
        <f t="shared" ref="L41:L52" ca="1" si="10">F41-H41</f>
        <v>-17684.967853226444</v>
      </c>
      <c r="N41" s="18" t="s">
        <v>252</v>
      </c>
      <c r="O41" s="74">
        <f>_xlfn.IFNA(MATCH(N41,'Trans Factors'!$B$13:$B$450,0),0)</f>
        <v>35</v>
      </c>
      <c r="P41" s="20">
        <f ca="1">OFFSET('Trans Factors'!$B$13,$O41-1,P$14)*$L41+OFFSET('Trans Factors'!$B$13,$K41-1,P$14)*$H41</f>
        <v>0</v>
      </c>
      <c r="R41" s="20">
        <f ca="1">OFFSET('Trans Factors'!$B$13,$O41-1,R$14)*$L41+OFFSET('Trans Factors'!$B$13,$K41-1,R$14)*$H41</f>
        <v>0</v>
      </c>
      <c r="S41" s="20"/>
      <c r="T41" s="20">
        <f ca="1">OFFSET('Trans Factors'!$B$13,$O41-1,T$14)*$L41+OFFSET('Trans Factors'!$B$13,$K41-1,T$14)*$H41</f>
        <v>-81.470851186358061</v>
      </c>
      <c r="U41" s="20"/>
      <c r="V41" s="20">
        <f ca="1">OFFSET('Trans Factors'!$B$13,$O41-1,V$14)*$L41+OFFSET('Trans Factors'!$B$13,$K41-1,V$14)*$H41</f>
        <v>-14093.643890261523</v>
      </c>
      <c r="X41" s="20">
        <f ca="1">OFFSET('Trans Factors'!$B$13,$O41-1,X$14)*$L41+OFFSET('Trans Factors'!$B$13,$K41-1,X$14)*$H41</f>
        <v>-1728.3808892002776</v>
      </c>
      <c r="Y41" s="9"/>
      <c r="Z41" s="20">
        <f ca="1">OFFSET('Trans Factors'!$B$13,$O41-1,Z$14)*$L41+OFFSET('Trans Factors'!$B$13,$K41-1,Z$14)*$H41</f>
        <v>-1781.4722225782866</v>
      </c>
      <c r="AA41" s="20"/>
      <c r="AB41" s="20">
        <f ca="1">OFFSET('Trans Factors'!$B$13,$O41-1,AB$14)*$L41+OFFSET('Trans Factors'!$B$13,$K41-1,AB$14)*$H41</f>
        <v>0</v>
      </c>
      <c r="AD41" s="20">
        <f t="shared" ref="AD41:AD52" ca="1" si="11">P41+R41+T41+V41+X41+Z41+AB41</f>
        <v>-17684.967853226444</v>
      </c>
      <c r="AF41" s="26" t="str">
        <f t="shared" ca="1" si="9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51"/>
    </row>
    <row r="42" spans="2:52" x14ac:dyDescent="0.2">
      <c r="B42" s="18">
        <f t="shared" ref="B42:B53" si="12">B41+1</f>
        <v>19</v>
      </c>
      <c r="D42" s="1" t="s">
        <v>37</v>
      </c>
      <c r="F42" s="51">
        <f ca="1">Function!T42</f>
        <v>-77738.765516644649</v>
      </c>
      <c r="H42" s="51"/>
      <c r="J42" s="2"/>
      <c r="K42" s="74">
        <f>_xlfn.IFNA(MATCH(J42,'Trans Factors'!$B$13:$B$450,0),0)</f>
        <v>0</v>
      </c>
      <c r="L42" s="51">
        <f t="shared" ca="1" si="10"/>
        <v>-77738.765516644649</v>
      </c>
      <c r="N42" s="18" t="s">
        <v>253</v>
      </c>
      <c r="O42" s="74">
        <f>_xlfn.IFNA(MATCH(N42,'Trans Factors'!$B$13:$B$450,0),0)</f>
        <v>68</v>
      </c>
      <c r="P42" s="20">
        <f ca="1">OFFSET('Trans Factors'!$B$13,$O42-1,P$14)*$L42+OFFSET('Trans Factors'!$B$13,$K42-1,P$14)*$H42</f>
        <v>-23485.914549559006</v>
      </c>
      <c r="R42" s="20">
        <f ca="1">OFFSET('Trans Factors'!$B$13,$O42-1,R$14)*$L42+OFFSET('Trans Factors'!$B$13,$K42-1,R$14)*$H42</f>
        <v>-1066.4351039073856</v>
      </c>
      <c r="S42" s="20"/>
      <c r="T42" s="20">
        <f ca="1">OFFSET('Trans Factors'!$B$13,$O42-1,T$14)*$L42+OFFSET('Trans Factors'!$B$13,$K42-1,T$14)*$H42</f>
        <v>-24764.875005545597</v>
      </c>
      <c r="U42" s="20"/>
      <c r="V42" s="20">
        <f ca="1">OFFSET('Trans Factors'!$B$13,$O42-1,V$14)*$L42+OFFSET('Trans Factors'!$B$13,$K42-1,V$14)*$H42</f>
        <v>-25533.312542571388</v>
      </c>
      <c r="X42" s="20">
        <f ca="1">OFFSET('Trans Factors'!$B$13,$O42-1,X$14)*$L42+OFFSET('Trans Factors'!$B$13,$K42-1,X$14)*$H42</f>
        <v>0</v>
      </c>
      <c r="Y42" s="9"/>
      <c r="Z42" s="20">
        <f ca="1">OFFSET('Trans Factors'!$B$13,$O42-1,Z$14)*$L42+OFFSET('Trans Factors'!$B$13,$K42-1,Z$14)*$H42</f>
        <v>-2888.2283150612561</v>
      </c>
      <c r="AA42" s="20"/>
      <c r="AB42" s="20">
        <f ca="1">OFFSET('Trans Factors'!$B$13,$O42-1,AB$14)*$L42+OFFSET('Trans Factors'!$B$13,$K42-1,AB$14)*$H42</f>
        <v>0</v>
      </c>
      <c r="AD42" s="20">
        <f t="shared" ca="1" si="11"/>
        <v>-77738.765516644635</v>
      </c>
      <c r="AF42" s="26" t="str">
        <f t="shared" ca="1" si="9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51"/>
    </row>
    <row r="43" spans="2:52" x14ac:dyDescent="0.2">
      <c r="B43" s="18">
        <f t="shared" si="12"/>
        <v>20</v>
      </c>
      <c r="D43" s="1" t="s">
        <v>39</v>
      </c>
      <c r="F43" s="51">
        <f ca="1">Function!T43</f>
        <v>-91934.117047230378</v>
      </c>
      <c r="H43" s="51"/>
      <c r="J43" s="2"/>
      <c r="K43" s="74">
        <f>_xlfn.IFNA(MATCH(J43,'Trans Factors'!$B$13:$B$450,0),0)</f>
        <v>0</v>
      </c>
      <c r="L43" s="51">
        <f t="shared" ca="1" si="10"/>
        <v>-91934.117047230378</v>
      </c>
      <c r="N43" s="18" t="s">
        <v>254</v>
      </c>
      <c r="O43" s="74">
        <f>_xlfn.IFNA(MATCH(N43,'Trans Factors'!$B$13:$B$450,0),0)</f>
        <v>50</v>
      </c>
      <c r="P43" s="20">
        <f ca="1">OFFSET('Trans Factors'!$B$13,$O43-1,P$14)*$L43+OFFSET('Trans Factors'!$B$13,$K43-1,P$14)*$H43</f>
        <v>-34952.348121982686</v>
      </c>
      <c r="R43" s="20">
        <f ca="1">OFFSET('Trans Factors'!$B$13,$O43-1,R$14)*$L43+OFFSET('Trans Factors'!$B$13,$K43-1,R$14)*$H43</f>
        <v>-9130.3820732125623</v>
      </c>
      <c r="S43" s="20"/>
      <c r="T43" s="20">
        <f ca="1">OFFSET('Trans Factors'!$B$13,$O43-1,T$14)*$L43+OFFSET('Trans Factors'!$B$13,$K43-1,T$14)*$H43</f>
        <v>-18389.293021966987</v>
      </c>
      <c r="U43" s="20"/>
      <c r="V43" s="20">
        <f ca="1">OFFSET('Trans Factors'!$B$13,$O43-1,V$14)*$L43+OFFSET('Trans Factors'!$B$13,$K43-1,V$14)*$H43</f>
        <v>0</v>
      </c>
      <c r="X43" s="20">
        <f ca="1">OFFSET('Trans Factors'!$B$13,$O43-1,X$14)*$L43+OFFSET('Trans Factors'!$B$13,$K43-1,X$14)*$H43</f>
        <v>-517.39716281437381</v>
      </c>
      <c r="Y43" s="9"/>
      <c r="Z43" s="20">
        <f ca="1">OFFSET('Trans Factors'!$B$13,$O43-1,Z$14)*$L43+OFFSET('Trans Factors'!$B$13,$K43-1,Z$14)*$H43</f>
        <v>-28944.696667253767</v>
      </c>
      <c r="AA43" s="20"/>
      <c r="AB43" s="20">
        <f ca="1">OFFSET('Trans Factors'!$B$13,$O43-1,AB$14)*$L43+OFFSET('Trans Factors'!$B$13,$K43-1,AB$14)*$H43</f>
        <v>0</v>
      </c>
      <c r="AD43" s="20">
        <f t="shared" ca="1" si="11"/>
        <v>-91934.117047230378</v>
      </c>
      <c r="AF43" s="26" t="str">
        <f t="shared" ca="1" si="9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51"/>
    </row>
    <row r="44" spans="2:52" x14ac:dyDescent="0.2">
      <c r="B44" s="18">
        <f t="shared" si="12"/>
        <v>21</v>
      </c>
      <c r="D44" s="1" t="s">
        <v>41</v>
      </c>
      <c r="F44" s="51">
        <f ca="1">Function!T44</f>
        <v>-700300.98840433965</v>
      </c>
      <c r="H44" s="51"/>
      <c r="K44" s="74">
        <f>_xlfn.IFNA(MATCH(J44,'Trans Factors'!$B$13:$B$450,0),0)</f>
        <v>0</v>
      </c>
      <c r="L44" s="51">
        <f t="shared" ca="1" si="10"/>
        <v>-700300.98840433965</v>
      </c>
      <c r="N44" s="18" t="s">
        <v>255</v>
      </c>
      <c r="O44" s="74">
        <f>_xlfn.IFNA(MATCH(N44,'Trans Factors'!$B$13:$B$450,0),0)</f>
        <v>44</v>
      </c>
      <c r="P44" s="20">
        <f ca="1">OFFSET('Trans Factors'!$B$13,$O44-1,P$14)*$L44+OFFSET('Trans Factors'!$B$13,$K44-1,P$14)*$H44</f>
        <v>0</v>
      </c>
      <c r="R44" s="20">
        <f ca="1">OFFSET('Trans Factors'!$B$13,$O44-1,R$14)*$L44+OFFSET('Trans Factors'!$B$13,$K44-1,R$14)*$H44</f>
        <v>-12.200666647008878</v>
      </c>
      <c r="S44" s="20"/>
      <c r="T44" s="20">
        <f ca="1">OFFSET('Trans Factors'!$B$13,$O44-1,T$14)*$L44+OFFSET('Trans Factors'!$B$13,$K44-1,T$14)*$H44</f>
        <v>-1756.3198305423257</v>
      </c>
      <c r="U44" s="20"/>
      <c r="V44" s="20">
        <f ca="1">OFFSET('Trans Factors'!$B$13,$O44-1,V$14)*$L44+OFFSET('Trans Factors'!$B$13,$K44-1,V$14)*$H44</f>
        <v>-572450.84464776691</v>
      </c>
      <c r="X44" s="20">
        <f ca="1">OFFSET('Trans Factors'!$B$13,$O44-1,X$14)*$L44+OFFSET('Trans Factors'!$B$13,$K44-1,X$14)*$H44</f>
        <v>-51214.137142734056</v>
      </c>
      <c r="Y44" s="9"/>
      <c r="Z44" s="20">
        <f ca="1">OFFSET('Trans Factors'!$B$13,$O44-1,Z$14)*$L44+OFFSET('Trans Factors'!$B$13,$K44-1,Z$14)*$H44</f>
        <v>-74867.486116649408</v>
      </c>
      <c r="AA44" s="20"/>
      <c r="AB44" s="20">
        <f ca="1">OFFSET('Trans Factors'!$B$13,$O44-1,AB$14)*$L44+OFFSET('Trans Factors'!$B$13,$K44-1,AB$14)*$H44</f>
        <v>0</v>
      </c>
      <c r="AD44" s="20">
        <f t="shared" ca="1" si="11"/>
        <v>-700300.98840433965</v>
      </c>
      <c r="AF44" s="26" t="str">
        <f t="shared" ca="1" si="9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51"/>
    </row>
    <row r="45" spans="2:52" x14ac:dyDescent="0.2">
      <c r="B45" s="18">
        <f t="shared" si="12"/>
        <v>22</v>
      </c>
      <c r="D45" s="1" t="s">
        <v>43</v>
      </c>
      <c r="F45" s="51">
        <f ca="1">Function!T45</f>
        <v>-529309.68232222286</v>
      </c>
      <c r="H45" s="51"/>
      <c r="K45" s="74">
        <f>_xlfn.IFNA(MATCH(J45,'Trans Factors'!$B$13:$B$450,0),0)</f>
        <v>0</v>
      </c>
      <c r="L45" s="51">
        <f t="shared" ca="1" si="10"/>
        <v>-529309.68232222286</v>
      </c>
      <c r="N45" s="18" t="s">
        <v>256</v>
      </c>
      <c r="O45" s="74">
        <f>_xlfn.IFNA(MATCH(N45,'Trans Factors'!$B$13:$B$450,0),0)</f>
        <v>17</v>
      </c>
      <c r="P45" s="20">
        <f ca="1">OFFSET('Trans Factors'!$B$13,$O45-1,P$14)*$L45+OFFSET('Trans Factors'!$B$13,$K45-1,P$14)*$H45</f>
        <v>0</v>
      </c>
      <c r="R45" s="20">
        <f ca="1">OFFSET('Trans Factors'!$B$13,$O45-1,R$14)*$L45+OFFSET('Trans Factors'!$B$13,$K45-1,R$14)*$H45</f>
        <v>0</v>
      </c>
      <c r="S45" s="20"/>
      <c r="T45" s="20">
        <f ca="1">OFFSET('Trans Factors'!$B$13,$O45-1,T$14)*$L45+OFFSET('Trans Factors'!$B$13,$K45-1,T$14)*$H45</f>
        <v>-125363.51856244406</v>
      </c>
      <c r="U45" s="20"/>
      <c r="V45" s="20">
        <f ca="1">OFFSET('Trans Factors'!$B$13,$O45-1,V$14)*$L45+OFFSET('Trans Factors'!$B$13,$K45-1,V$14)*$H45</f>
        <v>-394898.99494617968</v>
      </c>
      <c r="X45" s="20">
        <f ca="1">OFFSET('Trans Factors'!$B$13,$O45-1,X$14)*$L45+OFFSET('Trans Factors'!$B$13,$K45-1,X$14)*$H45</f>
        <v>0</v>
      </c>
      <c r="Y45" s="9"/>
      <c r="Z45" s="20">
        <f ca="1">OFFSET('Trans Factors'!$B$13,$O45-1,Z$14)*$L45+OFFSET('Trans Factors'!$B$13,$K45-1,Z$14)*$H45</f>
        <v>-9047.1688135990662</v>
      </c>
      <c r="AA45" s="20"/>
      <c r="AB45" s="20">
        <f ca="1">OFFSET('Trans Factors'!$B$13,$O45-1,AB$14)*$L45+OFFSET('Trans Factors'!$B$13,$K45-1,AB$14)*$H45</f>
        <v>0</v>
      </c>
      <c r="AD45" s="20">
        <f t="shared" ca="1" si="11"/>
        <v>-529309.68232222286</v>
      </c>
      <c r="AF45" s="26" t="str">
        <f t="shared" ca="1" si="9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51"/>
    </row>
    <row r="46" spans="2:52" x14ac:dyDescent="0.2">
      <c r="B46" s="18">
        <f t="shared" si="12"/>
        <v>23</v>
      </c>
      <c r="D46" s="1" t="s">
        <v>45</v>
      </c>
      <c r="F46" s="51">
        <f ca="1">Function!T46</f>
        <v>0</v>
      </c>
      <c r="H46" s="51"/>
      <c r="K46" s="74">
        <f>_xlfn.IFNA(MATCH(J46,'Trans Factors'!$B$13:$B$450,0),0)</f>
        <v>0</v>
      </c>
      <c r="L46" s="51">
        <f t="shared" ca="1" si="10"/>
        <v>0</v>
      </c>
      <c r="N46" s="18"/>
      <c r="O46" s="74">
        <f>_xlfn.IFNA(MATCH(N46,'Trans Factors'!$B$13:$B$450,0),0)</f>
        <v>0</v>
      </c>
      <c r="P46" s="20">
        <f ca="1">OFFSET('Trans Factors'!$B$13,$O46-1,P$14)*$L46+OFFSET('Trans Factors'!$B$13,$K46-1,P$14)*$H46</f>
        <v>0</v>
      </c>
      <c r="R46" s="20">
        <f ca="1">OFFSET('Trans Factors'!$B$13,$O46-1,R$14)*$L46+OFFSET('Trans Factors'!$B$13,$K46-1,R$14)*$H46</f>
        <v>0</v>
      </c>
      <c r="S46" s="20"/>
      <c r="T46" s="20">
        <f ca="1">OFFSET('Trans Factors'!$B$13,$O46-1,T$14)*$L46+OFFSET('Trans Factors'!$B$13,$K46-1,T$14)*$H46</f>
        <v>0</v>
      </c>
      <c r="U46" s="20"/>
      <c r="V46" s="20">
        <f ca="1">OFFSET('Trans Factors'!$B$13,$O46-1,V$14)*$L46+OFFSET('Trans Factors'!$B$13,$K46-1,V$14)*$H46</f>
        <v>0</v>
      </c>
      <c r="X46" s="20">
        <f ca="1">OFFSET('Trans Factors'!$B$13,$O46-1,X$14)*$L46+OFFSET('Trans Factors'!$B$13,$K46-1,X$14)*$H46</f>
        <v>0</v>
      </c>
      <c r="Y46" s="9"/>
      <c r="Z46" s="20">
        <f ca="1">OFFSET('Trans Factors'!$B$13,$O46-1,Z$14)*$L46+OFFSET('Trans Factors'!$B$13,$K46-1,Z$14)*$H46</f>
        <v>0</v>
      </c>
      <c r="AA46" s="20"/>
      <c r="AB46" s="20">
        <f ca="1">OFFSET('Trans Factors'!$B$13,$O46-1,AB$14)*$L46+OFFSET('Trans Factors'!$B$13,$K46-1,AB$14)*$H46</f>
        <v>0</v>
      </c>
      <c r="AD46" s="20">
        <f t="shared" ca="1" si="11"/>
        <v>0</v>
      </c>
      <c r="AF46" s="26" t="str">
        <f t="shared" ca="1" si="9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51"/>
    </row>
    <row r="47" spans="2:52" x14ac:dyDescent="0.2">
      <c r="B47" s="18">
        <f t="shared" si="12"/>
        <v>24</v>
      </c>
      <c r="D47" s="1" t="s">
        <v>47</v>
      </c>
      <c r="F47" s="51">
        <f ca="1">Function!T47</f>
        <v>0</v>
      </c>
      <c r="H47" s="51"/>
      <c r="K47" s="74">
        <f>_xlfn.IFNA(MATCH(J47,'Trans Factors'!$B$13:$B$450,0),0)</f>
        <v>0</v>
      </c>
      <c r="L47" s="51">
        <f t="shared" ca="1" si="10"/>
        <v>0</v>
      </c>
      <c r="N47" s="18"/>
      <c r="O47" s="74">
        <f>_xlfn.IFNA(MATCH(N47,'Trans Factors'!$B$13:$B$450,0),0)</f>
        <v>0</v>
      </c>
      <c r="P47" s="20">
        <f ca="1">OFFSET('Trans Factors'!$B$13,$O47-1,P$14)*$L47+OFFSET('Trans Factors'!$B$13,$K47-1,P$14)*$H47</f>
        <v>0</v>
      </c>
      <c r="R47" s="20">
        <f ca="1">OFFSET('Trans Factors'!$B$13,$O47-1,R$14)*$L47+OFFSET('Trans Factors'!$B$13,$K47-1,R$14)*$H47</f>
        <v>0</v>
      </c>
      <c r="S47" s="20"/>
      <c r="T47" s="20">
        <f ca="1">OFFSET('Trans Factors'!$B$13,$O47-1,T$14)*$L47+OFFSET('Trans Factors'!$B$13,$K47-1,T$14)*$H47</f>
        <v>0</v>
      </c>
      <c r="U47" s="20"/>
      <c r="V47" s="20">
        <f ca="1">OFFSET('Trans Factors'!$B$13,$O47-1,V$14)*$L47+OFFSET('Trans Factors'!$B$13,$K47-1,V$14)*$H47</f>
        <v>0</v>
      </c>
      <c r="X47" s="20">
        <f ca="1">OFFSET('Trans Factors'!$B$13,$O47-1,X$14)*$L47+OFFSET('Trans Factors'!$B$13,$K47-1,X$14)*$H47</f>
        <v>0</v>
      </c>
      <c r="Y47" s="9"/>
      <c r="Z47" s="20">
        <f ca="1">OFFSET('Trans Factors'!$B$13,$O47-1,Z$14)*$L47+OFFSET('Trans Factors'!$B$13,$K47-1,Z$14)*$H47</f>
        <v>0</v>
      </c>
      <c r="AA47" s="20"/>
      <c r="AB47" s="20">
        <f ca="1">OFFSET('Trans Factors'!$B$13,$O47-1,AB$14)*$L47+OFFSET('Trans Factors'!$B$13,$K47-1,AB$14)*$H47</f>
        <v>0</v>
      </c>
      <c r="AD47" s="20">
        <f t="shared" ca="1" si="11"/>
        <v>0</v>
      </c>
      <c r="AF47" s="26" t="str">
        <f t="shared" ca="1" si="9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51"/>
    </row>
    <row r="48" spans="2:52" x14ac:dyDescent="0.2">
      <c r="B48" s="18">
        <f t="shared" si="12"/>
        <v>25</v>
      </c>
      <c r="D48" s="1" t="s">
        <v>48</v>
      </c>
      <c r="F48" s="51">
        <f ca="1">Function!T48</f>
        <v>0</v>
      </c>
      <c r="H48" s="51"/>
      <c r="K48" s="74">
        <f>_xlfn.IFNA(MATCH(J48,'Trans Factors'!$B$13:$B$450,0),0)</f>
        <v>0</v>
      </c>
      <c r="L48" s="51">
        <f t="shared" ca="1" si="10"/>
        <v>0</v>
      </c>
      <c r="N48" s="18"/>
      <c r="O48" s="74">
        <f>_xlfn.IFNA(MATCH(N48,'Trans Factors'!$B$13:$B$450,0),0)</f>
        <v>0</v>
      </c>
      <c r="P48" s="20">
        <f ca="1">OFFSET('Trans Factors'!$B$13,$O48-1,P$14)*$L48+OFFSET('Trans Factors'!$B$13,$K48-1,P$14)*$H48</f>
        <v>0</v>
      </c>
      <c r="R48" s="20">
        <f ca="1">OFFSET('Trans Factors'!$B$13,$O48-1,R$14)*$L48+OFFSET('Trans Factors'!$B$13,$K48-1,R$14)*$H48</f>
        <v>0</v>
      </c>
      <c r="S48" s="20"/>
      <c r="T48" s="20">
        <f ca="1">OFFSET('Trans Factors'!$B$13,$O48-1,T$14)*$L48+OFFSET('Trans Factors'!$B$13,$K48-1,T$14)*$H48</f>
        <v>0</v>
      </c>
      <c r="U48" s="20"/>
      <c r="V48" s="20">
        <f ca="1">OFFSET('Trans Factors'!$B$13,$O48-1,V$14)*$L48+OFFSET('Trans Factors'!$B$13,$K48-1,V$14)*$H48</f>
        <v>0</v>
      </c>
      <c r="X48" s="20">
        <f ca="1">OFFSET('Trans Factors'!$B$13,$O48-1,X$14)*$L48+OFFSET('Trans Factors'!$B$13,$K48-1,X$14)*$H48</f>
        <v>0</v>
      </c>
      <c r="Y48" s="9"/>
      <c r="Z48" s="20">
        <f ca="1">OFFSET('Trans Factors'!$B$13,$O48-1,Z$14)*$L48+OFFSET('Trans Factors'!$B$13,$K48-1,Z$14)*$H48</f>
        <v>0</v>
      </c>
      <c r="AA48" s="20"/>
      <c r="AB48" s="20">
        <f ca="1">OFFSET('Trans Factors'!$B$13,$O48-1,AB$14)*$L48+OFFSET('Trans Factors'!$B$13,$K48-1,AB$14)*$H48</f>
        <v>0</v>
      </c>
      <c r="AD48" s="20">
        <f t="shared" ca="1" si="11"/>
        <v>0</v>
      </c>
      <c r="AF48" s="26" t="str">
        <f t="shared" ca="1" si="9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51"/>
    </row>
    <row r="49" spans="2:52" x14ac:dyDescent="0.2">
      <c r="B49" s="18">
        <f t="shared" si="12"/>
        <v>26</v>
      </c>
      <c r="D49" s="1" t="s">
        <v>49</v>
      </c>
      <c r="F49" s="51">
        <f ca="1">Function!T49</f>
        <v>0</v>
      </c>
      <c r="H49" s="51"/>
      <c r="K49" s="74">
        <f>_xlfn.IFNA(MATCH(J49,'Trans Factors'!$B$13:$B$450,0),0)</f>
        <v>0</v>
      </c>
      <c r="L49" s="51">
        <f t="shared" ca="1" si="10"/>
        <v>0</v>
      </c>
      <c r="N49" s="18"/>
      <c r="O49" s="74">
        <f>_xlfn.IFNA(MATCH(N49,'Trans Factors'!$B$13:$B$450,0),0)</f>
        <v>0</v>
      </c>
      <c r="P49" s="20">
        <f ca="1">OFFSET('Trans Factors'!$B$13,$O49-1,P$14)*$L49+OFFSET('Trans Factors'!$B$13,$K49-1,P$14)*$H49</f>
        <v>0</v>
      </c>
      <c r="R49" s="20">
        <f ca="1">OFFSET('Trans Factors'!$B$13,$O49-1,R$14)*$L49+OFFSET('Trans Factors'!$B$13,$K49-1,R$14)*$H49</f>
        <v>0</v>
      </c>
      <c r="S49" s="20"/>
      <c r="T49" s="20">
        <f ca="1">OFFSET('Trans Factors'!$B$13,$O49-1,T$14)*$L49+OFFSET('Trans Factors'!$B$13,$K49-1,T$14)*$H49</f>
        <v>0</v>
      </c>
      <c r="U49" s="20"/>
      <c r="V49" s="20">
        <f ca="1">OFFSET('Trans Factors'!$B$13,$O49-1,V$14)*$L49+OFFSET('Trans Factors'!$B$13,$K49-1,V$14)*$H49</f>
        <v>0</v>
      </c>
      <c r="X49" s="20">
        <f ca="1">OFFSET('Trans Factors'!$B$13,$O49-1,X$14)*$L49+OFFSET('Trans Factors'!$B$13,$K49-1,X$14)*$H49</f>
        <v>0</v>
      </c>
      <c r="Y49" s="9"/>
      <c r="Z49" s="20">
        <f ca="1">OFFSET('Trans Factors'!$B$13,$O49-1,Z$14)*$L49+OFFSET('Trans Factors'!$B$13,$K49-1,Z$14)*$H49</f>
        <v>0</v>
      </c>
      <c r="AA49" s="20"/>
      <c r="AB49" s="20">
        <f ca="1">OFFSET('Trans Factors'!$B$13,$O49-1,AB$14)*$L49+OFFSET('Trans Factors'!$B$13,$K49-1,AB$14)*$H49</f>
        <v>0</v>
      </c>
      <c r="AD49" s="20">
        <f t="shared" ca="1" si="11"/>
        <v>0</v>
      </c>
      <c r="AF49" s="26" t="str">
        <f t="shared" ca="1" si="9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51"/>
    </row>
    <row r="50" spans="2:52" x14ac:dyDescent="0.2">
      <c r="B50" s="18">
        <f t="shared" si="12"/>
        <v>27</v>
      </c>
      <c r="D50" s="1" t="s">
        <v>51</v>
      </c>
      <c r="F50" s="51">
        <f ca="1">Function!T50</f>
        <v>0</v>
      </c>
      <c r="H50" s="51"/>
      <c r="K50" s="74">
        <f>_xlfn.IFNA(MATCH(J50,'Trans Factors'!$B$13:$B$450,0),0)</f>
        <v>0</v>
      </c>
      <c r="L50" s="51">
        <f t="shared" ca="1" si="10"/>
        <v>0</v>
      </c>
      <c r="N50" s="18"/>
      <c r="O50" s="74">
        <f>_xlfn.IFNA(MATCH(N50,'Trans Factors'!$B$13:$B$450,0),0)</f>
        <v>0</v>
      </c>
      <c r="P50" s="20">
        <f ca="1">OFFSET('Trans Factors'!$B$13,$O50-1,P$14)*$L50+OFFSET('Trans Factors'!$B$13,$K50-1,P$14)*$H50</f>
        <v>0</v>
      </c>
      <c r="R50" s="20">
        <f ca="1">OFFSET('Trans Factors'!$B$13,$O50-1,R$14)*$L50+OFFSET('Trans Factors'!$B$13,$K50-1,R$14)*$H50</f>
        <v>0</v>
      </c>
      <c r="S50" s="20"/>
      <c r="T50" s="20">
        <f ca="1">OFFSET('Trans Factors'!$B$13,$O50-1,T$14)*$L50+OFFSET('Trans Factors'!$B$13,$K50-1,T$14)*$H50</f>
        <v>0</v>
      </c>
      <c r="U50" s="20"/>
      <c r="V50" s="20">
        <f ca="1">OFFSET('Trans Factors'!$B$13,$O50-1,V$14)*$L50+OFFSET('Trans Factors'!$B$13,$K50-1,V$14)*$H50</f>
        <v>0</v>
      </c>
      <c r="X50" s="20">
        <f ca="1">OFFSET('Trans Factors'!$B$13,$O50-1,X$14)*$L50+OFFSET('Trans Factors'!$B$13,$K50-1,X$14)*$H50</f>
        <v>0</v>
      </c>
      <c r="Y50" s="9"/>
      <c r="Z50" s="20">
        <f ca="1">OFFSET('Trans Factors'!$B$13,$O50-1,Z$14)*$L50+OFFSET('Trans Factors'!$B$13,$K50-1,Z$14)*$H50</f>
        <v>0</v>
      </c>
      <c r="AA50" s="20"/>
      <c r="AB50" s="20">
        <f ca="1">OFFSET('Trans Factors'!$B$13,$O50-1,AB$14)*$L50+OFFSET('Trans Factors'!$B$13,$K50-1,AB$14)*$H50</f>
        <v>0</v>
      </c>
      <c r="AD50" s="20">
        <f t="shared" ca="1" si="11"/>
        <v>0</v>
      </c>
      <c r="AF50" s="26" t="str">
        <f t="shared" ca="1" si="9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51"/>
    </row>
    <row r="51" spans="2:52" x14ac:dyDescent="0.2">
      <c r="B51" s="18">
        <f>B50+1</f>
        <v>28</v>
      </c>
      <c r="D51" s="1" t="s">
        <v>52</v>
      </c>
      <c r="F51" s="51">
        <f ca="1">Function!T51</f>
        <v>0</v>
      </c>
      <c r="H51" s="51"/>
      <c r="K51" s="74">
        <f>_xlfn.IFNA(MATCH(J51,'Trans Factors'!$B$13:$B$450,0),0)</f>
        <v>0</v>
      </c>
      <c r="L51" s="51">
        <f t="shared" ca="1" si="10"/>
        <v>0</v>
      </c>
      <c r="N51" s="18"/>
      <c r="O51" s="74">
        <f>_xlfn.IFNA(MATCH(N51,'Trans Factors'!$B$13:$B$450,0),0)</f>
        <v>0</v>
      </c>
      <c r="P51" s="20">
        <f ca="1">OFFSET('Trans Factors'!$B$13,$O51-1,P$14)*$L51+OFFSET('Trans Factors'!$B$13,$K51-1,P$14)*$H51</f>
        <v>0</v>
      </c>
      <c r="R51" s="20">
        <f ca="1">OFFSET('Trans Factors'!$B$13,$O51-1,R$14)*$L51+OFFSET('Trans Factors'!$B$13,$K51-1,R$14)*$H51</f>
        <v>0</v>
      </c>
      <c r="S51" s="20"/>
      <c r="T51" s="20">
        <f ca="1">OFFSET('Trans Factors'!$B$13,$O51-1,T$14)*$L51+OFFSET('Trans Factors'!$B$13,$K51-1,T$14)*$H51</f>
        <v>0</v>
      </c>
      <c r="U51" s="20"/>
      <c r="V51" s="20">
        <f ca="1">OFFSET('Trans Factors'!$B$13,$O51-1,V$14)*$L51+OFFSET('Trans Factors'!$B$13,$K51-1,V$14)*$H51</f>
        <v>0</v>
      </c>
      <c r="X51" s="20">
        <f ca="1">OFFSET('Trans Factors'!$B$13,$O51-1,X$14)*$L51+OFFSET('Trans Factors'!$B$13,$K51-1,X$14)*$H51</f>
        <v>0</v>
      </c>
      <c r="Y51" s="9"/>
      <c r="Z51" s="20">
        <f ca="1">OFFSET('Trans Factors'!$B$13,$O51-1,Z$14)*$L51+OFFSET('Trans Factors'!$B$13,$K51-1,Z$14)*$H51</f>
        <v>0</v>
      </c>
      <c r="AA51" s="20"/>
      <c r="AB51" s="20">
        <f ca="1">OFFSET('Trans Factors'!$B$13,$O51-1,AB$14)*$L51+OFFSET('Trans Factors'!$B$13,$K51-1,AB$14)*$H51</f>
        <v>0</v>
      </c>
      <c r="AD51" s="20">
        <f t="shared" ca="1" si="11"/>
        <v>0</v>
      </c>
      <c r="AF51" s="26" t="str">
        <f t="shared" ca="1" si="9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51"/>
    </row>
    <row r="52" spans="2:52" x14ac:dyDescent="0.2">
      <c r="B52" s="18">
        <f>B51+1</f>
        <v>29</v>
      </c>
      <c r="D52" s="1" t="s">
        <v>53</v>
      </c>
      <c r="F52" s="51">
        <f ca="1">Function!T52</f>
        <v>0</v>
      </c>
      <c r="H52" s="51"/>
      <c r="K52" s="74">
        <f>_xlfn.IFNA(MATCH(J52,'Trans Factors'!$B$13:$B$450,0),0)</f>
        <v>0</v>
      </c>
      <c r="L52" s="51">
        <f t="shared" ca="1" si="10"/>
        <v>0</v>
      </c>
      <c r="N52" s="18"/>
      <c r="O52" s="74">
        <f>_xlfn.IFNA(MATCH(N52,'Trans Factors'!$B$13:$B$450,0),0)</f>
        <v>0</v>
      </c>
      <c r="P52" s="20">
        <f ca="1">OFFSET('Trans Factors'!$B$13,$O52-1,P$14)*$L52+OFFSET('Trans Factors'!$B$13,$K52-1,P$14)*$H52</f>
        <v>0</v>
      </c>
      <c r="R52" s="20">
        <f ca="1">OFFSET('Trans Factors'!$B$13,$O52-1,R$14)*$L52+OFFSET('Trans Factors'!$B$13,$K52-1,R$14)*$H52</f>
        <v>0</v>
      </c>
      <c r="S52" s="20"/>
      <c r="T52" s="20">
        <f ca="1">OFFSET('Trans Factors'!$B$13,$O52-1,T$14)*$L52+OFFSET('Trans Factors'!$B$13,$K52-1,T$14)*$H52</f>
        <v>0</v>
      </c>
      <c r="U52" s="20"/>
      <c r="V52" s="20">
        <f ca="1">OFFSET('Trans Factors'!$B$13,$O52-1,V$14)*$L52+OFFSET('Trans Factors'!$B$13,$K52-1,V$14)*$H52</f>
        <v>0</v>
      </c>
      <c r="X52" s="20">
        <f ca="1">OFFSET('Trans Factors'!$B$13,$O52-1,X$14)*$L52+OFFSET('Trans Factors'!$B$13,$K52-1,X$14)*$H52</f>
        <v>0</v>
      </c>
      <c r="Y52" s="9"/>
      <c r="Z52" s="20">
        <f ca="1">OFFSET('Trans Factors'!$B$13,$O52-1,Z$14)*$L52+OFFSET('Trans Factors'!$B$13,$K52-1,Z$14)*$H52</f>
        <v>0</v>
      </c>
      <c r="AA52" s="20"/>
      <c r="AB52" s="20">
        <f ca="1">OFFSET('Trans Factors'!$B$13,$O52-1,AB$14)*$L52+OFFSET('Trans Factors'!$B$13,$K52-1,AB$14)*$H52</f>
        <v>0</v>
      </c>
      <c r="AD52" s="20">
        <f t="shared" ca="1" si="11"/>
        <v>0</v>
      </c>
      <c r="AF52" s="26" t="str">
        <f t="shared" ca="1" si="9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51"/>
    </row>
    <row r="53" spans="2:52" x14ac:dyDescent="0.2">
      <c r="B53" s="18">
        <f t="shared" si="12"/>
        <v>30</v>
      </c>
      <c r="D53" s="1" t="s">
        <v>65</v>
      </c>
      <c r="F53" s="42">
        <f ca="1">SUM(F40:F52)</f>
        <v>-1416968.5211436641</v>
      </c>
      <c r="H53" s="42">
        <f>SUM(H40:H52)</f>
        <v>0</v>
      </c>
      <c r="L53" s="42">
        <f ca="1">SUM(L40:L52)</f>
        <v>-1416968.5211436641</v>
      </c>
      <c r="O53" s="74"/>
      <c r="P53" s="29">
        <f ca="1">SUM(P40:P52)</f>
        <v>-58438.262671541692</v>
      </c>
      <c r="Q53" s="24"/>
      <c r="R53" s="29">
        <f ca="1">SUM(R40:R52)</f>
        <v>-10209.017843766958</v>
      </c>
      <c r="S53" s="23"/>
      <c r="T53" s="29">
        <f ca="1">SUM(T40:T52)</f>
        <v>-170355.47727168532</v>
      </c>
      <c r="U53" s="23"/>
      <c r="V53" s="29">
        <f ca="1">SUM(V40:V52)</f>
        <v>-1006976.7960267795</v>
      </c>
      <c r="W53" s="18"/>
      <c r="X53" s="29">
        <f ca="1">SUM(X40:X52)</f>
        <v>-53459.915194748712</v>
      </c>
      <c r="Y53" s="13"/>
      <c r="Z53" s="29">
        <f ca="1">SUM(Z40:Z52)</f>
        <v>-117529.05213514178</v>
      </c>
      <c r="AA53" s="23"/>
      <c r="AB53" s="29">
        <f ca="1">SUM(AB40:AB52)</f>
        <v>0</v>
      </c>
      <c r="AD53" s="29">
        <f ca="1">SUM(AD40:AD52)</f>
        <v>-1416968.5211436641</v>
      </c>
      <c r="AF53" s="26" t="str">
        <f ca="1"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74"/>
      <c r="W54" s="18"/>
      <c r="AF54" s="26" t="str">
        <f t="shared" ref="AF54:AF59" si="13">IF(ROUND(F54,4)=ROUND(AD54,4), "", "check")</f>
        <v/>
      </c>
    </row>
    <row r="55" spans="2:52" x14ac:dyDescent="0.2">
      <c r="B55" s="18">
        <f>B53+1</f>
        <v>31</v>
      </c>
      <c r="D55" s="1" t="s">
        <v>56</v>
      </c>
      <c r="F55" s="51">
        <f ca="1">Function!T55</f>
        <v>-50852.680549399018</v>
      </c>
      <c r="H55" s="51"/>
      <c r="K55" s="74">
        <f>_xlfn.IFNA(MATCH(J55,'Trans Factors'!$B$13:$B$450,0),0)</f>
        <v>0</v>
      </c>
      <c r="L55" s="51">
        <f t="shared" ref="L55" ca="1" si="14">F55-H55</f>
        <v>-50852.680549399018</v>
      </c>
      <c r="N55" s="18" t="s">
        <v>251</v>
      </c>
      <c r="O55" s="74">
        <f>_xlfn.IFNA(MATCH(N55,'Trans Factors'!$B$13:$B$450,0),0)</f>
        <v>23</v>
      </c>
      <c r="P55" s="20">
        <f ca="1">OFFSET('Trans Factors'!$B$13,$O55-1,P$14)*$L55+OFFSET('Trans Factors'!$B$13,$K55-1,P$14)*$H55</f>
        <v>-1795.3832265391077</v>
      </c>
      <c r="R55" s="20">
        <f ca="1">OFFSET('Trans Factors'!$B$13,$O55-1,R$14)*$L55+OFFSET('Trans Factors'!$B$13,$K55-1,R$14)*$H55</f>
        <v>-258.30691166521302</v>
      </c>
      <c r="S55" s="20"/>
      <c r="T55" s="20">
        <f ca="1">OFFSET('Trans Factors'!$B$13,$O55-1,T$14)*$L55+OFFSET('Trans Factors'!$B$13,$K55-1,T$14)*$H55</f>
        <v>-6728.3879136550668</v>
      </c>
      <c r="U55" s="20"/>
      <c r="V55" s="20">
        <f ca="1">OFFSET('Trans Factors'!$B$13,$O55-1,V$14)*$L55+OFFSET('Trans Factors'!$B$13,$K55-1,V$14)*$H55</f>
        <v>-29665.150371393876</v>
      </c>
      <c r="X55" s="20">
        <f ca="1">OFFSET('Trans Factors'!$B$13,$O55-1,X$14)*$L55+OFFSET('Trans Factors'!$B$13,$K55-1,X$14)*$H55</f>
        <v>-4436.5833897997645</v>
      </c>
      <c r="Y55" s="9"/>
      <c r="Z55" s="20">
        <f ca="1">OFFSET('Trans Factors'!$B$13,$O55-1,Z$14)*$L55+OFFSET('Trans Factors'!$B$13,$K55-1,Z$14)*$H55</f>
        <v>-7968.8687363459949</v>
      </c>
      <c r="AA55" s="20"/>
      <c r="AB55" s="20">
        <f ca="1">OFFSET('Trans Factors'!$B$13,$O55-1,AB$14)*$L55+OFFSET('Trans Factors'!$B$13,$K55-1,AB$14)*$H55</f>
        <v>0</v>
      </c>
      <c r="AC55" s="9"/>
      <c r="AD55" s="20">
        <f ca="1">P55+R55+T55+V55+X55+Z55+AB55</f>
        <v>-50852.680549399025</v>
      </c>
      <c r="AF55" s="26" t="str">
        <f t="shared" ca="1" si="13"/>
        <v/>
      </c>
    </row>
    <row r="56" spans="2:52" x14ac:dyDescent="0.2">
      <c r="W56" s="18"/>
      <c r="AF56" s="26" t="str">
        <f t="shared" si="13"/>
        <v/>
      </c>
    </row>
    <row r="57" spans="2:52" x14ac:dyDescent="0.2">
      <c r="B57" s="18">
        <f>B55+1</f>
        <v>32</v>
      </c>
      <c r="D57" s="1" t="s">
        <v>66</v>
      </c>
      <c r="F57" s="42">
        <f ca="1">F53+F55</f>
        <v>-1467821.2016930631</v>
      </c>
      <c r="H57" s="42">
        <f>H53+H55</f>
        <v>0</v>
      </c>
      <c r="L57" s="42">
        <f ca="1">L53+L55</f>
        <v>-1467821.2016930631</v>
      </c>
      <c r="P57" s="10">
        <f ca="1">P53+P55</f>
        <v>-60233.645898080802</v>
      </c>
      <c r="Q57" s="14"/>
      <c r="R57" s="10">
        <f ca="1">R53+R55</f>
        <v>-10467.324755432172</v>
      </c>
      <c r="S57" s="8"/>
      <c r="T57" s="10">
        <f ca="1">T53+T55</f>
        <v>-177083.86518534037</v>
      </c>
      <c r="U57" s="8"/>
      <c r="V57" s="10">
        <f ca="1">V53+V55</f>
        <v>-1036641.9463981733</v>
      </c>
      <c r="W57" s="18"/>
      <c r="X57" s="10">
        <f ca="1">X53+X55</f>
        <v>-57896.498584548477</v>
      </c>
      <c r="Y57" s="8"/>
      <c r="Z57" s="10">
        <f ca="1">Z53+Z55</f>
        <v>-125497.92087148778</v>
      </c>
      <c r="AA57" s="8"/>
      <c r="AB57" s="10">
        <f ca="1">AB53+AB55</f>
        <v>0</v>
      </c>
      <c r="AD57" s="10">
        <f ca="1">AD53+AD55</f>
        <v>-1467821.2016930631</v>
      </c>
      <c r="AF57" s="26" t="str">
        <f t="shared" ca="1" si="13"/>
        <v/>
      </c>
    </row>
    <row r="58" spans="2:52" x14ac:dyDescent="0.2">
      <c r="D58" s="6"/>
      <c r="F58" s="77"/>
      <c r="H58" s="77"/>
      <c r="L58" s="77"/>
      <c r="W58" s="18"/>
      <c r="AF58" s="26" t="str">
        <f t="shared" si="13"/>
        <v/>
      </c>
    </row>
    <row r="59" spans="2:52" x14ac:dyDescent="0.2">
      <c r="E59" s="6"/>
      <c r="W59" s="18"/>
      <c r="AF59" s="26" t="str">
        <f t="shared" si="13"/>
        <v/>
      </c>
    </row>
    <row r="60" spans="2:52" x14ac:dyDescent="0.2">
      <c r="D60" s="6" t="s">
        <v>67</v>
      </c>
      <c r="E60" s="7"/>
      <c r="F60" s="78"/>
      <c r="AF60" s="28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Z60" s="2"/>
    </row>
    <row r="61" spans="2:52" x14ac:dyDescent="0.2">
      <c r="AF61" s="26" t="str">
        <f t="shared" ref="AF61:AF118" si="15">IF(ROUND(F61,4)=ROUND(AD61,4), "", "check")</f>
        <v/>
      </c>
    </row>
    <row r="62" spans="2:52" x14ac:dyDescent="0.2">
      <c r="B62" s="18">
        <f>B57+1</f>
        <v>33</v>
      </c>
      <c r="D62" s="1" t="s">
        <v>33</v>
      </c>
      <c r="F62" s="51">
        <f ca="1">Function!T62</f>
        <v>79166.942309318154</v>
      </c>
      <c r="H62" s="51"/>
      <c r="J62" s="2"/>
      <c r="K62" s="74">
        <f>_xlfn.IFNA(MATCH(J62,'Trans Factors'!$B$13:$B$450,0),0)</f>
        <v>0</v>
      </c>
      <c r="L62" s="51">
        <f ca="1">F62-H62</f>
        <v>79166.942309318154</v>
      </c>
      <c r="N62" s="18"/>
      <c r="O62" s="74">
        <f>_xlfn.IFNA(MATCH(N62,'Trans Factors'!$B$13:$B$450,0),0)</f>
        <v>0</v>
      </c>
      <c r="P62" s="20">
        <f ca="1">P18+P40</f>
        <v>3031.2129016562189</v>
      </c>
      <c r="R62" s="20">
        <f ca="1">R18+R40</f>
        <v>0</v>
      </c>
      <c r="S62" s="20"/>
      <c r="T62" s="20">
        <f ca="1">T18+T40</f>
        <v>31159.855072747287</v>
      </c>
      <c r="U62" s="20"/>
      <c r="V62" s="20">
        <f ca="1">V18+V40</f>
        <v>39457.139453762698</v>
      </c>
      <c r="X62" s="20">
        <f ca="1">X18+X40</f>
        <v>42.977502499999986</v>
      </c>
      <c r="Y62" s="9"/>
      <c r="Z62" s="20">
        <f ca="1">Z18+Z40</f>
        <v>5475.7573786519433</v>
      </c>
      <c r="AA62" s="20"/>
      <c r="AB62" s="20">
        <f ca="1">AB18+AB40</f>
        <v>0</v>
      </c>
      <c r="AD62" s="20">
        <f ca="1">P62+R62+T62+V62+X62+Z62+AB62</f>
        <v>79166.942309318154</v>
      </c>
      <c r="AF62" s="26" t="str">
        <f t="shared" ca="1" si="15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51"/>
    </row>
    <row r="63" spans="2:52" x14ac:dyDescent="0.2">
      <c r="B63" s="18">
        <f>B62+1</f>
        <v>34</v>
      </c>
      <c r="D63" s="1" t="s">
        <v>35</v>
      </c>
      <c r="F63" s="51">
        <f ca="1">Function!T63</f>
        <v>49261.707392534336</v>
      </c>
      <c r="H63" s="51"/>
      <c r="J63" s="2"/>
      <c r="K63" s="74">
        <f>_xlfn.IFNA(MATCH(J63,'Trans Factors'!$B$13:$B$450,0),0)</f>
        <v>0</v>
      </c>
      <c r="L63" s="51">
        <f t="shared" ref="L63:L74" ca="1" si="16">F63-H63</f>
        <v>49261.707392534336</v>
      </c>
      <c r="N63" s="18"/>
      <c r="O63" s="74">
        <f>_xlfn.IFNA(MATCH(N63,'Trans Factors'!$B$13:$B$450,0),0)</f>
        <v>0</v>
      </c>
      <c r="P63" s="20">
        <f t="shared" ref="P63:R74" ca="1" si="17">P19+P41</f>
        <v>0</v>
      </c>
      <c r="R63" s="20">
        <f t="shared" ca="1" si="17"/>
        <v>0</v>
      </c>
      <c r="S63" s="20"/>
      <c r="T63" s="20">
        <f t="shared" ref="T63" ca="1" si="18">T19+T41</f>
        <v>367.82088106941302</v>
      </c>
      <c r="U63" s="20"/>
      <c r="V63" s="20">
        <f t="shared" ref="V63" ca="1" si="19">V19+V41</f>
        <v>21917.194864829926</v>
      </c>
      <c r="X63" s="20">
        <f t="shared" ref="X63" ca="1" si="20">X19+X41</f>
        <v>18132.668700799728</v>
      </c>
      <c r="Y63" s="9"/>
      <c r="Z63" s="20">
        <f t="shared" ref="Z63" ca="1" si="21">Z19+Z41</f>
        <v>8844.0229458352806</v>
      </c>
      <c r="AA63" s="20"/>
      <c r="AB63" s="20">
        <f t="shared" ref="AB63" ca="1" si="22">AB19+AB41</f>
        <v>0</v>
      </c>
      <c r="AD63" s="20">
        <f t="shared" ref="AD63:AD73" ca="1" si="23">P63+R63+T63+V63+X63+Z63+AB63</f>
        <v>49261.707392534343</v>
      </c>
      <c r="AF63" s="26" t="str">
        <f t="shared" ca="1" si="15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51"/>
    </row>
    <row r="64" spans="2:52" x14ac:dyDescent="0.2">
      <c r="B64" s="18">
        <f t="shared" ref="B64:B75" si="24">B63+1</f>
        <v>35</v>
      </c>
      <c r="D64" s="1" t="s">
        <v>37</v>
      </c>
      <c r="F64" s="51">
        <f ca="1">Function!T64</f>
        <v>133779.00444473058</v>
      </c>
      <c r="H64" s="51"/>
      <c r="J64" s="2"/>
      <c r="K64" s="74">
        <f>_xlfn.IFNA(MATCH(J64,'Trans Factors'!$B$13:$B$450,0),0)</f>
        <v>0</v>
      </c>
      <c r="L64" s="51">
        <f t="shared" ca="1" si="16"/>
        <v>133779.00444473058</v>
      </c>
      <c r="N64" s="18"/>
      <c r="O64" s="74">
        <f>_xlfn.IFNA(MATCH(N64,'Trans Factors'!$B$13:$B$450,0),0)</f>
        <v>0</v>
      </c>
      <c r="P64" s="20">
        <f t="shared" ca="1" si="17"/>
        <v>15431.582837587513</v>
      </c>
      <c r="R64" s="20">
        <f t="shared" ca="1" si="17"/>
        <v>854.686809587776</v>
      </c>
      <c r="S64" s="20"/>
      <c r="T64" s="20">
        <f t="shared" ref="T64" ca="1" si="25">T20+T42</f>
        <v>53753.351450945855</v>
      </c>
      <c r="U64" s="20"/>
      <c r="V64" s="20">
        <f t="shared" ref="V64" ca="1" si="26">V20+V42</f>
        <v>61470.449866384595</v>
      </c>
      <c r="X64" s="20">
        <f t="shared" ref="X64" ca="1" si="27">X20+X42</f>
        <v>0</v>
      </c>
      <c r="Y64" s="9"/>
      <c r="Z64" s="20">
        <f t="shared" ref="Z64" ca="1" si="28">Z20+Z42</f>
        <v>2268.9334802248327</v>
      </c>
      <c r="AA64" s="20"/>
      <c r="AB64" s="20">
        <f t="shared" ref="AB64" ca="1" si="29">AB20+AB42</f>
        <v>0</v>
      </c>
      <c r="AD64" s="20">
        <f t="shared" ca="1" si="23"/>
        <v>133779.00444473058</v>
      </c>
      <c r="AF64" s="26" t="str">
        <f t="shared" ca="1" si="15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51"/>
    </row>
    <row r="65" spans="2:52" x14ac:dyDescent="0.2">
      <c r="B65" s="18">
        <f t="shared" si="24"/>
        <v>36</v>
      </c>
      <c r="D65" s="1" t="s">
        <v>39</v>
      </c>
      <c r="F65" s="51">
        <f ca="1">Function!T65</f>
        <v>159299.06782597845</v>
      </c>
      <c r="H65" s="51"/>
      <c r="J65" s="2"/>
      <c r="K65" s="74">
        <f>_xlfn.IFNA(MATCH(J65,'Trans Factors'!$B$13:$B$450,0),0)</f>
        <v>0</v>
      </c>
      <c r="L65" s="51">
        <f t="shared" ca="1" si="16"/>
        <v>159299.06782597845</v>
      </c>
      <c r="N65" s="18"/>
      <c r="O65" s="74">
        <f>_xlfn.IFNA(MATCH(N65,'Trans Factors'!$B$13:$B$450,0),0)</f>
        <v>0</v>
      </c>
      <c r="P65" s="20">
        <f t="shared" ca="1" si="17"/>
        <v>44007.553465266094</v>
      </c>
      <c r="R65" s="20">
        <f t="shared" ca="1" si="17"/>
        <v>5541.5753152054367</v>
      </c>
      <c r="S65" s="20"/>
      <c r="T65" s="20">
        <f t="shared" ref="T65" ca="1" si="30">T21+T43</f>
        <v>41448.272300161174</v>
      </c>
      <c r="U65" s="20"/>
      <c r="V65" s="20">
        <f t="shared" ref="V65" ca="1" si="31">V21+V43</f>
        <v>0</v>
      </c>
      <c r="X65" s="20">
        <f t="shared" ref="X65" ca="1" si="32">X21+X43</f>
        <v>2946.7160171856267</v>
      </c>
      <c r="Y65" s="9"/>
      <c r="Z65" s="20">
        <f t="shared" ref="Z65" ca="1" si="33">Z21+Z43</f>
        <v>65354.950728160155</v>
      </c>
      <c r="AA65" s="20"/>
      <c r="AB65" s="20">
        <f t="shared" ref="AB65" ca="1" si="34">AB21+AB43</f>
        <v>0</v>
      </c>
      <c r="AD65" s="20">
        <f t="shared" ca="1" si="23"/>
        <v>159299.06782597848</v>
      </c>
      <c r="AF65" s="26" t="str">
        <f t="shared" ca="1" si="15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51"/>
    </row>
    <row r="66" spans="2:52" x14ac:dyDescent="0.2">
      <c r="B66" s="18">
        <f t="shared" si="24"/>
        <v>37</v>
      </c>
      <c r="D66" s="1" t="s">
        <v>41</v>
      </c>
      <c r="F66" s="51">
        <f ca="1">Function!T66</f>
        <v>1296675.7789290498</v>
      </c>
      <c r="H66" s="51"/>
      <c r="K66" s="74">
        <f>_xlfn.IFNA(MATCH(J66,'Trans Factors'!$B$13:$B$450,0),0)</f>
        <v>0</v>
      </c>
      <c r="L66" s="51">
        <f t="shared" ca="1" si="16"/>
        <v>1296675.7789290498</v>
      </c>
      <c r="N66" s="18"/>
      <c r="O66" s="74">
        <f>_xlfn.IFNA(MATCH(N66,'Trans Factors'!$B$13:$B$450,0),0)</f>
        <v>0</v>
      </c>
      <c r="P66" s="20">
        <f t="shared" ca="1" si="17"/>
        <v>0</v>
      </c>
      <c r="R66" s="20">
        <f t="shared" ca="1" si="17"/>
        <v>204.4415788733622</v>
      </c>
      <c r="S66" s="20"/>
      <c r="T66" s="20">
        <f t="shared" ref="T66" ca="1" si="35">T22+T44</f>
        <v>6444.5915604459997</v>
      </c>
      <c r="U66" s="20"/>
      <c r="V66" s="20">
        <f t="shared" ref="V66" ca="1" si="36">V22+V44</f>
        <v>692042.85141773208</v>
      </c>
      <c r="X66" s="20">
        <f t="shared" ref="X66" ca="1" si="37">X22+X44</f>
        <v>268953.69994066539</v>
      </c>
      <c r="Y66" s="9"/>
      <c r="Z66" s="20">
        <f t="shared" ref="Z66" ca="1" si="38">Z22+Z44</f>
        <v>329030.19443133293</v>
      </c>
      <c r="AA66" s="20"/>
      <c r="AB66" s="20">
        <f t="shared" ref="AB66" ca="1" si="39">AB22+AB44</f>
        <v>0</v>
      </c>
      <c r="AD66" s="20">
        <f t="shared" ca="1" si="23"/>
        <v>1296675.7789290498</v>
      </c>
      <c r="AF66" s="26" t="str">
        <f t="shared" ca="1" si="15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51"/>
    </row>
    <row r="67" spans="2:52" x14ac:dyDescent="0.2">
      <c r="B67" s="18">
        <f t="shared" si="24"/>
        <v>38</v>
      </c>
      <c r="D67" s="1" t="s">
        <v>43</v>
      </c>
      <c r="F67" s="51">
        <f ca="1">Function!T67</f>
        <v>848360.22958961513</v>
      </c>
      <c r="H67" s="51"/>
      <c r="K67" s="74">
        <f>_xlfn.IFNA(MATCH(J67,'Trans Factors'!$B$13:$B$450,0),0)</f>
        <v>0</v>
      </c>
      <c r="L67" s="51">
        <f t="shared" ca="1" si="16"/>
        <v>848360.22958961513</v>
      </c>
      <c r="N67" s="18"/>
      <c r="O67" s="74">
        <f>_xlfn.IFNA(MATCH(N67,'Trans Factors'!$B$13:$B$450,0),0)</f>
        <v>0</v>
      </c>
      <c r="P67" s="20">
        <f t="shared" ca="1" si="17"/>
        <v>0</v>
      </c>
      <c r="R67" s="20">
        <f t="shared" ca="1" si="17"/>
        <v>0</v>
      </c>
      <c r="S67" s="20"/>
      <c r="T67" s="20">
        <f t="shared" ref="T67" ca="1" si="40">T23+T45</f>
        <v>186964.23918473232</v>
      </c>
      <c r="U67" s="20"/>
      <c r="V67" s="20">
        <f t="shared" ref="V67" ca="1" si="41">V23+V45</f>
        <v>656262.4018481127</v>
      </c>
      <c r="X67" s="20">
        <f t="shared" ref="X67" ca="1" si="42">X23+X45</f>
        <v>0</v>
      </c>
      <c r="Y67" s="9"/>
      <c r="Z67" s="20">
        <f t="shared" ref="Z67" ca="1" si="43">Z23+Z45</f>
        <v>5133.5885567698988</v>
      </c>
      <c r="AA67" s="20"/>
      <c r="AB67" s="20">
        <f t="shared" ref="AB67" ca="1" si="44">AB23+AB45</f>
        <v>0</v>
      </c>
      <c r="AD67" s="20">
        <f t="shared" ca="1" si="23"/>
        <v>848360.2295896149</v>
      </c>
      <c r="AF67" s="26" t="str">
        <f t="shared" ca="1" si="15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51"/>
    </row>
    <row r="68" spans="2:52" x14ac:dyDescent="0.2">
      <c r="B68" s="18">
        <f t="shared" si="24"/>
        <v>39</v>
      </c>
      <c r="D68" s="1" t="s">
        <v>45</v>
      </c>
      <c r="F68" s="51">
        <f ca="1">Function!T68</f>
        <v>0</v>
      </c>
      <c r="H68" s="51"/>
      <c r="K68" s="74">
        <f>_xlfn.IFNA(MATCH(J68,'Trans Factors'!$B$13:$B$450,0),0)</f>
        <v>0</v>
      </c>
      <c r="L68" s="51">
        <f t="shared" ca="1" si="16"/>
        <v>0</v>
      </c>
      <c r="N68" s="18"/>
      <c r="O68" s="74">
        <f>_xlfn.IFNA(MATCH(N68,'Trans Factors'!$B$13:$B$450,0),0)</f>
        <v>0</v>
      </c>
      <c r="P68" s="20">
        <f t="shared" ca="1" si="17"/>
        <v>0</v>
      </c>
      <c r="R68" s="20">
        <f t="shared" ca="1" si="17"/>
        <v>0</v>
      </c>
      <c r="S68" s="20"/>
      <c r="T68" s="20">
        <f t="shared" ref="T68" ca="1" si="45">T24+T46</f>
        <v>0</v>
      </c>
      <c r="U68" s="20"/>
      <c r="V68" s="20">
        <f t="shared" ref="V68" ca="1" si="46">V24+V46</f>
        <v>0</v>
      </c>
      <c r="X68" s="20">
        <f t="shared" ref="X68" ca="1" si="47">X24+X46</f>
        <v>0</v>
      </c>
      <c r="Y68" s="9"/>
      <c r="Z68" s="20">
        <f t="shared" ref="Z68" ca="1" si="48">Z24+Z46</f>
        <v>0</v>
      </c>
      <c r="AA68" s="20"/>
      <c r="AB68" s="20">
        <f t="shared" ref="AB68" ca="1" si="49">AB24+AB46</f>
        <v>0</v>
      </c>
      <c r="AD68" s="20">
        <f t="shared" ca="1" si="23"/>
        <v>0</v>
      </c>
      <c r="AF68" s="26" t="str">
        <f t="shared" ca="1" si="15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51"/>
    </row>
    <row r="69" spans="2:52" x14ac:dyDescent="0.2">
      <c r="B69" s="18">
        <f t="shared" si="24"/>
        <v>40</v>
      </c>
      <c r="D69" s="1" t="s">
        <v>47</v>
      </c>
      <c r="F69" s="51">
        <f ca="1">Function!T69</f>
        <v>0</v>
      </c>
      <c r="H69" s="51"/>
      <c r="K69" s="74">
        <f>_xlfn.IFNA(MATCH(J69,'Trans Factors'!$B$13:$B$450,0),0)</f>
        <v>0</v>
      </c>
      <c r="L69" s="51">
        <f t="shared" ca="1" si="16"/>
        <v>0</v>
      </c>
      <c r="N69" s="18"/>
      <c r="O69" s="74">
        <f>_xlfn.IFNA(MATCH(N69,'Trans Factors'!$B$13:$B$450,0),0)</f>
        <v>0</v>
      </c>
      <c r="P69" s="20">
        <f t="shared" ca="1" si="17"/>
        <v>0</v>
      </c>
      <c r="R69" s="20">
        <f t="shared" ca="1" si="17"/>
        <v>0</v>
      </c>
      <c r="S69" s="20"/>
      <c r="T69" s="20">
        <f t="shared" ref="T69" ca="1" si="50">T25+T47</f>
        <v>0</v>
      </c>
      <c r="U69" s="20"/>
      <c r="V69" s="20">
        <f t="shared" ref="V69" ca="1" si="51">V25+V47</f>
        <v>0</v>
      </c>
      <c r="X69" s="20">
        <f t="shared" ref="X69" ca="1" si="52">X25+X47</f>
        <v>0</v>
      </c>
      <c r="Y69" s="9"/>
      <c r="Z69" s="20">
        <f t="shared" ref="Z69" ca="1" si="53">Z25+Z47</f>
        <v>0</v>
      </c>
      <c r="AA69" s="20"/>
      <c r="AB69" s="20">
        <f t="shared" ref="AB69" ca="1" si="54">AB25+AB47</f>
        <v>0</v>
      </c>
      <c r="AD69" s="20">
        <f t="shared" ca="1" si="23"/>
        <v>0</v>
      </c>
      <c r="AF69" s="26" t="str">
        <f t="shared" ca="1" si="15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51"/>
    </row>
    <row r="70" spans="2:52" x14ac:dyDescent="0.2">
      <c r="B70" s="18">
        <f t="shared" si="24"/>
        <v>41</v>
      </c>
      <c r="D70" s="1" t="s">
        <v>48</v>
      </c>
      <c r="F70" s="51">
        <f ca="1">Function!T70</f>
        <v>0</v>
      </c>
      <c r="H70" s="51"/>
      <c r="K70" s="74">
        <f>_xlfn.IFNA(MATCH(J70,'Trans Factors'!$B$13:$B$450,0),0)</f>
        <v>0</v>
      </c>
      <c r="L70" s="51">
        <f t="shared" ca="1" si="16"/>
        <v>0</v>
      </c>
      <c r="N70" s="18"/>
      <c r="O70" s="74">
        <f>_xlfn.IFNA(MATCH(N70,'Trans Factors'!$B$13:$B$450,0),0)</f>
        <v>0</v>
      </c>
      <c r="P70" s="20">
        <f t="shared" ca="1" si="17"/>
        <v>0</v>
      </c>
      <c r="R70" s="20">
        <f t="shared" ca="1" si="17"/>
        <v>0</v>
      </c>
      <c r="S70" s="20"/>
      <c r="T70" s="20">
        <f t="shared" ref="T70" ca="1" si="55">T26+T48</f>
        <v>0</v>
      </c>
      <c r="U70" s="20"/>
      <c r="V70" s="20">
        <f t="shared" ref="V70" ca="1" si="56">V26+V48</f>
        <v>0</v>
      </c>
      <c r="X70" s="20">
        <f t="shared" ref="X70" ca="1" si="57">X26+X48</f>
        <v>0</v>
      </c>
      <c r="Y70" s="9"/>
      <c r="Z70" s="20">
        <f t="shared" ref="Z70" ca="1" si="58">Z26+Z48</f>
        <v>0</v>
      </c>
      <c r="AA70" s="20"/>
      <c r="AB70" s="20">
        <f t="shared" ref="AB70" ca="1" si="59">AB26+AB48</f>
        <v>0</v>
      </c>
      <c r="AD70" s="20">
        <f t="shared" ca="1" si="23"/>
        <v>0</v>
      </c>
      <c r="AF70" s="26" t="str">
        <f t="shared" ca="1" si="15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51"/>
    </row>
    <row r="71" spans="2:52" x14ac:dyDescent="0.2">
      <c r="B71" s="18">
        <f t="shared" si="24"/>
        <v>42</v>
      </c>
      <c r="D71" s="1" t="s">
        <v>49</v>
      </c>
      <c r="F71" s="51">
        <f ca="1">Function!T71</f>
        <v>0</v>
      </c>
      <c r="H71" s="51"/>
      <c r="K71" s="74">
        <f>_xlfn.IFNA(MATCH(J71,'Trans Factors'!$B$13:$B$450,0),0)</f>
        <v>0</v>
      </c>
      <c r="L71" s="51">
        <f t="shared" ca="1" si="16"/>
        <v>0</v>
      </c>
      <c r="N71" s="18"/>
      <c r="O71" s="74">
        <f>_xlfn.IFNA(MATCH(N71,'Trans Factors'!$B$13:$B$450,0),0)</f>
        <v>0</v>
      </c>
      <c r="P71" s="20">
        <f t="shared" ca="1" si="17"/>
        <v>0</v>
      </c>
      <c r="R71" s="20">
        <f t="shared" ca="1" si="17"/>
        <v>0</v>
      </c>
      <c r="S71" s="20"/>
      <c r="T71" s="20">
        <f t="shared" ref="T71" ca="1" si="60">T27+T49</f>
        <v>0</v>
      </c>
      <c r="U71" s="20"/>
      <c r="V71" s="20">
        <f t="shared" ref="V71" ca="1" si="61">V27+V49</f>
        <v>0</v>
      </c>
      <c r="X71" s="20">
        <f t="shared" ref="X71" ca="1" si="62">X27+X49</f>
        <v>0</v>
      </c>
      <c r="Y71" s="9"/>
      <c r="Z71" s="20">
        <f t="shared" ref="Z71" ca="1" si="63">Z27+Z49</f>
        <v>0</v>
      </c>
      <c r="AA71" s="20"/>
      <c r="AB71" s="20">
        <f t="shared" ref="AB71" ca="1" si="64">AB27+AB49</f>
        <v>0</v>
      </c>
      <c r="AD71" s="20">
        <f t="shared" ca="1" si="23"/>
        <v>0</v>
      </c>
      <c r="AF71" s="26" t="str">
        <f t="shared" ca="1" si="15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51"/>
    </row>
    <row r="72" spans="2:52" x14ac:dyDescent="0.2">
      <c r="B72" s="18">
        <f t="shared" si="24"/>
        <v>43</v>
      </c>
      <c r="D72" s="1" t="s">
        <v>51</v>
      </c>
      <c r="F72" s="51">
        <f ca="1">Function!T72</f>
        <v>0</v>
      </c>
      <c r="H72" s="51"/>
      <c r="K72" s="74">
        <f>_xlfn.IFNA(MATCH(J72,'Trans Factors'!$B$13:$B$450,0),0)</f>
        <v>0</v>
      </c>
      <c r="L72" s="51">
        <f t="shared" ca="1" si="16"/>
        <v>0</v>
      </c>
      <c r="N72" s="18"/>
      <c r="O72" s="74">
        <f>_xlfn.IFNA(MATCH(N72,'Trans Factors'!$B$13:$B$450,0),0)</f>
        <v>0</v>
      </c>
      <c r="P72" s="20">
        <f t="shared" ca="1" si="17"/>
        <v>0</v>
      </c>
      <c r="R72" s="20">
        <f t="shared" ca="1" si="17"/>
        <v>0</v>
      </c>
      <c r="S72" s="20"/>
      <c r="T72" s="20">
        <f t="shared" ref="T72" ca="1" si="65">T28+T50</f>
        <v>0</v>
      </c>
      <c r="U72" s="20"/>
      <c r="V72" s="20">
        <f t="shared" ref="V72" ca="1" si="66">V28+V50</f>
        <v>0</v>
      </c>
      <c r="X72" s="20">
        <f t="shared" ref="X72" ca="1" si="67">X28+X50</f>
        <v>0</v>
      </c>
      <c r="Y72" s="9"/>
      <c r="Z72" s="20">
        <f t="shared" ref="Z72" ca="1" si="68">Z28+Z50</f>
        <v>0</v>
      </c>
      <c r="AA72" s="20"/>
      <c r="AB72" s="20">
        <f t="shared" ref="AB72" ca="1" si="69">AB28+AB50</f>
        <v>0</v>
      </c>
      <c r="AD72" s="20">
        <f t="shared" ca="1" si="23"/>
        <v>0</v>
      </c>
      <c r="AF72" s="26" t="str">
        <f t="shared" ca="1" si="15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51"/>
    </row>
    <row r="73" spans="2:52" x14ac:dyDescent="0.2">
      <c r="B73" s="18">
        <f>B72+1</f>
        <v>44</v>
      </c>
      <c r="D73" s="1" t="s">
        <v>52</v>
      </c>
      <c r="F73" s="51">
        <f ca="1">Function!T73</f>
        <v>0</v>
      </c>
      <c r="H73" s="51"/>
      <c r="K73" s="74">
        <f>_xlfn.IFNA(MATCH(J73,'Trans Factors'!$B$13:$B$450,0),0)</f>
        <v>0</v>
      </c>
      <c r="L73" s="51">
        <f t="shared" ca="1" si="16"/>
        <v>0</v>
      </c>
      <c r="N73" s="18"/>
      <c r="O73" s="74">
        <f>_xlfn.IFNA(MATCH(N73,'Trans Factors'!$B$13:$B$450,0),0)</f>
        <v>0</v>
      </c>
      <c r="P73" s="20">
        <f t="shared" ca="1" si="17"/>
        <v>0</v>
      </c>
      <c r="R73" s="20">
        <f t="shared" ca="1" si="17"/>
        <v>0</v>
      </c>
      <c r="S73" s="20"/>
      <c r="T73" s="20">
        <f t="shared" ref="T73" ca="1" si="70">T29+T51</f>
        <v>0</v>
      </c>
      <c r="U73" s="20"/>
      <c r="V73" s="20">
        <f t="shared" ref="V73" ca="1" si="71">V29+V51</f>
        <v>0</v>
      </c>
      <c r="X73" s="20">
        <f t="shared" ref="X73" ca="1" si="72">X29+X51</f>
        <v>0</v>
      </c>
      <c r="Y73" s="9"/>
      <c r="Z73" s="20">
        <f t="shared" ref="Z73" ca="1" si="73">Z29+Z51</f>
        <v>0</v>
      </c>
      <c r="AA73" s="20"/>
      <c r="AB73" s="20">
        <f t="shared" ref="AB73" ca="1" si="74">AB29+AB51</f>
        <v>0</v>
      </c>
      <c r="AD73" s="20">
        <f t="shared" ca="1" si="23"/>
        <v>0</v>
      </c>
      <c r="AF73" s="26" t="str">
        <f t="shared" ca="1" si="15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51"/>
    </row>
    <row r="74" spans="2:52" x14ac:dyDescent="0.2">
      <c r="B74" s="18">
        <f>B73+1</f>
        <v>45</v>
      </c>
      <c r="D74" s="1" t="s">
        <v>53</v>
      </c>
      <c r="F74" s="51">
        <f ca="1">Function!T74</f>
        <v>4318.2255996879157</v>
      </c>
      <c r="H74" s="51"/>
      <c r="K74" s="74">
        <f>_xlfn.IFNA(MATCH(J74,'Trans Factors'!$B$13:$B$450,0),0)</f>
        <v>0</v>
      </c>
      <c r="L74" s="51">
        <f t="shared" ca="1" si="16"/>
        <v>4318.2255996879157</v>
      </c>
      <c r="N74" s="18"/>
      <c r="O74" s="74">
        <f>_xlfn.IFNA(MATCH(N74,'Trans Factors'!$B$13:$B$450,0),0)</f>
        <v>0</v>
      </c>
      <c r="P74" s="20">
        <f t="shared" ca="1" si="17"/>
        <v>0</v>
      </c>
      <c r="R74" s="20">
        <f t="shared" ca="1" si="17"/>
        <v>0</v>
      </c>
      <c r="S74" s="20"/>
      <c r="T74" s="20">
        <f t="shared" ref="T74" ca="1" si="75">T30+T52</f>
        <v>39.163422261415214</v>
      </c>
      <c r="U74" s="20"/>
      <c r="V74" s="20">
        <f t="shared" ref="V74" ca="1" si="76">V30+V52</f>
        <v>3560.0134120638827</v>
      </c>
      <c r="X74" s="20">
        <f t="shared" ref="X74" ca="1" si="77">X30+X52</f>
        <v>136.1762187887613</v>
      </c>
      <c r="Y74" s="9"/>
      <c r="Z74" s="20">
        <f t="shared" ref="Z74" ca="1" si="78">Z30+Z52</f>
        <v>582.87254657385631</v>
      </c>
      <c r="AA74" s="20"/>
      <c r="AB74" s="20">
        <f t="shared" ref="AB74" ca="1" si="79">AB30+AB52</f>
        <v>0</v>
      </c>
      <c r="AD74" s="20">
        <f t="shared" ref="AD74" ca="1" si="80">P74+R74+T74+V74+X74+Z74+AB74</f>
        <v>4318.2255996879157</v>
      </c>
      <c r="AF74" s="26" t="str">
        <f t="shared" ca="1" si="15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51"/>
    </row>
    <row r="75" spans="2:52" x14ac:dyDescent="0.2">
      <c r="B75" s="18">
        <f t="shared" si="24"/>
        <v>46</v>
      </c>
      <c r="D75" s="1" t="s">
        <v>68</v>
      </c>
      <c r="F75" s="42">
        <f ca="1">SUM(F62:F74)</f>
        <v>2570860.9560909146</v>
      </c>
      <c r="H75" s="42">
        <f>SUM(H62:H74)</f>
        <v>0</v>
      </c>
      <c r="L75" s="42">
        <f ca="1">SUM(L62:L74)</f>
        <v>2570860.9560909146</v>
      </c>
      <c r="O75" s="74"/>
      <c r="P75" s="29">
        <f ca="1">SUM(P62:P74)</f>
        <v>62470.349204509825</v>
      </c>
      <c r="Q75" s="24"/>
      <c r="R75" s="29">
        <f ca="1">SUM(R62:R74)</f>
        <v>6600.7037036665752</v>
      </c>
      <c r="S75" s="23"/>
      <c r="T75" s="29">
        <f ca="1">SUM(T62:T74)</f>
        <v>320177.29387236346</v>
      </c>
      <c r="U75" s="23"/>
      <c r="V75" s="29">
        <f ca="1">SUM(V62:V74)</f>
        <v>1474710.050862886</v>
      </c>
      <c r="W75" s="18"/>
      <c r="X75" s="29">
        <f ca="1">SUM(X62:X74)</f>
        <v>290212.23837993952</v>
      </c>
      <c r="Y75" s="13"/>
      <c r="Z75" s="29">
        <f ca="1">SUM(Z62:Z74)</f>
        <v>416690.32006754889</v>
      </c>
      <c r="AA75" s="23"/>
      <c r="AB75" s="29">
        <f ca="1">SUM(AB62:AB74)</f>
        <v>0</v>
      </c>
      <c r="AD75" s="29">
        <f ca="1">SUM(AD62:AD74)</f>
        <v>2570860.9560909146</v>
      </c>
      <c r="AF75" s="26" t="str">
        <f ca="1"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74"/>
      <c r="W76" s="18"/>
      <c r="AF76" s="26" t="str">
        <f t="shared" si="15"/>
        <v/>
      </c>
    </row>
    <row r="77" spans="2:52" x14ac:dyDescent="0.2">
      <c r="B77" s="18">
        <f>B75+1</f>
        <v>47</v>
      </c>
      <c r="D77" s="1" t="s">
        <v>56</v>
      </c>
      <c r="F77" s="51">
        <f ca="1">Function!T77</f>
        <v>50857.828612163146</v>
      </c>
      <c r="H77" s="51"/>
      <c r="K77" s="74">
        <f>_xlfn.IFNA(MATCH(J77,'Trans Factors'!$B$13:$B$450,0),0)</f>
        <v>0</v>
      </c>
      <c r="L77" s="51">
        <f t="shared" ref="L77" ca="1" si="81">F77-H77</f>
        <v>50857.828612163146</v>
      </c>
      <c r="N77" s="18"/>
      <c r="O77" s="74">
        <f>_xlfn.IFNA(MATCH(N77,'Trans Factors'!$B$13:$B$450,0),0)</f>
        <v>0</v>
      </c>
      <c r="P77" s="20">
        <f t="shared" ref="P77:R77" ca="1" si="82">P33+P55</f>
        <v>1795.5649818651989</v>
      </c>
      <c r="R77" s="20">
        <f t="shared" ca="1" si="82"/>
        <v>258.33306132299498</v>
      </c>
      <c r="S77" s="20"/>
      <c r="T77" s="20">
        <f t="shared" ref="T77" ca="1" si="83">T33+T55</f>
        <v>6729.0690609005351</v>
      </c>
      <c r="U77" s="20"/>
      <c r="V77" s="20">
        <f t="shared" ref="V77" ca="1" si="84">V33+V55</f>
        <v>29668.153518019961</v>
      </c>
      <c r="X77" s="20">
        <f t="shared" ref="X77" ca="1" si="85">X33+X55</f>
        <v>4437.0325265906313</v>
      </c>
      <c r="Y77" s="9"/>
      <c r="Z77" s="20">
        <f t="shared" ref="Z77" ca="1" si="86">Z33+Z55</f>
        <v>7969.6754634638301</v>
      </c>
      <c r="AA77" s="20"/>
      <c r="AB77" s="20">
        <f t="shared" ref="AB77" ca="1" si="87">AB33+AB55</f>
        <v>0</v>
      </c>
      <c r="AC77" s="9"/>
      <c r="AD77" s="20">
        <f ca="1">P77+R77+T77+V77+X77+Z77+AB77</f>
        <v>50857.828612163146</v>
      </c>
      <c r="AF77" s="26" t="str">
        <f t="shared" ca="1" si="15"/>
        <v/>
      </c>
    </row>
    <row r="78" spans="2:52" x14ac:dyDescent="0.2">
      <c r="W78" s="18"/>
      <c r="AF78" s="26" t="str">
        <f t="shared" si="15"/>
        <v/>
      </c>
    </row>
    <row r="79" spans="2:52" x14ac:dyDescent="0.2">
      <c r="B79" s="18">
        <f>B77+1</f>
        <v>48</v>
      </c>
      <c r="D79" s="1" t="s">
        <v>69</v>
      </c>
      <c r="F79" s="42">
        <f ca="1">F75+F77</f>
        <v>2621718.7847030777</v>
      </c>
      <c r="H79" s="42">
        <f>H75+H77</f>
        <v>0</v>
      </c>
      <c r="L79" s="42">
        <f ca="1">L75+L77</f>
        <v>2621718.7847030777</v>
      </c>
      <c r="P79" s="10">
        <f ca="1">P75+P77</f>
        <v>64265.914186375026</v>
      </c>
      <c r="Q79" s="14"/>
      <c r="R79" s="10">
        <f ca="1">R75+R77</f>
        <v>6859.0367649895697</v>
      </c>
      <c r="S79" s="8"/>
      <c r="T79" s="10">
        <f ca="1">T75+T77</f>
        <v>326906.362933264</v>
      </c>
      <c r="U79" s="8"/>
      <c r="V79" s="10">
        <f ca="1">V75+V77</f>
        <v>1504378.204380906</v>
      </c>
      <c r="W79" s="18"/>
      <c r="X79" s="10">
        <f ca="1">X75+X77</f>
        <v>294649.27090653015</v>
      </c>
      <c r="Y79" s="8"/>
      <c r="Z79" s="10">
        <f ca="1">Z75+Z77</f>
        <v>424659.99553101271</v>
      </c>
      <c r="AA79" s="8"/>
      <c r="AB79" s="10">
        <f ca="1">AB75+AB77</f>
        <v>0</v>
      </c>
      <c r="AD79" s="10">
        <f ca="1">AD75+AD77</f>
        <v>2621718.7847030777</v>
      </c>
      <c r="AF79" s="26" t="str">
        <f t="shared" ca="1" si="15"/>
        <v/>
      </c>
    </row>
    <row r="80" spans="2:52" x14ac:dyDescent="0.2">
      <c r="D80" s="6"/>
      <c r="F80" s="77"/>
      <c r="H80" s="77"/>
      <c r="L80" s="77"/>
      <c r="W80" s="18"/>
      <c r="AF80" s="26" t="str">
        <f t="shared" si="15"/>
        <v/>
      </c>
    </row>
    <row r="81" spans="2:32" x14ac:dyDescent="0.2">
      <c r="E81" s="6"/>
      <c r="F81" s="77"/>
      <c r="H81" s="77"/>
      <c r="L81" s="77"/>
      <c r="W81" s="18"/>
      <c r="AF81" s="26" t="str">
        <f t="shared" ref="AF81:AF83" si="88">IF(ROUND(F81,4)=ROUND(AD81,4), "", "check")</f>
        <v/>
      </c>
    </row>
    <row r="82" spans="2:32" x14ac:dyDescent="0.2">
      <c r="D82" s="6" t="s">
        <v>70</v>
      </c>
      <c r="F82" s="77"/>
      <c r="H82" s="77"/>
      <c r="L82" s="77"/>
      <c r="W82" s="18"/>
      <c r="AF82" s="26" t="str">
        <f t="shared" si="88"/>
        <v/>
      </c>
    </row>
    <row r="83" spans="2:32" x14ac:dyDescent="0.2">
      <c r="F83" s="77"/>
      <c r="H83" s="77"/>
      <c r="L83" s="77"/>
      <c r="W83" s="18"/>
      <c r="AF83" s="26" t="str">
        <f t="shared" si="88"/>
        <v/>
      </c>
    </row>
    <row r="84" spans="2:32" x14ac:dyDescent="0.2">
      <c r="B84" s="18">
        <f>B79+1</f>
        <v>49</v>
      </c>
      <c r="D84" s="1" t="s">
        <v>71</v>
      </c>
      <c r="F84" s="51">
        <f ca="1">+Function!T84</f>
        <v>18568.37524808753</v>
      </c>
      <c r="H84" s="51"/>
      <c r="K84" s="74">
        <f>_xlfn.IFNA(MATCH(J84,'Trans Factors'!$B$13:$B$450,0),0)</f>
        <v>0</v>
      </c>
      <c r="L84" s="51">
        <f t="shared" ref="L84:L88" ca="1" si="89">F84-H84</f>
        <v>18568.37524808753</v>
      </c>
      <c r="N84" s="18" t="s">
        <v>257</v>
      </c>
      <c r="O84" s="74">
        <f>_xlfn.IFNA(MATCH(N84,'Trans Factors'!$B$13:$B$450,0),0)</f>
        <v>53</v>
      </c>
      <c r="P84" s="20">
        <f ca="1">OFFSET('Trans Factors'!$B$13,$O84-1,P$14)*$L84+OFFSET('Trans Factors'!$B$13,$K84-1,P$14)*$H84</f>
        <v>455.91554801332433</v>
      </c>
      <c r="R84" s="20">
        <f ca="1">OFFSET('Trans Factors'!$B$13,$O84-1,R$14)*$L84+OFFSET('Trans Factors'!$B$13,$K84-1,R$14)*$H84</f>
        <v>48.659410593380194</v>
      </c>
      <c r="S84" s="20"/>
      <c r="T84" s="20">
        <f ca="1">OFFSET('Trans Factors'!$B$13,$O84-1,T$14)*$L84+OFFSET('Trans Factors'!$B$13,$K84-1,T$14)*$H84</f>
        <v>2318.8628105477696</v>
      </c>
      <c r="U84" s="20"/>
      <c r="V84" s="20">
        <f ca="1">OFFSET('Trans Factors'!$B$13,$O84-1,V$14)*$L84+OFFSET('Trans Factors'!$B$13,$K84-1,V$14)*$H84</f>
        <v>10647.111406827111</v>
      </c>
      <c r="X84" s="20">
        <f ca="1">OFFSET('Trans Factors'!$B$13,$O84-1,X$14)*$L84+OFFSET('Trans Factors'!$B$13,$K84-1,X$14)*$H84</f>
        <v>2089.3361692834806</v>
      </c>
      <c r="Y84" s="9"/>
      <c r="Z84" s="20">
        <f ca="1">OFFSET('Trans Factors'!$B$13,$O84-1,Z$14)*$L84+OFFSET('Trans Factors'!$B$13,$K84-1,Z$14)*$H84</f>
        <v>3008.4899028224668</v>
      </c>
      <c r="AA84" s="20"/>
      <c r="AB84" s="20">
        <f ca="1">OFFSET('Trans Factors'!$B$13,$O84-1,AB$14)*$L84+OFFSET('Trans Factors'!$B$13,$K84-1,AB$14)*$H84</f>
        <v>0</v>
      </c>
      <c r="AD84" s="20">
        <f t="shared" ref="AD84:AD88" ca="1" si="90">P84+R84+T84+V84+X84+Z84+AB84</f>
        <v>18568.375248087534</v>
      </c>
      <c r="AF84" s="26" t="str">
        <f t="shared" ca="1" si="15"/>
        <v/>
      </c>
    </row>
    <row r="85" spans="2:32" x14ac:dyDescent="0.2">
      <c r="B85" s="18">
        <f>B84+1</f>
        <v>50</v>
      </c>
      <c r="D85" s="1" t="s">
        <v>73</v>
      </c>
      <c r="F85" s="51">
        <f ca="1">+Function!T85</f>
        <v>-881.02130329384931</v>
      </c>
      <c r="H85" s="51"/>
      <c r="K85" s="74">
        <f>_xlfn.IFNA(MATCH(J85,'Trans Factors'!$B$13:$B$450,0),0)</f>
        <v>0</v>
      </c>
      <c r="L85" s="51">
        <f t="shared" ca="1" si="89"/>
        <v>-881.02130329384931</v>
      </c>
      <c r="N85" s="18" t="s">
        <v>257</v>
      </c>
      <c r="O85" s="74">
        <f>_xlfn.IFNA(MATCH(N85,'Trans Factors'!$B$13:$B$450,0),0)</f>
        <v>53</v>
      </c>
      <c r="P85" s="20">
        <f ca="1">OFFSET('Trans Factors'!$B$13,$O85-1,P$14)*$L85+OFFSET('Trans Factors'!$B$13,$K85-1,P$14)*$H85</f>
        <v>-21.632011683089996</v>
      </c>
      <c r="R85" s="20">
        <f ca="1">OFFSET('Trans Factors'!$B$13,$O85-1,R$14)*$L85+OFFSET('Trans Factors'!$B$13,$K85-1,R$14)*$H85</f>
        <v>-2.3087629782204986</v>
      </c>
      <c r="S85" s="20"/>
      <c r="T85" s="20">
        <f ca="1">OFFSET('Trans Factors'!$B$13,$O85-1,T$14)*$L85+OFFSET('Trans Factors'!$B$13,$K85-1,T$14)*$H85</f>
        <v>-110.02403324000316</v>
      </c>
      <c r="U85" s="20"/>
      <c r="V85" s="20">
        <f ca="1">OFFSET('Trans Factors'!$B$13,$O85-1,V$14)*$L85+OFFSET('Trans Factors'!$B$13,$K85-1,V$14)*$H85</f>
        <v>-505.17785442341096</v>
      </c>
      <c r="X85" s="20">
        <f ca="1">OFFSET('Trans Factors'!$B$13,$O85-1,X$14)*$L85+OFFSET('Trans Factors'!$B$13,$K85-1,X$14)*$H85</f>
        <v>-99.133588711306373</v>
      </c>
      <c r="Y85" s="9"/>
      <c r="Z85" s="20">
        <f ca="1">OFFSET('Trans Factors'!$B$13,$O85-1,Z$14)*$L85+OFFSET('Trans Factors'!$B$13,$K85-1,Z$14)*$H85</f>
        <v>-142.74505225781837</v>
      </c>
      <c r="AA85" s="20"/>
      <c r="AB85" s="20">
        <f ca="1">OFFSET('Trans Factors'!$B$13,$O85-1,AB$14)*$L85+OFFSET('Trans Factors'!$B$13,$K85-1,AB$14)*$H85</f>
        <v>0</v>
      </c>
      <c r="AD85" s="20">
        <f t="shared" ca="1" si="90"/>
        <v>-881.02130329384931</v>
      </c>
      <c r="AF85" s="26" t="str">
        <f t="shared" ca="1" si="15"/>
        <v/>
      </c>
    </row>
    <row r="86" spans="2:32" x14ac:dyDescent="0.2">
      <c r="B86" s="18">
        <f t="shared" ref="B86:B89" si="91">B85+1</f>
        <v>51</v>
      </c>
      <c r="D86" s="1" t="s">
        <v>74</v>
      </c>
      <c r="F86" s="51">
        <f ca="1">+Function!T86</f>
        <v>-10445.409930111951</v>
      </c>
      <c r="H86" s="51"/>
      <c r="K86" s="74">
        <f>_xlfn.IFNA(MATCH(J86,'Trans Factors'!$B$13:$B$450,0),0)</f>
        <v>0</v>
      </c>
      <c r="L86" s="51">
        <f t="shared" ca="1" si="89"/>
        <v>-10445.409930111951</v>
      </c>
      <c r="N86" s="18" t="s">
        <v>257</v>
      </c>
      <c r="O86" s="74">
        <f>_xlfn.IFNA(MATCH(N86,'Trans Factors'!$B$13:$B$450,0),0)</f>
        <v>53</v>
      </c>
      <c r="P86" s="20">
        <f ca="1">OFFSET('Trans Factors'!$B$13,$O86-1,P$14)*$L86+OFFSET('Trans Factors'!$B$13,$K86-1,P$14)*$H86</f>
        <v>-256.46965493124128</v>
      </c>
      <c r="R86" s="20">
        <f ca="1">OFFSET('Trans Factors'!$B$13,$O86-1,R$14)*$L86+OFFSET('Trans Factors'!$B$13,$K86-1,R$14)*$H86</f>
        <v>-27.372749840233745</v>
      </c>
      <c r="S86" s="20"/>
      <c r="T86" s="20">
        <f ca="1">OFFSET('Trans Factors'!$B$13,$O86-1,T$14)*$L86+OFFSET('Trans Factors'!$B$13,$K86-1,T$14)*$H86</f>
        <v>-1304.4476053637325</v>
      </c>
      <c r="U86" s="20"/>
      <c r="V86" s="20">
        <f ca="1">OFFSET('Trans Factors'!$B$13,$O86-1,V$14)*$L86+OFFSET('Trans Factors'!$B$13,$K86-1,V$14)*$H86</f>
        <v>-5989.4008888760836</v>
      </c>
      <c r="X86" s="20">
        <f ca="1">OFFSET('Trans Factors'!$B$13,$O86-1,X$14)*$L86+OFFSET('Trans Factors'!$B$13,$K86-1,X$14)*$H86</f>
        <v>-1175.3302310186518</v>
      </c>
      <c r="Y86" s="9"/>
      <c r="Z86" s="20">
        <f ca="1">OFFSET('Trans Factors'!$B$13,$O86-1,Z$14)*$L86+OFFSET('Trans Factors'!$B$13,$K86-1,Z$14)*$H86</f>
        <v>-1692.3888000820091</v>
      </c>
      <c r="AA86" s="20"/>
      <c r="AB86" s="20">
        <f ca="1">OFFSET('Trans Factors'!$B$13,$O86-1,AB$14)*$L86+OFFSET('Trans Factors'!$B$13,$K86-1,AB$14)*$H86</f>
        <v>0</v>
      </c>
      <c r="AD86" s="20">
        <f t="shared" ca="1" si="90"/>
        <v>-10445.409930111953</v>
      </c>
      <c r="AF86" s="26" t="str">
        <f t="shared" ca="1" si="15"/>
        <v/>
      </c>
    </row>
    <row r="87" spans="2:32" x14ac:dyDescent="0.2">
      <c r="B87" s="18">
        <f t="shared" si="91"/>
        <v>52</v>
      </c>
      <c r="D87" s="1" t="s">
        <v>75</v>
      </c>
      <c r="F87" s="51">
        <f ca="1">+Function!T87</f>
        <v>0</v>
      </c>
      <c r="H87" s="51"/>
      <c r="K87" s="74">
        <f>_xlfn.IFNA(MATCH(J87,'Trans Factors'!$B$13:$B$450,0),0)</f>
        <v>0</v>
      </c>
      <c r="L87" s="51">
        <f t="shared" ca="1" si="89"/>
        <v>0</v>
      </c>
      <c r="N87" s="18"/>
      <c r="O87" s="74">
        <f>_xlfn.IFNA(MATCH(N87,'Trans Factors'!$B$13:$B$450,0),0)</f>
        <v>0</v>
      </c>
      <c r="P87" s="20">
        <f ca="1">OFFSET('Trans Factors'!$B$13,$O87-1,P$14)*$L87+OFFSET('Trans Factors'!$B$13,$K87-1,P$14)*$H87</f>
        <v>0</v>
      </c>
      <c r="R87" s="20">
        <f ca="1">OFFSET('Trans Factors'!$B$13,$O87-1,R$14)*$L87+OFFSET('Trans Factors'!$B$13,$K87-1,R$14)*$H87</f>
        <v>0</v>
      </c>
      <c r="S87" s="20"/>
      <c r="T87" s="20">
        <f ca="1">OFFSET('Trans Factors'!$B$13,$O87-1,T$14)*$L87+OFFSET('Trans Factors'!$B$13,$K87-1,T$14)*$H87</f>
        <v>0</v>
      </c>
      <c r="U87" s="20"/>
      <c r="V87" s="20">
        <f ca="1">OFFSET('Trans Factors'!$B$13,$O87-1,V$14)*$L87+OFFSET('Trans Factors'!$B$13,$K87-1,V$14)*$H87</f>
        <v>0</v>
      </c>
      <c r="X87" s="20">
        <f ca="1">OFFSET('Trans Factors'!$B$13,$O87-1,X$14)*$L87+OFFSET('Trans Factors'!$B$13,$K87-1,X$14)*$H87</f>
        <v>0</v>
      </c>
      <c r="Y87" s="9"/>
      <c r="Z87" s="20">
        <f ca="1">OFFSET('Trans Factors'!$B$13,$O87-1,Z$14)*$L87+OFFSET('Trans Factors'!$B$13,$K87-1,Z$14)*$H87</f>
        <v>0</v>
      </c>
      <c r="AA87" s="20"/>
      <c r="AB87" s="20">
        <f ca="1">OFFSET('Trans Factors'!$B$13,$O87-1,AB$14)*$L87+OFFSET('Trans Factors'!$B$13,$K87-1,AB$14)*$H87</f>
        <v>0</v>
      </c>
      <c r="AD87" s="20">
        <f t="shared" ca="1" si="90"/>
        <v>0</v>
      </c>
      <c r="AF87" s="26" t="str">
        <f t="shared" ca="1" si="15"/>
        <v/>
      </c>
    </row>
    <row r="88" spans="2:32" x14ac:dyDescent="0.2">
      <c r="B88" s="18">
        <f t="shared" si="91"/>
        <v>53</v>
      </c>
      <c r="D88" s="1" t="s">
        <v>76</v>
      </c>
      <c r="F88" s="51">
        <f ca="1">+Function!T88</f>
        <v>-22631.15789879825</v>
      </c>
      <c r="H88" s="51"/>
      <c r="K88" s="74">
        <f>_xlfn.IFNA(MATCH(J88,'Trans Factors'!$B$13:$B$450,0),0)</f>
        <v>0</v>
      </c>
      <c r="L88" s="51">
        <f t="shared" ca="1" si="89"/>
        <v>-22631.15789879825</v>
      </c>
      <c r="N88" s="18" t="s">
        <v>257</v>
      </c>
      <c r="O88" s="74">
        <f>_xlfn.IFNA(MATCH(N88,'Trans Factors'!$B$13:$B$450,0),0)</f>
        <v>53</v>
      </c>
      <c r="P88" s="20">
        <f ca="1">OFFSET('Trans Factors'!$B$13,$O88-1,P$14)*$L88+OFFSET('Trans Factors'!$B$13,$K88-1,P$14)*$H88</f>
        <v>-555.67041368734624</v>
      </c>
      <c r="R88" s="20">
        <f ca="1">OFFSET('Trans Factors'!$B$13,$O88-1,R$14)*$L88+OFFSET('Trans Factors'!$B$13,$K88-1,R$14)*$H88</f>
        <v>-59.306147667102138</v>
      </c>
      <c r="S88" s="20"/>
      <c r="T88" s="20">
        <f ca="1">OFFSET('Trans Factors'!$B$13,$O88-1,T$14)*$L88+OFFSET('Trans Factors'!$B$13,$K88-1,T$14)*$H88</f>
        <v>-2826.2327591943053</v>
      </c>
      <c r="U88" s="20"/>
      <c r="V88" s="20">
        <f ca="1">OFFSET('Trans Factors'!$B$13,$O88-1,V$14)*$L88+OFFSET('Trans Factors'!$B$13,$K88-1,V$14)*$H88</f>
        <v>-12976.712081409378</v>
      </c>
      <c r="X88" s="20">
        <f ca="1">OFFSET('Trans Factors'!$B$13,$O88-1,X$14)*$L88+OFFSET('Trans Factors'!$B$13,$K88-1,X$14)*$H88</f>
        <v>-2546.4854150658548</v>
      </c>
      <c r="Y88" s="9"/>
      <c r="Z88" s="20">
        <f ca="1">OFFSET('Trans Factors'!$B$13,$O88-1,Z$14)*$L88+OFFSET('Trans Factors'!$B$13,$K88-1,Z$14)*$H88</f>
        <v>-3666.7510817742655</v>
      </c>
      <c r="AA88" s="20"/>
      <c r="AB88" s="20">
        <f ca="1">OFFSET('Trans Factors'!$B$13,$O88-1,AB$14)*$L88+OFFSET('Trans Factors'!$B$13,$K88-1,AB$14)*$H88</f>
        <v>0</v>
      </c>
      <c r="AD88" s="20">
        <f t="shared" ca="1" si="90"/>
        <v>-22631.15789879825</v>
      </c>
      <c r="AF88" s="26" t="str">
        <f t="shared" ca="1" si="15"/>
        <v/>
      </c>
    </row>
    <row r="89" spans="2:32" x14ac:dyDescent="0.2">
      <c r="B89" s="18">
        <f t="shared" si="91"/>
        <v>54</v>
      </c>
      <c r="D89" s="1" t="s">
        <v>77</v>
      </c>
      <c r="F89" s="42">
        <f ca="1">SUM(F82:F88)</f>
        <v>-15389.21388411652</v>
      </c>
      <c r="H89" s="42">
        <f>SUM(H82:H88)</f>
        <v>0</v>
      </c>
      <c r="K89" s="74"/>
      <c r="L89" s="42">
        <f ca="1">SUM(L82:L88)</f>
        <v>-15389.21388411652</v>
      </c>
      <c r="P89" s="29">
        <f ca="1">SUM(P82:P88)</f>
        <v>-377.85653228835321</v>
      </c>
      <c r="Q89" s="23"/>
      <c r="R89" s="29">
        <f ca="1">SUM(R82:R88)</f>
        <v>-40.328249892176188</v>
      </c>
      <c r="S89" s="23"/>
      <c r="T89" s="29">
        <f ca="1">SUM(T82:T88)</f>
        <v>-1921.8415872502712</v>
      </c>
      <c r="U89" s="23"/>
      <c r="V89" s="29">
        <f ca="1">SUM(V82:V88)</f>
        <v>-8824.1794178817618</v>
      </c>
      <c r="W89" s="55"/>
      <c r="X89" s="29">
        <f ca="1">SUM(X82:X88)</f>
        <v>-1731.6130655123325</v>
      </c>
      <c r="Y89" s="13"/>
      <c r="Z89" s="29">
        <f ca="1">SUM(Z82:Z88)</f>
        <v>-2493.3950312916259</v>
      </c>
      <c r="AA89" s="23"/>
      <c r="AB89" s="29">
        <f ca="1">SUM(AB82:AB88)</f>
        <v>0</v>
      </c>
      <c r="AC89" s="8"/>
      <c r="AD89" s="29">
        <f ca="1">SUM(AD82:AD88)</f>
        <v>-15389.213884116518</v>
      </c>
      <c r="AF89" s="26" t="str">
        <f t="shared" ca="1" si="15"/>
        <v/>
      </c>
    </row>
    <row r="90" spans="2:32" x14ac:dyDescent="0.2">
      <c r="W90" s="18"/>
      <c r="AF90" s="26" t="str">
        <f t="shared" si="15"/>
        <v/>
      </c>
    </row>
    <row r="91" spans="2:32" x14ac:dyDescent="0.2">
      <c r="AF91" s="26" t="str">
        <f t="shared" si="15"/>
        <v/>
      </c>
    </row>
    <row r="92" spans="2:32" x14ac:dyDescent="0.2">
      <c r="B92" s="18">
        <f>B89+1</f>
        <v>55</v>
      </c>
      <c r="D92" s="1" t="s">
        <v>78</v>
      </c>
      <c r="F92" s="42">
        <f ca="1">F79+F89</f>
        <v>2606329.5708189611</v>
      </c>
      <c r="H92" s="42">
        <f>H79+H89</f>
        <v>0</v>
      </c>
      <c r="L92" s="42">
        <f ca="1">L79+L89</f>
        <v>2606329.5708189611</v>
      </c>
      <c r="P92" s="10">
        <f ca="1">P79+P89</f>
        <v>63888.057654086675</v>
      </c>
      <c r="Q92" s="8"/>
      <c r="R92" s="10">
        <f ca="1">R79+R89</f>
        <v>6818.7085150973935</v>
      </c>
      <c r="S92" s="8"/>
      <c r="T92" s="10">
        <f ca="1">T79+T89</f>
        <v>324984.5213460137</v>
      </c>
      <c r="U92" s="8"/>
      <c r="V92" s="10">
        <f ca="1">V79+V89</f>
        <v>1495554.0249630243</v>
      </c>
      <c r="W92" s="8"/>
      <c r="X92" s="10">
        <f ca="1">X79+X89</f>
        <v>292917.65784101782</v>
      </c>
      <c r="Y92" s="8"/>
      <c r="Z92" s="10">
        <f ca="1">Z79+Z89</f>
        <v>422166.60049972107</v>
      </c>
      <c r="AA92" s="8"/>
      <c r="AB92" s="10">
        <f ca="1">AB79+AB89</f>
        <v>0</v>
      </c>
      <c r="AC92" s="8"/>
      <c r="AD92" s="10">
        <f ca="1">AD79+AD89</f>
        <v>2606329.5708189611</v>
      </c>
      <c r="AF92" s="26" t="str">
        <f t="shared" ca="1" si="15"/>
        <v/>
      </c>
    </row>
    <row r="93" spans="2:32" x14ac:dyDescent="0.2">
      <c r="AF93" s="26" t="str">
        <f t="shared" si="15"/>
        <v/>
      </c>
    </row>
    <row r="94" spans="2:32" x14ac:dyDescent="0.2">
      <c r="AF94" s="26" t="str">
        <f t="shared" si="15"/>
        <v/>
      </c>
    </row>
    <row r="95" spans="2:32" x14ac:dyDescent="0.2">
      <c r="B95" s="18">
        <f>B92+1</f>
        <v>56</v>
      </c>
      <c r="D95" s="1" t="s">
        <v>79</v>
      </c>
      <c r="F95" s="87">
        <f>Function!F95</f>
        <v>6.0821321807016528E-2</v>
      </c>
      <c r="G95" s="126"/>
      <c r="H95" s="87">
        <f>Function!H95</f>
        <v>0</v>
      </c>
      <c r="I95" s="126"/>
      <c r="J95" s="126"/>
      <c r="K95" s="139"/>
      <c r="L95" s="87">
        <f>Function!L95</f>
        <v>6.0821321807016528E-2</v>
      </c>
      <c r="M95" s="141"/>
      <c r="N95" s="141"/>
      <c r="O95" s="139"/>
      <c r="P95" s="140">
        <f>$F$95</f>
        <v>6.0821321807016528E-2</v>
      </c>
      <c r="Q95" s="141"/>
      <c r="R95" s="140">
        <f>$F$95</f>
        <v>6.0821321807016528E-2</v>
      </c>
      <c r="S95" s="141"/>
      <c r="T95" s="140">
        <f>$F$95</f>
        <v>6.0821321807016528E-2</v>
      </c>
      <c r="U95" s="141"/>
      <c r="V95" s="140">
        <f>$F$95</f>
        <v>6.0821321807016528E-2</v>
      </c>
      <c r="W95" s="140"/>
      <c r="X95" s="140">
        <f>$F$95</f>
        <v>6.0821321807016528E-2</v>
      </c>
      <c r="Y95" s="141"/>
      <c r="Z95" s="140">
        <f>$F$95</f>
        <v>6.0821321807016528E-2</v>
      </c>
      <c r="AA95" s="141"/>
      <c r="AB95" s="140">
        <f>$F$95</f>
        <v>6.0821321807016528E-2</v>
      </c>
      <c r="AD95" s="25"/>
      <c r="AF95" s="26"/>
    </row>
    <row r="96" spans="2:32" x14ac:dyDescent="0.2">
      <c r="AF96" s="26" t="str">
        <f t="shared" si="15"/>
        <v/>
      </c>
    </row>
    <row r="97" spans="2:32" x14ac:dyDescent="0.2">
      <c r="B97" s="18">
        <f>B95+1</f>
        <v>57</v>
      </c>
      <c r="D97" s="1" t="s">
        <v>80</v>
      </c>
      <c r="F97" s="42">
        <f ca="1">F92*F95</f>
        <v>158520.4095619233</v>
      </c>
      <c r="H97" s="42">
        <f>H92*H95</f>
        <v>0</v>
      </c>
      <c r="L97" s="42">
        <f ca="1">L92*L95</f>
        <v>158520.4095619233</v>
      </c>
      <c r="P97" s="10">
        <f ca="1">P92*P95</f>
        <v>3885.756114204431</v>
      </c>
      <c r="R97" s="10">
        <f ca="1">R92*R95</f>
        <v>414.72286490498237</v>
      </c>
      <c r="T97" s="10">
        <f ca="1">T92*T95</f>
        <v>19765.988155085131</v>
      </c>
      <c r="V97" s="10">
        <f ca="1">V92*V95</f>
        <v>90961.572632054929</v>
      </c>
      <c r="X97" s="10">
        <f ca="1">X92*X95</f>
        <v>17815.639130506104</v>
      </c>
      <c r="Z97" s="10">
        <f ca="1">Z92*Z95</f>
        <v>25676.730665167721</v>
      </c>
      <c r="AA97" s="8"/>
      <c r="AB97" s="10">
        <f ca="1">AB92*AB95</f>
        <v>0</v>
      </c>
      <c r="AD97" s="10">
        <f ca="1">P97+R97+T97+V97+X97+Z97+AB97</f>
        <v>158520.4095619233</v>
      </c>
      <c r="AF97" s="26" t="str">
        <f t="shared" ca="1" si="15"/>
        <v/>
      </c>
    </row>
    <row r="98" spans="2:32" x14ac:dyDescent="0.2">
      <c r="F98" s="51"/>
      <c r="H98" s="51"/>
      <c r="L98" s="51"/>
      <c r="AD98" s="1">
        <f t="shared" ref="AD98:AD99" si="92">P98+R98+T98+V98+X98+Z98+AB98</f>
        <v>0</v>
      </c>
      <c r="AF98" s="26" t="str">
        <f t="shared" si="15"/>
        <v/>
      </c>
    </row>
    <row r="99" spans="2:32" x14ac:dyDescent="0.2">
      <c r="F99" s="51"/>
      <c r="H99" s="51"/>
      <c r="L99" s="51"/>
      <c r="AD99" s="1">
        <f t="shared" si="92"/>
        <v>0</v>
      </c>
      <c r="AF99" s="26" t="str">
        <f t="shared" si="15"/>
        <v/>
      </c>
    </row>
    <row r="100" spans="2:32" x14ac:dyDescent="0.2">
      <c r="D100" s="6" t="s">
        <v>81</v>
      </c>
      <c r="AF100" s="26" t="str">
        <f t="shared" si="15"/>
        <v/>
      </c>
    </row>
    <row r="101" spans="2:32" x14ac:dyDescent="0.2">
      <c r="AF101" s="26" t="str">
        <f t="shared" si="15"/>
        <v/>
      </c>
    </row>
    <row r="102" spans="2:32" x14ac:dyDescent="0.2">
      <c r="B102" s="18">
        <f>B97+1</f>
        <v>58</v>
      </c>
      <c r="D102" s="1" t="s">
        <v>82</v>
      </c>
      <c r="F102" s="51">
        <f ca="1">Function!T102</f>
        <v>82421.141572556502</v>
      </c>
      <c r="H102" s="51"/>
      <c r="K102" s="74">
        <f>_xlfn.IFNA(MATCH(J102,'Trans Factors'!$B$13:$B$450,0),0)</f>
        <v>0</v>
      </c>
      <c r="L102" s="51">
        <f t="shared" ref="L102:L103" ca="1" si="93">F102-H102</f>
        <v>82421.141572556502</v>
      </c>
      <c r="N102" s="18" t="s">
        <v>258</v>
      </c>
      <c r="O102" s="74">
        <f>_xlfn.IFNA(MATCH(N102,'Trans Factors'!$B$13:$B$450,0),0)</f>
        <v>20</v>
      </c>
      <c r="P102" s="20">
        <f ca="1">OFFSET('Trans Factors'!$B$13,$O102-1,P$14)*$L102+OFFSET('Trans Factors'!$B$13,$K102-1,P$14)*$H102</f>
        <v>2855.622039833414</v>
      </c>
      <c r="R102" s="20">
        <f ca="1">OFFSET('Trans Factors'!$B$13,$O102-1,R$14)*$L102+OFFSET('Trans Factors'!$B$13,$K102-1,R$14)*$H102</f>
        <v>416.91594646719744</v>
      </c>
      <c r="S102" s="20"/>
      <c r="T102" s="20">
        <f ca="1">OFFSET('Trans Factors'!$B$13,$O102-1,T$14)*$L102+OFFSET('Trans Factors'!$B$13,$K102-1,T$14)*$H102</f>
        <v>12907.437187673129</v>
      </c>
      <c r="U102" s="20"/>
      <c r="V102" s="20">
        <f ca="1">OFFSET('Trans Factors'!$B$13,$O102-1,V$14)*$L102+OFFSET('Trans Factors'!$B$13,$K102-1,V$14)*$H102</f>
        <v>52489.520001681689</v>
      </c>
      <c r="X102" s="20">
        <f ca="1">OFFSET('Trans Factors'!$B$13,$O102-1,X$14)*$L102+OFFSET('Trans Factors'!$B$13,$K102-1,X$14)*$H102</f>
        <v>4933.7362080497405</v>
      </c>
      <c r="Y102" s="9"/>
      <c r="Z102" s="20">
        <f ca="1">OFFSET('Trans Factors'!$B$13,$O102-1,Z$14)*$L102+OFFSET('Trans Factors'!$B$13,$K102-1,Z$14)*$H102</f>
        <v>8817.9101888513178</v>
      </c>
      <c r="AA102" s="20"/>
      <c r="AB102" s="20">
        <f ca="1">OFFSET('Trans Factors'!$B$13,$O102-1,AB$14)*$L102+OFFSET('Trans Factors'!$B$13,$K102-1,AB$14)*$H102</f>
        <v>0</v>
      </c>
      <c r="AD102" s="20">
        <f t="shared" ref="AD102" ca="1" si="94">P102+R102+T102+V102+X102+Z102+AB102</f>
        <v>82421.141572556488</v>
      </c>
      <c r="AF102" s="26" t="str">
        <f t="shared" ca="1" si="15"/>
        <v/>
      </c>
    </row>
    <row r="103" spans="2:32" x14ac:dyDescent="0.2">
      <c r="B103" s="18">
        <f>B102+1</f>
        <v>59</v>
      </c>
      <c r="D103" s="1" t="s">
        <v>56</v>
      </c>
      <c r="F103" s="89">
        <f ca="1">Function!T103</f>
        <v>7071.8904647083737</v>
      </c>
      <c r="H103" s="89"/>
      <c r="K103" s="74">
        <f>_xlfn.IFNA(MATCH(J103,'Trans Factors'!$B$13:$B$450,0),0)</f>
        <v>0</v>
      </c>
      <c r="L103" s="89">
        <f t="shared" ca="1" si="93"/>
        <v>7071.8904647083737</v>
      </c>
      <c r="N103" s="18" t="s">
        <v>251</v>
      </c>
      <c r="O103" s="74">
        <f>_xlfn.IFNA(MATCH(N103,'Trans Factors'!$B$13:$B$450,0),0)</f>
        <v>23</v>
      </c>
      <c r="P103" s="20">
        <f ca="1">OFFSET('Trans Factors'!$B$13,$O103-1,P$14)*$L103+OFFSET('Trans Factors'!$B$13,$K103-1,P$14)*$H103</f>
        <v>249.67717302385785</v>
      </c>
      <c r="R103" s="20">
        <f ca="1">OFFSET('Trans Factors'!$B$13,$O103-1,R$14)*$L103+OFFSET('Trans Factors'!$B$13,$K103-1,R$14)*$H103</f>
        <v>35.921767856445406</v>
      </c>
      <c r="S103" s="20"/>
      <c r="T103" s="20">
        <f ca="1">OFFSET('Trans Factors'!$B$13,$O103-1,T$14)*$L103+OFFSET('Trans Factors'!$B$13,$K103-1,T$14)*$H103</f>
        <v>935.69152727778226</v>
      </c>
      <c r="U103" s="20"/>
      <c r="V103" s="20">
        <f ca="1">OFFSET('Trans Factors'!$B$13,$O103-1,V$14)*$L103+OFFSET('Trans Factors'!$B$13,$K103-1,V$14)*$H103</f>
        <v>4125.4205634609316</v>
      </c>
      <c r="X103" s="20">
        <f ca="1">OFFSET('Trans Factors'!$B$13,$O103-1,X$14)*$L103+OFFSET('Trans Factors'!$B$13,$K103-1,X$14)*$H103</f>
        <v>616.97891696643899</v>
      </c>
      <c r="Y103" s="9"/>
      <c r="Z103" s="20">
        <f ca="1">OFFSET('Trans Factors'!$B$13,$O103-1,Z$14)*$L103+OFFSET('Trans Factors'!$B$13,$K103-1,Z$14)*$H103</f>
        <v>1108.2005161229188</v>
      </c>
      <c r="AA103" s="20"/>
      <c r="AB103" s="20">
        <f ca="1">OFFSET('Trans Factors'!$B$13,$O103-1,AB$14)*$L103+OFFSET('Trans Factors'!$B$13,$K103-1,AB$14)*$H103</f>
        <v>0</v>
      </c>
      <c r="AD103" s="23">
        <f t="shared" ref="AD103" ca="1" si="95">P103+R103+T103+V103+X103+Z103+AB103</f>
        <v>7071.8904647083755</v>
      </c>
      <c r="AF103" s="26" t="str">
        <f t="shared" ca="1" si="15"/>
        <v/>
      </c>
    </row>
    <row r="104" spans="2:32" x14ac:dyDescent="0.2">
      <c r="B104" s="18">
        <f>B103+1</f>
        <v>60</v>
      </c>
      <c r="D104" s="1" t="s">
        <v>84</v>
      </c>
      <c r="F104" s="42">
        <f ca="1">F102+F103</f>
        <v>89493.032037264871</v>
      </c>
      <c r="H104" s="42">
        <f>H102+H103</f>
        <v>0</v>
      </c>
      <c r="L104" s="42">
        <f ca="1">L102+L103</f>
        <v>89493.032037264871</v>
      </c>
      <c r="P104" s="10">
        <f ca="1">P102+P103</f>
        <v>3105.2992128572719</v>
      </c>
      <c r="R104" s="10">
        <f ca="1">R102+R103</f>
        <v>452.83771432364284</v>
      </c>
      <c r="T104" s="10">
        <f ca="1">T102+T103</f>
        <v>13843.128714950912</v>
      </c>
      <c r="V104" s="10">
        <f ca="1">V102+V103</f>
        <v>56614.94056514262</v>
      </c>
      <c r="X104" s="10">
        <f ca="1">X102+X103</f>
        <v>5550.7151250161796</v>
      </c>
      <c r="Z104" s="10">
        <f ca="1">Z102+Z103</f>
        <v>9926.1107049742368</v>
      </c>
      <c r="AB104" s="10">
        <f ca="1">AB102+AB103</f>
        <v>0</v>
      </c>
      <c r="AD104" s="10">
        <f ca="1">AD102+AD103</f>
        <v>89493.032037264857</v>
      </c>
      <c r="AF104" s="26" t="str">
        <f t="shared" ca="1" si="15"/>
        <v/>
      </c>
    </row>
    <row r="105" spans="2:32" x14ac:dyDescent="0.2">
      <c r="AF105" s="26" t="str">
        <f t="shared" si="15"/>
        <v/>
      </c>
    </row>
    <row r="106" spans="2:32" x14ac:dyDescent="0.2">
      <c r="D106" s="6" t="s">
        <v>85</v>
      </c>
      <c r="F106" s="51"/>
      <c r="H106" s="51"/>
      <c r="L106" s="51"/>
      <c r="AF106" s="26" t="str">
        <f t="shared" ref="AF106:AF111" si="96">IF(ROUND(F106,4)=ROUND(AD106,4), "", "check")</f>
        <v/>
      </c>
    </row>
    <row r="107" spans="2:32" x14ac:dyDescent="0.2">
      <c r="F107" s="51"/>
      <c r="H107" s="51"/>
      <c r="L107" s="51"/>
      <c r="AF107" s="26" t="str">
        <f t="shared" si="96"/>
        <v/>
      </c>
    </row>
    <row r="108" spans="2:32" x14ac:dyDescent="0.2">
      <c r="B108" s="18">
        <f>B104+1</f>
        <v>61</v>
      </c>
      <c r="D108" s="1" t="s">
        <v>86</v>
      </c>
      <c r="F108" s="51">
        <f ca="1">Function!T108</f>
        <v>20456.591316541941</v>
      </c>
      <c r="H108" s="51"/>
      <c r="K108" s="74">
        <f>_xlfn.IFNA(MATCH(J108,'Trans Factors'!$B$13:$B$450,0),0)</f>
        <v>0</v>
      </c>
      <c r="L108" s="51">
        <f t="shared" ref="L108:L109" ca="1" si="97">F108-H108</f>
        <v>20456.591316541941</v>
      </c>
      <c r="N108" s="18" t="s">
        <v>259</v>
      </c>
      <c r="O108" s="74">
        <f>_xlfn.IFNA(MATCH(N108,'Trans Factors'!$B$13:$B$450,0),0)</f>
        <v>62</v>
      </c>
      <c r="P108" s="20">
        <f ca="1">OFFSET('Trans Factors'!$B$13,$O108-1,P$14)*$L108+OFFSET('Trans Factors'!$B$13,$K108-1,P$14)*$H108</f>
        <v>501.44536595448903</v>
      </c>
      <c r="R108" s="20">
        <f ca="1">OFFSET('Trans Factors'!$B$13,$O108-1,R$14)*$L108+OFFSET('Trans Factors'!$B$13,$K108-1,R$14)*$H108</f>
        <v>53.518762539359955</v>
      </c>
      <c r="S108" s="20"/>
      <c r="T108" s="20">
        <f ca="1">OFFSET('Trans Factors'!$B$13,$O108-1,T$14)*$L108+OFFSET('Trans Factors'!$B$13,$K108-1,T$14)*$H108</f>
        <v>2550.7424739414073</v>
      </c>
      <c r="U108" s="20"/>
      <c r="V108" s="20">
        <f ca="1">OFFSET('Trans Factors'!$B$13,$O108-1,V$14)*$L108+OFFSET('Trans Factors'!$B$13,$K108-1,V$14)*$H108</f>
        <v>11738.322667637432</v>
      </c>
      <c r="X108" s="20">
        <f ca="1">OFFSET('Trans Factors'!$B$13,$O108-1,X$14)*$L108+OFFSET('Trans Factors'!$B$13,$K108-1,X$14)*$H108</f>
        <v>2299.0556846460254</v>
      </c>
      <c r="Y108" s="9"/>
      <c r="Z108" s="20">
        <f ca="1">OFFSET('Trans Factors'!$B$13,$O108-1,Z$14)*$L108+OFFSET('Trans Factors'!$B$13,$K108-1,Z$14)*$H108</f>
        <v>3313.5063618232257</v>
      </c>
      <c r="AA108" s="20"/>
      <c r="AB108" s="20">
        <f ca="1">OFFSET('Trans Factors'!$B$13,$O108-1,AB$14)*$L108+OFFSET('Trans Factors'!$B$13,$K108-1,AB$14)*$H108</f>
        <v>0</v>
      </c>
      <c r="AD108" s="20">
        <f t="shared" ref="AD108:AD109" ca="1" si="98">P108+R108+T108+V108+X108+Z108+AB108</f>
        <v>20456.591316541941</v>
      </c>
      <c r="AF108" s="26" t="str">
        <f t="shared" ca="1" si="96"/>
        <v/>
      </c>
    </row>
    <row r="109" spans="2:32" x14ac:dyDescent="0.2">
      <c r="B109" s="18">
        <f>B108+1</f>
        <v>62</v>
      </c>
      <c r="D109" s="1" t="s">
        <v>88</v>
      </c>
      <c r="F109" s="51">
        <f ca="1">Function!T109</f>
        <v>25970.862333656336</v>
      </c>
      <c r="H109" s="51"/>
      <c r="K109" s="74">
        <f>_xlfn.IFNA(MATCH(J109,'Trans Factors'!$B$13:$B$450,0),0)</f>
        <v>0</v>
      </c>
      <c r="L109" s="51">
        <f t="shared" ca="1" si="97"/>
        <v>25970.862333656336</v>
      </c>
      <c r="N109" s="18" t="s">
        <v>260</v>
      </c>
      <c r="O109" s="74">
        <f>_xlfn.IFNA(MATCH(N109,'Trans Factors'!$B$13:$B$450,0),0)</f>
        <v>59</v>
      </c>
      <c r="P109" s="20">
        <f ca="1">OFFSET('Trans Factors'!$B$13,$O109-1,P$14)*$L109+OFFSET('Trans Factors'!$B$13,$K109-1,P$14)*$H109</f>
        <v>2489.2500370025618</v>
      </c>
      <c r="R109" s="20">
        <f ca="1">OFFSET('Trans Factors'!$B$13,$O109-1,R$14)*$L109+OFFSET('Trans Factors'!$B$13,$K109-1,R$14)*$H109</f>
        <v>20.461271526811231</v>
      </c>
      <c r="S109" s="20"/>
      <c r="T109" s="20">
        <f ca="1">OFFSET('Trans Factors'!$B$13,$O109-1,T$14)*$L109+OFFSET('Trans Factors'!$B$13,$K109-1,T$14)*$H109</f>
        <v>1082.306689369793</v>
      </c>
      <c r="U109" s="20"/>
      <c r="V109" s="20">
        <f ca="1">OFFSET('Trans Factors'!$B$13,$O109-1,V$14)*$L109+OFFSET('Trans Factors'!$B$13,$K109-1,V$14)*$H109</f>
        <v>17907.616544831231</v>
      </c>
      <c r="X109" s="20">
        <f ca="1">OFFSET('Trans Factors'!$B$13,$O109-1,X$14)*$L109+OFFSET('Trans Factors'!$B$13,$K109-1,X$14)*$H109</f>
        <v>1041.3982096617547</v>
      </c>
      <c r="Y109" s="9"/>
      <c r="Z109" s="20">
        <f ca="1">OFFSET('Trans Factors'!$B$13,$O109-1,Z$14)*$L109+OFFSET('Trans Factors'!$B$13,$K109-1,Z$14)*$H109</f>
        <v>3429.8295812641823</v>
      </c>
      <c r="AA109" s="20"/>
      <c r="AB109" s="20">
        <f ca="1">OFFSET('Trans Factors'!$B$13,$O109-1,AB$14)*$L109+OFFSET('Trans Factors'!$B$13,$K109-1,AB$14)*$H109</f>
        <v>0</v>
      </c>
      <c r="AD109" s="20">
        <f t="shared" ca="1" si="98"/>
        <v>25970.862333656332</v>
      </c>
      <c r="AF109" s="26" t="str">
        <f t="shared" ca="1" si="96"/>
        <v/>
      </c>
    </row>
    <row r="110" spans="2:32" x14ac:dyDescent="0.2">
      <c r="B110" s="18">
        <f>B109+1</f>
        <v>63</v>
      </c>
      <c r="D110" s="1" t="s">
        <v>90</v>
      </c>
      <c r="F110" s="42">
        <f ca="1">F108+F109</f>
        <v>46427.45365019828</v>
      </c>
      <c r="H110" s="42">
        <f>H108+H109</f>
        <v>0</v>
      </c>
      <c r="L110" s="42">
        <f ca="1">L108+L109</f>
        <v>46427.45365019828</v>
      </c>
      <c r="P110" s="10">
        <f ca="1">P108+P109</f>
        <v>2990.6954029570506</v>
      </c>
      <c r="R110" s="10">
        <f ca="1">R108+R109</f>
        <v>73.980034066171186</v>
      </c>
      <c r="T110" s="10">
        <f ca="1">T108+T109</f>
        <v>3633.0491633112006</v>
      </c>
      <c r="V110" s="10">
        <f ca="1">V108+V109</f>
        <v>29645.939212468664</v>
      </c>
      <c r="X110" s="10">
        <f ca="1">X108+X109</f>
        <v>3340.45389430778</v>
      </c>
      <c r="Z110" s="10">
        <f ca="1">Z108+Z109</f>
        <v>6743.3359430874079</v>
      </c>
      <c r="AB110" s="10">
        <f ca="1">AB108+AB109</f>
        <v>0</v>
      </c>
      <c r="AD110" s="10">
        <f ca="1">AD108+AD109</f>
        <v>46427.453650198273</v>
      </c>
      <c r="AF110" s="26" t="str">
        <f t="shared" ca="1" si="96"/>
        <v/>
      </c>
    </row>
    <row r="111" spans="2:32" x14ac:dyDescent="0.2">
      <c r="AF111" s="26" t="str">
        <f t="shared" si="96"/>
        <v/>
      </c>
    </row>
    <row r="112" spans="2:32" x14ac:dyDescent="0.2">
      <c r="AF112" s="26" t="str">
        <f t="shared" si="15"/>
        <v/>
      </c>
    </row>
    <row r="113" spans="2:52" x14ac:dyDescent="0.2">
      <c r="D113" s="6" t="s">
        <v>91</v>
      </c>
      <c r="AF113" s="26" t="str">
        <f t="shared" si="15"/>
        <v/>
      </c>
      <c r="AI113" s="2" t="s">
        <v>92</v>
      </c>
      <c r="AJ113" s="2" t="s">
        <v>93</v>
      </c>
      <c r="AL113" s="2" t="s">
        <v>232</v>
      </c>
      <c r="AM113" s="2"/>
      <c r="AN113" s="2" t="s">
        <v>233</v>
      </c>
      <c r="AO113" s="2"/>
      <c r="AP113" s="2" t="s">
        <v>234</v>
      </c>
      <c r="AQ113" s="2"/>
      <c r="AR113" s="2" t="s">
        <v>242</v>
      </c>
      <c r="AS113" s="2"/>
      <c r="AT113" s="2" t="s">
        <v>243</v>
      </c>
      <c r="AU113" s="2"/>
      <c r="AV113" s="2" t="s">
        <v>235</v>
      </c>
      <c r="AW113" s="2"/>
      <c r="AX113" s="2" t="s">
        <v>19</v>
      </c>
      <c r="AZ113" s="2"/>
    </row>
    <row r="114" spans="2:52" x14ac:dyDescent="0.2">
      <c r="AF114" s="26" t="str">
        <f t="shared" si="15"/>
        <v/>
      </c>
      <c r="AI114" s="34" t="s">
        <v>94</v>
      </c>
      <c r="AJ114" s="34" t="s">
        <v>95</v>
      </c>
      <c r="AL114" s="34" t="s">
        <v>237</v>
      </c>
      <c r="AM114" s="2"/>
      <c r="AN114" s="34" t="s">
        <v>237</v>
      </c>
      <c r="AO114" s="2"/>
      <c r="AP114" s="34" t="s">
        <v>237</v>
      </c>
      <c r="AQ114" s="2"/>
      <c r="AR114" s="34" t="s">
        <v>234</v>
      </c>
      <c r="AS114" s="2"/>
      <c r="AT114" s="34" t="s">
        <v>238</v>
      </c>
      <c r="AU114" s="2"/>
      <c r="AV114" s="34" t="s">
        <v>239</v>
      </c>
      <c r="AW114" s="2"/>
      <c r="AX114" s="34" t="s">
        <v>173</v>
      </c>
      <c r="AZ114" s="34" t="s">
        <v>2</v>
      </c>
    </row>
    <row r="115" spans="2:52" x14ac:dyDescent="0.2">
      <c r="D115" s="1" t="s">
        <v>17</v>
      </c>
      <c r="AF115" s="26" t="str">
        <f t="shared" si="15"/>
        <v/>
      </c>
    </row>
    <row r="116" spans="2:52" x14ac:dyDescent="0.2">
      <c r="B116" s="18">
        <f>B110+1</f>
        <v>64</v>
      </c>
      <c r="D116" s="36" t="s">
        <v>97</v>
      </c>
      <c r="F116" s="51">
        <f ca="1">Function!T116</f>
        <v>0</v>
      </c>
      <c r="H116" s="79"/>
      <c r="K116" s="74">
        <f>_xlfn.IFNA(MATCH(J116,'Trans Factors'!$B$13:$B$450,0),0)</f>
        <v>0</v>
      </c>
      <c r="L116" s="51">
        <f t="shared" ref="L116:L160" ca="1" si="99">F116-H116</f>
        <v>0</v>
      </c>
      <c r="O116" s="74">
        <f>_xlfn.IFNA(MATCH(N116,'Trans Factors'!$B$13:$B$450,0),0)</f>
        <v>0</v>
      </c>
      <c r="P116" s="20">
        <f ca="1">OFFSET('Trans Factors'!$B$13,$O116-1,P$14)*$L116+OFFSET('Trans Factors'!$B$13,$K116-1,P$14)*$H116</f>
        <v>0</v>
      </c>
      <c r="R116" s="20">
        <f ca="1">OFFSET('Trans Factors'!$B$13,$O116-1,R$14)*$L116+OFFSET('Trans Factors'!$B$13,$K116-1,R$14)*$H116</f>
        <v>0</v>
      </c>
      <c r="S116" s="20"/>
      <c r="T116" s="20">
        <f ca="1">OFFSET('Trans Factors'!$B$13,$O116-1,T$14)*$L116+OFFSET('Trans Factors'!$B$13,$K116-1,T$14)*$H116</f>
        <v>0</v>
      </c>
      <c r="U116" s="20"/>
      <c r="V116" s="20">
        <f ca="1">OFFSET('Trans Factors'!$B$13,$O116-1,V$14)*$L116+OFFSET('Trans Factors'!$B$13,$K116-1,V$14)*$H116</f>
        <v>0</v>
      </c>
      <c r="X116" s="20">
        <f ca="1">OFFSET('Trans Factors'!$B$13,$O116-1,X$14)*$L116+OFFSET('Trans Factors'!$B$13,$K116-1,X$14)*$H116</f>
        <v>0</v>
      </c>
      <c r="Y116" s="9"/>
      <c r="Z116" s="20">
        <f ca="1">OFFSET('Trans Factors'!$B$13,$O116-1,Z$14)*$L116+OFFSET('Trans Factors'!$B$13,$K116-1,Z$14)*$H116</f>
        <v>0</v>
      </c>
      <c r="AA116" s="20"/>
      <c r="AB116" s="20">
        <f ca="1">OFFSET('Trans Factors'!$B$13,$O116-1,AB$14)*$L116+OFFSET('Trans Factors'!$B$13,$K116-1,AB$14)*$H116</f>
        <v>0</v>
      </c>
      <c r="AD116" s="20">
        <f t="shared" ref="AD116:AD160" ca="1" si="100">P116+R116+T116+V116+X116+Z116+AB116</f>
        <v>0</v>
      </c>
      <c r="AF116" s="26" t="str">
        <f t="shared" ca="1" si="15"/>
        <v/>
      </c>
      <c r="AI116" s="100">
        <f ca="1">Function!AJ116</f>
        <v>0</v>
      </c>
      <c r="AJ116" s="99">
        <f ca="1">IFERROR(AI116/F116,0)</f>
        <v>0</v>
      </c>
      <c r="AL116" s="51">
        <f ca="1">$AJ116*P116</f>
        <v>0</v>
      </c>
      <c r="AM116" s="51"/>
      <c r="AN116" s="51">
        <f t="shared" ref="AN116:AX116" ca="1" si="101">$AJ116*R116</f>
        <v>0</v>
      </c>
      <c r="AO116" s="51"/>
      <c r="AP116" s="51">
        <f t="shared" ca="1" si="101"/>
        <v>0</v>
      </c>
      <c r="AQ116" s="51"/>
      <c r="AR116" s="51">
        <f t="shared" ca="1" si="101"/>
        <v>0</v>
      </c>
      <c r="AS116" s="51"/>
      <c r="AT116" s="51">
        <f t="shared" ca="1" si="101"/>
        <v>0</v>
      </c>
      <c r="AU116" s="51"/>
      <c r="AV116" s="51">
        <f t="shared" ca="1" si="101"/>
        <v>0</v>
      </c>
      <c r="AW116" s="51"/>
      <c r="AX116" s="51">
        <f t="shared" ca="1" si="101"/>
        <v>0</v>
      </c>
      <c r="AZ116" s="51">
        <f ca="1">SUM(AL116:AX116)</f>
        <v>0</v>
      </c>
    </row>
    <row r="117" spans="2:52" x14ac:dyDescent="0.2">
      <c r="B117" s="18">
        <f t="shared" ref="B117:B122" si="102">B116+1</f>
        <v>65</v>
      </c>
      <c r="D117" s="36" t="s">
        <v>99</v>
      </c>
      <c r="F117" s="51">
        <f ca="1">Function!T117</f>
        <v>18533.95038585359</v>
      </c>
      <c r="H117" s="79"/>
      <c r="K117" s="74">
        <f>_xlfn.IFNA(MATCH(J117,'Trans Factors'!$B$13:$B$450,0),0)</f>
        <v>0</v>
      </c>
      <c r="L117" s="51">
        <f t="shared" ca="1" si="99"/>
        <v>18533.95038585359</v>
      </c>
      <c r="N117" s="18" t="s">
        <v>261</v>
      </c>
      <c r="O117" s="74">
        <f>_xlfn.IFNA(MATCH(N117,'Trans Factors'!$B$13:$B$450,0),0)</f>
        <v>11</v>
      </c>
      <c r="P117" s="20">
        <f ca="1">OFFSET('Trans Factors'!$B$13,$O117-1,P$14)*$L117+OFFSET('Trans Factors'!$B$13,$K117-1,P$14)*$H117</f>
        <v>0</v>
      </c>
      <c r="R117" s="20">
        <f ca="1">OFFSET('Trans Factors'!$B$13,$O117-1,R$14)*$L117+OFFSET('Trans Factors'!$B$13,$K117-1,R$14)*$H117</f>
        <v>0</v>
      </c>
      <c r="S117" s="20"/>
      <c r="T117" s="20">
        <f ca="1">OFFSET('Trans Factors'!$B$13,$O117-1,T$14)*$L117+OFFSET('Trans Factors'!$B$13,$K117-1,T$14)*$H117</f>
        <v>0</v>
      </c>
      <c r="U117" s="20"/>
      <c r="V117" s="20">
        <f ca="1">OFFSET('Trans Factors'!$B$13,$O117-1,V$14)*$L117+OFFSET('Trans Factors'!$B$13,$K117-1,V$14)*$H117</f>
        <v>0</v>
      </c>
      <c r="X117" s="20">
        <f ca="1">OFFSET('Trans Factors'!$B$13,$O117-1,X$14)*$L117+OFFSET('Trans Factors'!$B$13,$K117-1,X$14)*$H117</f>
        <v>0</v>
      </c>
      <c r="Y117" s="9"/>
      <c r="Z117" s="20">
        <f ca="1">OFFSET('Trans Factors'!$B$13,$O117-1,Z$14)*$L117+OFFSET('Trans Factors'!$B$13,$K117-1,Z$14)*$H117</f>
        <v>0</v>
      </c>
      <c r="AA117" s="20"/>
      <c r="AB117" s="20">
        <f ca="1">OFFSET('Trans Factors'!$B$13,$O117-1,AB$14)*$L117+OFFSET('Trans Factors'!$B$13,$K117-1,AB$14)*$H117</f>
        <v>18533.95038585359</v>
      </c>
      <c r="AD117" s="20">
        <f t="shared" ca="1" si="100"/>
        <v>18533.95038585359</v>
      </c>
      <c r="AF117" s="26" t="str">
        <f t="shared" ca="1" si="15"/>
        <v/>
      </c>
      <c r="AI117" s="100">
        <f ca="1">Function!AJ117</f>
        <v>0</v>
      </c>
      <c r="AJ117" s="99">
        <f t="shared" ref="AJ117:AJ157" ca="1" si="103">IFERROR(AI117/F117,0)</f>
        <v>0</v>
      </c>
      <c r="AL117" s="51">
        <f t="shared" ref="AL117:AL160" ca="1" si="104">$AJ117*P117</f>
        <v>0</v>
      </c>
      <c r="AM117" s="51"/>
      <c r="AN117" s="51">
        <f t="shared" ref="AN117:AN160" ca="1" si="105">$AJ117*R117</f>
        <v>0</v>
      </c>
      <c r="AO117" s="51"/>
      <c r="AP117" s="51">
        <f t="shared" ref="AP117:AP160" ca="1" si="106">$AJ117*T117</f>
        <v>0</v>
      </c>
      <c r="AQ117" s="51"/>
      <c r="AR117" s="51">
        <f t="shared" ref="AR117:AR160" ca="1" si="107">$AJ117*V117</f>
        <v>0</v>
      </c>
      <c r="AS117" s="51"/>
      <c r="AT117" s="51">
        <f t="shared" ref="AT117:AT160" ca="1" si="108">$AJ117*X117</f>
        <v>0</v>
      </c>
      <c r="AU117" s="51"/>
      <c r="AV117" s="51">
        <f t="shared" ref="AV117:AV160" ca="1" si="109">$AJ117*Z117</f>
        <v>0</v>
      </c>
      <c r="AW117" s="51"/>
      <c r="AX117" s="51">
        <f t="shared" ref="AX117:AX160" ca="1" si="110">$AJ117*AB117</f>
        <v>0</v>
      </c>
      <c r="AZ117" s="51">
        <f t="shared" ref="AZ117:AZ160" ca="1" si="111">SUM(AL117:AX117)</f>
        <v>0</v>
      </c>
    </row>
    <row r="118" spans="2:52" x14ac:dyDescent="0.2">
      <c r="B118" s="18">
        <f t="shared" si="102"/>
        <v>66</v>
      </c>
      <c r="D118" s="36" t="s">
        <v>101</v>
      </c>
      <c r="F118" s="51">
        <f ca="1">Function!T118</f>
        <v>10628.242000188779</v>
      </c>
      <c r="H118" s="79"/>
      <c r="K118" s="74">
        <f>_xlfn.IFNA(MATCH(J118,'Trans Factors'!$B$13:$B$450,0),0)</f>
        <v>0</v>
      </c>
      <c r="L118" s="51">
        <f t="shared" ca="1" si="99"/>
        <v>10628.242000188779</v>
      </c>
      <c r="N118" s="18" t="s">
        <v>261</v>
      </c>
      <c r="O118" s="74">
        <f>_xlfn.IFNA(MATCH(N118,'Trans Factors'!$B$13:$B$450,0),0)</f>
        <v>11</v>
      </c>
      <c r="P118" s="20">
        <f ca="1">OFFSET('Trans Factors'!$B$13,$O118-1,P$14)*$L118+OFFSET('Trans Factors'!$B$13,$K118-1,P$14)*$H118</f>
        <v>0</v>
      </c>
      <c r="R118" s="20">
        <f ca="1">OFFSET('Trans Factors'!$B$13,$O118-1,R$14)*$L118+OFFSET('Trans Factors'!$B$13,$K118-1,R$14)*$H118</f>
        <v>0</v>
      </c>
      <c r="S118" s="20"/>
      <c r="T118" s="20">
        <f ca="1">OFFSET('Trans Factors'!$B$13,$O118-1,T$14)*$L118+OFFSET('Trans Factors'!$B$13,$K118-1,T$14)*$H118</f>
        <v>0</v>
      </c>
      <c r="U118" s="20"/>
      <c r="V118" s="20">
        <f ca="1">OFFSET('Trans Factors'!$B$13,$O118-1,V$14)*$L118+OFFSET('Trans Factors'!$B$13,$K118-1,V$14)*$H118</f>
        <v>0</v>
      </c>
      <c r="X118" s="20">
        <f ca="1">OFFSET('Trans Factors'!$B$13,$O118-1,X$14)*$L118+OFFSET('Trans Factors'!$B$13,$K118-1,X$14)*$H118</f>
        <v>0</v>
      </c>
      <c r="Y118" s="9"/>
      <c r="Z118" s="20">
        <f ca="1">OFFSET('Trans Factors'!$B$13,$O118-1,Z$14)*$L118+OFFSET('Trans Factors'!$B$13,$K118-1,Z$14)*$H118</f>
        <v>0</v>
      </c>
      <c r="AA118" s="20"/>
      <c r="AB118" s="20">
        <f ca="1">OFFSET('Trans Factors'!$B$13,$O118-1,AB$14)*$L118+OFFSET('Trans Factors'!$B$13,$K118-1,AB$14)*$H118</f>
        <v>10628.242000188779</v>
      </c>
      <c r="AD118" s="20">
        <f t="shared" ca="1" si="100"/>
        <v>10628.242000188779</v>
      </c>
      <c r="AF118" s="26" t="str">
        <f t="shared" ca="1" si="15"/>
        <v/>
      </c>
      <c r="AI118" s="100">
        <f ca="1">Function!AJ118</f>
        <v>0</v>
      </c>
      <c r="AJ118" s="99">
        <f t="shared" ca="1" si="103"/>
        <v>0</v>
      </c>
      <c r="AL118" s="51">
        <f t="shared" ca="1" si="104"/>
        <v>0</v>
      </c>
      <c r="AM118" s="51"/>
      <c r="AN118" s="51">
        <f t="shared" ca="1" si="105"/>
        <v>0</v>
      </c>
      <c r="AO118" s="51"/>
      <c r="AP118" s="51">
        <f t="shared" ca="1" si="106"/>
        <v>0</v>
      </c>
      <c r="AQ118" s="51"/>
      <c r="AR118" s="51">
        <f t="shared" ca="1" si="107"/>
        <v>0</v>
      </c>
      <c r="AS118" s="51"/>
      <c r="AT118" s="51">
        <f t="shared" ca="1" si="108"/>
        <v>0</v>
      </c>
      <c r="AU118" s="51"/>
      <c r="AV118" s="51">
        <f t="shared" ca="1" si="109"/>
        <v>0</v>
      </c>
      <c r="AW118" s="51"/>
      <c r="AX118" s="51">
        <f t="shared" ca="1" si="110"/>
        <v>0</v>
      </c>
      <c r="AZ118" s="51">
        <f t="shared" ca="1" si="111"/>
        <v>0</v>
      </c>
    </row>
    <row r="119" spans="2:52" x14ac:dyDescent="0.2">
      <c r="B119" s="18">
        <f t="shared" si="102"/>
        <v>67</v>
      </c>
      <c r="D119" s="36" t="s">
        <v>103</v>
      </c>
      <c r="F119" s="51">
        <f ca="1">Function!T119</f>
        <v>751.50387464030882</v>
      </c>
      <c r="H119" s="79"/>
      <c r="K119" s="74">
        <f>_xlfn.IFNA(MATCH(J119,'Trans Factors'!$B$13:$B$450,0),0)</f>
        <v>0</v>
      </c>
      <c r="L119" s="51">
        <f t="shared" ca="1" si="99"/>
        <v>751.50387464030882</v>
      </c>
      <c r="N119" s="18" t="s">
        <v>261</v>
      </c>
      <c r="O119" s="74">
        <f>_xlfn.IFNA(MATCH(N119,'Trans Factors'!$B$13:$B$450,0),0)</f>
        <v>11</v>
      </c>
      <c r="P119" s="20">
        <f ca="1">OFFSET('Trans Factors'!$B$13,$O119-1,P$14)*$L119+OFFSET('Trans Factors'!$B$13,$K119-1,P$14)*$H119</f>
        <v>0</v>
      </c>
      <c r="R119" s="20">
        <f ca="1">OFFSET('Trans Factors'!$B$13,$O119-1,R$14)*$L119+OFFSET('Trans Factors'!$B$13,$K119-1,R$14)*$H119</f>
        <v>0</v>
      </c>
      <c r="S119" s="20"/>
      <c r="T119" s="20">
        <f ca="1">OFFSET('Trans Factors'!$B$13,$O119-1,T$14)*$L119+OFFSET('Trans Factors'!$B$13,$K119-1,T$14)*$H119</f>
        <v>0</v>
      </c>
      <c r="U119" s="20"/>
      <c r="V119" s="20">
        <f ca="1">OFFSET('Trans Factors'!$B$13,$O119-1,V$14)*$L119+OFFSET('Trans Factors'!$B$13,$K119-1,V$14)*$H119</f>
        <v>0</v>
      </c>
      <c r="X119" s="20">
        <f ca="1">OFFSET('Trans Factors'!$B$13,$O119-1,X$14)*$L119+OFFSET('Trans Factors'!$B$13,$K119-1,X$14)*$H119</f>
        <v>0</v>
      </c>
      <c r="Y119" s="9"/>
      <c r="Z119" s="20">
        <f ca="1">OFFSET('Trans Factors'!$B$13,$O119-1,Z$14)*$L119+OFFSET('Trans Factors'!$B$13,$K119-1,Z$14)*$H119</f>
        <v>0</v>
      </c>
      <c r="AA119" s="20"/>
      <c r="AB119" s="20">
        <f ca="1">OFFSET('Trans Factors'!$B$13,$O119-1,AB$14)*$L119+OFFSET('Trans Factors'!$B$13,$K119-1,AB$14)*$H119</f>
        <v>751.50387464030882</v>
      </c>
      <c r="AD119" s="20">
        <f t="shared" ca="1" si="100"/>
        <v>751.50387464030882</v>
      </c>
      <c r="AF119" s="26"/>
      <c r="AI119" s="100">
        <f ca="1">Function!AJ119</f>
        <v>0</v>
      </c>
      <c r="AJ119" s="99">
        <f t="shared" ca="1" si="103"/>
        <v>0</v>
      </c>
      <c r="AL119" s="51">
        <f t="shared" ca="1" si="104"/>
        <v>0</v>
      </c>
      <c r="AM119" s="51"/>
      <c r="AN119" s="51">
        <f t="shared" ca="1" si="105"/>
        <v>0</v>
      </c>
      <c r="AO119" s="51"/>
      <c r="AP119" s="51">
        <f t="shared" ca="1" si="106"/>
        <v>0</v>
      </c>
      <c r="AQ119" s="51"/>
      <c r="AR119" s="51">
        <f t="shared" ca="1" si="107"/>
        <v>0</v>
      </c>
      <c r="AS119" s="51"/>
      <c r="AT119" s="51">
        <f t="shared" ca="1" si="108"/>
        <v>0</v>
      </c>
      <c r="AU119" s="51"/>
      <c r="AV119" s="51">
        <f t="shared" ca="1" si="109"/>
        <v>0</v>
      </c>
      <c r="AW119" s="51"/>
      <c r="AX119" s="51">
        <f t="shared" ca="1" si="110"/>
        <v>0</v>
      </c>
      <c r="AZ119" s="51">
        <f t="shared" ca="1" si="111"/>
        <v>0</v>
      </c>
    </row>
    <row r="120" spans="2:52" x14ac:dyDescent="0.2">
      <c r="B120" s="18">
        <f t="shared" si="102"/>
        <v>68</v>
      </c>
      <c r="D120" s="36" t="s">
        <v>105</v>
      </c>
      <c r="F120" s="51">
        <f ca="1">Function!T120</f>
        <v>0</v>
      </c>
      <c r="H120" s="79"/>
      <c r="K120" s="74">
        <f>_xlfn.IFNA(MATCH(J120,'Trans Factors'!$B$13:$B$450,0),0)</f>
        <v>0</v>
      </c>
      <c r="L120" s="51">
        <f t="shared" ca="1" si="99"/>
        <v>0</v>
      </c>
      <c r="O120" s="74">
        <f>_xlfn.IFNA(MATCH(N120,'Trans Factors'!$B$13:$B$450,0),0)</f>
        <v>0</v>
      </c>
      <c r="P120" s="20">
        <f ca="1">OFFSET('Trans Factors'!$B$13,$O120-1,P$14)*$L120+OFFSET('Trans Factors'!$B$13,$K120-1,P$14)*$H120</f>
        <v>0</v>
      </c>
      <c r="R120" s="20">
        <f ca="1">OFFSET('Trans Factors'!$B$13,$O120-1,R$14)*$L120+OFFSET('Trans Factors'!$B$13,$K120-1,R$14)*$H120</f>
        <v>0</v>
      </c>
      <c r="S120" s="20"/>
      <c r="T120" s="20">
        <f ca="1">OFFSET('Trans Factors'!$B$13,$O120-1,T$14)*$L120+OFFSET('Trans Factors'!$B$13,$K120-1,T$14)*$H120</f>
        <v>0</v>
      </c>
      <c r="U120" s="20"/>
      <c r="V120" s="20">
        <f ca="1">OFFSET('Trans Factors'!$B$13,$O120-1,V$14)*$L120+OFFSET('Trans Factors'!$B$13,$K120-1,V$14)*$H120</f>
        <v>0</v>
      </c>
      <c r="X120" s="20">
        <f ca="1">OFFSET('Trans Factors'!$B$13,$O120-1,X$14)*$L120+OFFSET('Trans Factors'!$B$13,$K120-1,X$14)*$H120</f>
        <v>0</v>
      </c>
      <c r="Y120" s="9"/>
      <c r="Z120" s="20">
        <f ca="1">OFFSET('Trans Factors'!$B$13,$O120-1,Z$14)*$L120+OFFSET('Trans Factors'!$B$13,$K120-1,Z$14)*$H120</f>
        <v>0</v>
      </c>
      <c r="AA120" s="20"/>
      <c r="AB120" s="20">
        <f ca="1">OFFSET('Trans Factors'!$B$13,$O120-1,AB$14)*$L120+OFFSET('Trans Factors'!$B$13,$K120-1,AB$14)*$H120</f>
        <v>0</v>
      </c>
      <c r="AD120" s="20">
        <f t="shared" ca="1" si="100"/>
        <v>0</v>
      </c>
      <c r="AF120" s="26" t="str">
        <f t="shared" ref="AF120:AF180" ca="1" si="112">IF(ROUND(F120,4)=ROUND(AD120,4), "", "check")</f>
        <v/>
      </c>
      <c r="AI120" s="100">
        <f ca="1">Function!AJ120</f>
        <v>0</v>
      </c>
      <c r="AJ120" s="99">
        <f t="shared" ca="1" si="103"/>
        <v>0</v>
      </c>
      <c r="AL120" s="51">
        <f t="shared" ca="1" si="104"/>
        <v>0</v>
      </c>
      <c r="AM120" s="51"/>
      <c r="AN120" s="51">
        <f t="shared" ca="1" si="105"/>
        <v>0</v>
      </c>
      <c r="AO120" s="51"/>
      <c r="AP120" s="51">
        <f t="shared" ca="1" si="106"/>
        <v>0</v>
      </c>
      <c r="AQ120" s="51"/>
      <c r="AR120" s="51">
        <f t="shared" ca="1" si="107"/>
        <v>0</v>
      </c>
      <c r="AS120" s="51"/>
      <c r="AT120" s="51">
        <f t="shared" ca="1" si="108"/>
        <v>0</v>
      </c>
      <c r="AU120" s="51"/>
      <c r="AV120" s="51">
        <f t="shared" ca="1" si="109"/>
        <v>0</v>
      </c>
      <c r="AW120" s="51"/>
      <c r="AX120" s="51">
        <f t="shared" ca="1" si="110"/>
        <v>0</v>
      </c>
      <c r="AZ120" s="51">
        <f t="shared" ca="1" si="111"/>
        <v>0</v>
      </c>
    </row>
    <row r="121" spans="2:52" x14ac:dyDescent="0.2">
      <c r="B121" s="18">
        <f t="shared" si="102"/>
        <v>69</v>
      </c>
      <c r="D121" s="36" t="s">
        <v>106</v>
      </c>
      <c r="F121" s="51">
        <f ca="1">Function!T121</f>
        <v>15221.404780000001</v>
      </c>
      <c r="H121" s="79"/>
      <c r="K121" s="74">
        <f>_xlfn.IFNA(MATCH(J121,'Trans Factors'!$B$13:$B$450,0),0)</f>
        <v>0</v>
      </c>
      <c r="L121" s="51">
        <f t="shared" ref="L121" ca="1" si="113">F121-H121</f>
        <v>15221.404780000001</v>
      </c>
      <c r="N121" s="18" t="s">
        <v>262</v>
      </c>
      <c r="O121" s="74">
        <f>_xlfn.IFNA(MATCH(N121,'Trans Factors'!$B$13:$B$450,0),0)</f>
        <v>5</v>
      </c>
      <c r="P121" s="20">
        <f ca="1">OFFSET('Trans Factors'!$B$13,$O121-1,P$14)*$L121+OFFSET('Trans Factors'!$B$13,$K121-1,P$14)*$H121</f>
        <v>0</v>
      </c>
      <c r="R121" s="20">
        <f ca="1">OFFSET('Trans Factors'!$B$13,$O121-1,R$14)*$L121+OFFSET('Trans Factors'!$B$13,$K121-1,R$14)*$H121</f>
        <v>0</v>
      </c>
      <c r="S121" s="20"/>
      <c r="T121" s="20">
        <f ca="1">OFFSET('Trans Factors'!$B$13,$O121-1,T$14)*$L121+OFFSET('Trans Factors'!$B$13,$K121-1,T$14)*$H121</f>
        <v>0</v>
      </c>
      <c r="U121" s="20"/>
      <c r="V121" s="20">
        <f ca="1">OFFSET('Trans Factors'!$B$13,$O121-1,V$14)*$L121+OFFSET('Trans Factors'!$B$13,$K121-1,V$14)*$H121</f>
        <v>15221.404780000001</v>
      </c>
      <c r="X121" s="20">
        <f ca="1">OFFSET('Trans Factors'!$B$13,$O121-1,X$14)*$L121+OFFSET('Trans Factors'!$B$13,$K121-1,X$14)*$H121</f>
        <v>0</v>
      </c>
      <c r="Y121" s="9"/>
      <c r="Z121" s="20">
        <f ca="1">OFFSET('Trans Factors'!$B$13,$O121-1,Z$14)*$L121+OFFSET('Trans Factors'!$B$13,$K121-1,Z$14)*$H121</f>
        <v>0</v>
      </c>
      <c r="AA121" s="20"/>
      <c r="AB121" s="20">
        <f ca="1">OFFSET('Trans Factors'!$B$13,$O121-1,AB$14)*$L121+OFFSET('Trans Factors'!$B$13,$K121-1,AB$14)*$H121</f>
        <v>0</v>
      </c>
      <c r="AD121" s="20">
        <f t="shared" ref="AD121" ca="1" si="114">P121+R121+T121+V121+X121+Z121+AB121</f>
        <v>15221.404780000001</v>
      </c>
      <c r="AF121" s="26"/>
      <c r="AI121" s="100">
        <f ca="1">Function!AJ121</f>
        <v>0</v>
      </c>
      <c r="AJ121" s="99">
        <f t="shared" ca="1" si="103"/>
        <v>0</v>
      </c>
      <c r="AL121" s="51">
        <f t="shared" ca="1" si="104"/>
        <v>0</v>
      </c>
      <c r="AM121" s="51"/>
      <c r="AN121" s="51">
        <f t="shared" ca="1" si="105"/>
        <v>0</v>
      </c>
      <c r="AO121" s="51"/>
      <c r="AP121" s="51">
        <f t="shared" ca="1" si="106"/>
        <v>0</v>
      </c>
      <c r="AQ121" s="51"/>
      <c r="AR121" s="51">
        <f t="shared" ca="1" si="107"/>
        <v>0</v>
      </c>
      <c r="AS121" s="51"/>
      <c r="AT121" s="51">
        <f t="shared" ca="1" si="108"/>
        <v>0</v>
      </c>
      <c r="AU121" s="51"/>
      <c r="AV121" s="51">
        <f t="shared" ca="1" si="109"/>
        <v>0</v>
      </c>
      <c r="AW121" s="51"/>
      <c r="AX121" s="51">
        <f t="shared" ca="1" si="110"/>
        <v>0</v>
      </c>
      <c r="AZ121" s="51">
        <f t="shared" ca="1" si="111"/>
        <v>0</v>
      </c>
    </row>
    <row r="122" spans="2:52" x14ac:dyDescent="0.2">
      <c r="B122" s="18">
        <f t="shared" si="102"/>
        <v>70</v>
      </c>
      <c r="D122" s="36" t="s">
        <v>108</v>
      </c>
      <c r="F122" s="51">
        <f ca="1">Function!T122</f>
        <v>1294.5219427863499</v>
      </c>
      <c r="H122" s="79"/>
      <c r="K122" s="74">
        <f>_xlfn.IFNA(MATCH(J122,'Trans Factors'!$B$13:$B$450,0),0)</f>
        <v>0</v>
      </c>
      <c r="L122" s="51">
        <f t="shared" ca="1" si="99"/>
        <v>1294.5219427863499</v>
      </c>
      <c r="N122" s="18" t="s">
        <v>263</v>
      </c>
      <c r="O122" s="74">
        <f>_xlfn.IFNA(MATCH(N122,'Trans Factors'!$B$13:$B$450,0),0)</f>
        <v>8</v>
      </c>
      <c r="P122" s="20">
        <f ca="1">OFFSET('Trans Factors'!$B$13,$O122-1,P$14)*$L122+OFFSET('Trans Factors'!$B$13,$K122-1,P$14)*$H122</f>
        <v>0</v>
      </c>
      <c r="R122" s="20">
        <f ca="1">OFFSET('Trans Factors'!$B$13,$O122-1,R$14)*$L122+OFFSET('Trans Factors'!$B$13,$K122-1,R$14)*$H122</f>
        <v>0</v>
      </c>
      <c r="S122" s="20"/>
      <c r="T122" s="20">
        <f ca="1">OFFSET('Trans Factors'!$B$13,$O122-1,T$14)*$L122+OFFSET('Trans Factors'!$B$13,$K122-1,T$14)*$H122</f>
        <v>0</v>
      </c>
      <c r="U122" s="20"/>
      <c r="V122" s="20">
        <f ca="1">OFFSET('Trans Factors'!$B$13,$O122-1,V$14)*$L122+OFFSET('Trans Factors'!$B$13,$K122-1,V$14)*$H122</f>
        <v>0</v>
      </c>
      <c r="X122" s="20">
        <f ca="1">OFFSET('Trans Factors'!$B$13,$O122-1,X$14)*$L122+OFFSET('Trans Factors'!$B$13,$K122-1,X$14)*$H122</f>
        <v>0</v>
      </c>
      <c r="Y122" s="9"/>
      <c r="Z122" s="20">
        <f ca="1">OFFSET('Trans Factors'!$B$13,$O122-1,Z$14)*$L122+OFFSET('Trans Factors'!$B$13,$K122-1,Z$14)*$H122</f>
        <v>1294.5219427863499</v>
      </c>
      <c r="AA122" s="20"/>
      <c r="AB122" s="20">
        <f ca="1">OFFSET('Trans Factors'!$B$13,$O122-1,AB$14)*$L122+OFFSET('Trans Factors'!$B$13,$K122-1,AB$14)*$H122</f>
        <v>0</v>
      </c>
      <c r="AD122" s="20">
        <f t="shared" ca="1" si="100"/>
        <v>1294.5219427863499</v>
      </c>
      <c r="AF122" s="26" t="str">
        <f t="shared" ca="1" si="112"/>
        <v/>
      </c>
      <c r="AI122" s="100">
        <f ca="1">Function!AJ122</f>
        <v>0</v>
      </c>
      <c r="AJ122" s="99">
        <f t="shared" ca="1" si="103"/>
        <v>0</v>
      </c>
      <c r="AL122" s="51">
        <f t="shared" ca="1" si="104"/>
        <v>0</v>
      </c>
      <c r="AM122" s="51"/>
      <c r="AN122" s="51">
        <f t="shared" ca="1" si="105"/>
        <v>0</v>
      </c>
      <c r="AO122" s="51"/>
      <c r="AP122" s="51">
        <f t="shared" ca="1" si="106"/>
        <v>0</v>
      </c>
      <c r="AQ122" s="51"/>
      <c r="AR122" s="51">
        <f t="shared" ca="1" si="107"/>
        <v>0</v>
      </c>
      <c r="AS122" s="51"/>
      <c r="AT122" s="51">
        <f t="shared" ca="1" si="108"/>
        <v>0</v>
      </c>
      <c r="AU122" s="51"/>
      <c r="AV122" s="51">
        <f t="shared" ca="1" si="109"/>
        <v>0</v>
      </c>
      <c r="AW122" s="51"/>
      <c r="AX122" s="51">
        <f t="shared" ca="1" si="110"/>
        <v>0</v>
      </c>
      <c r="AZ122" s="51">
        <f t="shared" ca="1" si="111"/>
        <v>0</v>
      </c>
    </row>
    <row r="123" spans="2:52" x14ac:dyDescent="0.2">
      <c r="D123" s="1" t="s">
        <v>18</v>
      </c>
      <c r="K123" s="74"/>
      <c r="O123" s="74"/>
      <c r="AD123" s="20"/>
      <c r="AF123" s="26" t="str">
        <f t="shared" si="112"/>
        <v/>
      </c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Z123" s="51"/>
    </row>
    <row r="124" spans="2:52" x14ac:dyDescent="0.2">
      <c r="B124" s="18">
        <f>B122+1</f>
        <v>71</v>
      </c>
      <c r="D124" s="36" t="s">
        <v>110</v>
      </c>
      <c r="F124" s="51">
        <f ca="1">Function!T124</f>
        <v>0</v>
      </c>
      <c r="H124" s="79"/>
      <c r="K124" s="74">
        <f>_xlfn.IFNA(MATCH(J124,'Trans Factors'!$B$13:$B$450,0),0)</f>
        <v>0</v>
      </c>
      <c r="L124" s="51">
        <f t="shared" ca="1" si="99"/>
        <v>0</v>
      </c>
      <c r="O124" s="74">
        <f>_xlfn.IFNA(MATCH(N124,'Trans Factors'!$B$13:$B$450,0),0)</f>
        <v>0</v>
      </c>
      <c r="P124" s="20">
        <f ca="1">OFFSET('Trans Factors'!$B$13,$O124-1,P$14)*$L124+OFFSET('Trans Factors'!$B$13,$K124-1,P$14)*$H124</f>
        <v>0</v>
      </c>
      <c r="R124" s="20">
        <f ca="1">OFFSET('Trans Factors'!$B$13,$O124-1,R$14)*$L124+OFFSET('Trans Factors'!$B$13,$K124-1,R$14)*$H124</f>
        <v>0</v>
      </c>
      <c r="S124" s="20"/>
      <c r="T124" s="20">
        <f ca="1">OFFSET('Trans Factors'!$B$13,$O124-1,T$14)*$L124+OFFSET('Trans Factors'!$B$13,$K124-1,T$14)*$H124</f>
        <v>0</v>
      </c>
      <c r="U124" s="20"/>
      <c r="V124" s="20">
        <f ca="1">OFFSET('Trans Factors'!$B$13,$O124-1,V$14)*$L124+OFFSET('Trans Factors'!$B$13,$K124-1,V$14)*$H124</f>
        <v>0</v>
      </c>
      <c r="X124" s="20">
        <f ca="1">OFFSET('Trans Factors'!$B$13,$O124-1,X$14)*$L124+OFFSET('Trans Factors'!$B$13,$K124-1,X$14)*$H124</f>
        <v>0</v>
      </c>
      <c r="Y124" s="9"/>
      <c r="Z124" s="20">
        <f ca="1">OFFSET('Trans Factors'!$B$13,$O124-1,Z$14)*$L124+OFFSET('Trans Factors'!$B$13,$K124-1,Z$14)*$H124</f>
        <v>0</v>
      </c>
      <c r="AA124" s="20"/>
      <c r="AB124" s="20">
        <f ca="1">OFFSET('Trans Factors'!$B$13,$O124-1,AB$14)*$L124+OFFSET('Trans Factors'!$B$13,$K124-1,AB$14)*$H124</f>
        <v>0</v>
      </c>
      <c r="AD124" s="20">
        <f t="shared" ca="1" si="100"/>
        <v>0</v>
      </c>
      <c r="AF124" s="26" t="str">
        <f t="shared" ca="1" si="112"/>
        <v/>
      </c>
      <c r="AI124" s="100">
        <f ca="1">Function!AJ124</f>
        <v>0</v>
      </c>
      <c r="AJ124" s="99">
        <f t="shared" ca="1" si="103"/>
        <v>0</v>
      </c>
      <c r="AL124" s="51">
        <f t="shared" ca="1" si="104"/>
        <v>0</v>
      </c>
      <c r="AM124" s="51"/>
      <c r="AN124" s="51">
        <f t="shared" ca="1" si="105"/>
        <v>0</v>
      </c>
      <c r="AO124" s="51"/>
      <c r="AP124" s="51">
        <f t="shared" ca="1" si="106"/>
        <v>0</v>
      </c>
      <c r="AQ124" s="51"/>
      <c r="AR124" s="51">
        <f t="shared" ca="1" si="107"/>
        <v>0</v>
      </c>
      <c r="AS124" s="51"/>
      <c r="AT124" s="51">
        <f t="shared" ca="1" si="108"/>
        <v>0</v>
      </c>
      <c r="AU124" s="51"/>
      <c r="AV124" s="51">
        <f t="shared" ca="1" si="109"/>
        <v>0</v>
      </c>
      <c r="AW124" s="51"/>
      <c r="AX124" s="51">
        <f t="shared" ca="1" si="110"/>
        <v>0</v>
      </c>
      <c r="AZ124" s="51">
        <f t="shared" ca="1" si="111"/>
        <v>0</v>
      </c>
    </row>
    <row r="125" spans="2:52" x14ac:dyDescent="0.2">
      <c r="B125" s="18">
        <f t="shared" ref="B125:B131" si="115">B124+1</f>
        <v>72</v>
      </c>
      <c r="D125" s="36" t="s">
        <v>111</v>
      </c>
      <c r="F125" s="51">
        <f ca="1">Function!T125</f>
        <v>2979.4091778992783</v>
      </c>
      <c r="H125" s="79"/>
      <c r="K125" s="74">
        <f>_xlfn.IFNA(MATCH(J125,'Trans Factors'!$B$13:$B$450,0),0)</f>
        <v>0</v>
      </c>
      <c r="L125" s="51">
        <f t="shared" ca="1" si="99"/>
        <v>2979.4091778992783</v>
      </c>
      <c r="N125" s="18" t="s">
        <v>264</v>
      </c>
      <c r="O125" s="74">
        <f>_xlfn.IFNA(MATCH(N125,'Trans Factors'!$B$13:$B$450,0),0)</f>
        <v>2</v>
      </c>
      <c r="P125" s="20">
        <f ca="1">OFFSET('Trans Factors'!$B$13,$O125-1,P$14)*$L125+OFFSET('Trans Factors'!$B$13,$K125-1,P$14)*$H125</f>
        <v>0</v>
      </c>
      <c r="R125" s="20">
        <f ca="1">OFFSET('Trans Factors'!$B$13,$O125-1,R$14)*$L125+OFFSET('Trans Factors'!$B$13,$K125-1,R$14)*$H125</f>
        <v>0</v>
      </c>
      <c r="S125" s="20"/>
      <c r="T125" s="20">
        <f ca="1">OFFSET('Trans Factors'!$B$13,$O125-1,T$14)*$L125+OFFSET('Trans Factors'!$B$13,$K125-1,T$14)*$H125</f>
        <v>0</v>
      </c>
      <c r="U125" s="20"/>
      <c r="V125" s="20">
        <f ca="1">OFFSET('Trans Factors'!$B$13,$O125-1,V$14)*$L125+OFFSET('Trans Factors'!$B$13,$K125-1,V$14)*$H125</f>
        <v>2511.6370198426134</v>
      </c>
      <c r="X125" s="20">
        <f ca="1">OFFSET('Trans Factors'!$B$13,$O125-1,X$14)*$L125+OFFSET('Trans Factors'!$B$13,$K125-1,X$14)*$H125</f>
        <v>0</v>
      </c>
      <c r="Y125" s="9"/>
      <c r="Z125" s="20">
        <f ca="1">OFFSET('Trans Factors'!$B$13,$O125-1,Z$14)*$L125+OFFSET('Trans Factors'!$B$13,$K125-1,Z$14)*$H125</f>
        <v>467.77215805666492</v>
      </c>
      <c r="AA125" s="20"/>
      <c r="AB125" s="20">
        <f ca="1">OFFSET('Trans Factors'!$B$13,$O125-1,AB$14)*$L125+OFFSET('Trans Factors'!$B$13,$K125-1,AB$14)*$H125</f>
        <v>0</v>
      </c>
      <c r="AD125" s="20">
        <f t="shared" ca="1" si="100"/>
        <v>2979.4091778992783</v>
      </c>
      <c r="AF125" s="26" t="str">
        <f t="shared" ca="1" si="112"/>
        <v/>
      </c>
      <c r="AI125" s="100">
        <f ca="1">Function!AJ125</f>
        <v>1272.3132042898285</v>
      </c>
      <c r="AJ125" s="99">
        <f t="shared" ca="1" si="103"/>
        <v>0.42703540478012186</v>
      </c>
      <c r="AL125" s="51">
        <f t="shared" ca="1" si="104"/>
        <v>0</v>
      </c>
      <c r="AM125" s="51"/>
      <c r="AN125" s="51">
        <f t="shared" ca="1" si="105"/>
        <v>0</v>
      </c>
      <c r="AO125" s="51"/>
      <c r="AP125" s="51">
        <f t="shared" ca="1" si="106"/>
        <v>0</v>
      </c>
      <c r="AQ125" s="51"/>
      <c r="AR125" s="51">
        <f t="shared" ca="1" si="107"/>
        <v>1072.5579314292295</v>
      </c>
      <c r="AS125" s="51"/>
      <c r="AT125" s="51">
        <f t="shared" ca="1" si="108"/>
        <v>0</v>
      </c>
      <c r="AU125" s="51"/>
      <c r="AV125" s="51">
        <f t="shared" ca="1" si="109"/>
        <v>199.75527286059904</v>
      </c>
      <c r="AW125" s="51"/>
      <c r="AX125" s="51">
        <f t="shared" ca="1" si="110"/>
        <v>0</v>
      </c>
      <c r="AZ125" s="51">
        <f t="shared" ca="1" si="111"/>
        <v>1272.3132042898285</v>
      </c>
    </row>
    <row r="126" spans="2:52" x14ac:dyDescent="0.2">
      <c r="B126" s="18">
        <f t="shared" si="115"/>
        <v>73</v>
      </c>
      <c r="D126" s="36" t="s">
        <v>113</v>
      </c>
      <c r="F126" s="51">
        <f ca="1">Function!T126</f>
        <v>0</v>
      </c>
      <c r="H126" s="79"/>
      <c r="K126" s="74">
        <f>_xlfn.IFNA(MATCH(J126,'Trans Factors'!$B$13:$B$450,0),0)</f>
        <v>0</v>
      </c>
      <c r="L126" s="51">
        <f t="shared" ca="1" si="99"/>
        <v>0</v>
      </c>
      <c r="O126" s="74">
        <f>_xlfn.IFNA(MATCH(N126,'Trans Factors'!$B$13:$B$450,0),0)</f>
        <v>0</v>
      </c>
      <c r="P126" s="20">
        <f ca="1">OFFSET('Trans Factors'!$B$13,$O126-1,P$14)*$L126+OFFSET('Trans Factors'!$B$13,$K126-1,P$14)*$H126</f>
        <v>0</v>
      </c>
      <c r="R126" s="20">
        <f ca="1">OFFSET('Trans Factors'!$B$13,$O126-1,R$14)*$L126+OFFSET('Trans Factors'!$B$13,$K126-1,R$14)*$H126</f>
        <v>0</v>
      </c>
      <c r="S126" s="20"/>
      <c r="T126" s="20">
        <f ca="1">OFFSET('Trans Factors'!$B$13,$O126-1,T$14)*$L126+OFFSET('Trans Factors'!$B$13,$K126-1,T$14)*$H126</f>
        <v>0</v>
      </c>
      <c r="U126" s="20"/>
      <c r="V126" s="20">
        <f ca="1">OFFSET('Trans Factors'!$B$13,$O126-1,V$14)*$L126+OFFSET('Trans Factors'!$B$13,$K126-1,V$14)*$H126</f>
        <v>0</v>
      </c>
      <c r="X126" s="20">
        <f ca="1">OFFSET('Trans Factors'!$B$13,$O126-1,X$14)*$L126+OFFSET('Trans Factors'!$B$13,$K126-1,X$14)*$H126</f>
        <v>0</v>
      </c>
      <c r="Y126" s="9"/>
      <c r="Z126" s="20">
        <f ca="1">OFFSET('Trans Factors'!$B$13,$O126-1,Z$14)*$L126+OFFSET('Trans Factors'!$B$13,$K126-1,Z$14)*$H126</f>
        <v>0</v>
      </c>
      <c r="AA126" s="20"/>
      <c r="AB126" s="20">
        <f ca="1">OFFSET('Trans Factors'!$B$13,$O126-1,AB$14)*$L126+OFFSET('Trans Factors'!$B$13,$K126-1,AB$14)*$H126</f>
        <v>0</v>
      </c>
      <c r="AD126" s="20">
        <f t="shared" ca="1" si="100"/>
        <v>0</v>
      </c>
      <c r="AF126" s="26" t="str">
        <f t="shared" ca="1" si="112"/>
        <v/>
      </c>
      <c r="AI126" s="100">
        <f ca="1">Function!AJ126</f>
        <v>0</v>
      </c>
      <c r="AJ126" s="99">
        <f t="shared" ca="1" si="103"/>
        <v>0</v>
      </c>
      <c r="AL126" s="51">
        <f t="shared" ca="1" si="104"/>
        <v>0</v>
      </c>
      <c r="AM126" s="51"/>
      <c r="AN126" s="51">
        <f t="shared" ca="1" si="105"/>
        <v>0</v>
      </c>
      <c r="AO126" s="51"/>
      <c r="AP126" s="51">
        <f t="shared" ca="1" si="106"/>
        <v>0</v>
      </c>
      <c r="AQ126" s="51"/>
      <c r="AR126" s="51">
        <f t="shared" ca="1" si="107"/>
        <v>0</v>
      </c>
      <c r="AS126" s="51"/>
      <c r="AT126" s="51">
        <f t="shared" ca="1" si="108"/>
        <v>0</v>
      </c>
      <c r="AU126" s="51"/>
      <c r="AV126" s="51">
        <f t="shared" ca="1" si="109"/>
        <v>0</v>
      </c>
      <c r="AW126" s="51"/>
      <c r="AX126" s="51">
        <f t="shared" ca="1" si="110"/>
        <v>0</v>
      </c>
      <c r="AZ126" s="51">
        <f t="shared" ca="1" si="111"/>
        <v>0</v>
      </c>
    </row>
    <row r="127" spans="2:52" x14ac:dyDescent="0.2">
      <c r="B127" s="18">
        <f t="shared" si="115"/>
        <v>74</v>
      </c>
      <c r="D127" s="36" t="s">
        <v>114</v>
      </c>
      <c r="F127" s="51">
        <f ca="1">Function!T127</f>
        <v>2298.0747132235433</v>
      </c>
      <c r="H127" s="79"/>
      <c r="K127" s="74">
        <f>_xlfn.IFNA(MATCH(J127,'Trans Factors'!$B$13:$B$450,0),0)</f>
        <v>0</v>
      </c>
      <c r="L127" s="51">
        <f t="shared" ca="1" si="99"/>
        <v>2298.0747132235433</v>
      </c>
      <c r="N127" s="18" t="s">
        <v>264</v>
      </c>
      <c r="O127" s="74">
        <f>_xlfn.IFNA(MATCH(N127,'Trans Factors'!$B$13:$B$450,0),0)</f>
        <v>2</v>
      </c>
      <c r="P127" s="20">
        <f ca="1">OFFSET('Trans Factors'!$B$13,$O127-1,P$14)*$L127+OFFSET('Trans Factors'!$B$13,$K127-1,P$14)*$H127</f>
        <v>0</v>
      </c>
      <c r="R127" s="20">
        <f ca="1">OFFSET('Trans Factors'!$B$13,$O127-1,R$14)*$L127+OFFSET('Trans Factors'!$B$13,$K127-1,R$14)*$H127</f>
        <v>0</v>
      </c>
      <c r="S127" s="20"/>
      <c r="T127" s="20">
        <f ca="1">OFFSET('Trans Factors'!$B$13,$O127-1,T$14)*$L127+OFFSET('Trans Factors'!$B$13,$K127-1,T$14)*$H127</f>
        <v>0</v>
      </c>
      <c r="U127" s="20"/>
      <c r="V127" s="20">
        <f ca="1">OFFSET('Trans Factors'!$B$13,$O127-1,V$14)*$L127+OFFSET('Trans Factors'!$B$13,$K127-1,V$14)*$H127</f>
        <v>1937.2731905746898</v>
      </c>
      <c r="X127" s="20">
        <f ca="1">OFFSET('Trans Factors'!$B$13,$O127-1,X$14)*$L127+OFFSET('Trans Factors'!$B$13,$K127-1,X$14)*$H127</f>
        <v>0</v>
      </c>
      <c r="Y127" s="9"/>
      <c r="Z127" s="20">
        <f ca="1">OFFSET('Trans Factors'!$B$13,$O127-1,Z$14)*$L127+OFFSET('Trans Factors'!$B$13,$K127-1,Z$14)*$H127</f>
        <v>360.80152264885345</v>
      </c>
      <c r="AA127" s="20"/>
      <c r="AB127" s="20">
        <f ca="1">OFFSET('Trans Factors'!$B$13,$O127-1,AB$14)*$L127+OFFSET('Trans Factors'!$B$13,$K127-1,AB$14)*$H127</f>
        <v>0</v>
      </c>
      <c r="AD127" s="20">
        <f t="shared" ca="1" si="100"/>
        <v>2298.0747132235433</v>
      </c>
      <c r="AF127" s="26" t="str">
        <f t="shared" ca="1" si="112"/>
        <v/>
      </c>
      <c r="AI127" s="100">
        <f ca="1">Function!AJ127</f>
        <v>341.78251220876245</v>
      </c>
      <c r="AJ127" s="99">
        <f t="shared" ca="1" si="103"/>
        <v>0.14872558765913188</v>
      </c>
      <c r="AL127" s="51">
        <f t="shared" ca="1" si="104"/>
        <v>0</v>
      </c>
      <c r="AM127" s="51"/>
      <c r="AN127" s="51">
        <f t="shared" ca="1" si="105"/>
        <v>0</v>
      </c>
      <c r="AO127" s="51"/>
      <c r="AP127" s="51">
        <f t="shared" ca="1" si="106"/>
        <v>0</v>
      </c>
      <c r="AQ127" s="51"/>
      <c r="AR127" s="51">
        <f t="shared" ca="1" si="107"/>
        <v>288.12209372450212</v>
      </c>
      <c r="AS127" s="51"/>
      <c r="AT127" s="51">
        <f t="shared" ca="1" si="108"/>
        <v>0</v>
      </c>
      <c r="AU127" s="51"/>
      <c r="AV127" s="51">
        <f t="shared" ca="1" si="109"/>
        <v>53.660418484260312</v>
      </c>
      <c r="AW127" s="51"/>
      <c r="AX127" s="51">
        <f t="shared" ca="1" si="110"/>
        <v>0</v>
      </c>
      <c r="AZ127" s="51">
        <f t="shared" ca="1" si="111"/>
        <v>341.78251220876245</v>
      </c>
    </row>
    <row r="128" spans="2:52" x14ac:dyDescent="0.2">
      <c r="B128" s="18">
        <f t="shared" si="115"/>
        <v>75</v>
      </c>
      <c r="D128" s="36" t="s">
        <v>39</v>
      </c>
      <c r="F128" s="51">
        <f ca="1">Function!T128</f>
        <v>0</v>
      </c>
      <c r="H128" s="79"/>
      <c r="K128" s="74">
        <f>_xlfn.IFNA(MATCH(J128,'Trans Factors'!$B$13:$B$450,0),0)</f>
        <v>0</v>
      </c>
      <c r="L128" s="51">
        <f t="shared" ca="1" si="99"/>
        <v>0</v>
      </c>
      <c r="O128" s="74">
        <f>_xlfn.IFNA(MATCH(N128,'Trans Factors'!$B$13:$B$450,0),0)</f>
        <v>0</v>
      </c>
      <c r="P128" s="20">
        <f ca="1">OFFSET('Trans Factors'!$B$13,$O128-1,P$14)*$L128+OFFSET('Trans Factors'!$B$13,$K128-1,P$14)*$H128</f>
        <v>0</v>
      </c>
      <c r="R128" s="20">
        <f ca="1">OFFSET('Trans Factors'!$B$13,$O128-1,R$14)*$L128+OFFSET('Trans Factors'!$B$13,$K128-1,R$14)*$H128</f>
        <v>0</v>
      </c>
      <c r="S128" s="20"/>
      <c r="T128" s="20">
        <f ca="1">OFFSET('Trans Factors'!$B$13,$O128-1,T$14)*$L128+OFFSET('Trans Factors'!$B$13,$K128-1,T$14)*$H128</f>
        <v>0</v>
      </c>
      <c r="U128" s="20"/>
      <c r="V128" s="20">
        <f ca="1">OFFSET('Trans Factors'!$B$13,$O128-1,V$14)*$L128+OFFSET('Trans Factors'!$B$13,$K128-1,V$14)*$H128</f>
        <v>0</v>
      </c>
      <c r="X128" s="20">
        <f ca="1">OFFSET('Trans Factors'!$B$13,$O128-1,X$14)*$L128+OFFSET('Trans Factors'!$B$13,$K128-1,X$14)*$H128</f>
        <v>0</v>
      </c>
      <c r="Y128" s="9"/>
      <c r="Z128" s="20">
        <f ca="1">OFFSET('Trans Factors'!$B$13,$O128-1,Z$14)*$L128+OFFSET('Trans Factors'!$B$13,$K128-1,Z$14)*$H128</f>
        <v>0</v>
      </c>
      <c r="AA128" s="20"/>
      <c r="AB128" s="20">
        <f ca="1">OFFSET('Trans Factors'!$B$13,$O128-1,AB$14)*$L128+OFFSET('Trans Factors'!$B$13,$K128-1,AB$14)*$H128</f>
        <v>0</v>
      </c>
      <c r="AD128" s="20">
        <f t="shared" ca="1" si="100"/>
        <v>0</v>
      </c>
      <c r="AF128" s="26" t="str">
        <f t="shared" ca="1" si="112"/>
        <v/>
      </c>
      <c r="AI128" s="100">
        <f ca="1">Function!AJ128</f>
        <v>0</v>
      </c>
      <c r="AJ128" s="99">
        <f t="shared" ca="1" si="103"/>
        <v>0</v>
      </c>
      <c r="AL128" s="51">
        <f t="shared" ca="1" si="104"/>
        <v>0</v>
      </c>
      <c r="AM128" s="51"/>
      <c r="AN128" s="51">
        <f t="shared" ca="1" si="105"/>
        <v>0</v>
      </c>
      <c r="AO128" s="51"/>
      <c r="AP128" s="51">
        <f t="shared" ca="1" si="106"/>
        <v>0</v>
      </c>
      <c r="AQ128" s="51"/>
      <c r="AR128" s="51">
        <f t="shared" ca="1" si="107"/>
        <v>0</v>
      </c>
      <c r="AS128" s="51"/>
      <c r="AT128" s="51">
        <f t="shared" ca="1" si="108"/>
        <v>0</v>
      </c>
      <c r="AU128" s="51"/>
      <c r="AV128" s="51">
        <f t="shared" ca="1" si="109"/>
        <v>0</v>
      </c>
      <c r="AW128" s="51"/>
      <c r="AX128" s="51">
        <f t="shared" ca="1" si="110"/>
        <v>0</v>
      </c>
      <c r="AZ128" s="51">
        <f t="shared" ca="1" si="111"/>
        <v>0</v>
      </c>
    </row>
    <row r="129" spans="2:52" x14ac:dyDescent="0.2">
      <c r="B129" s="18">
        <f t="shared" si="115"/>
        <v>76</v>
      </c>
      <c r="D129" s="36" t="s">
        <v>116</v>
      </c>
      <c r="F129" s="51">
        <f ca="1">Function!T129</f>
        <v>0</v>
      </c>
      <c r="H129" s="79"/>
      <c r="K129" s="74">
        <f>_xlfn.IFNA(MATCH(J129,'Trans Factors'!$B$13:$B$450,0),0)</f>
        <v>0</v>
      </c>
      <c r="L129" s="51">
        <f t="shared" ca="1" si="99"/>
        <v>0</v>
      </c>
      <c r="O129" s="74">
        <f>_xlfn.IFNA(MATCH(N129,'Trans Factors'!$B$13:$B$450,0),0)</f>
        <v>0</v>
      </c>
      <c r="P129" s="20">
        <f ca="1">OFFSET('Trans Factors'!$B$13,$O129-1,P$14)*$L129+OFFSET('Trans Factors'!$B$13,$K129-1,P$14)*$H129</f>
        <v>0</v>
      </c>
      <c r="R129" s="20">
        <f ca="1">OFFSET('Trans Factors'!$B$13,$O129-1,R$14)*$L129+OFFSET('Trans Factors'!$B$13,$K129-1,R$14)*$H129</f>
        <v>0</v>
      </c>
      <c r="S129" s="20"/>
      <c r="T129" s="20">
        <f ca="1">OFFSET('Trans Factors'!$B$13,$O129-1,T$14)*$L129+OFFSET('Trans Factors'!$B$13,$K129-1,T$14)*$H129</f>
        <v>0</v>
      </c>
      <c r="U129" s="20"/>
      <c r="V129" s="20">
        <f ca="1">OFFSET('Trans Factors'!$B$13,$O129-1,V$14)*$L129+OFFSET('Trans Factors'!$B$13,$K129-1,V$14)*$H129</f>
        <v>0</v>
      </c>
      <c r="X129" s="20">
        <f ca="1">OFFSET('Trans Factors'!$B$13,$O129-1,X$14)*$L129+OFFSET('Trans Factors'!$B$13,$K129-1,X$14)*$H129</f>
        <v>0</v>
      </c>
      <c r="Y129" s="9"/>
      <c r="Z129" s="20">
        <f ca="1">OFFSET('Trans Factors'!$B$13,$O129-1,Z$14)*$L129+OFFSET('Trans Factors'!$B$13,$K129-1,Z$14)*$H129</f>
        <v>0</v>
      </c>
      <c r="AA129" s="20"/>
      <c r="AB129" s="20">
        <f ca="1">OFFSET('Trans Factors'!$B$13,$O129-1,AB$14)*$L129+OFFSET('Trans Factors'!$B$13,$K129-1,AB$14)*$H129</f>
        <v>0</v>
      </c>
      <c r="AD129" s="20">
        <f t="shared" ca="1" si="100"/>
        <v>0</v>
      </c>
      <c r="AF129" s="26" t="str">
        <f t="shared" ca="1" si="112"/>
        <v/>
      </c>
      <c r="AI129" s="100">
        <f ca="1">Function!AJ129</f>
        <v>0</v>
      </c>
      <c r="AJ129" s="99">
        <f t="shared" ca="1" si="103"/>
        <v>0</v>
      </c>
      <c r="AL129" s="51">
        <f t="shared" ca="1" si="104"/>
        <v>0</v>
      </c>
      <c r="AM129" s="51"/>
      <c r="AN129" s="51">
        <f t="shared" ca="1" si="105"/>
        <v>0</v>
      </c>
      <c r="AO129" s="51"/>
      <c r="AP129" s="51">
        <f t="shared" ca="1" si="106"/>
        <v>0</v>
      </c>
      <c r="AQ129" s="51"/>
      <c r="AR129" s="51">
        <f t="shared" ca="1" si="107"/>
        <v>0</v>
      </c>
      <c r="AS129" s="51"/>
      <c r="AT129" s="51">
        <f t="shared" ca="1" si="108"/>
        <v>0</v>
      </c>
      <c r="AU129" s="51"/>
      <c r="AV129" s="51">
        <f t="shared" ca="1" si="109"/>
        <v>0</v>
      </c>
      <c r="AW129" s="51"/>
      <c r="AX129" s="51">
        <f t="shared" ca="1" si="110"/>
        <v>0</v>
      </c>
      <c r="AZ129" s="51">
        <f t="shared" ca="1" si="111"/>
        <v>0</v>
      </c>
    </row>
    <row r="130" spans="2:52" x14ac:dyDescent="0.2">
      <c r="B130" s="18">
        <f t="shared" si="115"/>
        <v>77</v>
      </c>
      <c r="D130" s="36" t="s">
        <v>117</v>
      </c>
      <c r="F130" s="51">
        <f ca="1">Function!T130</f>
        <v>0</v>
      </c>
      <c r="H130" s="79"/>
      <c r="K130" s="74">
        <f>_xlfn.IFNA(MATCH(J130,'Trans Factors'!$B$13:$B$450,0),0)</f>
        <v>0</v>
      </c>
      <c r="L130" s="51">
        <f t="shared" ca="1" si="99"/>
        <v>0</v>
      </c>
      <c r="O130" s="74">
        <f>_xlfn.IFNA(MATCH(N130,'Trans Factors'!$B$13:$B$450,0),0)</f>
        <v>0</v>
      </c>
      <c r="P130" s="20">
        <f ca="1">OFFSET('Trans Factors'!$B$13,$O130-1,P$14)*$L130+OFFSET('Trans Factors'!$B$13,$K130-1,P$14)*$H130</f>
        <v>0</v>
      </c>
      <c r="R130" s="20">
        <f ca="1">OFFSET('Trans Factors'!$B$13,$O130-1,R$14)*$L130+OFFSET('Trans Factors'!$B$13,$K130-1,R$14)*$H130</f>
        <v>0</v>
      </c>
      <c r="S130" s="20"/>
      <c r="T130" s="20">
        <f ca="1">OFFSET('Trans Factors'!$B$13,$O130-1,T$14)*$L130+OFFSET('Trans Factors'!$B$13,$K130-1,T$14)*$H130</f>
        <v>0</v>
      </c>
      <c r="U130" s="20"/>
      <c r="V130" s="20">
        <f ca="1">OFFSET('Trans Factors'!$B$13,$O130-1,V$14)*$L130+OFFSET('Trans Factors'!$B$13,$K130-1,V$14)*$H130</f>
        <v>0</v>
      </c>
      <c r="X130" s="20">
        <f ca="1">OFFSET('Trans Factors'!$B$13,$O130-1,X$14)*$L130+OFFSET('Trans Factors'!$B$13,$K130-1,X$14)*$H130</f>
        <v>0</v>
      </c>
      <c r="Y130" s="9"/>
      <c r="Z130" s="20">
        <f ca="1">OFFSET('Trans Factors'!$B$13,$O130-1,Z$14)*$L130+OFFSET('Trans Factors'!$B$13,$K130-1,Z$14)*$H130</f>
        <v>0</v>
      </c>
      <c r="AA130" s="20"/>
      <c r="AB130" s="20">
        <f ca="1">OFFSET('Trans Factors'!$B$13,$O130-1,AB$14)*$L130+OFFSET('Trans Factors'!$B$13,$K130-1,AB$14)*$H130</f>
        <v>0</v>
      </c>
      <c r="AD130" s="20">
        <f t="shared" ca="1" si="100"/>
        <v>0</v>
      </c>
      <c r="AF130" s="26" t="str">
        <f t="shared" ca="1" si="112"/>
        <v/>
      </c>
      <c r="AI130" s="100">
        <f ca="1">Function!AJ130</f>
        <v>0</v>
      </c>
      <c r="AJ130" s="99">
        <f t="shared" ca="1" si="103"/>
        <v>0</v>
      </c>
      <c r="AL130" s="51">
        <f t="shared" ca="1" si="104"/>
        <v>0</v>
      </c>
      <c r="AM130" s="51"/>
      <c r="AN130" s="51">
        <f t="shared" ca="1" si="105"/>
        <v>0</v>
      </c>
      <c r="AO130" s="51"/>
      <c r="AP130" s="51">
        <f t="shared" ca="1" si="106"/>
        <v>0</v>
      </c>
      <c r="AQ130" s="51"/>
      <c r="AR130" s="51">
        <f t="shared" ca="1" si="107"/>
        <v>0</v>
      </c>
      <c r="AS130" s="51"/>
      <c r="AT130" s="51">
        <f t="shared" ca="1" si="108"/>
        <v>0</v>
      </c>
      <c r="AU130" s="51"/>
      <c r="AV130" s="51">
        <f t="shared" ca="1" si="109"/>
        <v>0</v>
      </c>
      <c r="AW130" s="51"/>
      <c r="AX130" s="51">
        <f t="shared" ca="1" si="110"/>
        <v>0</v>
      </c>
      <c r="AZ130" s="51">
        <f t="shared" ca="1" si="111"/>
        <v>0</v>
      </c>
    </row>
    <row r="131" spans="2:52" x14ac:dyDescent="0.2">
      <c r="B131" s="18">
        <f t="shared" si="115"/>
        <v>78</v>
      </c>
      <c r="D131" s="36" t="s">
        <v>118</v>
      </c>
      <c r="F131" s="51">
        <f ca="1">Function!T131</f>
        <v>0</v>
      </c>
      <c r="H131" s="79"/>
      <c r="K131" s="74">
        <f>_xlfn.IFNA(MATCH(J131,'Trans Factors'!$B$13:$B$450,0),0)</f>
        <v>0</v>
      </c>
      <c r="L131" s="51">
        <f t="shared" ca="1" si="99"/>
        <v>0</v>
      </c>
      <c r="O131" s="74">
        <f>_xlfn.IFNA(MATCH(N131,'Trans Factors'!$B$13:$B$450,0),0)</f>
        <v>0</v>
      </c>
      <c r="P131" s="20">
        <f ca="1">OFFSET('Trans Factors'!$B$13,$O131-1,P$14)*$L131+OFFSET('Trans Factors'!$B$13,$K131-1,P$14)*$H131</f>
        <v>0</v>
      </c>
      <c r="R131" s="20">
        <f ca="1">OFFSET('Trans Factors'!$B$13,$O131-1,R$14)*$L131+OFFSET('Trans Factors'!$B$13,$K131-1,R$14)*$H131</f>
        <v>0</v>
      </c>
      <c r="S131" s="20"/>
      <c r="T131" s="20">
        <f ca="1">OFFSET('Trans Factors'!$B$13,$O131-1,T$14)*$L131+OFFSET('Trans Factors'!$B$13,$K131-1,T$14)*$H131</f>
        <v>0</v>
      </c>
      <c r="U131" s="20"/>
      <c r="V131" s="20">
        <f ca="1">OFFSET('Trans Factors'!$B$13,$O131-1,V$14)*$L131+OFFSET('Trans Factors'!$B$13,$K131-1,V$14)*$H131</f>
        <v>0</v>
      </c>
      <c r="X131" s="20">
        <f ca="1">OFFSET('Trans Factors'!$B$13,$O131-1,X$14)*$L131+OFFSET('Trans Factors'!$B$13,$K131-1,X$14)*$H131</f>
        <v>0</v>
      </c>
      <c r="Y131" s="9"/>
      <c r="Z131" s="20">
        <f ca="1">OFFSET('Trans Factors'!$B$13,$O131-1,Z$14)*$L131+OFFSET('Trans Factors'!$B$13,$K131-1,Z$14)*$H131</f>
        <v>0</v>
      </c>
      <c r="AA131" s="20"/>
      <c r="AB131" s="20">
        <f ca="1">OFFSET('Trans Factors'!$B$13,$O131-1,AB$14)*$L131+OFFSET('Trans Factors'!$B$13,$K131-1,AB$14)*$H131</f>
        <v>0</v>
      </c>
      <c r="AD131" s="20">
        <f t="shared" ca="1" si="100"/>
        <v>0</v>
      </c>
      <c r="AF131" s="26" t="str">
        <f t="shared" ca="1" si="112"/>
        <v/>
      </c>
      <c r="AI131" s="100">
        <f ca="1">Function!AJ131</f>
        <v>0</v>
      </c>
      <c r="AJ131" s="99">
        <f t="shared" ca="1" si="103"/>
        <v>0</v>
      </c>
      <c r="AL131" s="51">
        <f t="shared" ca="1" si="104"/>
        <v>0</v>
      </c>
      <c r="AM131" s="51"/>
      <c r="AN131" s="51">
        <f t="shared" ca="1" si="105"/>
        <v>0</v>
      </c>
      <c r="AO131" s="51"/>
      <c r="AP131" s="51">
        <f t="shared" ca="1" si="106"/>
        <v>0</v>
      </c>
      <c r="AQ131" s="51"/>
      <c r="AR131" s="51">
        <f t="shared" ca="1" si="107"/>
        <v>0</v>
      </c>
      <c r="AS131" s="51"/>
      <c r="AT131" s="51">
        <f t="shared" ca="1" si="108"/>
        <v>0</v>
      </c>
      <c r="AU131" s="51"/>
      <c r="AV131" s="51">
        <f t="shared" ca="1" si="109"/>
        <v>0</v>
      </c>
      <c r="AW131" s="51"/>
      <c r="AX131" s="51">
        <f t="shared" ca="1" si="110"/>
        <v>0</v>
      </c>
      <c r="AZ131" s="51">
        <f t="shared" ca="1" si="111"/>
        <v>0</v>
      </c>
    </row>
    <row r="132" spans="2:52" x14ac:dyDescent="0.2">
      <c r="D132" s="1" t="s">
        <v>19</v>
      </c>
      <c r="K132" s="74"/>
      <c r="O132" s="74"/>
      <c r="AF132" s="26" t="str">
        <f t="shared" si="112"/>
        <v/>
      </c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Z132" s="51"/>
    </row>
    <row r="133" spans="2:52" x14ac:dyDescent="0.2">
      <c r="B133" s="18">
        <f>B131+1</f>
        <v>79</v>
      </c>
      <c r="D133" s="1" t="s">
        <v>119</v>
      </c>
      <c r="F133" s="51">
        <f ca="1">Function!T133</f>
        <v>3740.6240013717302</v>
      </c>
      <c r="K133" s="74">
        <f>_xlfn.IFNA(MATCH(J133,'Trans Factors'!$B$13:$B$450,0),0)</f>
        <v>0</v>
      </c>
      <c r="L133" s="51">
        <f t="shared" ca="1" si="99"/>
        <v>3740.6240013717302</v>
      </c>
      <c r="N133" s="18" t="s">
        <v>265</v>
      </c>
      <c r="O133" s="74">
        <f>_xlfn.IFNA(MATCH(N133,'Trans Factors'!$B$13:$B$450,0),0)</f>
        <v>71</v>
      </c>
      <c r="P133" s="20">
        <f ca="1">OFFSET('Trans Factors'!$B$13,$O133-1,P$14)*$L133+OFFSET('Trans Factors'!$B$13,$K133-1,P$14)*$H133</f>
        <v>354.23863805992426</v>
      </c>
      <c r="R133" s="20">
        <f ca="1">OFFSET('Trans Factors'!$B$13,$O133-1,R$14)*$L133+OFFSET('Trans Factors'!$B$13,$K133-1,R$14)*$H133</f>
        <v>65.831967530122199</v>
      </c>
      <c r="S133" s="20"/>
      <c r="T133" s="20">
        <f ca="1">OFFSET('Trans Factors'!$B$13,$O133-1,T$14)*$L133+OFFSET('Trans Factors'!$B$13,$K133-1,T$14)*$H133</f>
        <v>842.46364528453819</v>
      </c>
      <c r="U133" s="20"/>
      <c r="V133" s="20">
        <f ca="1">OFFSET('Trans Factors'!$B$13,$O133-1,V$14)*$L133+OFFSET('Trans Factors'!$B$13,$K133-1,V$14)*$H133</f>
        <v>1983.3291254085452</v>
      </c>
      <c r="X133" s="20">
        <f ca="1">OFFSET('Trans Factors'!$B$13,$O133-1,X$14)*$L133+OFFSET('Trans Factors'!$B$13,$K133-1,X$14)*$H133</f>
        <v>28.857502119761179</v>
      </c>
      <c r="Y133" s="9"/>
      <c r="Z133" s="20">
        <f ca="1">OFFSET('Trans Factors'!$B$13,$O133-1,Z$14)*$L133+OFFSET('Trans Factors'!$B$13,$K133-1,Z$14)*$H133</f>
        <v>465.90312296883945</v>
      </c>
      <c r="AA133" s="20"/>
      <c r="AB133" s="20">
        <f ca="1">OFFSET('Trans Factors'!$B$13,$O133-1,AB$14)*$L133+OFFSET('Trans Factors'!$B$13,$K133-1,AB$14)*$H133</f>
        <v>0</v>
      </c>
      <c r="AD133" s="20">
        <f t="shared" ref="AD133" ca="1" si="116">P133+R133+T133+V133+X133+Z133+AB133</f>
        <v>3740.6240013717302</v>
      </c>
      <c r="AF133" s="26" t="str">
        <f t="shared" ca="1" si="112"/>
        <v/>
      </c>
      <c r="AI133" s="93">
        <f ca="1">Function!AJ133</f>
        <v>1805.5576216432</v>
      </c>
      <c r="AJ133" s="99">
        <f t="shared" ca="1" si="103"/>
        <v>0.48268888318662373</v>
      </c>
      <c r="AL133" s="51">
        <f t="shared" ca="1" si="104"/>
        <v>170.98705258669546</v>
      </c>
      <c r="AM133" s="51"/>
      <c r="AN133" s="51">
        <f t="shared" ca="1" si="105"/>
        <v>31.776358885092762</v>
      </c>
      <c r="AO133" s="51"/>
      <c r="AP133" s="51">
        <f t="shared" ca="1" si="106"/>
        <v>406.64783606772568</v>
      </c>
      <c r="AQ133" s="51"/>
      <c r="AR133" s="51">
        <f t="shared" ca="1" si="107"/>
        <v>957.33092053495386</v>
      </c>
      <c r="AS133" s="51"/>
      <c r="AT133" s="51">
        <f t="shared" ca="1" si="108"/>
        <v>13.929195469743151</v>
      </c>
      <c r="AU133" s="51"/>
      <c r="AV133" s="51">
        <f t="shared" ca="1" si="109"/>
        <v>224.88625809898934</v>
      </c>
      <c r="AW133" s="51"/>
      <c r="AX133" s="51">
        <f t="shared" ca="1" si="110"/>
        <v>0</v>
      </c>
      <c r="AZ133" s="51">
        <f t="shared" ca="1" si="111"/>
        <v>1805.5576216432005</v>
      </c>
    </row>
    <row r="134" spans="2:52" x14ac:dyDescent="0.2">
      <c r="B134" s="18">
        <f>B133+1</f>
        <v>80</v>
      </c>
      <c r="D134" s="36" t="s">
        <v>120</v>
      </c>
      <c r="F134" s="51">
        <f ca="1">Function!T134</f>
        <v>184.23818852302003</v>
      </c>
      <c r="H134" s="79"/>
      <c r="K134" s="74">
        <f>_xlfn.IFNA(MATCH(J134,'Trans Factors'!$B$13:$B$450,0),0)</f>
        <v>0</v>
      </c>
      <c r="L134" s="51">
        <f t="shared" ca="1" si="99"/>
        <v>184.23818852302003</v>
      </c>
      <c r="N134" s="18" t="s">
        <v>248</v>
      </c>
      <c r="O134" s="74">
        <f>_xlfn.IFNA(MATCH(N134,'Trans Factors'!$B$13:$B$450,0),0)</f>
        <v>41</v>
      </c>
      <c r="P134" s="20">
        <f ca="1">OFFSET('Trans Factors'!$B$13,$O134-1,P$14)*$L134+OFFSET('Trans Factors'!$B$13,$K134-1,P$14)*$H134</f>
        <v>0</v>
      </c>
      <c r="R134" s="20">
        <f ca="1">OFFSET('Trans Factors'!$B$13,$O134-1,R$14)*$L134+OFFSET('Trans Factors'!$B$13,$K134-1,R$14)*$H134</f>
        <v>1.998710026332972E-2</v>
      </c>
      <c r="S134" s="20"/>
      <c r="T134" s="20">
        <f ca="1">OFFSET('Trans Factors'!$B$13,$O134-1,T$14)*$L134+OFFSET('Trans Factors'!$B$13,$K134-1,T$14)*$H134</f>
        <v>0.75660422476074085</v>
      </c>
      <c r="U134" s="20"/>
      <c r="V134" s="20">
        <f ca="1">OFFSET('Trans Factors'!$B$13,$O134-1,V$14)*$L134+OFFSET('Trans Factors'!$B$13,$K134-1,V$14)*$H134</f>
        <v>116.66035968609367</v>
      </c>
      <c r="X134" s="20">
        <f ca="1">OFFSET('Trans Factors'!$B$13,$O134-1,X$14)*$L134+OFFSET('Trans Factors'!$B$13,$K134-1,X$14)*$H134</f>
        <v>29.538221622050138</v>
      </c>
      <c r="Y134" s="9"/>
      <c r="Z134" s="20">
        <f ca="1">OFFSET('Trans Factors'!$B$13,$O134-1,Z$14)*$L134+OFFSET('Trans Factors'!$B$13,$K134-1,Z$14)*$H134</f>
        <v>37.263015889852163</v>
      </c>
      <c r="AA134" s="20"/>
      <c r="AB134" s="20">
        <f ca="1">OFFSET('Trans Factors'!$B$13,$O134-1,AB$14)*$L134+OFFSET('Trans Factors'!$B$13,$K134-1,AB$14)*$H134</f>
        <v>0</v>
      </c>
      <c r="AD134" s="20">
        <f t="shared" ca="1" si="100"/>
        <v>184.23818852302006</v>
      </c>
      <c r="AF134" s="26" t="str">
        <f t="shared" ca="1" si="112"/>
        <v/>
      </c>
      <c r="AI134" s="93">
        <f ca="1">Function!AJ134</f>
        <v>131.92818852177001</v>
      </c>
      <c r="AJ134" s="99">
        <f t="shared" ca="1" si="103"/>
        <v>0.71607406466269052</v>
      </c>
      <c r="AL134" s="51">
        <f t="shared" ca="1" si="104"/>
        <v>0</v>
      </c>
      <c r="AM134" s="51"/>
      <c r="AN134" s="51">
        <f t="shared" ca="1" si="105"/>
        <v>1.4312244126383244E-2</v>
      </c>
      <c r="AO134" s="51"/>
      <c r="AP134" s="51">
        <f t="shared" ca="1" si="106"/>
        <v>0.5417846625653876</v>
      </c>
      <c r="AQ134" s="51"/>
      <c r="AR134" s="51">
        <f t="shared" ca="1" si="107"/>
        <v>83.537457945432578</v>
      </c>
      <c r="AS134" s="51"/>
      <c r="AT134" s="51">
        <f t="shared" ca="1" si="108"/>
        <v>21.151554419808814</v>
      </c>
      <c r="AU134" s="51"/>
      <c r="AV134" s="51">
        <f t="shared" ca="1" si="109"/>
        <v>26.683079249836862</v>
      </c>
      <c r="AW134" s="51"/>
      <c r="AX134" s="51">
        <f t="shared" ca="1" si="110"/>
        <v>0</v>
      </c>
      <c r="AZ134" s="51">
        <f t="shared" ca="1" si="111"/>
        <v>131.92818852177004</v>
      </c>
    </row>
    <row r="135" spans="2:52" x14ac:dyDescent="0.2">
      <c r="B135" s="18">
        <f t="shared" ref="B135:B136" si="117">B134+1</f>
        <v>81</v>
      </c>
      <c r="D135" s="36" t="s">
        <v>114</v>
      </c>
      <c r="F135" s="51">
        <f ca="1">Function!T135</f>
        <v>5613.0094337191604</v>
      </c>
      <c r="H135" s="79"/>
      <c r="K135" s="74">
        <f>_xlfn.IFNA(MATCH(J135,'Trans Factors'!$B$13:$B$450,0),0)</f>
        <v>0</v>
      </c>
      <c r="L135" s="51">
        <f t="shared" ca="1" si="99"/>
        <v>5613.0094337191604</v>
      </c>
      <c r="N135" s="18" t="s">
        <v>249</v>
      </c>
      <c r="O135" s="74">
        <f>_xlfn.IFNA(MATCH(N135,'Trans Factors'!$B$13:$B$450,0),0)</f>
        <v>14</v>
      </c>
      <c r="P135" s="20">
        <f ca="1">OFFSET('Trans Factors'!$B$13,$O135-1,P$14)*$L135+OFFSET('Trans Factors'!$B$13,$K135-1,P$14)*$H135</f>
        <v>0</v>
      </c>
      <c r="R135" s="20">
        <f ca="1">OFFSET('Trans Factors'!$B$13,$O135-1,R$14)*$L135+OFFSET('Trans Factors'!$B$13,$K135-1,R$14)*$H135</f>
        <v>0</v>
      </c>
      <c r="S135" s="20"/>
      <c r="T135" s="20">
        <f ca="1">OFFSET('Trans Factors'!$B$13,$O135-1,T$14)*$L135+OFFSET('Trans Factors'!$B$13,$K135-1,T$14)*$H135</f>
        <v>1272.5099354274355</v>
      </c>
      <c r="U135" s="20"/>
      <c r="V135" s="20">
        <f ca="1">OFFSET('Trans Factors'!$B$13,$O135-1,V$14)*$L135+OFFSET('Trans Factors'!$B$13,$K135-1,V$14)*$H135</f>
        <v>4282.7231585394065</v>
      </c>
      <c r="X135" s="20">
        <f ca="1">OFFSET('Trans Factors'!$B$13,$O135-1,X$14)*$L135+OFFSET('Trans Factors'!$B$13,$K135-1,X$14)*$H135</f>
        <v>0</v>
      </c>
      <c r="Y135" s="9"/>
      <c r="Z135" s="20">
        <f ca="1">OFFSET('Trans Factors'!$B$13,$O135-1,Z$14)*$L135+OFFSET('Trans Factors'!$B$13,$K135-1,Z$14)*$H135</f>
        <v>57.776339752317384</v>
      </c>
      <c r="AA135" s="20"/>
      <c r="AB135" s="20">
        <f ca="1">OFFSET('Trans Factors'!$B$13,$O135-1,AB$14)*$L135+OFFSET('Trans Factors'!$B$13,$K135-1,AB$14)*$H135</f>
        <v>0</v>
      </c>
      <c r="AD135" s="20">
        <f t="shared" ca="1" si="100"/>
        <v>5613.0094337191595</v>
      </c>
      <c r="AF135" s="26" t="str">
        <f t="shared" ca="1" si="112"/>
        <v/>
      </c>
      <c r="AI135" s="93">
        <f ca="1">Function!AJ135</f>
        <v>740.08452798860003</v>
      </c>
      <c r="AJ135" s="99">
        <f t="shared" ca="1" si="103"/>
        <v>0.13185164513401193</v>
      </c>
      <c r="AL135" s="51">
        <f t="shared" ca="1" si="104"/>
        <v>0</v>
      </c>
      <c r="AM135" s="51"/>
      <c r="AN135" s="51">
        <f t="shared" ca="1" si="105"/>
        <v>0</v>
      </c>
      <c r="AO135" s="51"/>
      <c r="AP135" s="51">
        <f t="shared" ca="1" si="106"/>
        <v>167.78252843548265</v>
      </c>
      <c r="AQ135" s="51"/>
      <c r="AR135" s="51">
        <f t="shared" ca="1" si="107"/>
        <v>564.68409410695256</v>
      </c>
      <c r="AS135" s="51"/>
      <c r="AT135" s="51">
        <f t="shared" ca="1" si="108"/>
        <v>0</v>
      </c>
      <c r="AU135" s="51"/>
      <c r="AV135" s="51">
        <f t="shared" ca="1" si="109"/>
        <v>7.6179054461646585</v>
      </c>
      <c r="AW135" s="51"/>
      <c r="AX135" s="51">
        <f t="shared" ca="1" si="110"/>
        <v>0</v>
      </c>
      <c r="AZ135" s="51">
        <f t="shared" ca="1" si="111"/>
        <v>740.0845279885998</v>
      </c>
    </row>
    <row r="136" spans="2:52" x14ac:dyDescent="0.2">
      <c r="B136" s="18">
        <f t="shared" si="117"/>
        <v>82</v>
      </c>
      <c r="D136" s="36" t="s">
        <v>39</v>
      </c>
      <c r="F136" s="51">
        <f ca="1">Function!T136</f>
        <v>2500.134475710754</v>
      </c>
      <c r="H136" s="79"/>
      <c r="K136" s="74">
        <f>_xlfn.IFNA(MATCH(J136,'Trans Factors'!$B$13:$B$450,0),0)</f>
        <v>0</v>
      </c>
      <c r="L136" s="51">
        <f t="shared" ca="1" si="99"/>
        <v>2500.134475710754</v>
      </c>
      <c r="N136" s="18" t="s">
        <v>247</v>
      </c>
      <c r="O136" s="74">
        <f>_xlfn.IFNA(MATCH(N136,'Trans Factors'!$B$13:$B$450,0),0)</f>
        <v>47</v>
      </c>
      <c r="P136" s="20">
        <f ca="1">OFFSET('Trans Factors'!$B$13,$O136-1,P$14)*$L136+OFFSET('Trans Factors'!$B$13,$K136-1,P$14)*$H136</f>
        <v>785.76551205461601</v>
      </c>
      <c r="R136" s="20">
        <f ca="1">OFFSET('Trans Factors'!$B$13,$O136-1,R$14)*$L136+OFFSET('Trans Factors'!$B$13,$K136-1,R$14)*$H136</f>
        <v>146.00725024226153</v>
      </c>
      <c r="S136" s="20"/>
      <c r="T136" s="20">
        <f ca="1">OFFSET('Trans Factors'!$B$13,$O136-1,T$14)*$L136+OFFSET('Trans Factors'!$B$13,$K136-1,T$14)*$H136</f>
        <v>595.47053897337366</v>
      </c>
      <c r="U136" s="20"/>
      <c r="V136" s="20">
        <f ca="1">OFFSET('Trans Factors'!$B$13,$O136-1,V$14)*$L136+OFFSET('Trans Factors'!$B$13,$K136-1,V$14)*$H136</f>
        <v>0</v>
      </c>
      <c r="X136" s="20">
        <f ca="1">OFFSET('Trans Factors'!$B$13,$O136-1,X$14)*$L136+OFFSET('Trans Factors'!$B$13,$K136-1,X$14)*$H136</f>
        <v>34.472949078971709</v>
      </c>
      <c r="Y136" s="9"/>
      <c r="Z136" s="20">
        <f ca="1">OFFSET('Trans Factors'!$B$13,$O136-1,Z$14)*$L136+OFFSET('Trans Factors'!$B$13,$K136-1,Z$14)*$H136</f>
        <v>938.41822536153131</v>
      </c>
      <c r="AA136" s="20"/>
      <c r="AB136" s="20">
        <f ca="1">OFFSET('Trans Factors'!$B$13,$O136-1,AB$14)*$L136+OFFSET('Trans Factors'!$B$13,$K136-1,AB$14)*$H136</f>
        <v>0</v>
      </c>
      <c r="AD136" s="20">
        <f t="shared" ca="1" si="100"/>
        <v>2500.1344757107545</v>
      </c>
      <c r="AF136" s="26" t="str">
        <f t="shared" ca="1" si="112"/>
        <v/>
      </c>
      <c r="AI136" s="93">
        <f ca="1">Function!AJ136</f>
        <v>1026.9737405468377</v>
      </c>
      <c r="AJ136" s="99">
        <f t="shared" ca="1" si="103"/>
        <v>0.41076740092345759</v>
      </c>
      <c r="AL136" s="51">
        <f t="shared" ca="1" si="104"/>
        <v>322.76685712196439</v>
      </c>
      <c r="AM136" s="51"/>
      <c r="AN136" s="51">
        <f t="shared" ca="1" si="105"/>
        <v>59.975018697994642</v>
      </c>
      <c r="AO136" s="51"/>
      <c r="AP136" s="51">
        <f t="shared" ca="1" si="106"/>
        <v>244.59988562058317</v>
      </c>
      <c r="AQ136" s="51"/>
      <c r="AR136" s="51">
        <f t="shared" ca="1" si="107"/>
        <v>0</v>
      </c>
      <c r="AS136" s="51"/>
      <c r="AT136" s="51">
        <f t="shared" ca="1" si="108"/>
        <v>14.16036369533591</v>
      </c>
      <c r="AU136" s="51"/>
      <c r="AV136" s="51">
        <f t="shared" ca="1" si="109"/>
        <v>385.47161541095971</v>
      </c>
      <c r="AW136" s="51"/>
      <c r="AX136" s="51">
        <f t="shared" ca="1" si="110"/>
        <v>0</v>
      </c>
      <c r="AZ136" s="51">
        <f t="shared" ca="1" si="111"/>
        <v>1026.9737405468379</v>
      </c>
    </row>
    <row r="137" spans="2:52" x14ac:dyDescent="0.2">
      <c r="D137" s="1" t="s">
        <v>20</v>
      </c>
      <c r="K137" s="74"/>
      <c r="AF137" s="26" t="str">
        <f t="shared" si="112"/>
        <v/>
      </c>
      <c r="AJ137" s="99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Z137" s="51"/>
    </row>
    <row r="138" spans="2:52" x14ac:dyDescent="0.2">
      <c r="B138" s="18">
        <f>B136+1</f>
        <v>83</v>
      </c>
      <c r="D138" s="1" t="s">
        <v>121</v>
      </c>
      <c r="K138" s="74"/>
      <c r="AF138" s="26" t="str">
        <f t="shared" si="112"/>
        <v/>
      </c>
      <c r="AI138" s="93">
        <f ca="1">Function!AJ138</f>
        <v>0</v>
      </c>
      <c r="AJ138" s="99">
        <f t="shared" ca="1" si="103"/>
        <v>0</v>
      </c>
      <c r="AL138" s="51">
        <f t="shared" ca="1" si="104"/>
        <v>0</v>
      </c>
      <c r="AM138" s="51"/>
      <c r="AN138" s="51">
        <f t="shared" ca="1" si="105"/>
        <v>0</v>
      </c>
      <c r="AO138" s="51"/>
      <c r="AP138" s="51">
        <f t="shared" ca="1" si="106"/>
        <v>0</v>
      </c>
      <c r="AQ138" s="51"/>
      <c r="AR138" s="51">
        <f t="shared" ca="1" si="107"/>
        <v>0</v>
      </c>
      <c r="AS138" s="51"/>
      <c r="AT138" s="51">
        <f t="shared" ca="1" si="108"/>
        <v>0</v>
      </c>
      <c r="AU138" s="51"/>
      <c r="AV138" s="51">
        <f t="shared" ca="1" si="109"/>
        <v>0</v>
      </c>
      <c r="AW138" s="51"/>
      <c r="AX138" s="51">
        <f t="shared" ca="1" si="110"/>
        <v>0</v>
      </c>
      <c r="AZ138" s="51">
        <f t="shared" ca="1" si="111"/>
        <v>0</v>
      </c>
    </row>
    <row r="139" spans="2:52" x14ac:dyDescent="0.2">
      <c r="B139" s="18">
        <f>B138+1</f>
        <v>84</v>
      </c>
      <c r="D139" s="36" t="s">
        <v>122</v>
      </c>
      <c r="F139" s="51">
        <f ca="1">Function!T139</f>
        <v>0</v>
      </c>
      <c r="H139" s="79"/>
      <c r="K139" s="74">
        <f>_xlfn.IFNA(MATCH(J139,'Trans Factors'!$B$13:$B$450,0),0)</f>
        <v>0</v>
      </c>
      <c r="L139" s="51">
        <f t="shared" ca="1" si="99"/>
        <v>0</v>
      </c>
      <c r="O139" s="74">
        <f>_xlfn.IFNA(MATCH(N139,'Trans Factors'!$B$13:$B$450,0),0)</f>
        <v>0</v>
      </c>
      <c r="P139" s="20">
        <f ca="1">OFFSET('Trans Factors'!$B$13,$O139-1,P$14)*$L139+OFFSET('Trans Factors'!$B$13,$K139-1,P$14)*$H139</f>
        <v>0</v>
      </c>
      <c r="R139" s="20">
        <f ca="1">OFFSET('Trans Factors'!$B$13,$O139-1,R$14)*$L139+OFFSET('Trans Factors'!$B$13,$K139-1,R$14)*$H139</f>
        <v>0</v>
      </c>
      <c r="S139" s="20"/>
      <c r="T139" s="20">
        <f ca="1">OFFSET('Trans Factors'!$B$13,$O139-1,T$14)*$L139+OFFSET('Trans Factors'!$B$13,$K139-1,T$14)*$H139</f>
        <v>0</v>
      </c>
      <c r="U139" s="20"/>
      <c r="V139" s="20">
        <f ca="1">OFFSET('Trans Factors'!$B$13,$O139-1,V$14)*$L139+OFFSET('Trans Factors'!$B$13,$K139-1,V$14)*$H139</f>
        <v>0</v>
      </c>
      <c r="X139" s="20">
        <f ca="1">OFFSET('Trans Factors'!$B$13,$O139-1,X$14)*$L139+OFFSET('Trans Factors'!$B$13,$K139-1,X$14)*$H139</f>
        <v>0</v>
      </c>
      <c r="Y139" s="9"/>
      <c r="Z139" s="20">
        <f ca="1">OFFSET('Trans Factors'!$B$13,$O139-1,Z$14)*$L139+OFFSET('Trans Factors'!$B$13,$K139-1,Z$14)*$H139</f>
        <v>0</v>
      </c>
      <c r="AA139" s="20"/>
      <c r="AB139" s="20">
        <f ca="1">OFFSET('Trans Factors'!$B$13,$O139-1,AB$14)*$L139+OFFSET('Trans Factors'!$B$13,$K139-1,AB$14)*$H139</f>
        <v>0</v>
      </c>
      <c r="AD139" s="20">
        <f t="shared" ca="1" si="100"/>
        <v>0</v>
      </c>
      <c r="AF139" s="26" t="str">
        <f t="shared" ca="1" si="112"/>
        <v/>
      </c>
      <c r="AI139" s="93">
        <f ca="1">Function!AJ139</f>
        <v>0</v>
      </c>
      <c r="AJ139" s="99">
        <f t="shared" ca="1" si="103"/>
        <v>0</v>
      </c>
      <c r="AL139" s="51">
        <f t="shared" ca="1" si="104"/>
        <v>0</v>
      </c>
      <c r="AM139" s="51"/>
      <c r="AN139" s="51">
        <f t="shared" ca="1" si="105"/>
        <v>0</v>
      </c>
      <c r="AO139" s="51"/>
      <c r="AP139" s="51">
        <f t="shared" ca="1" si="106"/>
        <v>0</v>
      </c>
      <c r="AQ139" s="51"/>
      <c r="AR139" s="51">
        <f t="shared" ca="1" si="107"/>
        <v>0</v>
      </c>
      <c r="AS139" s="51"/>
      <c r="AT139" s="51">
        <f t="shared" ca="1" si="108"/>
        <v>0</v>
      </c>
      <c r="AU139" s="51"/>
      <c r="AV139" s="51">
        <f t="shared" ca="1" si="109"/>
        <v>0</v>
      </c>
      <c r="AW139" s="51"/>
      <c r="AX139" s="51">
        <f t="shared" ca="1" si="110"/>
        <v>0</v>
      </c>
      <c r="AZ139" s="51">
        <f t="shared" ca="1" si="111"/>
        <v>0</v>
      </c>
    </row>
    <row r="140" spans="2:52" x14ac:dyDescent="0.2">
      <c r="B140" s="18">
        <f t="shared" ref="B140:B143" si="118">B139+1</f>
        <v>85</v>
      </c>
      <c r="D140" s="36" t="s">
        <v>123</v>
      </c>
      <c r="F140" s="51">
        <f ca="1">Function!T140</f>
        <v>0</v>
      </c>
      <c r="H140" s="79"/>
      <c r="K140" s="74">
        <f>_xlfn.IFNA(MATCH(J140,'Trans Factors'!$B$13:$B$450,0),0)</f>
        <v>0</v>
      </c>
      <c r="L140" s="51">
        <f t="shared" ca="1" si="99"/>
        <v>0</v>
      </c>
      <c r="O140" s="74">
        <f>_xlfn.IFNA(MATCH(N140,'Trans Factors'!$B$13:$B$450,0),0)</f>
        <v>0</v>
      </c>
      <c r="P140" s="20">
        <f ca="1">OFFSET('Trans Factors'!$B$13,$O140-1,P$14)*$L140+OFFSET('Trans Factors'!$B$13,$K140-1,P$14)*$H140</f>
        <v>0</v>
      </c>
      <c r="R140" s="20">
        <f ca="1">OFFSET('Trans Factors'!$B$13,$O140-1,R$14)*$L140+OFFSET('Trans Factors'!$B$13,$K140-1,R$14)*$H140</f>
        <v>0</v>
      </c>
      <c r="S140" s="20"/>
      <c r="T140" s="20">
        <f ca="1">OFFSET('Trans Factors'!$B$13,$O140-1,T$14)*$L140+OFFSET('Trans Factors'!$B$13,$K140-1,T$14)*$H140</f>
        <v>0</v>
      </c>
      <c r="U140" s="20"/>
      <c r="V140" s="20">
        <f ca="1">OFFSET('Trans Factors'!$B$13,$O140-1,V$14)*$L140+OFFSET('Trans Factors'!$B$13,$K140-1,V$14)*$H140</f>
        <v>0</v>
      </c>
      <c r="X140" s="20">
        <f ca="1">OFFSET('Trans Factors'!$B$13,$O140-1,X$14)*$L140+OFFSET('Trans Factors'!$B$13,$K140-1,X$14)*$H140</f>
        <v>0</v>
      </c>
      <c r="Y140" s="9"/>
      <c r="Z140" s="20">
        <f ca="1">OFFSET('Trans Factors'!$B$13,$O140-1,Z$14)*$L140+OFFSET('Trans Factors'!$B$13,$K140-1,Z$14)*$H140</f>
        <v>0</v>
      </c>
      <c r="AA140" s="20"/>
      <c r="AB140" s="20">
        <f ca="1">OFFSET('Trans Factors'!$B$13,$O140-1,AB$14)*$L140+OFFSET('Trans Factors'!$B$13,$K140-1,AB$14)*$H140</f>
        <v>0</v>
      </c>
      <c r="AD140" s="20">
        <f t="shared" ca="1" si="100"/>
        <v>0</v>
      </c>
      <c r="AF140" s="26" t="str">
        <f t="shared" ca="1" si="112"/>
        <v/>
      </c>
      <c r="AI140" s="93">
        <f ca="1">Function!AJ140</f>
        <v>0</v>
      </c>
      <c r="AJ140" s="99">
        <f t="shared" ca="1" si="103"/>
        <v>0</v>
      </c>
      <c r="AL140" s="51">
        <f t="shared" ca="1" si="104"/>
        <v>0</v>
      </c>
      <c r="AM140" s="51"/>
      <c r="AN140" s="51">
        <f t="shared" ca="1" si="105"/>
        <v>0</v>
      </c>
      <c r="AO140" s="51"/>
      <c r="AP140" s="51">
        <f t="shared" ca="1" si="106"/>
        <v>0</v>
      </c>
      <c r="AQ140" s="51"/>
      <c r="AR140" s="51">
        <f t="shared" ca="1" si="107"/>
        <v>0</v>
      </c>
      <c r="AS140" s="51"/>
      <c r="AT140" s="51">
        <f t="shared" ca="1" si="108"/>
        <v>0</v>
      </c>
      <c r="AU140" s="51"/>
      <c r="AV140" s="51">
        <f t="shared" ca="1" si="109"/>
        <v>0</v>
      </c>
      <c r="AW140" s="51"/>
      <c r="AX140" s="51">
        <f t="shared" ca="1" si="110"/>
        <v>0</v>
      </c>
      <c r="AZ140" s="51">
        <f t="shared" ca="1" si="111"/>
        <v>0</v>
      </c>
    </row>
    <row r="141" spans="2:52" x14ac:dyDescent="0.2">
      <c r="B141" s="18">
        <f t="shared" si="118"/>
        <v>86</v>
      </c>
      <c r="D141" s="36" t="s">
        <v>124</v>
      </c>
      <c r="F141" s="51">
        <f ca="1">Function!T141</f>
        <v>0</v>
      </c>
      <c r="H141" s="79"/>
      <c r="K141" s="74">
        <f>_xlfn.IFNA(MATCH(J141,'Trans Factors'!$B$13:$B$450,0),0)</f>
        <v>0</v>
      </c>
      <c r="L141" s="51">
        <f t="shared" ca="1" si="99"/>
        <v>0</v>
      </c>
      <c r="O141" s="74">
        <f>_xlfn.IFNA(MATCH(N141,'Trans Factors'!$B$13:$B$450,0),0)</f>
        <v>0</v>
      </c>
      <c r="P141" s="20">
        <f ca="1">OFFSET('Trans Factors'!$B$13,$O141-1,P$14)*$L141+OFFSET('Trans Factors'!$B$13,$K141-1,P$14)*$H141</f>
        <v>0</v>
      </c>
      <c r="R141" s="20">
        <f ca="1">OFFSET('Trans Factors'!$B$13,$O141-1,R$14)*$L141+OFFSET('Trans Factors'!$B$13,$K141-1,R$14)*$H141</f>
        <v>0</v>
      </c>
      <c r="S141" s="20"/>
      <c r="T141" s="20">
        <f ca="1">OFFSET('Trans Factors'!$B$13,$O141-1,T$14)*$L141+OFFSET('Trans Factors'!$B$13,$K141-1,T$14)*$H141</f>
        <v>0</v>
      </c>
      <c r="U141" s="20"/>
      <c r="V141" s="20">
        <f ca="1">OFFSET('Trans Factors'!$B$13,$O141-1,V$14)*$L141+OFFSET('Trans Factors'!$B$13,$K141-1,V$14)*$H141</f>
        <v>0</v>
      </c>
      <c r="X141" s="20">
        <f ca="1">OFFSET('Trans Factors'!$B$13,$O141-1,X$14)*$L141+OFFSET('Trans Factors'!$B$13,$K141-1,X$14)*$H141</f>
        <v>0</v>
      </c>
      <c r="Y141" s="9"/>
      <c r="Z141" s="20">
        <f ca="1">OFFSET('Trans Factors'!$B$13,$O141-1,Z$14)*$L141+OFFSET('Trans Factors'!$B$13,$K141-1,Z$14)*$H141</f>
        <v>0</v>
      </c>
      <c r="AA141" s="20"/>
      <c r="AB141" s="20">
        <f ca="1">OFFSET('Trans Factors'!$B$13,$O141-1,AB$14)*$L141+OFFSET('Trans Factors'!$B$13,$K141-1,AB$14)*$H141</f>
        <v>0</v>
      </c>
      <c r="AD141" s="20">
        <f t="shared" ca="1" si="100"/>
        <v>0</v>
      </c>
      <c r="AF141" s="26" t="str">
        <f t="shared" ca="1" si="112"/>
        <v/>
      </c>
      <c r="AI141" s="93">
        <f ca="1">Function!AJ141</f>
        <v>0</v>
      </c>
      <c r="AJ141" s="99">
        <f t="shared" ca="1" si="103"/>
        <v>0</v>
      </c>
      <c r="AL141" s="51">
        <f t="shared" ca="1" si="104"/>
        <v>0</v>
      </c>
      <c r="AM141" s="51"/>
      <c r="AN141" s="51">
        <f t="shared" ca="1" si="105"/>
        <v>0</v>
      </c>
      <c r="AO141" s="51"/>
      <c r="AP141" s="51">
        <f t="shared" ca="1" si="106"/>
        <v>0</v>
      </c>
      <c r="AQ141" s="51"/>
      <c r="AR141" s="51">
        <f t="shared" ca="1" si="107"/>
        <v>0</v>
      </c>
      <c r="AS141" s="51"/>
      <c r="AT141" s="51">
        <f t="shared" ca="1" si="108"/>
        <v>0</v>
      </c>
      <c r="AU141" s="51"/>
      <c r="AV141" s="51">
        <f t="shared" ca="1" si="109"/>
        <v>0</v>
      </c>
      <c r="AW141" s="51"/>
      <c r="AX141" s="51">
        <f t="shared" ca="1" si="110"/>
        <v>0</v>
      </c>
      <c r="AZ141" s="51">
        <f t="shared" ca="1" si="111"/>
        <v>0</v>
      </c>
    </row>
    <row r="142" spans="2:52" x14ac:dyDescent="0.2">
      <c r="B142" s="18">
        <f t="shared" si="118"/>
        <v>87</v>
      </c>
      <c r="D142" s="36" t="s">
        <v>39</v>
      </c>
      <c r="F142" s="51">
        <f ca="1">Function!T142</f>
        <v>0</v>
      </c>
      <c r="H142" s="79"/>
      <c r="K142" s="74">
        <f>_xlfn.IFNA(MATCH(J142,'Trans Factors'!$B$13:$B$450,0),0)</f>
        <v>0</v>
      </c>
      <c r="L142" s="51">
        <f t="shared" ca="1" si="99"/>
        <v>0</v>
      </c>
      <c r="O142" s="74">
        <f>_xlfn.IFNA(MATCH(N142,'Trans Factors'!$B$13:$B$450,0),0)</f>
        <v>0</v>
      </c>
      <c r="P142" s="20">
        <f ca="1">OFFSET('Trans Factors'!$B$13,$O142-1,P$14)*$L142+OFFSET('Trans Factors'!$B$13,$K142-1,P$14)*$H142</f>
        <v>0</v>
      </c>
      <c r="R142" s="20">
        <f ca="1">OFFSET('Trans Factors'!$B$13,$O142-1,R$14)*$L142+OFFSET('Trans Factors'!$B$13,$K142-1,R$14)*$H142</f>
        <v>0</v>
      </c>
      <c r="S142" s="20"/>
      <c r="T142" s="20">
        <f ca="1">OFFSET('Trans Factors'!$B$13,$O142-1,T$14)*$L142+OFFSET('Trans Factors'!$B$13,$K142-1,T$14)*$H142</f>
        <v>0</v>
      </c>
      <c r="U142" s="20"/>
      <c r="V142" s="20">
        <f ca="1">OFFSET('Trans Factors'!$B$13,$O142-1,V$14)*$L142+OFFSET('Trans Factors'!$B$13,$K142-1,V$14)*$H142</f>
        <v>0</v>
      </c>
      <c r="X142" s="20">
        <f ca="1">OFFSET('Trans Factors'!$B$13,$O142-1,X$14)*$L142+OFFSET('Trans Factors'!$B$13,$K142-1,X$14)*$H142</f>
        <v>0</v>
      </c>
      <c r="Y142" s="9"/>
      <c r="Z142" s="20">
        <f ca="1">OFFSET('Trans Factors'!$B$13,$O142-1,Z$14)*$L142+OFFSET('Trans Factors'!$B$13,$K142-1,Z$14)*$H142</f>
        <v>0</v>
      </c>
      <c r="AA142" s="20"/>
      <c r="AB142" s="20">
        <f ca="1">OFFSET('Trans Factors'!$B$13,$O142-1,AB$14)*$L142+OFFSET('Trans Factors'!$B$13,$K142-1,AB$14)*$H142</f>
        <v>0</v>
      </c>
      <c r="AD142" s="20">
        <f t="shared" ca="1" si="100"/>
        <v>0</v>
      </c>
      <c r="AF142" s="26" t="str">
        <f t="shared" ca="1" si="112"/>
        <v/>
      </c>
      <c r="AI142" s="93">
        <f ca="1">Function!AJ142</f>
        <v>0</v>
      </c>
      <c r="AJ142" s="99">
        <f t="shared" ca="1" si="103"/>
        <v>0</v>
      </c>
      <c r="AL142" s="51">
        <f t="shared" ca="1" si="104"/>
        <v>0</v>
      </c>
      <c r="AM142" s="51"/>
      <c r="AN142" s="51">
        <f t="shared" ca="1" si="105"/>
        <v>0</v>
      </c>
      <c r="AO142" s="51"/>
      <c r="AP142" s="51">
        <f t="shared" ca="1" si="106"/>
        <v>0</v>
      </c>
      <c r="AQ142" s="51"/>
      <c r="AR142" s="51">
        <f t="shared" ca="1" si="107"/>
        <v>0</v>
      </c>
      <c r="AS142" s="51"/>
      <c r="AT142" s="51">
        <f t="shared" ca="1" si="108"/>
        <v>0</v>
      </c>
      <c r="AU142" s="51"/>
      <c r="AV142" s="51">
        <f t="shared" ca="1" si="109"/>
        <v>0</v>
      </c>
      <c r="AW142" s="51"/>
      <c r="AX142" s="51">
        <f t="shared" ca="1" si="110"/>
        <v>0</v>
      </c>
      <c r="AZ142" s="51">
        <f t="shared" ca="1" si="111"/>
        <v>0</v>
      </c>
    </row>
    <row r="143" spans="2:52" x14ac:dyDescent="0.2">
      <c r="B143" s="18">
        <f t="shared" si="118"/>
        <v>88</v>
      </c>
      <c r="D143" s="36" t="s">
        <v>125</v>
      </c>
      <c r="F143" s="51">
        <f ca="1">Function!T143</f>
        <v>0</v>
      </c>
      <c r="H143" s="79"/>
      <c r="K143" s="74">
        <f>_xlfn.IFNA(MATCH(J143,'Trans Factors'!$B$13:$B$450,0),0)</f>
        <v>0</v>
      </c>
      <c r="L143" s="51">
        <f t="shared" ca="1" si="99"/>
        <v>0</v>
      </c>
      <c r="O143" s="74">
        <f>_xlfn.IFNA(MATCH(N143,'Trans Factors'!$B$13:$B$450,0),0)</f>
        <v>0</v>
      </c>
      <c r="P143" s="20">
        <f ca="1">OFFSET('Trans Factors'!$B$13,$O143-1,P$14)*$L143+OFFSET('Trans Factors'!$B$13,$K143-1,P$14)*$H143</f>
        <v>0</v>
      </c>
      <c r="R143" s="20">
        <f ca="1">OFFSET('Trans Factors'!$B$13,$O143-1,R$14)*$L143+OFFSET('Trans Factors'!$B$13,$K143-1,R$14)*$H143</f>
        <v>0</v>
      </c>
      <c r="S143" s="20"/>
      <c r="T143" s="20">
        <f ca="1">OFFSET('Trans Factors'!$B$13,$O143-1,T$14)*$L143+OFFSET('Trans Factors'!$B$13,$K143-1,T$14)*$H143</f>
        <v>0</v>
      </c>
      <c r="U143" s="20"/>
      <c r="V143" s="20">
        <f ca="1">OFFSET('Trans Factors'!$B$13,$O143-1,V$14)*$L143+OFFSET('Trans Factors'!$B$13,$K143-1,V$14)*$H143</f>
        <v>0</v>
      </c>
      <c r="X143" s="20">
        <f ca="1">OFFSET('Trans Factors'!$B$13,$O143-1,X$14)*$L143+OFFSET('Trans Factors'!$B$13,$K143-1,X$14)*$H143</f>
        <v>0</v>
      </c>
      <c r="Y143" s="9"/>
      <c r="Z143" s="20">
        <f ca="1">OFFSET('Trans Factors'!$B$13,$O143-1,Z$14)*$L143+OFFSET('Trans Factors'!$B$13,$K143-1,Z$14)*$H143</f>
        <v>0</v>
      </c>
      <c r="AA143" s="20"/>
      <c r="AB143" s="20">
        <f ca="1">OFFSET('Trans Factors'!$B$13,$O143-1,AB$14)*$L143+OFFSET('Trans Factors'!$B$13,$K143-1,AB$14)*$H143</f>
        <v>0</v>
      </c>
      <c r="AD143" s="20">
        <f t="shared" ca="1" si="100"/>
        <v>0</v>
      </c>
      <c r="AF143" s="26" t="str">
        <f t="shared" ca="1" si="112"/>
        <v/>
      </c>
      <c r="AI143" s="93">
        <f ca="1">Function!AJ143</f>
        <v>0</v>
      </c>
      <c r="AJ143" s="99">
        <f t="shared" ca="1" si="103"/>
        <v>0</v>
      </c>
      <c r="AL143" s="51">
        <f t="shared" ca="1" si="104"/>
        <v>0</v>
      </c>
      <c r="AM143" s="51"/>
      <c r="AN143" s="51">
        <f t="shared" ca="1" si="105"/>
        <v>0</v>
      </c>
      <c r="AO143" s="51"/>
      <c r="AP143" s="51">
        <f t="shared" ca="1" si="106"/>
        <v>0</v>
      </c>
      <c r="AQ143" s="51"/>
      <c r="AR143" s="51">
        <f t="shared" ca="1" si="107"/>
        <v>0</v>
      </c>
      <c r="AS143" s="51"/>
      <c r="AT143" s="51">
        <f t="shared" ca="1" si="108"/>
        <v>0</v>
      </c>
      <c r="AU143" s="51"/>
      <c r="AV143" s="51">
        <f t="shared" ca="1" si="109"/>
        <v>0</v>
      </c>
      <c r="AW143" s="51"/>
      <c r="AX143" s="51">
        <f t="shared" ca="1" si="110"/>
        <v>0</v>
      </c>
      <c r="AZ143" s="51">
        <f t="shared" ca="1" si="111"/>
        <v>0</v>
      </c>
    </row>
    <row r="144" spans="2:52" x14ac:dyDescent="0.2">
      <c r="D144" s="1" t="s">
        <v>126</v>
      </c>
      <c r="K144" s="74"/>
      <c r="O144" s="74"/>
      <c r="AF144" s="26" t="str">
        <f t="shared" si="112"/>
        <v/>
      </c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Z144" s="51"/>
    </row>
    <row r="145" spans="2:52" x14ac:dyDescent="0.2">
      <c r="B145" s="18">
        <f>B143+1</f>
        <v>89</v>
      </c>
      <c r="D145" s="36" t="s">
        <v>127</v>
      </c>
      <c r="F145" s="51">
        <f ca="1">Function!T145</f>
        <v>17848.649151574664</v>
      </c>
      <c r="H145" s="79"/>
      <c r="K145" s="74">
        <f>_xlfn.IFNA(MATCH(J145,'Trans Factors'!$B$13:$B$450,0),0)</f>
        <v>0</v>
      </c>
      <c r="L145" s="51">
        <f ca="1">F145-H145</f>
        <v>17848.649151574664</v>
      </c>
      <c r="N145" s="18" t="s">
        <v>257</v>
      </c>
      <c r="O145" s="74">
        <f>_xlfn.IFNA(MATCH(N145,'Trans Factors'!$B$13:$B$450,0),0)</f>
        <v>53</v>
      </c>
      <c r="P145" s="20">
        <f ca="1">OFFSET('Trans Factors'!$B$13,$O145-1,P$14)*$L145+OFFSET('Trans Factors'!$B$13,$K145-1,P$14)*$H145</f>
        <v>438.24387166431529</v>
      </c>
      <c r="R145" s="20">
        <f ca="1">OFFSET('Trans Factors'!$B$13,$O145-1,R$14)*$L145+OFFSET('Trans Factors'!$B$13,$K145-1,R$14)*$H145</f>
        <v>46.773330245634234</v>
      </c>
      <c r="S145" s="20"/>
      <c r="T145" s="20">
        <f ca="1">OFFSET('Trans Factors'!$B$13,$O145-1,T$14)*$L145+OFFSET('Trans Factors'!$B$13,$K145-1,T$14)*$H145</f>
        <v>2228.9817058907374</v>
      </c>
      <c r="U145" s="20"/>
      <c r="V145" s="20">
        <f ca="1">OFFSET('Trans Factors'!$B$13,$O145-1,V$14)*$L145+OFFSET('Trans Factors'!$B$13,$K145-1,V$14)*$H145</f>
        <v>10234.420267748448</v>
      </c>
      <c r="X145" s="20">
        <f ca="1">OFFSET('Trans Factors'!$B$13,$O145-1,X$14)*$L145+OFFSET('Trans Factors'!$B$13,$K145-1,X$14)*$H145</f>
        <v>2008.3517134368967</v>
      </c>
      <c r="Y145" s="9"/>
      <c r="Z145" s="20">
        <f ca="1">OFFSET('Trans Factors'!$B$13,$O145-1,Z$14)*$L145+OFFSET('Trans Factors'!$B$13,$K145-1,Z$14)*$H145</f>
        <v>2891.8782625886342</v>
      </c>
      <c r="AA145" s="20"/>
      <c r="AB145" s="20">
        <f ca="1">OFFSET('Trans Factors'!$B$13,$O145-1,AB$14)*$L145+OFFSET('Trans Factors'!$B$13,$K145-1,AB$14)*$H145</f>
        <v>0</v>
      </c>
      <c r="AD145" s="20">
        <f t="shared" ca="1" si="100"/>
        <v>17848.649151574667</v>
      </c>
      <c r="AF145" s="26" t="str">
        <f t="shared" ca="1" si="112"/>
        <v/>
      </c>
      <c r="AI145" s="93">
        <f>Function!AJ145</f>
        <v>7489.8621995264712</v>
      </c>
      <c r="AJ145" s="99">
        <f t="shared" ca="1" si="103"/>
        <v>0.41963188003309998</v>
      </c>
      <c r="AL145" s="51">
        <f t="shared" ca="1" si="104"/>
        <v>183.90109977948123</v>
      </c>
      <c r="AM145" s="51"/>
      <c r="AN145" s="51">
        <f t="shared" ca="1" si="105"/>
        <v>19.62758050638455</v>
      </c>
      <c r="AO145" s="51"/>
      <c r="AP145" s="51">
        <f t="shared" ca="1" si="106"/>
        <v>935.3517838023165</v>
      </c>
      <c r="AQ145" s="51"/>
      <c r="AR145" s="51">
        <f t="shared" ca="1" si="107"/>
        <v>4294.6890180041437</v>
      </c>
      <c r="AS145" s="51"/>
      <c r="AT145" s="51">
        <f t="shared" ca="1" si="108"/>
        <v>842.76840527722266</v>
      </c>
      <c r="AU145" s="51"/>
      <c r="AV145" s="51">
        <f t="shared" ca="1" si="109"/>
        <v>1213.5243121569233</v>
      </c>
      <c r="AW145" s="51"/>
      <c r="AX145" s="51">
        <f t="shared" ca="1" si="110"/>
        <v>0</v>
      </c>
      <c r="AZ145" s="51">
        <f t="shared" ca="1" si="111"/>
        <v>7489.8621995264712</v>
      </c>
    </row>
    <row r="146" spans="2:52" x14ac:dyDescent="0.2">
      <c r="D146" s="1" t="s">
        <v>130</v>
      </c>
      <c r="K146" s="74"/>
      <c r="O146" s="74"/>
      <c r="AF146" s="26" t="str">
        <f t="shared" si="112"/>
        <v/>
      </c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Z146" s="51"/>
    </row>
    <row r="147" spans="2:52" x14ac:dyDescent="0.2">
      <c r="B147" s="18">
        <f>B145+1</f>
        <v>90</v>
      </c>
      <c r="D147" s="36" t="s">
        <v>131</v>
      </c>
      <c r="F147" s="51">
        <f ca="1">Function!T147</f>
        <v>0</v>
      </c>
      <c r="H147" s="79"/>
      <c r="K147" s="74">
        <f>_xlfn.IFNA(MATCH(J147,'Trans Factors'!$B$13:$B$450,0),0)</f>
        <v>0</v>
      </c>
      <c r="L147" s="51">
        <f t="shared" ca="1" si="99"/>
        <v>0</v>
      </c>
      <c r="O147" s="74">
        <f>_xlfn.IFNA(MATCH(N147,'Trans Factors'!$B$13:$B$450,0),0)</f>
        <v>0</v>
      </c>
      <c r="P147" s="20">
        <f ca="1">OFFSET('Trans Factors'!$B$13,$O147-1,P$14)*$L147+OFFSET('Trans Factors'!$B$13,$K147-1,P$14)*$H147</f>
        <v>0</v>
      </c>
      <c r="R147" s="20">
        <f ca="1">OFFSET('Trans Factors'!$B$13,$O147-1,R$14)*$L147+OFFSET('Trans Factors'!$B$13,$K147-1,R$14)*$H147</f>
        <v>0</v>
      </c>
      <c r="S147" s="20"/>
      <c r="T147" s="20">
        <f ca="1">OFFSET('Trans Factors'!$B$13,$O147-1,T$14)*$L147+OFFSET('Trans Factors'!$B$13,$K147-1,T$14)*$H147</f>
        <v>0</v>
      </c>
      <c r="U147" s="20"/>
      <c r="V147" s="20">
        <f ca="1">OFFSET('Trans Factors'!$B$13,$O147-1,V$14)*$L147+OFFSET('Trans Factors'!$B$13,$K147-1,V$14)*$H147</f>
        <v>0</v>
      </c>
      <c r="X147" s="20">
        <f ca="1">OFFSET('Trans Factors'!$B$13,$O147-1,X$14)*$L147+OFFSET('Trans Factors'!$B$13,$K147-1,X$14)*$H147</f>
        <v>0</v>
      </c>
      <c r="Y147" s="9"/>
      <c r="Z147" s="20">
        <f ca="1">OFFSET('Trans Factors'!$B$13,$O147-1,Z$14)*$L147+OFFSET('Trans Factors'!$B$13,$K147-1,Z$14)*$H147</f>
        <v>0</v>
      </c>
      <c r="AA147" s="20"/>
      <c r="AB147" s="20">
        <f ca="1">OFFSET('Trans Factors'!$B$13,$O147-1,AB$14)*$L147+OFFSET('Trans Factors'!$B$13,$K147-1,AB$14)*$H147</f>
        <v>0</v>
      </c>
      <c r="AD147" s="20">
        <f t="shared" ca="1" si="100"/>
        <v>0</v>
      </c>
      <c r="AF147" s="26" t="str">
        <f t="shared" ca="1" si="112"/>
        <v/>
      </c>
      <c r="AI147" s="93">
        <f ca="1">Function!AJ147</f>
        <v>0</v>
      </c>
      <c r="AJ147" s="99">
        <f t="shared" ca="1" si="103"/>
        <v>0</v>
      </c>
      <c r="AL147" s="51">
        <f t="shared" ca="1" si="104"/>
        <v>0</v>
      </c>
      <c r="AM147" s="51"/>
      <c r="AN147" s="51">
        <f t="shared" ca="1" si="105"/>
        <v>0</v>
      </c>
      <c r="AO147" s="51"/>
      <c r="AP147" s="51">
        <f t="shared" ca="1" si="106"/>
        <v>0</v>
      </c>
      <c r="AQ147" s="51"/>
      <c r="AR147" s="51">
        <f t="shared" ca="1" si="107"/>
        <v>0</v>
      </c>
      <c r="AS147" s="51"/>
      <c r="AT147" s="51">
        <f t="shared" ca="1" si="108"/>
        <v>0</v>
      </c>
      <c r="AU147" s="51"/>
      <c r="AV147" s="51">
        <f t="shared" ca="1" si="109"/>
        <v>0</v>
      </c>
      <c r="AW147" s="51"/>
      <c r="AX147" s="51">
        <f t="shared" ca="1" si="110"/>
        <v>0</v>
      </c>
      <c r="AZ147" s="51">
        <f t="shared" ca="1" si="111"/>
        <v>0</v>
      </c>
    </row>
    <row r="148" spans="2:52" x14ac:dyDescent="0.2">
      <c r="B148" s="18">
        <f>B147+1</f>
        <v>91</v>
      </c>
      <c r="D148" s="36" t="s">
        <v>132</v>
      </c>
      <c r="F148" s="51">
        <f ca="1">Function!T148</f>
        <v>0</v>
      </c>
      <c r="H148" s="79"/>
      <c r="K148" s="74">
        <f>_xlfn.IFNA(MATCH(J148,'Trans Factors'!$B$13:$B$450,0),0)</f>
        <v>0</v>
      </c>
      <c r="L148" s="51">
        <f t="shared" ca="1" si="99"/>
        <v>0</v>
      </c>
      <c r="O148" s="74">
        <f>_xlfn.IFNA(MATCH(N148,'Trans Factors'!$B$13:$B$450,0),0)</f>
        <v>0</v>
      </c>
      <c r="P148" s="20">
        <f ca="1">OFFSET('Trans Factors'!$B$13,$O148-1,P$14)*$L148+OFFSET('Trans Factors'!$B$13,$K148-1,P$14)*$H148</f>
        <v>0</v>
      </c>
      <c r="R148" s="20">
        <f ca="1">OFFSET('Trans Factors'!$B$13,$O148-1,R$14)*$L148+OFFSET('Trans Factors'!$B$13,$K148-1,R$14)*$H148</f>
        <v>0</v>
      </c>
      <c r="S148" s="20"/>
      <c r="T148" s="20">
        <f ca="1">OFFSET('Trans Factors'!$B$13,$O148-1,T$14)*$L148+OFFSET('Trans Factors'!$B$13,$K148-1,T$14)*$H148</f>
        <v>0</v>
      </c>
      <c r="U148" s="20"/>
      <c r="V148" s="20">
        <f ca="1">OFFSET('Trans Factors'!$B$13,$O148-1,V$14)*$L148+OFFSET('Trans Factors'!$B$13,$K148-1,V$14)*$H148</f>
        <v>0</v>
      </c>
      <c r="X148" s="20">
        <f ca="1">OFFSET('Trans Factors'!$B$13,$O148-1,X$14)*$L148+OFFSET('Trans Factors'!$B$13,$K148-1,X$14)*$H148</f>
        <v>0</v>
      </c>
      <c r="Y148" s="9"/>
      <c r="Z148" s="20">
        <f ca="1">OFFSET('Trans Factors'!$B$13,$O148-1,Z$14)*$L148+OFFSET('Trans Factors'!$B$13,$K148-1,Z$14)*$H148</f>
        <v>0</v>
      </c>
      <c r="AA148" s="20"/>
      <c r="AB148" s="20">
        <f ca="1">OFFSET('Trans Factors'!$B$13,$O148-1,AB$14)*$L148+OFFSET('Trans Factors'!$B$13,$K148-1,AB$14)*$H148</f>
        <v>0</v>
      </c>
      <c r="AD148" s="20">
        <f t="shared" ca="1" si="100"/>
        <v>0</v>
      </c>
      <c r="AF148" s="26" t="str">
        <f t="shared" ca="1" si="112"/>
        <v/>
      </c>
      <c r="AI148" s="93">
        <f ca="1">Function!AJ148</f>
        <v>0</v>
      </c>
      <c r="AJ148" s="99">
        <f t="shared" ca="1" si="103"/>
        <v>0</v>
      </c>
      <c r="AL148" s="51">
        <f t="shared" ca="1" si="104"/>
        <v>0</v>
      </c>
      <c r="AM148" s="51"/>
      <c r="AN148" s="51">
        <f t="shared" ca="1" si="105"/>
        <v>0</v>
      </c>
      <c r="AO148" s="51"/>
      <c r="AP148" s="51">
        <f t="shared" ca="1" si="106"/>
        <v>0</v>
      </c>
      <c r="AQ148" s="51"/>
      <c r="AR148" s="51">
        <f t="shared" ca="1" si="107"/>
        <v>0</v>
      </c>
      <c r="AS148" s="51"/>
      <c r="AT148" s="51">
        <f t="shared" ca="1" si="108"/>
        <v>0</v>
      </c>
      <c r="AU148" s="51"/>
      <c r="AV148" s="51">
        <f t="shared" ca="1" si="109"/>
        <v>0</v>
      </c>
      <c r="AW148" s="51"/>
      <c r="AX148" s="51">
        <f t="shared" ca="1" si="110"/>
        <v>0</v>
      </c>
      <c r="AZ148" s="51">
        <f t="shared" ca="1" si="111"/>
        <v>0</v>
      </c>
    </row>
    <row r="149" spans="2:52" x14ac:dyDescent="0.2">
      <c r="B149" s="18">
        <f t="shared" ref="B149" si="119">B148+1</f>
        <v>92</v>
      </c>
      <c r="D149" s="36" t="s">
        <v>133</v>
      </c>
      <c r="F149" s="51">
        <f ca="1">Function!T149</f>
        <v>0</v>
      </c>
      <c r="H149" s="79"/>
      <c r="K149" s="74">
        <f>_xlfn.IFNA(MATCH(J149,'Trans Factors'!$B$13:$B$450,0),0)</f>
        <v>0</v>
      </c>
      <c r="L149" s="51">
        <f t="shared" ca="1" si="99"/>
        <v>0</v>
      </c>
      <c r="O149" s="74">
        <f>_xlfn.IFNA(MATCH(N149,'Trans Factors'!$B$13:$B$450,0),0)</f>
        <v>0</v>
      </c>
      <c r="P149" s="20">
        <f ca="1">OFFSET('Trans Factors'!$B$13,$O149-1,P$14)*$L149+OFFSET('Trans Factors'!$B$13,$K149-1,P$14)*$H149</f>
        <v>0</v>
      </c>
      <c r="R149" s="20">
        <f ca="1">OFFSET('Trans Factors'!$B$13,$O149-1,R$14)*$L149+OFFSET('Trans Factors'!$B$13,$K149-1,R$14)*$H149</f>
        <v>0</v>
      </c>
      <c r="S149" s="20"/>
      <c r="T149" s="20">
        <f ca="1">OFFSET('Trans Factors'!$B$13,$O149-1,T$14)*$L149+OFFSET('Trans Factors'!$B$13,$K149-1,T$14)*$H149</f>
        <v>0</v>
      </c>
      <c r="U149" s="20"/>
      <c r="V149" s="20">
        <f ca="1">OFFSET('Trans Factors'!$B$13,$O149-1,V$14)*$L149+OFFSET('Trans Factors'!$B$13,$K149-1,V$14)*$H149</f>
        <v>0</v>
      </c>
      <c r="X149" s="20">
        <f ca="1">OFFSET('Trans Factors'!$B$13,$O149-1,X$14)*$L149+OFFSET('Trans Factors'!$B$13,$K149-1,X$14)*$H149</f>
        <v>0</v>
      </c>
      <c r="Y149" s="9"/>
      <c r="Z149" s="20">
        <f ca="1">OFFSET('Trans Factors'!$B$13,$O149-1,Z$14)*$L149+OFFSET('Trans Factors'!$B$13,$K149-1,Z$14)*$H149</f>
        <v>0</v>
      </c>
      <c r="AA149" s="20"/>
      <c r="AB149" s="20">
        <f ca="1">OFFSET('Trans Factors'!$B$13,$O149-1,AB$14)*$L149+OFFSET('Trans Factors'!$B$13,$K149-1,AB$14)*$H149</f>
        <v>0</v>
      </c>
      <c r="AD149" s="20">
        <f t="shared" ca="1" si="100"/>
        <v>0</v>
      </c>
      <c r="AF149" s="26" t="str">
        <f t="shared" ca="1" si="112"/>
        <v/>
      </c>
      <c r="AI149" s="93">
        <f ca="1">Function!AJ149</f>
        <v>0</v>
      </c>
      <c r="AJ149" s="99">
        <f t="shared" ca="1" si="103"/>
        <v>0</v>
      </c>
      <c r="AL149" s="51">
        <f t="shared" ca="1" si="104"/>
        <v>0</v>
      </c>
      <c r="AM149" s="51"/>
      <c r="AN149" s="51">
        <f t="shared" ca="1" si="105"/>
        <v>0</v>
      </c>
      <c r="AO149" s="51"/>
      <c r="AP149" s="51">
        <f t="shared" ca="1" si="106"/>
        <v>0</v>
      </c>
      <c r="AQ149" s="51"/>
      <c r="AR149" s="51">
        <f t="shared" ca="1" si="107"/>
        <v>0</v>
      </c>
      <c r="AS149" s="51"/>
      <c r="AT149" s="51">
        <f t="shared" ca="1" si="108"/>
        <v>0</v>
      </c>
      <c r="AU149" s="51"/>
      <c r="AV149" s="51">
        <f t="shared" ca="1" si="109"/>
        <v>0</v>
      </c>
      <c r="AW149" s="51"/>
      <c r="AX149" s="51">
        <f t="shared" ca="1" si="110"/>
        <v>0</v>
      </c>
      <c r="AZ149" s="51">
        <f t="shared" ca="1" si="111"/>
        <v>0</v>
      </c>
    </row>
    <row r="150" spans="2:52" x14ac:dyDescent="0.2">
      <c r="D150" s="1" t="s">
        <v>134</v>
      </c>
      <c r="K150" s="74"/>
      <c r="O150" s="74"/>
      <c r="AF150" s="26" t="str">
        <f t="shared" si="112"/>
        <v/>
      </c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Z150" s="51"/>
    </row>
    <row r="151" spans="2:52" x14ac:dyDescent="0.2">
      <c r="B151" s="18">
        <f>B149+1</f>
        <v>93</v>
      </c>
      <c r="D151" s="36" t="s">
        <v>111</v>
      </c>
      <c r="F151" s="51">
        <f ca="1">Function!T151</f>
        <v>0</v>
      </c>
      <c r="H151" s="79"/>
      <c r="K151" s="74">
        <f>_xlfn.IFNA(MATCH(J151,'Trans Factors'!$B$13:$B$450,0),0)</f>
        <v>0</v>
      </c>
      <c r="L151" s="51">
        <f t="shared" ca="1" si="99"/>
        <v>0</v>
      </c>
      <c r="N151" s="18"/>
      <c r="O151" s="74">
        <f>_xlfn.IFNA(MATCH(N151,'Trans Factors'!$B$13:$B$450,0),0)</f>
        <v>0</v>
      </c>
      <c r="P151" s="20">
        <f ca="1">OFFSET('Trans Factors'!$B$13,$O151-1,P$14)*$L151+OFFSET('Trans Factors'!$B$13,$K151-1,P$14)*$H151</f>
        <v>0</v>
      </c>
      <c r="R151" s="20">
        <f ca="1">OFFSET('Trans Factors'!$B$13,$O151-1,R$14)*$L151+OFFSET('Trans Factors'!$B$13,$K151-1,R$14)*$H151</f>
        <v>0</v>
      </c>
      <c r="S151" s="20"/>
      <c r="T151" s="20">
        <f ca="1">OFFSET('Trans Factors'!$B$13,$O151-1,T$14)*$L151+OFFSET('Trans Factors'!$B$13,$K151-1,T$14)*$H151</f>
        <v>0</v>
      </c>
      <c r="U151" s="20"/>
      <c r="V151" s="20">
        <f ca="1">OFFSET('Trans Factors'!$B$13,$O151-1,V$14)*$L151+OFFSET('Trans Factors'!$B$13,$K151-1,V$14)*$H151</f>
        <v>0</v>
      </c>
      <c r="X151" s="20">
        <f ca="1">OFFSET('Trans Factors'!$B$13,$O151-1,X$14)*$L151+OFFSET('Trans Factors'!$B$13,$K151-1,X$14)*$H151</f>
        <v>0</v>
      </c>
      <c r="Y151" s="9"/>
      <c r="Z151" s="20">
        <f ca="1">OFFSET('Trans Factors'!$B$13,$O151-1,Z$14)*$L151+OFFSET('Trans Factors'!$B$13,$K151-1,Z$14)*$H151</f>
        <v>0</v>
      </c>
      <c r="AA151" s="20"/>
      <c r="AB151" s="20">
        <f ca="1">OFFSET('Trans Factors'!$B$13,$O151-1,AB$14)*$L151+OFFSET('Trans Factors'!$B$13,$K151-1,AB$14)*$H151</f>
        <v>0</v>
      </c>
      <c r="AD151" s="20">
        <f t="shared" ca="1" si="100"/>
        <v>0</v>
      </c>
      <c r="AF151" s="26" t="str">
        <f t="shared" ca="1" si="112"/>
        <v/>
      </c>
      <c r="AI151" s="93">
        <f>Function!AJ151</f>
        <v>0</v>
      </c>
      <c r="AJ151" s="99">
        <f t="shared" ca="1" si="103"/>
        <v>0</v>
      </c>
      <c r="AL151" s="51">
        <f t="shared" ca="1" si="104"/>
        <v>0</v>
      </c>
      <c r="AM151" s="51"/>
      <c r="AN151" s="51">
        <f t="shared" ca="1" si="105"/>
        <v>0</v>
      </c>
      <c r="AO151" s="51"/>
      <c r="AP151" s="51">
        <f t="shared" ca="1" si="106"/>
        <v>0</v>
      </c>
      <c r="AQ151" s="51"/>
      <c r="AR151" s="51">
        <f t="shared" ca="1" si="107"/>
        <v>0</v>
      </c>
      <c r="AS151" s="51"/>
      <c r="AT151" s="51">
        <f t="shared" ca="1" si="108"/>
        <v>0</v>
      </c>
      <c r="AU151" s="51"/>
      <c r="AV151" s="51">
        <f t="shared" ca="1" si="109"/>
        <v>0</v>
      </c>
      <c r="AW151" s="51"/>
      <c r="AX151" s="51">
        <f t="shared" ca="1" si="110"/>
        <v>0</v>
      </c>
      <c r="AZ151" s="51">
        <f t="shared" ca="1" si="111"/>
        <v>0</v>
      </c>
    </row>
    <row r="152" spans="2:52" x14ac:dyDescent="0.2">
      <c r="B152" s="18">
        <f>B151+1</f>
        <v>94</v>
      </c>
      <c r="D152" s="36" t="s">
        <v>136</v>
      </c>
      <c r="F152" s="51">
        <f ca="1">Function!T152</f>
        <v>0</v>
      </c>
      <c r="H152" s="79"/>
      <c r="K152" s="74">
        <f>_xlfn.IFNA(MATCH(J152,'Trans Factors'!$B$13:$B$450,0),0)</f>
        <v>0</v>
      </c>
      <c r="L152" s="51">
        <f t="shared" ca="1" si="99"/>
        <v>0</v>
      </c>
      <c r="O152" s="74">
        <f>_xlfn.IFNA(MATCH(N152,'Trans Factors'!$B$13:$B$450,0),0)</f>
        <v>0</v>
      </c>
      <c r="P152" s="20">
        <f ca="1">OFFSET('Trans Factors'!$B$13,$O152-1,P$14)*$L152+OFFSET('Trans Factors'!$B$13,$K152-1,P$14)*$H152</f>
        <v>0</v>
      </c>
      <c r="R152" s="20">
        <f ca="1">OFFSET('Trans Factors'!$B$13,$O152-1,R$14)*$L152+OFFSET('Trans Factors'!$B$13,$K152-1,R$14)*$H152</f>
        <v>0</v>
      </c>
      <c r="S152" s="20"/>
      <c r="T152" s="20">
        <f ca="1">OFFSET('Trans Factors'!$B$13,$O152-1,T$14)*$L152+OFFSET('Trans Factors'!$B$13,$K152-1,T$14)*$H152</f>
        <v>0</v>
      </c>
      <c r="U152" s="20"/>
      <c r="V152" s="20">
        <f ca="1">OFFSET('Trans Factors'!$B$13,$O152-1,V$14)*$L152+OFFSET('Trans Factors'!$B$13,$K152-1,V$14)*$H152</f>
        <v>0</v>
      </c>
      <c r="X152" s="20">
        <f ca="1">OFFSET('Trans Factors'!$B$13,$O152-1,X$14)*$L152+OFFSET('Trans Factors'!$B$13,$K152-1,X$14)*$H152</f>
        <v>0</v>
      </c>
      <c r="Y152" s="9"/>
      <c r="Z152" s="20">
        <f ca="1">OFFSET('Trans Factors'!$B$13,$O152-1,Z$14)*$L152+OFFSET('Trans Factors'!$B$13,$K152-1,Z$14)*$H152</f>
        <v>0</v>
      </c>
      <c r="AA152" s="20"/>
      <c r="AB152" s="20">
        <f ca="1">OFFSET('Trans Factors'!$B$13,$O152-1,AB$14)*$L152+OFFSET('Trans Factors'!$B$13,$K152-1,AB$14)*$H152</f>
        <v>0</v>
      </c>
      <c r="AD152" s="20">
        <f t="shared" ca="1" si="100"/>
        <v>0</v>
      </c>
      <c r="AF152" s="26" t="str">
        <f t="shared" ca="1" si="112"/>
        <v/>
      </c>
      <c r="AI152" s="93">
        <f ca="1">Function!AJ152</f>
        <v>0</v>
      </c>
      <c r="AJ152" s="99">
        <f t="shared" ca="1" si="103"/>
        <v>0</v>
      </c>
      <c r="AL152" s="51">
        <f t="shared" ca="1" si="104"/>
        <v>0</v>
      </c>
      <c r="AM152" s="51"/>
      <c r="AN152" s="51">
        <f t="shared" ca="1" si="105"/>
        <v>0</v>
      </c>
      <c r="AO152" s="51"/>
      <c r="AP152" s="51">
        <f t="shared" ca="1" si="106"/>
        <v>0</v>
      </c>
      <c r="AQ152" s="51"/>
      <c r="AR152" s="51">
        <f t="shared" ca="1" si="107"/>
        <v>0</v>
      </c>
      <c r="AS152" s="51"/>
      <c r="AT152" s="51">
        <f t="shared" ca="1" si="108"/>
        <v>0</v>
      </c>
      <c r="AU152" s="51"/>
      <c r="AV152" s="51">
        <f t="shared" ca="1" si="109"/>
        <v>0</v>
      </c>
      <c r="AW152" s="51"/>
      <c r="AX152" s="51">
        <f t="shared" ca="1" si="110"/>
        <v>0</v>
      </c>
      <c r="AZ152" s="51">
        <f t="shared" ca="1" si="111"/>
        <v>0</v>
      </c>
    </row>
    <row r="153" spans="2:52" x14ac:dyDescent="0.2">
      <c r="B153" s="18">
        <f>B152+1</f>
        <v>95</v>
      </c>
      <c r="D153" s="36" t="s">
        <v>137</v>
      </c>
      <c r="F153" s="51">
        <f ca="1">Function!T153</f>
        <v>0</v>
      </c>
      <c r="H153" s="79"/>
      <c r="K153" s="74">
        <f>_xlfn.IFNA(MATCH(J153,'Trans Factors'!$B$13:$B$450,0),0)</f>
        <v>0</v>
      </c>
      <c r="L153" s="51">
        <f t="shared" ca="1" si="99"/>
        <v>0</v>
      </c>
      <c r="O153" s="74">
        <f>_xlfn.IFNA(MATCH(N153,'Trans Factors'!$B$13:$B$450,0),0)</f>
        <v>0</v>
      </c>
      <c r="P153" s="20">
        <f ca="1">OFFSET('Trans Factors'!$B$13,$O153-1,P$14)*$L153+OFFSET('Trans Factors'!$B$13,$K153-1,P$14)*$H153</f>
        <v>0</v>
      </c>
      <c r="R153" s="20">
        <f ca="1">OFFSET('Trans Factors'!$B$13,$O153-1,R$14)*$L153+OFFSET('Trans Factors'!$B$13,$K153-1,R$14)*$H153</f>
        <v>0</v>
      </c>
      <c r="S153" s="20"/>
      <c r="T153" s="20">
        <f ca="1">OFFSET('Trans Factors'!$B$13,$O153-1,T$14)*$L153+OFFSET('Trans Factors'!$B$13,$K153-1,T$14)*$H153</f>
        <v>0</v>
      </c>
      <c r="U153" s="20"/>
      <c r="V153" s="20">
        <f ca="1">OFFSET('Trans Factors'!$B$13,$O153-1,V$14)*$L153+OFFSET('Trans Factors'!$B$13,$K153-1,V$14)*$H153</f>
        <v>0</v>
      </c>
      <c r="X153" s="20">
        <f ca="1">OFFSET('Trans Factors'!$B$13,$O153-1,X$14)*$L153+OFFSET('Trans Factors'!$B$13,$K153-1,X$14)*$H153</f>
        <v>0</v>
      </c>
      <c r="Y153" s="9"/>
      <c r="Z153" s="20">
        <f ca="1">OFFSET('Trans Factors'!$B$13,$O153-1,Z$14)*$L153+OFFSET('Trans Factors'!$B$13,$K153-1,Z$14)*$H153</f>
        <v>0</v>
      </c>
      <c r="AA153" s="20"/>
      <c r="AB153" s="20">
        <f ca="1">OFFSET('Trans Factors'!$B$13,$O153-1,AB$14)*$L153+OFFSET('Trans Factors'!$B$13,$K153-1,AB$14)*$H153</f>
        <v>0</v>
      </c>
      <c r="AD153" s="20">
        <f t="shared" ca="1" si="100"/>
        <v>0</v>
      </c>
      <c r="AF153" s="26" t="str">
        <f t="shared" ca="1" si="112"/>
        <v/>
      </c>
      <c r="AI153" s="93">
        <f ca="1">Function!AJ153</f>
        <v>0</v>
      </c>
      <c r="AJ153" s="99">
        <f t="shared" ca="1" si="103"/>
        <v>0</v>
      </c>
      <c r="AL153" s="51">
        <f t="shared" ca="1" si="104"/>
        <v>0</v>
      </c>
      <c r="AM153" s="51"/>
      <c r="AN153" s="51">
        <f t="shared" ca="1" si="105"/>
        <v>0</v>
      </c>
      <c r="AO153" s="51"/>
      <c r="AP153" s="51">
        <f t="shared" ca="1" si="106"/>
        <v>0</v>
      </c>
      <c r="AQ153" s="51"/>
      <c r="AR153" s="51">
        <f t="shared" ca="1" si="107"/>
        <v>0</v>
      </c>
      <c r="AS153" s="51"/>
      <c r="AT153" s="51">
        <f t="shared" ca="1" si="108"/>
        <v>0</v>
      </c>
      <c r="AU153" s="51"/>
      <c r="AV153" s="51">
        <f t="shared" ca="1" si="109"/>
        <v>0</v>
      </c>
      <c r="AW153" s="51"/>
      <c r="AX153" s="51">
        <f t="shared" ca="1" si="110"/>
        <v>0</v>
      </c>
      <c r="AZ153" s="51">
        <f t="shared" ca="1" si="111"/>
        <v>0</v>
      </c>
    </row>
    <row r="154" spans="2:52" x14ac:dyDescent="0.2">
      <c r="B154" s="18">
        <f t="shared" ref="B154:B157" si="120">B153+1</f>
        <v>96</v>
      </c>
      <c r="D154" s="36" t="s">
        <v>138</v>
      </c>
      <c r="F154" s="51">
        <f ca="1">Function!T154</f>
        <v>0</v>
      </c>
      <c r="H154" s="79"/>
      <c r="K154" s="74">
        <f>_xlfn.IFNA(MATCH(J154,'Trans Factors'!$B$13:$B$450,0),0)</f>
        <v>0</v>
      </c>
      <c r="L154" s="51">
        <f t="shared" ca="1" si="99"/>
        <v>0</v>
      </c>
      <c r="O154" s="74">
        <f>_xlfn.IFNA(MATCH(N154,'Trans Factors'!$B$13:$B$450,0),0)</f>
        <v>0</v>
      </c>
      <c r="P154" s="20">
        <f ca="1">OFFSET('Trans Factors'!$B$13,$O154-1,P$14)*$L154+OFFSET('Trans Factors'!$B$13,$K154-1,P$14)*$H154</f>
        <v>0</v>
      </c>
      <c r="R154" s="20">
        <f ca="1">OFFSET('Trans Factors'!$B$13,$O154-1,R$14)*$L154+OFFSET('Trans Factors'!$B$13,$K154-1,R$14)*$H154</f>
        <v>0</v>
      </c>
      <c r="S154" s="20"/>
      <c r="T154" s="20">
        <f ca="1">OFFSET('Trans Factors'!$B$13,$O154-1,T$14)*$L154+OFFSET('Trans Factors'!$B$13,$K154-1,T$14)*$H154</f>
        <v>0</v>
      </c>
      <c r="U154" s="20"/>
      <c r="V154" s="20">
        <f ca="1">OFFSET('Trans Factors'!$B$13,$O154-1,V$14)*$L154+OFFSET('Trans Factors'!$B$13,$K154-1,V$14)*$H154</f>
        <v>0</v>
      </c>
      <c r="X154" s="20">
        <f ca="1">OFFSET('Trans Factors'!$B$13,$O154-1,X$14)*$L154+OFFSET('Trans Factors'!$B$13,$K154-1,X$14)*$H154</f>
        <v>0</v>
      </c>
      <c r="Y154" s="9"/>
      <c r="Z154" s="20">
        <f ca="1">OFFSET('Trans Factors'!$B$13,$O154-1,Z$14)*$L154+OFFSET('Trans Factors'!$B$13,$K154-1,Z$14)*$H154</f>
        <v>0</v>
      </c>
      <c r="AA154" s="20"/>
      <c r="AB154" s="20">
        <f ca="1">OFFSET('Trans Factors'!$B$13,$O154-1,AB$14)*$L154+OFFSET('Trans Factors'!$B$13,$K154-1,AB$14)*$H154</f>
        <v>0</v>
      </c>
      <c r="AD154" s="20">
        <f t="shared" ca="1" si="100"/>
        <v>0</v>
      </c>
      <c r="AF154" s="26" t="str">
        <f t="shared" ca="1" si="112"/>
        <v/>
      </c>
      <c r="AI154" s="93">
        <f ca="1">Function!AJ154</f>
        <v>0</v>
      </c>
      <c r="AJ154" s="99">
        <f t="shared" ca="1" si="103"/>
        <v>0</v>
      </c>
      <c r="AL154" s="51">
        <f t="shared" ca="1" si="104"/>
        <v>0</v>
      </c>
      <c r="AM154" s="51"/>
      <c r="AN154" s="51">
        <f t="shared" ca="1" si="105"/>
        <v>0</v>
      </c>
      <c r="AO154" s="51"/>
      <c r="AP154" s="51">
        <f t="shared" ca="1" si="106"/>
        <v>0</v>
      </c>
      <c r="AQ154" s="51"/>
      <c r="AR154" s="51">
        <f t="shared" ca="1" si="107"/>
        <v>0</v>
      </c>
      <c r="AS154" s="51"/>
      <c r="AT154" s="51">
        <f t="shared" ca="1" si="108"/>
        <v>0</v>
      </c>
      <c r="AU154" s="51"/>
      <c r="AV154" s="51">
        <f t="shared" ca="1" si="109"/>
        <v>0</v>
      </c>
      <c r="AW154" s="51"/>
      <c r="AX154" s="51">
        <f t="shared" ca="1" si="110"/>
        <v>0</v>
      </c>
      <c r="AZ154" s="51">
        <f t="shared" ca="1" si="111"/>
        <v>0</v>
      </c>
    </row>
    <row r="155" spans="2:52" x14ac:dyDescent="0.2">
      <c r="B155" s="18">
        <f t="shared" si="120"/>
        <v>97</v>
      </c>
      <c r="D155" s="36" t="s">
        <v>139</v>
      </c>
      <c r="F155" s="51">
        <f ca="1">Function!T155</f>
        <v>0</v>
      </c>
      <c r="H155" s="79"/>
      <c r="K155" s="74">
        <f>_xlfn.IFNA(MATCH(J155,'Trans Factors'!$B$13:$B$450,0),0)</f>
        <v>0</v>
      </c>
      <c r="L155" s="51">
        <f t="shared" ca="1" si="99"/>
        <v>0</v>
      </c>
      <c r="O155" s="74">
        <f>_xlfn.IFNA(MATCH(N155,'Trans Factors'!$B$13:$B$450,0),0)</f>
        <v>0</v>
      </c>
      <c r="P155" s="20">
        <f ca="1">OFFSET('Trans Factors'!$B$13,$O155-1,P$14)*$L155+OFFSET('Trans Factors'!$B$13,$K155-1,P$14)*$H155</f>
        <v>0</v>
      </c>
      <c r="R155" s="20">
        <f ca="1">OFFSET('Trans Factors'!$B$13,$O155-1,R$14)*$L155+OFFSET('Trans Factors'!$B$13,$K155-1,R$14)*$H155</f>
        <v>0</v>
      </c>
      <c r="S155" s="20"/>
      <c r="T155" s="20">
        <f ca="1">OFFSET('Trans Factors'!$B$13,$O155-1,T$14)*$L155+OFFSET('Trans Factors'!$B$13,$K155-1,T$14)*$H155</f>
        <v>0</v>
      </c>
      <c r="U155" s="20"/>
      <c r="V155" s="20">
        <f ca="1">OFFSET('Trans Factors'!$B$13,$O155-1,V$14)*$L155+OFFSET('Trans Factors'!$B$13,$K155-1,V$14)*$H155</f>
        <v>0</v>
      </c>
      <c r="X155" s="20">
        <f ca="1">OFFSET('Trans Factors'!$B$13,$O155-1,X$14)*$L155+OFFSET('Trans Factors'!$B$13,$K155-1,X$14)*$H155</f>
        <v>0</v>
      </c>
      <c r="Y155" s="9"/>
      <c r="Z155" s="20">
        <f ca="1">OFFSET('Trans Factors'!$B$13,$O155-1,Z$14)*$L155+OFFSET('Trans Factors'!$B$13,$K155-1,Z$14)*$H155</f>
        <v>0</v>
      </c>
      <c r="AA155" s="20"/>
      <c r="AB155" s="20">
        <f ca="1">OFFSET('Trans Factors'!$B$13,$O155-1,AB$14)*$L155+OFFSET('Trans Factors'!$B$13,$K155-1,AB$14)*$H155</f>
        <v>0</v>
      </c>
      <c r="AD155" s="20">
        <f t="shared" ca="1" si="100"/>
        <v>0</v>
      </c>
      <c r="AF155" s="26" t="str">
        <f t="shared" ca="1" si="112"/>
        <v/>
      </c>
      <c r="AI155" s="93">
        <f ca="1">Function!AJ155</f>
        <v>0</v>
      </c>
      <c r="AJ155" s="99">
        <f t="shared" ca="1" si="103"/>
        <v>0</v>
      </c>
      <c r="AL155" s="51">
        <f t="shared" ca="1" si="104"/>
        <v>0</v>
      </c>
      <c r="AM155" s="51"/>
      <c r="AN155" s="51">
        <f t="shared" ca="1" si="105"/>
        <v>0</v>
      </c>
      <c r="AO155" s="51"/>
      <c r="AP155" s="51">
        <f t="shared" ca="1" si="106"/>
        <v>0</v>
      </c>
      <c r="AQ155" s="51"/>
      <c r="AR155" s="51">
        <f t="shared" ca="1" si="107"/>
        <v>0</v>
      </c>
      <c r="AS155" s="51"/>
      <c r="AT155" s="51">
        <f t="shared" ca="1" si="108"/>
        <v>0</v>
      </c>
      <c r="AU155" s="51"/>
      <c r="AV155" s="51">
        <f t="shared" ca="1" si="109"/>
        <v>0</v>
      </c>
      <c r="AW155" s="51"/>
      <c r="AX155" s="51">
        <f t="shared" ca="1" si="110"/>
        <v>0</v>
      </c>
      <c r="AZ155" s="51">
        <f t="shared" ca="1" si="111"/>
        <v>0</v>
      </c>
    </row>
    <row r="156" spans="2:52" x14ac:dyDescent="0.2">
      <c r="B156" s="18">
        <f t="shared" si="120"/>
        <v>98</v>
      </c>
      <c r="D156" s="36" t="s">
        <v>140</v>
      </c>
      <c r="F156" s="51">
        <f ca="1">Function!T156</f>
        <v>0</v>
      </c>
      <c r="H156" s="79"/>
      <c r="K156" s="74">
        <f>_xlfn.IFNA(MATCH(J156,'Trans Factors'!$B$13:$B$450,0),0)</f>
        <v>0</v>
      </c>
      <c r="L156" s="51">
        <f t="shared" ca="1" si="99"/>
        <v>0</v>
      </c>
      <c r="O156" s="74">
        <f>_xlfn.IFNA(MATCH(N156,'Trans Factors'!$B$13:$B$450,0),0)</f>
        <v>0</v>
      </c>
      <c r="P156" s="20">
        <f ca="1">OFFSET('Trans Factors'!$B$13,$O156-1,P$14)*$L156+OFFSET('Trans Factors'!$B$13,$K156-1,P$14)*$H156</f>
        <v>0</v>
      </c>
      <c r="R156" s="20">
        <f ca="1">OFFSET('Trans Factors'!$B$13,$O156-1,R$14)*$L156+OFFSET('Trans Factors'!$B$13,$K156-1,R$14)*$H156</f>
        <v>0</v>
      </c>
      <c r="S156" s="20"/>
      <c r="T156" s="20">
        <f ca="1">OFFSET('Trans Factors'!$B$13,$O156-1,T$14)*$L156+OFFSET('Trans Factors'!$B$13,$K156-1,T$14)*$H156</f>
        <v>0</v>
      </c>
      <c r="U156" s="20"/>
      <c r="V156" s="20">
        <f ca="1">OFFSET('Trans Factors'!$B$13,$O156-1,V$14)*$L156+OFFSET('Trans Factors'!$B$13,$K156-1,V$14)*$H156</f>
        <v>0</v>
      </c>
      <c r="X156" s="20">
        <f ca="1">OFFSET('Trans Factors'!$B$13,$O156-1,X$14)*$L156+OFFSET('Trans Factors'!$B$13,$K156-1,X$14)*$H156</f>
        <v>0</v>
      </c>
      <c r="Y156" s="9"/>
      <c r="Z156" s="20">
        <f ca="1">OFFSET('Trans Factors'!$B$13,$O156-1,Z$14)*$L156+OFFSET('Trans Factors'!$B$13,$K156-1,Z$14)*$H156</f>
        <v>0</v>
      </c>
      <c r="AA156" s="20"/>
      <c r="AB156" s="20">
        <f ca="1">OFFSET('Trans Factors'!$B$13,$O156-1,AB$14)*$L156+OFFSET('Trans Factors'!$B$13,$K156-1,AB$14)*$H156</f>
        <v>0</v>
      </c>
      <c r="AD156" s="20">
        <f t="shared" ca="1" si="100"/>
        <v>0</v>
      </c>
      <c r="AF156" s="26" t="str">
        <f t="shared" ca="1" si="112"/>
        <v/>
      </c>
      <c r="AI156" s="93">
        <f ca="1">Function!AJ156</f>
        <v>0</v>
      </c>
      <c r="AJ156" s="99">
        <f t="shared" ca="1" si="103"/>
        <v>0</v>
      </c>
      <c r="AL156" s="51">
        <f t="shared" ca="1" si="104"/>
        <v>0</v>
      </c>
      <c r="AM156" s="51"/>
      <c r="AN156" s="51">
        <f t="shared" ca="1" si="105"/>
        <v>0</v>
      </c>
      <c r="AO156" s="51"/>
      <c r="AP156" s="51">
        <f t="shared" ca="1" si="106"/>
        <v>0</v>
      </c>
      <c r="AQ156" s="51"/>
      <c r="AR156" s="51">
        <f t="shared" ca="1" si="107"/>
        <v>0</v>
      </c>
      <c r="AS156" s="51"/>
      <c r="AT156" s="51">
        <f t="shared" ca="1" si="108"/>
        <v>0</v>
      </c>
      <c r="AU156" s="51"/>
      <c r="AV156" s="51">
        <f t="shared" ca="1" si="109"/>
        <v>0</v>
      </c>
      <c r="AW156" s="51"/>
      <c r="AX156" s="51">
        <f t="shared" ca="1" si="110"/>
        <v>0</v>
      </c>
      <c r="AZ156" s="51">
        <f t="shared" ca="1" si="111"/>
        <v>0</v>
      </c>
    </row>
    <row r="157" spans="2:52" x14ac:dyDescent="0.2">
      <c r="B157" s="18">
        <f t="shared" si="120"/>
        <v>99</v>
      </c>
      <c r="D157" s="36" t="s">
        <v>141</v>
      </c>
      <c r="F157" s="51">
        <f ca="1">Function!T157</f>
        <v>0</v>
      </c>
      <c r="H157" s="79"/>
      <c r="K157" s="74">
        <f>_xlfn.IFNA(MATCH(J157,'Trans Factors'!$B$13:$B$450,0),0)</f>
        <v>0</v>
      </c>
      <c r="L157" s="51">
        <f t="shared" ca="1" si="99"/>
        <v>0</v>
      </c>
      <c r="O157" s="74">
        <f>_xlfn.IFNA(MATCH(N157,'Trans Factors'!$B$13:$B$450,0),0)</f>
        <v>0</v>
      </c>
      <c r="P157" s="20">
        <f ca="1">OFFSET('Trans Factors'!$B$13,$O157-1,P$14)*$L157+OFFSET('Trans Factors'!$B$13,$K157-1,P$14)*$H157</f>
        <v>0</v>
      </c>
      <c r="R157" s="20">
        <f ca="1">OFFSET('Trans Factors'!$B$13,$O157-1,R$14)*$L157+OFFSET('Trans Factors'!$B$13,$K157-1,R$14)*$H157</f>
        <v>0</v>
      </c>
      <c r="S157" s="20"/>
      <c r="T157" s="20">
        <f ca="1">OFFSET('Trans Factors'!$B$13,$O157-1,T$14)*$L157+OFFSET('Trans Factors'!$B$13,$K157-1,T$14)*$H157</f>
        <v>0</v>
      </c>
      <c r="U157" s="20"/>
      <c r="V157" s="20">
        <f ca="1">OFFSET('Trans Factors'!$B$13,$O157-1,V$14)*$L157+OFFSET('Trans Factors'!$B$13,$K157-1,V$14)*$H157</f>
        <v>0</v>
      </c>
      <c r="X157" s="20">
        <f ca="1">OFFSET('Trans Factors'!$B$13,$O157-1,X$14)*$L157+OFFSET('Trans Factors'!$B$13,$K157-1,X$14)*$H157</f>
        <v>0</v>
      </c>
      <c r="Y157" s="9"/>
      <c r="Z157" s="20">
        <f ca="1">OFFSET('Trans Factors'!$B$13,$O157-1,Z$14)*$L157+OFFSET('Trans Factors'!$B$13,$K157-1,Z$14)*$H157</f>
        <v>0</v>
      </c>
      <c r="AA157" s="20"/>
      <c r="AB157" s="20">
        <f ca="1">OFFSET('Trans Factors'!$B$13,$O157-1,AB$14)*$L157+OFFSET('Trans Factors'!$B$13,$K157-1,AB$14)*$H157</f>
        <v>0</v>
      </c>
      <c r="AD157" s="20">
        <f t="shared" ca="1" si="100"/>
        <v>0</v>
      </c>
      <c r="AF157" s="26" t="str">
        <f t="shared" ca="1" si="112"/>
        <v/>
      </c>
      <c r="AI157" s="93">
        <f ca="1">Function!AJ157</f>
        <v>0</v>
      </c>
      <c r="AJ157" s="99">
        <f t="shared" ca="1" si="103"/>
        <v>0</v>
      </c>
      <c r="AL157" s="51">
        <f t="shared" ca="1" si="104"/>
        <v>0</v>
      </c>
      <c r="AM157" s="51"/>
      <c r="AN157" s="51">
        <f t="shared" ca="1" si="105"/>
        <v>0</v>
      </c>
      <c r="AO157" s="51"/>
      <c r="AP157" s="51">
        <f t="shared" ca="1" si="106"/>
        <v>0</v>
      </c>
      <c r="AQ157" s="51"/>
      <c r="AR157" s="51">
        <f t="shared" ca="1" si="107"/>
        <v>0</v>
      </c>
      <c r="AS157" s="51"/>
      <c r="AT157" s="51">
        <f t="shared" ca="1" si="108"/>
        <v>0</v>
      </c>
      <c r="AU157" s="51"/>
      <c r="AV157" s="51">
        <f t="shared" ca="1" si="109"/>
        <v>0</v>
      </c>
      <c r="AW157" s="51"/>
      <c r="AX157" s="51">
        <f t="shared" ca="1" si="110"/>
        <v>0</v>
      </c>
      <c r="AZ157" s="51">
        <f t="shared" ca="1" si="111"/>
        <v>0</v>
      </c>
    </row>
    <row r="158" spans="2:52" x14ac:dyDescent="0.2">
      <c r="D158" s="1" t="s">
        <v>143</v>
      </c>
      <c r="K158" s="74"/>
      <c r="O158" s="74"/>
      <c r="AF158" s="26" t="str">
        <f t="shared" si="112"/>
        <v/>
      </c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Z158" s="51"/>
    </row>
    <row r="159" spans="2:52" x14ac:dyDescent="0.2">
      <c r="B159" s="18">
        <f>B157+1</f>
        <v>100</v>
      </c>
      <c r="D159" s="36" t="s">
        <v>144</v>
      </c>
      <c r="F159" s="51">
        <f ca="1">Function!T159</f>
        <v>12393.267122205592</v>
      </c>
      <c r="H159" s="79"/>
      <c r="K159" s="74">
        <f>_xlfn.IFNA(MATCH(J159,'Trans Factors'!$B$13:$B$450,0),0)</f>
        <v>0</v>
      </c>
      <c r="L159" s="51">
        <f t="shared" ca="1" si="99"/>
        <v>12393.267122205592</v>
      </c>
      <c r="N159" s="18" t="s">
        <v>266</v>
      </c>
      <c r="O159" s="74">
        <f>_xlfn.IFNA(MATCH(N159,'Trans Factors'!$B$13:$B$450,0),0)</f>
        <v>26</v>
      </c>
      <c r="P159" s="20">
        <f ca="1">OFFSET('Trans Factors'!$B$13,$O159-1,P$14)*$L159+OFFSET('Trans Factors'!$B$13,$K159-1,P$14)*$H159</f>
        <v>622.27508812461429</v>
      </c>
      <c r="R159" s="20">
        <f ca="1">OFFSET('Trans Factors'!$B$13,$O159-1,R$14)*$L159+OFFSET('Trans Factors'!$B$13,$K159-1,R$14)*$H159</f>
        <v>102.19508532059668</v>
      </c>
      <c r="S159" s="20"/>
      <c r="T159" s="20">
        <f ca="1">OFFSET('Trans Factors'!$B$13,$O159-1,T$14)*$L159+OFFSET('Trans Factors'!$B$13,$K159-1,T$14)*$H159</f>
        <v>1712.5079687339637</v>
      </c>
      <c r="U159" s="20"/>
      <c r="V159" s="20">
        <f ca="1">OFFSET('Trans Factors'!$B$13,$O159-1,V$14)*$L159+OFFSET('Trans Factors'!$B$13,$K159-1,V$14)*$H159</f>
        <v>7159.5813442289791</v>
      </c>
      <c r="X159" s="20">
        <f ca="1">OFFSET('Trans Factors'!$B$13,$O159-1,X$14)*$L159+OFFSET('Trans Factors'!$B$13,$K159-1,X$14)*$H159</f>
        <v>821.92342627756375</v>
      </c>
      <c r="Y159" s="9"/>
      <c r="Z159" s="20">
        <f ca="1">OFFSET('Trans Factors'!$B$13,$O159-1,Z$14)*$L159+OFFSET('Trans Factors'!$B$13,$K159-1,Z$14)*$H159</f>
        <v>1974.7842095198753</v>
      </c>
      <c r="AA159" s="20"/>
      <c r="AB159" s="20">
        <f ca="1">OFFSET('Trans Factors'!$B$13,$O159-1,AB$14)*$L159+OFFSET('Trans Factors'!$B$13,$K159-1,AB$14)*$H159</f>
        <v>0</v>
      </c>
      <c r="AD159" s="20">
        <f t="shared" ca="1" si="100"/>
        <v>12393.267122205594</v>
      </c>
      <c r="AF159" s="26" t="str">
        <f ca="1">IF(ROUND(F159,4)=ROUND(AD159,4), "", "check")</f>
        <v/>
      </c>
      <c r="AI159" s="93"/>
      <c r="AJ159" s="99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Z159" s="51"/>
    </row>
    <row r="160" spans="2:52" x14ac:dyDescent="0.2">
      <c r="B160" s="18">
        <f>B159+1</f>
        <v>101</v>
      </c>
      <c r="D160" s="36" t="s">
        <v>147</v>
      </c>
      <c r="F160" s="51">
        <f ca="1">Function!T160</f>
        <v>15289.379593203623</v>
      </c>
      <c r="H160" s="38"/>
      <c r="K160" s="74">
        <f>_xlfn.IFNA(MATCH(J160,'Trans Factors'!$B$13:$B$450,0),0)</f>
        <v>0</v>
      </c>
      <c r="L160" s="51">
        <f t="shared" ca="1" si="99"/>
        <v>15289.379593203623</v>
      </c>
      <c r="N160" s="18" t="s">
        <v>267</v>
      </c>
      <c r="O160" s="74">
        <f>_xlfn.IFNA(MATCH(N160,'Trans Factors'!$B$13:$B$450,0),0)</f>
        <v>56</v>
      </c>
      <c r="P160" s="23">
        <f ca="1">OFFSET('Trans Factors'!$B$13,$O160-1,P$14)*$L160+OFFSET('Trans Factors'!$B$13,$K160-1,P$14)*$H160</f>
        <v>707.45307143123739</v>
      </c>
      <c r="R160" s="23">
        <f ca="1">OFFSET('Trans Factors'!$B$13,$O160-1,R$14)*$L160+OFFSET('Trans Factors'!$B$13,$K160-1,R$14)*$H160</f>
        <v>116.00360259243392</v>
      </c>
      <c r="S160" s="23"/>
      <c r="T160" s="23">
        <f ca="1">OFFSET('Trans Factors'!$B$13,$O160-1,T$14)*$L160+OFFSET('Trans Factors'!$B$13,$K160-1,T$14)*$H160</f>
        <v>2138.7942869325339</v>
      </c>
      <c r="U160" s="23"/>
      <c r="V160" s="23">
        <f ca="1">OFFSET('Trans Factors'!$B$13,$O160-1,V$14)*$L160+OFFSET('Trans Factors'!$B$13,$K160-1,V$14)*$H160</f>
        <v>9074.3444736795718</v>
      </c>
      <c r="X160" s="23">
        <f ca="1">OFFSET('Trans Factors'!$B$13,$O160-1,X$14)*$L160+OFFSET('Trans Factors'!$B$13,$K160-1,X$14)*$H160</f>
        <v>939.77066594133214</v>
      </c>
      <c r="Y160" s="9"/>
      <c r="Z160" s="23">
        <f ca="1">OFFSET('Trans Factors'!$B$13,$O160-1,Z$14)*$L160+OFFSET('Trans Factors'!$B$13,$K160-1,Z$14)*$H160</f>
        <v>2313.0134926265141</v>
      </c>
      <c r="AA160" s="20"/>
      <c r="AB160" s="23">
        <f ca="1">OFFSET('Trans Factors'!$B$13,$O160-1,AB$14)*$L160+OFFSET('Trans Factors'!$B$13,$K160-1,AB$14)*$H160</f>
        <v>0</v>
      </c>
      <c r="AD160" s="23">
        <f t="shared" ca="1" si="100"/>
        <v>15289.379593203625</v>
      </c>
      <c r="AF160" s="26" t="str">
        <f t="shared" ca="1" si="112"/>
        <v/>
      </c>
      <c r="AI160" s="93">
        <f>Function!AJ160</f>
        <v>8764.4492229631669</v>
      </c>
      <c r="AJ160" s="99">
        <f t="shared" ref="AJ160" ca="1" si="121">IFERROR(AI160/F160,0)</f>
        <v>0.57323772815864327</v>
      </c>
      <c r="AL160" s="51">
        <f t="shared" ca="1" si="104"/>
        <v>405.53879144609692</v>
      </c>
      <c r="AM160" s="51"/>
      <c r="AN160" s="51">
        <f t="shared" ca="1" si="105"/>
        <v>66.497641608304917</v>
      </c>
      <c r="AO160" s="51"/>
      <c r="AP160" s="51">
        <f t="shared" ca="1" si="106"/>
        <v>1226.0375780398911</v>
      </c>
      <c r="AQ160" s="51"/>
      <c r="AR160" s="51">
        <f t="shared" ca="1" si="107"/>
        <v>5201.756610621017</v>
      </c>
      <c r="AS160" s="51"/>
      <c r="AT160" s="51">
        <f t="shared" ca="1" si="108"/>
        <v>538.71200153434449</v>
      </c>
      <c r="AU160" s="51"/>
      <c r="AV160" s="51">
        <f t="shared" ca="1" si="109"/>
        <v>1325.9065997135117</v>
      </c>
      <c r="AW160" s="51"/>
      <c r="AX160" s="51">
        <f t="shared" ca="1" si="110"/>
        <v>0</v>
      </c>
      <c r="AZ160" s="51">
        <f t="shared" ca="1" si="111"/>
        <v>8764.4492229631651</v>
      </c>
    </row>
    <row r="161" spans="2:52" x14ac:dyDescent="0.2">
      <c r="S161" s="20"/>
      <c r="U161" s="20"/>
      <c r="AF161" s="26" t="str">
        <f t="shared" si="112"/>
        <v/>
      </c>
    </row>
    <row r="162" spans="2:52" x14ac:dyDescent="0.2">
      <c r="B162" s="18">
        <f>B160+1</f>
        <v>102</v>
      </c>
      <c r="D162" s="1" t="s">
        <v>150</v>
      </c>
      <c r="F162" s="81">
        <f ca="1">SUM(F115:F160)</f>
        <v>109276.4088409004</v>
      </c>
      <c r="H162" s="81">
        <f>SUM(H115:H160)</f>
        <v>0</v>
      </c>
      <c r="L162" s="81">
        <f ca="1">SUM(L115:L160)</f>
        <v>109276.4088409004</v>
      </c>
      <c r="P162" s="11">
        <f ca="1">SUM(P115:P160)</f>
        <v>2907.9761813347072</v>
      </c>
      <c r="R162" s="11">
        <f ca="1">SUM(R115:R160)</f>
        <v>476.83122303131188</v>
      </c>
      <c r="S162" s="20"/>
      <c r="T162" s="11">
        <f ca="1">SUM(T115:T160)</f>
        <v>8791.4846854673433</v>
      </c>
      <c r="U162" s="20"/>
      <c r="V162" s="11">
        <f ca="1">SUM(V115:V160)</f>
        <v>52521.373719708354</v>
      </c>
      <c r="X162" s="11">
        <f ca="1">SUM(X115:X160)</f>
        <v>3862.9144784765754</v>
      </c>
      <c r="Z162" s="11">
        <f ca="1">SUM(Z115:Z160)</f>
        <v>10802.132292199432</v>
      </c>
      <c r="AB162" s="11">
        <f ca="1">SUM(AB115:AB160)</f>
        <v>29913.696260682678</v>
      </c>
      <c r="AD162" s="11">
        <f ca="1">SUM(AD115:AD160)</f>
        <v>109276.40884090042</v>
      </c>
      <c r="AF162" s="26" t="str">
        <f t="shared" ca="1" si="112"/>
        <v/>
      </c>
      <c r="AI162" s="94">
        <f ca="1">SUM(AI116:AI161)</f>
        <v>21572.951217688635</v>
      </c>
      <c r="AL162" s="94">
        <f ca="1">SUM(AL116:AL161)</f>
        <v>1083.193800934238</v>
      </c>
      <c r="AN162" s="94">
        <f ca="1">SUM(AN116:AN161)</f>
        <v>177.89091194190325</v>
      </c>
      <c r="AP162" s="94">
        <f ca="1">SUM(AP116:AP161)</f>
        <v>2980.9613966285642</v>
      </c>
      <c r="AR162" s="94">
        <f ca="1">SUM(AR116:AR161)</f>
        <v>12462.678126366231</v>
      </c>
      <c r="AT162" s="94">
        <f ca="1">SUM(AT116:AT161)</f>
        <v>1430.7215203964552</v>
      </c>
      <c r="AV162" s="94">
        <f ca="1">SUM(AV116:AV161)</f>
        <v>3437.5054614212449</v>
      </c>
      <c r="AX162" s="94">
        <f ca="1">SUM(AX116:AX161)</f>
        <v>0</v>
      </c>
      <c r="AZ162" s="94">
        <f ca="1">SUM(AZ116:AZ161)</f>
        <v>21572.951217688635</v>
      </c>
    </row>
    <row r="163" spans="2:52" x14ac:dyDescent="0.2">
      <c r="S163" s="20"/>
      <c r="U163" s="20"/>
      <c r="AF163" s="26" t="str">
        <f t="shared" si="112"/>
        <v/>
      </c>
      <c r="AI163" s="101"/>
      <c r="AL163" s="101"/>
      <c r="AN163" s="101"/>
      <c r="AP163" s="101"/>
      <c r="AR163" s="101"/>
      <c r="AT163" s="101"/>
      <c r="AV163" s="101"/>
      <c r="AX163" s="101"/>
      <c r="AZ163" s="101"/>
    </row>
    <row r="164" spans="2:52" ht="13.5" thickBot="1" x14ac:dyDescent="0.25">
      <c r="B164" s="18">
        <f>B162+1</f>
        <v>103</v>
      </c>
      <c r="D164" s="1" t="s">
        <v>151</v>
      </c>
      <c r="F164" s="83">
        <f ca="1">F162+F104+F109+F108+F97</f>
        <v>403717.30409028684</v>
      </c>
      <c r="H164" s="83">
        <f>H162+H104+H109+H108+H97</f>
        <v>0</v>
      </c>
      <c r="L164" s="83">
        <f ca="1">L162+L104+L109+L108+L97</f>
        <v>403717.30409028684</v>
      </c>
      <c r="P164" s="35">
        <f ca="1">P162+P104+P109+P108+P97</f>
        <v>12889.72691135346</v>
      </c>
      <c r="R164" s="35">
        <f ca="1">R162+R104+R109+R108+R97</f>
        <v>1418.3718363261085</v>
      </c>
      <c r="S164" s="20"/>
      <c r="T164" s="35">
        <f ca="1">T162+T104+T109+T108+T97</f>
        <v>46033.650718814592</v>
      </c>
      <c r="U164" s="20"/>
      <c r="V164" s="35">
        <f ca="1">V162+V104+V109+V108+V97</f>
        <v>229743.82612937456</v>
      </c>
      <c r="X164" s="35">
        <f ca="1">X162+X104+X109+X108+X97</f>
        <v>30569.722628306641</v>
      </c>
      <c r="Z164" s="35">
        <f ca="1">Z162+Z104+Z109+Z108+Z97</f>
        <v>53148.309605428803</v>
      </c>
      <c r="AB164" s="35">
        <f ca="1">AB162+AB104+AB109+AB108+AB97</f>
        <v>29913.696260682678</v>
      </c>
      <c r="AD164" s="35">
        <f ca="1">AD162+AD104+AD109+AD108+AD97</f>
        <v>403717.30409028684</v>
      </c>
      <c r="AF164" s="26" t="str">
        <f t="shared" ca="1" si="112"/>
        <v/>
      </c>
    </row>
    <row r="165" spans="2:52" ht="13.5" thickTop="1" x14ac:dyDescent="0.2">
      <c r="F165" s="51"/>
      <c r="H165" s="51"/>
      <c r="L165" s="51"/>
      <c r="P165" s="21"/>
      <c r="R165" s="21"/>
      <c r="S165" s="20"/>
      <c r="T165" s="21"/>
      <c r="U165" s="20"/>
      <c r="V165" s="21"/>
      <c r="X165" s="21"/>
      <c r="Z165" s="21"/>
      <c r="AB165" s="21"/>
      <c r="AD165" s="21"/>
      <c r="AF165" s="26" t="str">
        <f t="shared" si="112"/>
        <v/>
      </c>
    </row>
    <row r="166" spans="2:52" x14ac:dyDescent="0.2">
      <c r="F166" s="51"/>
      <c r="H166" s="51"/>
      <c r="L166" s="51"/>
      <c r="S166" s="20"/>
      <c r="U166" s="20"/>
      <c r="AF166" s="26" t="str">
        <f t="shared" si="112"/>
        <v/>
      </c>
    </row>
    <row r="167" spans="2:52" x14ac:dyDescent="0.2">
      <c r="F167" s="51"/>
      <c r="H167" s="51"/>
      <c r="L167" s="51"/>
      <c r="S167" s="20"/>
      <c r="U167" s="20"/>
      <c r="AF167" s="26" t="str">
        <f t="shared" si="112"/>
        <v/>
      </c>
    </row>
    <row r="168" spans="2:52" x14ac:dyDescent="0.2">
      <c r="D168" s="6" t="s">
        <v>152</v>
      </c>
      <c r="S168" s="20"/>
      <c r="U168" s="20"/>
      <c r="AF168" s="26" t="str">
        <f t="shared" si="112"/>
        <v/>
      </c>
    </row>
    <row r="169" spans="2:52" x14ac:dyDescent="0.2">
      <c r="D169" s="6"/>
      <c r="F169" s="51"/>
      <c r="H169" s="79"/>
      <c r="K169" s="74"/>
      <c r="L169" s="51"/>
      <c r="O169" s="74"/>
      <c r="P169" s="20"/>
      <c r="R169" s="20"/>
      <c r="S169" s="20"/>
      <c r="T169" s="20"/>
      <c r="U169" s="20"/>
      <c r="V169" s="20"/>
      <c r="X169" s="20"/>
      <c r="Y169" s="20"/>
      <c r="Z169" s="20"/>
      <c r="AA169" s="20"/>
      <c r="AB169" s="20"/>
      <c r="AD169" s="20"/>
      <c r="AF169" s="26" t="str">
        <f t="shared" si="112"/>
        <v/>
      </c>
    </row>
    <row r="170" spans="2:52" x14ac:dyDescent="0.2">
      <c r="B170" s="18">
        <f>B164+1</f>
        <v>104</v>
      </c>
      <c r="D170" s="1" t="s">
        <v>153</v>
      </c>
      <c r="F170" s="51">
        <f ca="1">Function!T170</f>
        <v>0</v>
      </c>
      <c r="H170" s="79"/>
      <c r="K170" s="74">
        <f>_xlfn.IFNA(MATCH(J170,'Trans Factors'!$B$70:$B$520,0),0)</f>
        <v>0</v>
      </c>
      <c r="L170" s="51">
        <f t="shared" ref="L170:L176" ca="1" si="122">F170-H170</f>
        <v>0</v>
      </c>
      <c r="O170" s="74">
        <f>_xlfn.IFNA(MATCH(N170,'Trans Factors'!$B$13:$B$450,0),0)</f>
        <v>0</v>
      </c>
      <c r="P170" s="20">
        <f ca="1">OFFSET('Trans Factors'!$B$13,$O170-1,P$14)*$L170+OFFSET('Trans Factors'!$B$13,$K170-1,P$14)*$H170</f>
        <v>0</v>
      </c>
      <c r="R170" s="20">
        <f ca="1">OFFSET('Trans Factors'!$B$13,$O170-1,R$14)*$L170+OFFSET('Trans Factors'!$B$13,$K170-1,R$14)*$H170</f>
        <v>0</v>
      </c>
      <c r="S170" s="20"/>
      <c r="T170" s="20">
        <f ca="1">OFFSET('Trans Factors'!$B$13,$O170-1,T$14)*$L170+OFFSET('Trans Factors'!$B$13,$K170-1,T$14)*$H170</f>
        <v>0</v>
      </c>
      <c r="U170" s="20"/>
      <c r="V170" s="20">
        <f ca="1">OFFSET('Trans Factors'!$B$13,$O170-1,V$14)*$L170+OFFSET('Trans Factors'!$B$13,$K170-1,V$14)*$H170</f>
        <v>0</v>
      </c>
      <c r="X170" s="20">
        <f ca="1">OFFSET('Trans Factors'!$B$13,$O170-1,X$14)*$L170+OFFSET('Trans Factors'!$B$13,$K170-1,X$14)*$H170</f>
        <v>0</v>
      </c>
      <c r="Y170" s="9"/>
      <c r="Z170" s="20">
        <f ca="1">OFFSET('Trans Factors'!$B$13,$O170-1,Z$14)*$L170+OFFSET('Trans Factors'!$B$13,$K170-1,Z$14)*$H170</f>
        <v>0</v>
      </c>
      <c r="AA170" s="20"/>
      <c r="AB170" s="20">
        <f ca="1">OFFSET('Trans Factors'!$B$13,$O170-1,AB$14)*$L170+OFFSET('Trans Factors'!$B$13,$K170-1,AB$14)*$H170</f>
        <v>0</v>
      </c>
      <c r="AD170" s="20">
        <f t="shared" ref="AD170:AD176" ca="1" si="123">P170+R170+T170+V170+X170+Z170+AB170</f>
        <v>0</v>
      </c>
      <c r="AF170" s="26" t="str">
        <f t="shared" ca="1" si="112"/>
        <v/>
      </c>
    </row>
    <row r="171" spans="2:52" x14ac:dyDescent="0.2">
      <c r="B171" s="18">
        <f t="shared" ref="B171:B176" si="124">B170+1</f>
        <v>105</v>
      </c>
      <c r="D171" s="1" t="s">
        <v>154</v>
      </c>
      <c r="F171" s="51">
        <f ca="1">Function!T171</f>
        <v>0</v>
      </c>
      <c r="H171" s="79"/>
      <c r="J171" s="2"/>
      <c r="K171" s="74">
        <f>_xlfn.IFNA(MATCH(J171,'Trans Factors'!$B$70:$B$520,0),0)</f>
        <v>0</v>
      </c>
      <c r="L171" s="51">
        <f t="shared" ca="1" si="122"/>
        <v>0</v>
      </c>
      <c r="O171" s="74">
        <f>_xlfn.IFNA(MATCH(N171,'Trans Factors'!$B$13:$B$450,0),0)</f>
        <v>0</v>
      </c>
      <c r="P171" s="20">
        <f ca="1">OFFSET('Trans Factors'!$B$13,$O171-1,P$14)*$L171+OFFSET('Trans Factors'!$B$13,$K171-1,P$14)*$H171</f>
        <v>0</v>
      </c>
      <c r="R171" s="20">
        <f ca="1">OFFSET('Trans Factors'!$B$13,$O171-1,R$14)*$L171+OFFSET('Trans Factors'!$B$13,$K171-1,R$14)*$H171</f>
        <v>0</v>
      </c>
      <c r="S171" s="20"/>
      <c r="T171" s="20">
        <f ca="1">OFFSET('Trans Factors'!$B$13,$O171-1,T$14)*$L171+OFFSET('Trans Factors'!$B$13,$K171-1,T$14)*$H171</f>
        <v>0</v>
      </c>
      <c r="U171" s="20"/>
      <c r="V171" s="20">
        <f ca="1">OFFSET('Trans Factors'!$B$13,$O171-1,V$14)*$L171+OFFSET('Trans Factors'!$B$13,$K171-1,V$14)*$H171</f>
        <v>0</v>
      </c>
      <c r="X171" s="20">
        <f ca="1">OFFSET('Trans Factors'!$B$13,$O171-1,X$14)*$L171+OFFSET('Trans Factors'!$B$13,$K171-1,X$14)*$H171</f>
        <v>0</v>
      </c>
      <c r="Y171" s="9"/>
      <c r="Z171" s="20">
        <f ca="1">OFFSET('Trans Factors'!$B$13,$O171-1,Z$14)*$L171+OFFSET('Trans Factors'!$B$13,$K171-1,Z$14)*$H171</f>
        <v>0</v>
      </c>
      <c r="AA171" s="20"/>
      <c r="AB171" s="20">
        <f ca="1">OFFSET('Trans Factors'!$B$13,$O171-1,AB$14)*$L171+OFFSET('Trans Factors'!$B$13,$K171-1,AB$14)*$H171</f>
        <v>0</v>
      </c>
      <c r="AD171" s="20">
        <f t="shared" ca="1" si="123"/>
        <v>0</v>
      </c>
      <c r="AF171" s="26" t="str">
        <f t="shared" ca="1" si="112"/>
        <v/>
      </c>
    </row>
    <row r="172" spans="2:52" x14ac:dyDescent="0.2">
      <c r="B172" s="18">
        <f t="shared" si="124"/>
        <v>106</v>
      </c>
      <c r="D172" s="1" t="s">
        <v>155</v>
      </c>
      <c r="F172" s="51">
        <f ca="1">Function!T172</f>
        <v>0</v>
      </c>
      <c r="H172" s="79"/>
      <c r="J172" s="2"/>
      <c r="K172" s="74">
        <f>_xlfn.IFNA(MATCH(J172,'Trans Factors'!$B$70:$B$520,0),0)</f>
        <v>0</v>
      </c>
      <c r="L172" s="51">
        <f t="shared" ca="1" si="122"/>
        <v>0</v>
      </c>
      <c r="O172" s="74">
        <f>_xlfn.IFNA(MATCH(N172,'Trans Factors'!$B$13:$B$450,0),0)</f>
        <v>0</v>
      </c>
      <c r="P172" s="20">
        <f ca="1">OFFSET('Trans Factors'!$B$13,$O172-1,P$14)*$L172+OFFSET('Trans Factors'!$B$13,$K172-1,P$14)*$H172</f>
        <v>0</v>
      </c>
      <c r="R172" s="20">
        <f ca="1">OFFSET('Trans Factors'!$B$13,$O172-1,R$14)*$L172+OFFSET('Trans Factors'!$B$13,$K172-1,R$14)*$H172</f>
        <v>0</v>
      </c>
      <c r="S172" s="20"/>
      <c r="T172" s="20">
        <f ca="1">OFFSET('Trans Factors'!$B$13,$O172-1,T$14)*$L172+OFFSET('Trans Factors'!$B$13,$K172-1,T$14)*$H172</f>
        <v>0</v>
      </c>
      <c r="U172" s="20"/>
      <c r="V172" s="20">
        <f ca="1">OFFSET('Trans Factors'!$B$13,$O172-1,V$14)*$L172+OFFSET('Trans Factors'!$B$13,$K172-1,V$14)*$H172</f>
        <v>0</v>
      </c>
      <c r="X172" s="20">
        <f ca="1">OFFSET('Trans Factors'!$B$13,$O172-1,X$14)*$L172+OFFSET('Trans Factors'!$B$13,$K172-1,X$14)*$H172</f>
        <v>0</v>
      </c>
      <c r="Y172" s="9"/>
      <c r="Z172" s="20">
        <f ca="1">OFFSET('Trans Factors'!$B$13,$O172-1,Z$14)*$L172+OFFSET('Trans Factors'!$B$13,$K172-1,Z$14)*$H172</f>
        <v>0</v>
      </c>
      <c r="AA172" s="20"/>
      <c r="AB172" s="20">
        <f ca="1">OFFSET('Trans Factors'!$B$13,$O172-1,AB$14)*$L172+OFFSET('Trans Factors'!$B$13,$K172-1,AB$14)*$H172</f>
        <v>0</v>
      </c>
      <c r="AD172" s="20">
        <f t="shared" ca="1" si="123"/>
        <v>0</v>
      </c>
      <c r="AF172" s="26" t="str">
        <f t="shared" ca="1" si="112"/>
        <v/>
      </c>
    </row>
    <row r="173" spans="2:52" x14ac:dyDescent="0.2">
      <c r="B173" s="18">
        <f t="shared" si="124"/>
        <v>107</v>
      </c>
      <c r="D173" s="1" t="s">
        <v>156</v>
      </c>
      <c r="F173" s="51">
        <f ca="1">Function!T173</f>
        <v>0</v>
      </c>
      <c r="H173" s="79"/>
      <c r="J173" s="2"/>
      <c r="K173" s="74">
        <f>_xlfn.IFNA(MATCH(J173,'Trans Factors'!$B$70:$B$520,0),0)</f>
        <v>0</v>
      </c>
      <c r="L173" s="51">
        <f t="shared" ca="1" si="122"/>
        <v>0</v>
      </c>
      <c r="O173" s="74">
        <f>_xlfn.IFNA(MATCH(N173,'Trans Factors'!$B$13:$B$450,0),0)</f>
        <v>0</v>
      </c>
      <c r="P173" s="20">
        <f ca="1">OFFSET('Trans Factors'!$B$13,$O173-1,P$14)*$L173+OFFSET('Trans Factors'!$B$13,$K173-1,P$14)*$H173</f>
        <v>0</v>
      </c>
      <c r="R173" s="20">
        <f ca="1">OFFSET('Trans Factors'!$B$13,$O173-1,R$14)*$L173+OFFSET('Trans Factors'!$B$13,$K173-1,R$14)*$H173</f>
        <v>0</v>
      </c>
      <c r="S173" s="20"/>
      <c r="T173" s="20">
        <f ca="1">OFFSET('Trans Factors'!$B$13,$O173-1,T$14)*$L173+OFFSET('Trans Factors'!$B$13,$K173-1,T$14)*$H173</f>
        <v>0</v>
      </c>
      <c r="U173" s="20"/>
      <c r="V173" s="20">
        <f ca="1">OFFSET('Trans Factors'!$B$13,$O173-1,V$14)*$L173+OFFSET('Trans Factors'!$B$13,$K173-1,V$14)*$H173</f>
        <v>0</v>
      </c>
      <c r="X173" s="20">
        <f ca="1">OFFSET('Trans Factors'!$B$13,$O173-1,X$14)*$L173+OFFSET('Trans Factors'!$B$13,$K173-1,X$14)*$H173</f>
        <v>0</v>
      </c>
      <c r="Y173" s="9"/>
      <c r="Z173" s="20">
        <f ca="1">OFFSET('Trans Factors'!$B$13,$O173-1,Z$14)*$L173+OFFSET('Trans Factors'!$B$13,$K173-1,Z$14)*$H173</f>
        <v>0</v>
      </c>
      <c r="AA173" s="20"/>
      <c r="AB173" s="20">
        <f ca="1">OFFSET('Trans Factors'!$B$13,$O173-1,AB$14)*$L173+OFFSET('Trans Factors'!$B$13,$K173-1,AB$14)*$H173</f>
        <v>0</v>
      </c>
      <c r="AD173" s="20">
        <f t="shared" ca="1" si="123"/>
        <v>0</v>
      </c>
      <c r="AF173" s="26" t="str">
        <f t="shared" ca="1" si="112"/>
        <v/>
      </c>
    </row>
    <row r="174" spans="2:52" x14ac:dyDescent="0.2">
      <c r="B174" s="18">
        <f t="shared" si="124"/>
        <v>108</v>
      </c>
      <c r="D174" s="1" t="s">
        <v>157</v>
      </c>
      <c r="F174" s="51">
        <f ca="1">Function!T174</f>
        <v>0</v>
      </c>
      <c r="H174" s="79"/>
      <c r="J174" s="2"/>
      <c r="K174" s="74">
        <f>_xlfn.IFNA(MATCH(J174,'Trans Factors'!$B$70:$B$520,0),0)</f>
        <v>0</v>
      </c>
      <c r="L174" s="51">
        <f t="shared" ca="1" si="122"/>
        <v>0</v>
      </c>
      <c r="O174" s="74">
        <f>_xlfn.IFNA(MATCH(N174,'Trans Factors'!$B$13:$B$450,0),0)</f>
        <v>0</v>
      </c>
      <c r="P174" s="20">
        <f ca="1">OFFSET('Trans Factors'!$B$13,$O174-1,P$14)*$L174+OFFSET('Trans Factors'!$B$13,$K174-1,P$14)*$H174</f>
        <v>0</v>
      </c>
      <c r="R174" s="20">
        <f ca="1">OFFSET('Trans Factors'!$B$13,$O174-1,R$14)*$L174+OFFSET('Trans Factors'!$B$13,$K174-1,R$14)*$H174</f>
        <v>0</v>
      </c>
      <c r="S174" s="20"/>
      <c r="T174" s="20">
        <f ca="1">OFFSET('Trans Factors'!$B$13,$O174-1,T$14)*$L174+OFFSET('Trans Factors'!$B$13,$K174-1,T$14)*$H174</f>
        <v>0</v>
      </c>
      <c r="U174" s="20"/>
      <c r="V174" s="20">
        <f ca="1">OFFSET('Trans Factors'!$B$13,$O174-1,V$14)*$L174+OFFSET('Trans Factors'!$B$13,$K174-1,V$14)*$H174</f>
        <v>0</v>
      </c>
      <c r="X174" s="20">
        <f ca="1">OFFSET('Trans Factors'!$B$13,$O174-1,X$14)*$L174+OFFSET('Trans Factors'!$B$13,$K174-1,X$14)*$H174</f>
        <v>0</v>
      </c>
      <c r="Y174" s="9"/>
      <c r="Z174" s="20">
        <f ca="1">OFFSET('Trans Factors'!$B$13,$O174-1,Z$14)*$L174+OFFSET('Trans Factors'!$B$13,$K174-1,Z$14)*$H174</f>
        <v>0</v>
      </c>
      <c r="AA174" s="20"/>
      <c r="AB174" s="20">
        <f ca="1">OFFSET('Trans Factors'!$B$13,$O174-1,AB$14)*$L174+OFFSET('Trans Factors'!$B$13,$K174-1,AB$14)*$H174</f>
        <v>0</v>
      </c>
      <c r="AD174" s="20">
        <f t="shared" ca="1" si="123"/>
        <v>0</v>
      </c>
      <c r="AF174" s="26" t="str">
        <f t="shared" ca="1" si="112"/>
        <v/>
      </c>
    </row>
    <row r="175" spans="2:52" x14ac:dyDescent="0.2">
      <c r="B175" s="18">
        <f t="shared" si="124"/>
        <v>109</v>
      </c>
      <c r="D175" s="1" t="s">
        <v>158</v>
      </c>
      <c r="F175" s="51">
        <f ca="1">Function!T175</f>
        <v>0</v>
      </c>
      <c r="H175" s="79"/>
      <c r="J175" s="2"/>
      <c r="K175" s="74">
        <f>_xlfn.IFNA(MATCH(J175,'Trans Factors'!$B$70:$B$520,0),0)</f>
        <v>0</v>
      </c>
      <c r="L175" s="51">
        <f t="shared" ca="1" si="122"/>
        <v>0</v>
      </c>
      <c r="O175" s="74">
        <f>_xlfn.IFNA(MATCH(N175,'Trans Factors'!$B$13:$B$450,0),0)</f>
        <v>0</v>
      </c>
      <c r="P175" s="20">
        <f ca="1">OFFSET('Trans Factors'!$B$13,$O175-1,P$14)*$L175+OFFSET('Trans Factors'!$B$13,$K175-1,P$14)*$H175</f>
        <v>0</v>
      </c>
      <c r="R175" s="20">
        <f ca="1">OFFSET('Trans Factors'!$B$13,$O175-1,R$14)*$L175+OFFSET('Trans Factors'!$B$13,$K175-1,R$14)*$H175</f>
        <v>0</v>
      </c>
      <c r="S175" s="20"/>
      <c r="T175" s="20">
        <f ca="1">OFFSET('Trans Factors'!$B$13,$O175-1,T$14)*$L175+OFFSET('Trans Factors'!$B$13,$K175-1,T$14)*$H175</f>
        <v>0</v>
      </c>
      <c r="U175" s="20"/>
      <c r="V175" s="20">
        <f ca="1">OFFSET('Trans Factors'!$B$13,$O175-1,V$14)*$L175+OFFSET('Trans Factors'!$B$13,$K175-1,V$14)*$H175</f>
        <v>0</v>
      </c>
      <c r="X175" s="20">
        <f ca="1">OFFSET('Trans Factors'!$B$13,$O175-1,X$14)*$L175+OFFSET('Trans Factors'!$B$13,$K175-1,X$14)*$H175</f>
        <v>0</v>
      </c>
      <c r="Y175" s="9"/>
      <c r="Z175" s="20">
        <f ca="1">OFFSET('Trans Factors'!$B$13,$O175-1,Z$14)*$L175+OFFSET('Trans Factors'!$B$13,$K175-1,Z$14)*$H175</f>
        <v>0</v>
      </c>
      <c r="AA175" s="20"/>
      <c r="AB175" s="20">
        <f ca="1">OFFSET('Trans Factors'!$B$13,$O175-1,AB$14)*$L175+OFFSET('Trans Factors'!$B$13,$K175-1,AB$14)*$H175</f>
        <v>0</v>
      </c>
      <c r="AD175" s="20">
        <f t="shared" ca="1" si="123"/>
        <v>0</v>
      </c>
      <c r="AF175" s="26" t="str">
        <f t="shared" ca="1" si="112"/>
        <v/>
      </c>
    </row>
    <row r="176" spans="2:52" x14ac:dyDescent="0.2">
      <c r="B176" s="18">
        <f t="shared" si="124"/>
        <v>110</v>
      </c>
      <c r="D176" s="1" t="s">
        <v>159</v>
      </c>
      <c r="F176" s="51">
        <f ca="1">Function!T176</f>
        <v>0</v>
      </c>
      <c r="H176" s="79"/>
      <c r="J176" s="2"/>
      <c r="K176" s="74">
        <f>_xlfn.IFNA(MATCH(J176,'Trans Factors'!$B$70:$B$520,0),0)</f>
        <v>0</v>
      </c>
      <c r="L176" s="51">
        <f t="shared" ca="1" si="122"/>
        <v>0</v>
      </c>
      <c r="O176" s="74">
        <f>_xlfn.IFNA(MATCH(N176,'Trans Factors'!$B$13:$B$450,0),0)</f>
        <v>0</v>
      </c>
      <c r="P176" s="20">
        <f ca="1">OFFSET('Trans Factors'!$B$13,$O176-1,P$14)*$L176+OFFSET('Trans Factors'!$B$13,$K176-1,P$14)*$H176</f>
        <v>0</v>
      </c>
      <c r="R176" s="20">
        <f ca="1">OFFSET('Trans Factors'!$B$13,$O176-1,R$14)*$L176+OFFSET('Trans Factors'!$B$13,$K176-1,R$14)*$H176</f>
        <v>0</v>
      </c>
      <c r="S176" s="20"/>
      <c r="T176" s="20">
        <f ca="1">OFFSET('Trans Factors'!$B$13,$O176-1,T$14)*$L176+OFFSET('Trans Factors'!$B$13,$K176-1,T$14)*$H176</f>
        <v>0</v>
      </c>
      <c r="U176" s="20"/>
      <c r="V176" s="20">
        <f ca="1">OFFSET('Trans Factors'!$B$13,$O176-1,V$14)*$L176+OFFSET('Trans Factors'!$B$13,$K176-1,V$14)*$H176</f>
        <v>0</v>
      </c>
      <c r="X176" s="20">
        <f ca="1">OFFSET('Trans Factors'!$B$13,$O176-1,X$14)*$L176+OFFSET('Trans Factors'!$B$13,$K176-1,X$14)*$H176</f>
        <v>0</v>
      </c>
      <c r="Y176" s="9"/>
      <c r="Z176" s="20">
        <f ca="1">OFFSET('Trans Factors'!$B$13,$O176-1,Z$14)*$L176+OFFSET('Trans Factors'!$B$13,$K176-1,Z$14)*$H176</f>
        <v>0</v>
      </c>
      <c r="AA176" s="20"/>
      <c r="AB176" s="20">
        <f ca="1">OFFSET('Trans Factors'!$B$13,$O176-1,AB$14)*$L176+OFFSET('Trans Factors'!$B$13,$K176-1,AB$14)*$H176</f>
        <v>0</v>
      </c>
      <c r="AD176" s="20">
        <f t="shared" ca="1" si="123"/>
        <v>0</v>
      </c>
      <c r="AF176" s="26" t="str">
        <f t="shared" ca="1" si="112"/>
        <v/>
      </c>
    </row>
    <row r="177" spans="2:32" x14ac:dyDescent="0.2">
      <c r="O177" s="74"/>
      <c r="S177" s="20"/>
      <c r="U177" s="20"/>
      <c r="AF177" s="26" t="str">
        <f t="shared" si="112"/>
        <v/>
      </c>
    </row>
    <row r="178" spans="2:32" x14ac:dyDescent="0.2">
      <c r="B178" s="18">
        <f>B176+1</f>
        <v>111</v>
      </c>
      <c r="D178" s="1" t="s">
        <v>160</v>
      </c>
      <c r="F178" s="42">
        <f ca="1">SUM(F170:F176)</f>
        <v>0</v>
      </c>
      <c r="H178" s="42">
        <f>SUM(H170:H176)</f>
        <v>0</v>
      </c>
      <c r="J178" s="2"/>
      <c r="L178" s="42">
        <f ca="1">SUM(L170:L176)</f>
        <v>0</v>
      </c>
      <c r="O178" s="74"/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B178" s="10">
        <f ca="1">SUM(AB170:AB176)</f>
        <v>0</v>
      </c>
      <c r="AD178" s="10">
        <f ca="1">SUM(AD170:AD176)</f>
        <v>0</v>
      </c>
      <c r="AF178" s="26" t="str">
        <f t="shared" ca="1" si="112"/>
        <v/>
      </c>
    </row>
    <row r="179" spans="2:32" x14ac:dyDescent="0.2">
      <c r="S179" s="20"/>
      <c r="U179" s="20"/>
      <c r="AF179" s="26" t="str">
        <f t="shared" si="112"/>
        <v/>
      </c>
    </row>
    <row r="180" spans="2:32" ht="13.5" thickBot="1" x14ac:dyDescent="0.25">
      <c r="B180" s="18">
        <f>B178+1</f>
        <v>112</v>
      </c>
      <c r="D180" s="1" t="s">
        <v>161</v>
      </c>
      <c r="F180" s="83">
        <f ca="1">F164-F178</f>
        <v>403717.30409028684</v>
      </c>
      <c r="H180" s="83">
        <f>H164-H178</f>
        <v>0</v>
      </c>
      <c r="L180" s="83">
        <f ca="1">L164-L178</f>
        <v>403717.30409028684</v>
      </c>
      <c r="P180" s="35">
        <f ca="1">P164-P178</f>
        <v>12889.72691135346</v>
      </c>
      <c r="R180" s="35">
        <f ca="1">R164-R178</f>
        <v>1418.3718363261085</v>
      </c>
      <c r="S180" s="20"/>
      <c r="T180" s="35">
        <f ca="1">T164-T178</f>
        <v>46033.650718814592</v>
      </c>
      <c r="U180" s="20"/>
      <c r="V180" s="35">
        <f ca="1">V164-V178</f>
        <v>229743.82612937456</v>
      </c>
      <c r="X180" s="35">
        <f ca="1">X164-X178</f>
        <v>30569.722628306641</v>
      </c>
      <c r="Z180" s="35">
        <f ca="1">Z164-Z178</f>
        <v>53148.309605428803</v>
      </c>
      <c r="AB180" s="35">
        <f ca="1">AB164-AB178</f>
        <v>29913.696260682678</v>
      </c>
      <c r="AD180" s="35">
        <f ca="1">AD164-AD178</f>
        <v>403717.30409028684</v>
      </c>
      <c r="AF180" s="26" t="str">
        <f t="shared" ca="1" si="112"/>
        <v/>
      </c>
    </row>
    <row r="181" spans="2:32" ht="13.5" thickTop="1" x14ac:dyDescent="0.2">
      <c r="D181" s="1" t="s">
        <v>162</v>
      </c>
    </row>
  </sheetData>
  <mergeCells count="4">
    <mergeCell ref="B5:AD5"/>
    <mergeCell ref="B6:AD6"/>
    <mergeCell ref="B7:AD7"/>
    <mergeCell ref="P10:AA10"/>
  </mergeCells>
  <phoneticPr fontId="12" type="noConversion"/>
  <pageMargins left="0.7" right="0.7" top="0.75" bottom="0.75" header="0.3" footer="0.3"/>
  <pageSetup scale="28" fitToHeight="4" orientation="landscape" r:id="rId1"/>
  <ignoredErrors>
    <ignoredError sqref="F92 F97 AC133:AD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sheetPr>
    <pageSetUpPr fitToPage="1"/>
  </sheetPr>
  <dimension ref="A6:BD156"/>
  <sheetViews>
    <sheetView zoomScale="70" zoomScaleNormal="70" workbookViewId="0">
      <selection activeCell="B7" sqref="B7:R7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20" width="9.140625" style="1"/>
    <col min="21" max="21" width="9.140625" style="1" customWidth="1"/>
    <col min="22" max="22" width="28" style="1" bestFit="1" customWidth="1"/>
    <col min="23" max="23" width="1.7109375" style="1" customWidth="1"/>
    <col min="24" max="24" width="11" style="1" customWidth="1"/>
    <col min="25" max="25" width="1.7109375" style="1" customWidth="1"/>
    <col min="26" max="26" width="11" style="1" customWidth="1"/>
    <col min="27" max="27" width="1.7109375" style="1" customWidth="1"/>
    <col min="28" max="28" width="11" style="1" customWidth="1"/>
    <col min="29" max="29" width="1.7109375" style="1" customWidth="1"/>
    <col min="30" max="30" width="11" style="1" customWidth="1"/>
    <col min="31" max="31" width="1.7109375" style="1" customWidth="1"/>
    <col min="32" max="32" width="11" style="1" customWidth="1"/>
    <col min="33" max="33" width="1.7109375" style="1" customWidth="1"/>
    <col min="34" max="34" width="11" style="1" customWidth="1"/>
    <col min="35" max="35" width="1.7109375" style="1" customWidth="1"/>
    <col min="36" max="36" width="11.140625" style="1" customWidth="1"/>
    <col min="37" max="37" width="9.140625" style="1"/>
    <col min="38" max="39" width="9.140625" style="1" customWidth="1"/>
    <col min="40" max="40" width="9.140625" style="1"/>
    <col min="41" max="42" width="9.140625" style="1" customWidth="1"/>
    <col min="43" max="16384" width="9.140625" style="1"/>
  </cols>
  <sheetData>
    <row r="6" spans="1:56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1:56" x14ac:dyDescent="0.2">
      <c r="B7" s="146" t="s">
        <v>268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9" spans="1:56" x14ac:dyDescent="0.2">
      <c r="A9" s="18" t="s">
        <v>6</v>
      </c>
      <c r="B9" s="18" t="s">
        <v>19</v>
      </c>
      <c r="F9" s="18" t="s">
        <v>232</v>
      </c>
      <c r="H9" s="18" t="s">
        <v>233</v>
      </c>
      <c r="J9" s="18" t="s">
        <v>234</v>
      </c>
      <c r="L9" s="18" t="s">
        <v>232</v>
      </c>
      <c r="N9" s="18"/>
      <c r="P9" s="18" t="s">
        <v>235</v>
      </c>
      <c r="R9" s="18" t="s">
        <v>19</v>
      </c>
      <c r="AK9" s="18"/>
      <c r="AM9" s="18"/>
      <c r="AR9" s="18"/>
      <c r="AT9" s="18"/>
      <c r="AV9" s="18"/>
      <c r="AX9" s="18"/>
      <c r="AZ9" s="18"/>
      <c r="BB9" s="18"/>
      <c r="BD9" s="18"/>
    </row>
    <row r="10" spans="1:56" x14ac:dyDescent="0.2">
      <c r="A10" s="4" t="s">
        <v>11</v>
      </c>
      <c r="B10" s="4" t="s">
        <v>189</v>
      </c>
      <c r="C10" s="4"/>
      <c r="D10" s="4" t="s">
        <v>2</v>
      </c>
      <c r="F10" s="4" t="s">
        <v>237</v>
      </c>
      <c r="H10" s="16" t="s">
        <v>237</v>
      </c>
      <c r="J10" s="4" t="s">
        <v>237</v>
      </c>
      <c r="L10" s="4" t="s">
        <v>234</v>
      </c>
      <c r="N10" s="4" t="s">
        <v>238</v>
      </c>
      <c r="P10" s="4" t="s">
        <v>239</v>
      </c>
      <c r="R10" s="4" t="s">
        <v>173</v>
      </c>
      <c r="AK10" s="18"/>
      <c r="AM10" s="18"/>
      <c r="AN10" s="18"/>
      <c r="AP10" s="18"/>
      <c r="AR10" s="18"/>
      <c r="AT10" s="112"/>
      <c r="AV10" s="18"/>
      <c r="AX10" s="18"/>
      <c r="AZ10" s="18"/>
      <c r="BB10" s="18"/>
      <c r="BD10" s="18"/>
    </row>
    <row r="11" spans="1:56" x14ac:dyDescent="0.2">
      <c r="A11" s="18"/>
      <c r="B11" s="18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165</v>
      </c>
      <c r="K11" s="18"/>
      <c r="L11" s="58" t="s">
        <v>26</v>
      </c>
      <c r="N11" s="58" t="s">
        <v>27</v>
      </c>
      <c r="O11" s="18"/>
      <c r="P11" s="58" t="s">
        <v>28</v>
      </c>
      <c r="R11" s="58" t="s">
        <v>29</v>
      </c>
      <c r="AK11" s="18"/>
      <c r="AN11" s="32"/>
      <c r="AP11" s="18"/>
      <c r="AQ11" s="18"/>
      <c r="AR11" s="58"/>
      <c r="AS11" s="18"/>
      <c r="AT11" s="58"/>
      <c r="AU11" s="18"/>
      <c r="AV11" s="58"/>
      <c r="AW11" s="18"/>
      <c r="AX11" s="58"/>
      <c r="AZ11" s="58"/>
      <c r="BA11" s="18"/>
      <c r="BB11" s="58"/>
      <c r="BD11" s="58"/>
    </row>
    <row r="12" spans="1:56" x14ac:dyDescent="0.2">
      <c r="AK12" s="18"/>
      <c r="AN12" s="32"/>
    </row>
    <row r="13" spans="1:56" x14ac:dyDescent="0.2">
      <c r="A13" s="18">
        <v>1</v>
      </c>
      <c r="B13" s="18"/>
      <c r="C13" s="2" t="s">
        <v>166</v>
      </c>
      <c r="D13" s="68">
        <f>SUM(F13:R13)</f>
        <v>1</v>
      </c>
      <c r="E13" s="14"/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0.84299834963035125</v>
      </c>
      <c r="M13" s="68">
        <v>0</v>
      </c>
      <c r="N13" s="68">
        <v>0</v>
      </c>
      <c r="O13" s="68">
        <v>0</v>
      </c>
      <c r="P13" s="68">
        <v>0.15700165036964869</v>
      </c>
      <c r="Q13" s="68">
        <v>0</v>
      </c>
      <c r="R13" s="68">
        <v>0</v>
      </c>
      <c r="AK13" s="18"/>
      <c r="AM13" s="18"/>
      <c r="AN13" s="59"/>
      <c r="AP13" s="68"/>
      <c r="AQ13" s="14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</row>
    <row r="14" spans="1:56" x14ac:dyDescent="0.2">
      <c r="A14" s="18">
        <v>2</v>
      </c>
      <c r="B14" s="18" t="s">
        <v>264</v>
      </c>
      <c r="C14" s="2"/>
      <c r="D14" s="44">
        <f>SUM(F14:R14)</f>
        <v>1</v>
      </c>
      <c r="F14" s="25">
        <f>IFERROR(F13/$D13,0)</f>
        <v>0</v>
      </c>
      <c r="H14" s="25">
        <f>IFERROR(H13/$D13,0)</f>
        <v>0</v>
      </c>
      <c r="J14" s="25">
        <f>IFERROR(J13/$D13,0)</f>
        <v>0</v>
      </c>
      <c r="L14" s="25">
        <f>IFERROR(L13/$D13,0)</f>
        <v>0.84299834963035125</v>
      </c>
      <c r="N14" s="25">
        <f>IFERROR(N13/$D13,0)</f>
        <v>0</v>
      </c>
      <c r="P14" s="25">
        <f>IFERROR(P13/$D13,0)</f>
        <v>0.15700165036964869</v>
      </c>
      <c r="R14" s="25">
        <f>IFERROR(R13/$D13,0)</f>
        <v>0</v>
      </c>
      <c r="AK14" s="18"/>
      <c r="AM14" s="18"/>
      <c r="AN14" s="59"/>
      <c r="AP14" s="44"/>
      <c r="AR14" s="64"/>
      <c r="AT14" s="64"/>
      <c r="AV14" s="64"/>
      <c r="AX14" s="64"/>
      <c r="AZ14" s="64"/>
      <c r="BB14" s="64"/>
      <c r="BD14" s="64"/>
    </row>
    <row r="15" spans="1:56" x14ac:dyDescent="0.2">
      <c r="A15" s="18"/>
      <c r="C15" s="2"/>
      <c r="D15" s="44"/>
      <c r="F15" s="25"/>
      <c r="H15" s="25"/>
      <c r="J15" s="25"/>
      <c r="L15" s="25"/>
      <c r="N15" s="25"/>
      <c r="P15" s="25"/>
      <c r="R15" s="25"/>
      <c r="AK15" s="18"/>
      <c r="AN15" s="32"/>
      <c r="AP15" s="44"/>
      <c r="AR15" s="64"/>
      <c r="AT15" s="64"/>
      <c r="AV15" s="64"/>
      <c r="AX15" s="64"/>
      <c r="AZ15" s="64"/>
      <c r="BB15" s="64"/>
      <c r="BD15" s="64"/>
    </row>
    <row r="16" spans="1:56" x14ac:dyDescent="0.2">
      <c r="A16" s="18">
        <v>3</v>
      </c>
      <c r="B16" s="18"/>
      <c r="C16" s="2" t="s">
        <v>167</v>
      </c>
      <c r="D16" s="38">
        <f>SUM(F16:R16)</f>
        <v>1</v>
      </c>
      <c r="E16" s="8"/>
      <c r="F16" s="38">
        <v>0</v>
      </c>
      <c r="G16" s="38"/>
      <c r="H16" s="38">
        <v>0</v>
      </c>
      <c r="I16" s="38"/>
      <c r="J16" s="38">
        <v>0</v>
      </c>
      <c r="K16" s="38"/>
      <c r="L16" s="38">
        <v>1</v>
      </c>
      <c r="M16" s="68"/>
      <c r="N16" s="68">
        <v>0</v>
      </c>
      <c r="O16" s="68"/>
      <c r="P16" s="68">
        <v>0</v>
      </c>
      <c r="Q16" s="68"/>
      <c r="R16" s="68">
        <v>0</v>
      </c>
      <c r="AK16" s="18"/>
      <c r="AM16" s="18"/>
      <c r="AN16" s="32"/>
      <c r="AP16" s="38"/>
      <c r="AQ16" s="8"/>
      <c r="AR16" s="38"/>
      <c r="AS16" s="38"/>
      <c r="AT16" s="38"/>
      <c r="AU16" s="38"/>
      <c r="AV16" s="38"/>
      <c r="AW16" s="38"/>
      <c r="AX16" s="38"/>
      <c r="AY16" s="68"/>
      <c r="AZ16" s="68"/>
      <c r="BA16" s="68"/>
      <c r="BB16" s="68"/>
      <c r="BC16" s="68"/>
      <c r="BD16" s="68"/>
    </row>
    <row r="17" spans="1:56" x14ac:dyDescent="0.2">
      <c r="A17" s="18">
        <v>4</v>
      </c>
      <c r="B17" s="18" t="s">
        <v>262</v>
      </c>
      <c r="C17" s="2"/>
      <c r="D17" s="44">
        <f>SUM(F17:R17)</f>
        <v>1</v>
      </c>
      <c r="F17" s="25">
        <f>IFERROR(F16/$D16,0)</f>
        <v>0</v>
      </c>
      <c r="H17" s="25">
        <f>IFERROR(H16/$D16,0)</f>
        <v>0</v>
      </c>
      <c r="J17" s="25">
        <f>IFERROR(J16/$D16,0)</f>
        <v>0</v>
      </c>
      <c r="L17" s="25">
        <f>IFERROR(L16/$D16,0)</f>
        <v>1</v>
      </c>
      <c r="N17" s="25">
        <f>IFERROR(N16/$D16,0)</f>
        <v>0</v>
      </c>
      <c r="P17" s="25">
        <f>IFERROR(P16/$D16,0)</f>
        <v>0</v>
      </c>
      <c r="R17" s="25">
        <f>IFERROR(R16/$D16,0)</f>
        <v>0</v>
      </c>
      <c r="AK17" s="18"/>
      <c r="AM17" s="18"/>
      <c r="AN17" s="32"/>
      <c r="AP17" s="44"/>
      <c r="AR17" s="64"/>
      <c r="AT17" s="64"/>
      <c r="AV17" s="64"/>
      <c r="AX17" s="64"/>
      <c r="AZ17" s="64"/>
      <c r="BB17" s="64"/>
      <c r="BD17" s="64"/>
    </row>
    <row r="18" spans="1:56" x14ac:dyDescent="0.2">
      <c r="A18" s="18"/>
      <c r="C18" s="2"/>
      <c r="AK18" s="18"/>
      <c r="AN18" s="32"/>
    </row>
    <row r="19" spans="1:56" x14ac:dyDescent="0.2">
      <c r="A19" s="18">
        <v>5</v>
      </c>
      <c r="B19" s="18"/>
      <c r="C19" s="2" t="s">
        <v>167</v>
      </c>
      <c r="D19" s="38">
        <f>SUM(F19:R19)</f>
        <v>1</v>
      </c>
      <c r="E19" s="8"/>
      <c r="F19" s="38">
        <v>0</v>
      </c>
      <c r="G19" s="38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1</v>
      </c>
      <c r="Q19" s="68"/>
      <c r="R19" s="68">
        <v>0</v>
      </c>
      <c r="AK19" s="18"/>
      <c r="AM19" s="18"/>
      <c r="AN19" s="32"/>
      <c r="AP19" s="38"/>
      <c r="AQ19" s="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68"/>
      <c r="BD19" s="68"/>
    </row>
    <row r="20" spans="1:56" x14ac:dyDescent="0.2">
      <c r="A20" s="18">
        <v>6</v>
      </c>
      <c r="B20" s="18" t="s">
        <v>263</v>
      </c>
      <c r="C20" s="2"/>
      <c r="D20" s="44">
        <f>SUM(F20:R20)</f>
        <v>1</v>
      </c>
      <c r="F20" s="25">
        <f>IFERROR(F19/$D19,0)</f>
        <v>0</v>
      </c>
      <c r="H20" s="25">
        <f>IFERROR(H19/$D19,0)</f>
        <v>0</v>
      </c>
      <c r="J20" s="25">
        <f>IFERROR(J19/$D19,0)</f>
        <v>0</v>
      </c>
      <c r="L20" s="25">
        <f>IFERROR(L19/$D19,0)</f>
        <v>0</v>
      </c>
      <c r="N20" s="25">
        <f>IFERROR(N19/$D19,0)</f>
        <v>0</v>
      </c>
      <c r="P20" s="25">
        <f>IFERROR(P19/$D19,0)</f>
        <v>1</v>
      </c>
      <c r="R20" s="25">
        <f>IFERROR(R19/$D19,0)</f>
        <v>0</v>
      </c>
      <c r="AK20" s="18"/>
      <c r="AM20" s="18"/>
      <c r="AN20" s="32"/>
      <c r="AP20" s="44"/>
      <c r="AR20" s="64"/>
      <c r="AT20" s="64"/>
      <c r="AV20" s="64"/>
      <c r="AX20" s="64"/>
      <c r="AZ20" s="64"/>
      <c r="BB20" s="64"/>
      <c r="BD20" s="64"/>
    </row>
    <row r="21" spans="1:56" x14ac:dyDescent="0.2">
      <c r="A21" s="18"/>
      <c r="B21" s="18"/>
      <c r="C21" s="2"/>
      <c r="AK21" s="18"/>
      <c r="AM21" s="18"/>
      <c r="AN21" s="32"/>
    </row>
    <row r="22" spans="1:56" x14ac:dyDescent="0.2">
      <c r="A22" s="18">
        <v>7</v>
      </c>
      <c r="B22" s="18"/>
      <c r="C22" s="2" t="s">
        <v>167</v>
      </c>
      <c r="D22" s="38">
        <f>SUM(F22:R22)</f>
        <v>1</v>
      </c>
      <c r="E22" s="8"/>
      <c r="F22" s="38">
        <v>0</v>
      </c>
      <c r="G22" s="38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1</v>
      </c>
      <c r="AK22" s="18"/>
      <c r="AM22" s="18"/>
      <c r="AN22" s="32"/>
      <c r="AP22" s="38"/>
      <c r="AQ22" s="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x14ac:dyDescent="0.2">
      <c r="A23" s="18">
        <v>8</v>
      </c>
      <c r="B23" s="18" t="s">
        <v>261</v>
      </c>
      <c r="C23" s="2"/>
      <c r="D23" s="44">
        <f>SUM(F23:R23)</f>
        <v>1</v>
      </c>
      <c r="F23" s="25">
        <f>IFERROR(F22/$D22,0)</f>
        <v>0</v>
      </c>
      <c r="H23" s="25">
        <f>IFERROR(H22/$D22,0)</f>
        <v>0</v>
      </c>
      <c r="J23" s="25">
        <f>IFERROR(J22/$D22,0)</f>
        <v>0</v>
      </c>
      <c r="L23" s="25">
        <f>IFERROR(L22/$D22,0)</f>
        <v>0</v>
      </c>
      <c r="N23" s="25">
        <f>IFERROR(N22/$D22,0)</f>
        <v>0</v>
      </c>
      <c r="P23" s="25">
        <f>IFERROR(P22/$D22,0)</f>
        <v>0</v>
      </c>
      <c r="R23" s="25">
        <f>IFERROR(R22/$D22,0)</f>
        <v>1</v>
      </c>
      <c r="AK23" s="18"/>
      <c r="AM23" s="18"/>
      <c r="AN23" s="32"/>
      <c r="AP23" s="44"/>
      <c r="AR23" s="64"/>
      <c r="AT23" s="64"/>
      <c r="AV23" s="64"/>
      <c r="AX23" s="64"/>
      <c r="AZ23" s="64"/>
      <c r="BB23" s="64"/>
      <c r="BD23" s="64"/>
    </row>
    <row r="24" spans="1:56" x14ac:dyDescent="0.2">
      <c r="A24" s="18"/>
      <c r="B24" s="18"/>
      <c r="C24" s="2"/>
      <c r="AK24" s="18"/>
      <c r="AM24" s="18"/>
      <c r="AN24" s="32"/>
    </row>
    <row r="25" spans="1:56" x14ac:dyDescent="0.2">
      <c r="A25" s="18">
        <v>9</v>
      </c>
      <c r="B25" s="18"/>
      <c r="C25" s="2" t="s">
        <v>166</v>
      </c>
      <c r="D25" s="38">
        <f>SUM(F25:R25)</f>
        <v>1377669.9119118382</v>
      </c>
      <c r="E25" s="31"/>
      <c r="F25" s="38">
        <v>0</v>
      </c>
      <c r="G25" s="38">
        <v>0</v>
      </c>
      <c r="H25" s="38">
        <v>0</v>
      </c>
      <c r="I25" s="38">
        <v>0</v>
      </c>
      <c r="J25" s="38">
        <v>312327.75774717645</v>
      </c>
      <c r="K25" s="38">
        <v>0</v>
      </c>
      <c r="L25" s="38">
        <v>1051161.3967942926</v>
      </c>
      <c r="M25" s="38">
        <v>0</v>
      </c>
      <c r="N25" s="38">
        <v>0</v>
      </c>
      <c r="O25" s="38">
        <v>0</v>
      </c>
      <c r="P25" s="38">
        <v>14180.757370368967</v>
      </c>
      <c r="Q25" s="38">
        <v>0</v>
      </c>
      <c r="R25" s="38">
        <v>0</v>
      </c>
      <c r="AK25" s="18"/>
      <c r="AM25" s="18"/>
      <c r="AN25" s="59"/>
      <c r="AP25" s="38"/>
      <c r="AQ25" s="31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x14ac:dyDescent="0.2">
      <c r="A26" s="18">
        <v>10</v>
      </c>
      <c r="B26" s="18" t="s">
        <v>249</v>
      </c>
      <c r="C26" s="2"/>
      <c r="D26" s="44">
        <f>SUM(F26:R26)</f>
        <v>0.99999999999999989</v>
      </c>
      <c r="F26" s="25">
        <f>IFERROR(F25/$D25,0)</f>
        <v>0</v>
      </c>
      <c r="H26" s="25">
        <f>IFERROR(H25/$D25,0)</f>
        <v>0</v>
      </c>
      <c r="J26" s="25">
        <f>IFERROR(J25/$D25,0)</f>
        <v>0.22670725044270501</v>
      </c>
      <c r="L26" s="25">
        <f>IFERROR(L25/$D25,0)</f>
        <v>0.76299945851002948</v>
      </c>
      <c r="N26" s="25">
        <f>IFERROR(N25/$D25,0)</f>
        <v>0</v>
      </c>
      <c r="P26" s="25">
        <f>IFERROR(P25/$D25,0)</f>
        <v>1.0293291047265349E-2</v>
      </c>
      <c r="R26" s="25">
        <f>IFERROR(R25/$D25,0)</f>
        <v>0</v>
      </c>
      <c r="AK26" s="18"/>
      <c r="AM26" s="18"/>
      <c r="AN26" s="59"/>
      <c r="AP26" s="44"/>
      <c r="AR26" s="64"/>
      <c r="AT26" s="64"/>
      <c r="AV26" s="64"/>
      <c r="AX26" s="64"/>
      <c r="AZ26" s="64"/>
      <c r="BB26" s="64"/>
      <c r="BD26" s="64"/>
    </row>
    <row r="27" spans="1:56" x14ac:dyDescent="0.2">
      <c r="A27" s="18"/>
      <c r="C27" s="2"/>
      <c r="AK27" s="18"/>
      <c r="AN27" s="32"/>
    </row>
    <row r="28" spans="1:56" x14ac:dyDescent="0.2">
      <c r="A28" s="18">
        <v>11</v>
      </c>
      <c r="B28" s="18"/>
      <c r="C28" s="2" t="s">
        <v>166</v>
      </c>
      <c r="D28" s="38">
        <f>SUM(F28:R28)</f>
        <v>-529309.68232222286</v>
      </c>
      <c r="F28" s="38">
        <v>0</v>
      </c>
      <c r="G28" s="38">
        <v>0</v>
      </c>
      <c r="H28" s="38">
        <v>0</v>
      </c>
      <c r="I28" s="38">
        <v>0</v>
      </c>
      <c r="J28" s="38">
        <v>-125363.51856244406</v>
      </c>
      <c r="K28" s="38">
        <v>0</v>
      </c>
      <c r="L28" s="38">
        <v>-394898.99494617968</v>
      </c>
      <c r="M28" s="38">
        <v>0</v>
      </c>
      <c r="N28" s="38">
        <v>0</v>
      </c>
      <c r="O28" s="38">
        <v>0</v>
      </c>
      <c r="P28" s="38">
        <v>-9047.1688135990662</v>
      </c>
      <c r="Q28" s="38">
        <v>0</v>
      </c>
      <c r="R28" s="38">
        <v>0</v>
      </c>
      <c r="AK28" s="18"/>
      <c r="AM28" s="18"/>
      <c r="AN28" s="59"/>
      <c r="AP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x14ac:dyDescent="0.2">
      <c r="A29" s="18">
        <v>12</v>
      </c>
      <c r="B29" s="18" t="s">
        <v>256</v>
      </c>
      <c r="C29" s="2"/>
      <c r="D29" s="44">
        <f>SUM(F29:R29)</f>
        <v>0.99999999999999989</v>
      </c>
      <c r="F29" s="25">
        <f>IFERROR(F28/$D28,0)</f>
        <v>0</v>
      </c>
      <c r="H29" s="25">
        <f>IFERROR(H28/$D28,0)</f>
        <v>0</v>
      </c>
      <c r="J29" s="25">
        <f>IFERROR(J28/$D28,0)</f>
        <v>0.2368434259740741</v>
      </c>
      <c r="L29" s="25">
        <f>IFERROR(L28/$D28,0)</f>
        <v>0.74606418158393095</v>
      </c>
      <c r="N29" s="25">
        <f>IFERROR(N28/$D28,0)</f>
        <v>0</v>
      </c>
      <c r="P29" s="25">
        <f>IFERROR(P28/$D28,0)</f>
        <v>1.7092392441994866E-2</v>
      </c>
      <c r="R29" s="25">
        <f>IFERROR(R28/$D28,0)</f>
        <v>0</v>
      </c>
      <c r="AK29" s="18"/>
      <c r="AM29" s="18"/>
      <c r="AN29" s="59"/>
      <c r="AP29" s="44"/>
      <c r="AR29" s="64"/>
      <c r="AT29" s="64"/>
      <c r="AV29" s="64"/>
      <c r="AX29" s="64"/>
      <c r="AZ29" s="64"/>
      <c r="BB29" s="64"/>
      <c r="BD29" s="64"/>
    </row>
    <row r="30" spans="1:56" x14ac:dyDescent="0.2">
      <c r="A30" s="18"/>
      <c r="C30" s="2"/>
      <c r="AK30" s="18"/>
      <c r="AN30" s="32"/>
    </row>
    <row r="31" spans="1:56" x14ac:dyDescent="0.2">
      <c r="A31" s="18">
        <v>13</v>
      </c>
      <c r="B31" s="18"/>
      <c r="C31" s="2" t="s">
        <v>166</v>
      </c>
      <c r="D31" s="38">
        <f>SUM(F31:R31)</f>
        <v>82704.555380633625</v>
      </c>
      <c r="E31" s="31"/>
      <c r="F31" s="38">
        <v>2865.4413980866079</v>
      </c>
      <c r="G31" s="38">
        <v>0</v>
      </c>
      <c r="H31" s="38">
        <v>418.34955602151706</v>
      </c>
      <c r="I31" s="38">
        <v>0</v>
      </c>
      <c r="J31" s="38">
        <v>12951.820774894552</v>
      </c>
      <c r="K31" s="38">
        <v>0</v>
      </c>
      <c r="L31" s="38">
        <v>52670.010764900748</v>
      </c>
      <c r="M31" s="38">
        <v>0</v>
      </c>
      <c r="N31" s="38">
        <v>4950.701381548829</v>
      </c>
      <c r="O31" s="38">
        <v>0</v>
      </c>
      <c r="P31" s="38">
        <v>8848.2315051813566</v>
      </c>
      <c r="Q31" s="38">
        <v>0</v>
      </c>
      <c r="R31" s="38">
        <v>0</v>
      </c>
      <c r="AK31" s="18"/>
      <c r="AM31" s="18"/>
      <c r="AN31" s="59"/>
      <c r="AP31" s="38"/>
      <c r="AQ31" s="31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x14ac:dyDescent="0.2">
      <c r="A32" s="18">
        <v>14</v>
      </c>
      <c r="B32" s="18" t="s">
        <v>258</v>
      </c>
      <c r="C32" s="2"/>
      <c r="D32" s="44">
        <f>SUM(F32:R32)</f>
        <v>0.99999999999999978</v>
      </c>
      <c r="F32" s="25">
        <f>IFERROR(F31/$D31,0)</f>
        <v>3.4646717885114094E-2</v>
      </c>
      <c r="H32" s="25">
        <f>IFERROR(H31/$D31,0)</f>
        <v>5.0583617080840896E-3</v>
      </c>
      <c r="J32" s="25">
        <f>IFERROR(J31/$D31,0)</f>
        <v>0.15660347504784958</v>
      </c>
      <c r="L32" s="25">
        <f>IFERROR(L31/$D31,0)</f>
        <v>0.63684534089441625</v>
      </c>
      <c r="N32" s="25">
        <f>IFERROR(N31/$D31,0)</f>
        <v>5.9860080968503725E-2</v>
      </c>
      <c r="P32" s="25">
        <f>IFERROR(P31/$D31,0)</f>
        <v>0.10698602349603209</v>
      </c>
      <c r="R32" s="25">
        <f>IFERROR(R31/$D31,0)</f>
        <v>0</v>
      </c>
      <c r="AK32" s="18"/>
      <c r="AM32" s="18"/>
      <c r="AN32" s="59"/>
      <c r="AP32" s="44"/>
      <c r="AR32" s="64"/>
      <c r="AT32" s="64"/>
      <c r="AV32" s="64"/>
      <c r="AX32" s="64"/>
      <c r="AZ32" s="64"/>
      <c r="BB32" s="64"/>
      <c r="BD32" s="64"/>
    </row>
    <row r="33" spans="1:56" x14ac:dyDescent="0.2">
      <c r="A33" s="18"/>
      <c r="C33" s="2"/>
      <c r="D33" s="44"/>
      <c r="F33" s="25"/>
      <c r="H33" s="25"/>
      <c r="J33" s="25"/>
      <c r="L33" s="25"/>
      <c r="N33" s="25"/>
      <c r="P33" s="25"/>
      <c r="R33" s="25"/>
      <c r="AK33" s="18"/>
      <c r="AN33" s="32"/>
      <c r="AP33" s="44"/>
      <c r="AR33" s="64"/>
      <c r="AT33" s="64"/>
      <c r="AV33" s="64"/>
      <c r="AX33" s="64"/>
      <c r="AZ33" s="64"/>
      <c r="BB33" s="64"/>
      <c r="BD33" s="64"/>
    </row>
    <row r="34" spans="1:56" x14ac:dyDescent="0.2">
      <c r="A34" s="18">
        <v>15</v>
      </c>
      <c r="B34" s="18"/>
      <c r="C34" s="2" t="s">
        <v>167</v>
      </c>
      <c r="D34" s="68">
        <f ca="1">SUM(F34:R34)</f>
        <v>100</v>
      </c>
      <c r="E34" s="69"/>
      <c r="F34" s="68">
        <f ca="1">+X44*100</f>
        <v>3.5305576955673885</v>
      </c>
      <c r="G34" s="68"/>
      <c r="H34" s="68">
        <f ca="1">+Z44*100</f>
        <v>0.50795141745633254</v>
      </c>
      <c r="I34" s="68"/>
      <c r="J34" s="68">
        <f ca="1">+AB44*100</f>
        <v>13.231137161233841</v>
      </c>
      <c r="K34" s="68"/>
      <c r="L34" s="68">
        <f ca="1">+AD44*100</f>
        <v>58.335470325063255</v>
      </c>
      <c r="M34" s="68"/>
      <c r="N34" s="68">
        <f ca="1">+AF44*100</f>
        <v>8.7243845198878045</v>
      </c>
      <c r="O34" s="68"/>
      <c r="P34" s="68">
        <f ca="1">+AH44*100</f>
        <v>15.670498880791392</v>
      </c>
      <c r="Q34" s="68"/>
      <c r="R34" s="68">
        <f ca="1">+AJ44*100</f>
        <v>0</v>
      </c>
      <c r="V34" s="77" t="s">
        <v>251</v>
      </c>
      <c r="AK34" s="18"/>
      <c r="AM34" s="18"/>
      <c r="AN34" s="32"/>
      <c r="AP34" s="68"/>
      <c r="AQ34" s="69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</row>
    <row r="35" spans="1:56" x14ac:dyDescent="0.2">
      <c r="A35" s="18">
        <v>16</v>
      </c>
      <c r="B35" s="18" t="s">
        <v>251</v>
      </c>
      <c r="C35" s="2"/>
      <c r="D35" s="44">
        <f ca="1">SUM(F35:R35)</f>
        <v>1</v>
      </c>
      <c r="F35" s="25">
        <f ca="1">IFERROR(F34/$D34,0)</f>
        <v>3.5305576955673885E-2</v>
      </c>
      <c r="H35" s="25">
        <f ca="1">IFERROR(H34/$D34,0)</f>
        <v>5.0795141745633259E-3</v>
      </c>
      <c r="J35" s="25">
        <f ca="1">IFERROR(J34/$D34,0)</f>
        <v>0.13231137161233841</v>
      </c>
      <c r="L35" s="25">
        <f ca="1">IFERROR(L34/$D34,0)</f>
        <v>0.58335470325063254</v>
      </c>
      <c r="N35" s="25">
        <f ca="1">IFERROR(N34/$D34,0)</f>
        <v>8.7243845198878039E-2</v>
      </c>
      <c r="P35" s="25">
        <f ca="1">IFERROR(P34/$D34,0)</f>
        <v>0.15670498880791392</v>
      </c>
      <c r="R35" s="25">
        <f ca="1">IFERROR(R34/$D34,0)</f>
        <v>0</v>
      </c>
      <c r="X35" s="18" t="s">
        <v>232</v>
      </c>
      <c r="Z35" s="18" t="s">
        <v>233</v>
      </c>
      <c r="AB35" s="18" t="s">
        <v>234</v>
      </c>
      <c r="AD35" s="18" t="s">
        <v>232</v>
      </c>
      <c r="AF35" s="18"/>
      <c r="AH35" s="18" t="s">
        <v>235</v>
      </c>
      <c r="AJ35" s="18" t="s">
        <v>19</v>
      </c>
      <c r="AK35" s="18"/>
      <c r="AM35" s="18"/>
      <c r="AN35" s="32"/>
      <c r="AP35" s="44"/>
      <c r="AR35" s="64"/>
      <c r="AT35" s="64"/>
      <c r="AV35" s="64"/>
      <c r="AX35" s="64"/>
      <c r="AZ35" s="64"/>
      <c r="BB35" s="64"/>
      <c r="BD35" s="64"/>
    </row>
    <row r="36" spans="1:56" x14ac:dyDescent="0.2">
      <c r="A36" s="18"/>
      <c r="B36" s="18"/>
      <c r="C36" s="2"/>
      <c r="X36" s="4" t="s">
        <v>237</v>
      </c>
      <c r="Z36" s="16" t="s">
        <v>237</v>
      </c>
      <c r="AB36" s="4" t="s">
        <v>237</v>
      </c>
      <c r="AD36" s="4" t="s">
        <v>234</v>
      </c>
      <c r="AF36" s="4" t="s">
        <v>238</v>
      </c>
      <c r="AH36" s="4" t="s">
        <v>239</v>
      </c>
      <c r="AJ36" s="4" t="s">
        <v>173</v>
      </c>
      <c r="AK36" s="18"/>
      <c r="AM36" s="18"/>
      <c r="AN36" s="32"/>
    </row>
    <row r="37" spans="1:56" x14ac:dyDescent="0.2">
      <c r="A37" s="18">
        <v>17</v>
      </c>
      <c r="B37" s="18"/>
      <c r="C37" s="2" t="s">
        <v>167</v>
      </c>
      <c r="D37" s="38">
        <f ca="1">SUM(F37:R37)</f>
        <v>21572.951217688635</v>
      </c>
      <c r="E37" s="31"/>
      <c r="F37" s="38">
        <f ca="1">'Transmission Class'!AL162</f>
        <v>1083.193800934238</v>
      </c>
      <c r="G37" s="38">
        <f>'Transmission Class'!AM162</f>
        <v>0</v>
      </c>
      <c r="H37" s="38">
        <f ca="1">'Transmission Class'!AN162</f>
        <v>177.89091194190325</v>
      </c>
      <c r="I37" s="38">
        <f>'Transmission Class'!AO162</f>
        <v>0</v>
      </c>
      <c r="J37" s="38">
        <f ca="1">'Transmission Class'!AP162</f>
        <v>2980.9613966285642</v>
      </c>
      <c r="K37" s="38">
        <f>'Transmission Class'!AQ162</f>
        <v>0</v>
      </c>
      <c r="L37" s="38">
        <f ca="1">'Transmission Class'!AR162</f>
        <v>12462.678126366231</v>
      </c>
      <c r="M37" s="38">
        <f>'Transmission Class'!AS162</f>
        <v>0</v>
      </c>
      <c r="N37" s="38">
        <f ca="1">'Transmission Class'!AT162</f>
        <v>1430.7215203964552</v>
      </c>
      <c r="O37" s="38">
        <f>'Transmission Class'!AU162</f>
        <v>0</v>
      </c>
      <c r="P37" s="38">
        <f ca="1">'Transmission Class'!AV162</f>
        <v>3437.5054614212449</v>
      </c>
      <c r="Q37" s="38">
        <f>'Transmission Class'!AW162</f>
        <v>0</v>
      </c>
      <c r="R37" s="38">
        <f ca="1">'Transmission Class'!AX162</f>
        <v>0</v>
      </c>
      <c r="AK37" s="18"/>
      <c r="AM37" s="18"/>
      <c r="AN37" s="32"/>
      <c r="AP37" s="38"/>
      <c r="AQ37" s="31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x14ac:dyDescent="0.2">
      <c r="A38" s="18">
        <v>18</v>
      </c>
      <c r="B38" s="18" t="s">
        <v>266</v>
      </c>
      <c r="C38" s="2"/>
      <c r="D38" s="44">
        <f ca="1">SUM(F38:R38)</f>
        <v>1</v>
      </c>
      <c r="F38" s="25">
        <f ca="1">IFERROR(F37/$D37,0)</f>
        <v>5.0210737974787548E-2</v>
      </c>
      <c r="H38" s="25">
        <f ca="1">IFERROR(H37/$D37,0)</f>
        <v>8.2460165114563687E-3</v>
      </c>
      <c r="J38" s="25">
        <f ca="1">IFERROR(J37/$D37,0)</f>
        <v>0.1381805097757946</v>
      </c>
      <c r="L38" s="25">
        <f ca="1">IFERROR(L37/$D37,0)</f>
        <v>0.57769926796791338</v>
      </c>
      <c r="N38" s="25">
        <f ca="1">IFERROR(N37/$D37,0)</f>
        <v>6.6320157402634E-2</v>
      </c>
      <c r="P38" s="25">
        <f ca="1">IFERROR(P37/$D37,0)</f>
        <v>0.15934331036741414</v>
      </c>
      <c r="R38" s="25">
        <f ca="1">IFERROR(R37/$D37,0)</f>
        <v>0</v>
      </c>
      <c r="V38" s="1" t="s">
        <v>269</v>
      </c>
      <c r="X38" s="48">
        <f ca="1">'Transmission Class'!P75-'Transmission Class'!P74-'Transmission Class'!P70</f>
        <v>62470.349204509825</v>
      </c>
      <c r="Y38" s="20"/>
      <c r="Z38" s="48">
        <f ca="1">'Transmission Class'!R75-'Transmission Class'!R74-'Transmission Class'!R70</f>
        <v>6600.7037036665752</v>
      </c>
      <c r="AA38" s="20"/>
      <c r="AB38" s="48">
        <f ca="1">'Transmission Class'!T75-'Transmission Class'!T74-'Transmission Class'!T70</f>
        <v>320138.13045010203</v>
      </c>
      <c r="AC38" s="20"/>
      <c r="AD38" s="48">
        <f ca="1">'Transmission Class'!V75-'Transmission Class'!V74-'Transmission Class'!V70</f>
        <v>1471150.0374508221</v>
      </c>
      <c r="AE38" s="20"/>
      <c r="AF38" s="48">
        <f ca="1">'Transmission Class'!X75-'Transmission Class'!X74-'Transmission Class'!X70</f>
        <v>290076.06216115074</v>
      </c>
      <c r="AG38" s="20"/>
      <c r="AH38" s="48">
        <f ca="1">'Transmission Class'!Z75-'Transmission Class'!Z74-'Transmission Class'!Z70</f>
        <v>416107.44752097502</v>
      </c>
      <c r="AI38" s="20"/>
      <c r="AJ38" s="48">
        <f ca="1">'Transmission Class'!AB75-'Transmission Class'!AB74-'Transmission Class'!AB70</f>
        <v>0</v>
      </c>
      <c r="AK38" s="18"/>
      <c r="AM38" s="18"/>
      <c r="AN38" s="32"/>
      <c r="AP38" s="44"/>
      <c r="AR38" s="64"/>
      <c r="AT38" s="64"/>
      <c r="AV38" s="64"/>
      <c r="AX38" s="64"/>
      <c r="AZ38" s="64"/>
      <c r="BB38" s="64"/>
      <c r="BD38" s="64"/>
    </row>
    <row r="39" spans="1:56" x14ac:dyDescent="0.2">
      <c r="A39" s="18"/>
      <c r="C39" s="2"/>
      <c r="X39" s="25">
        <f ca="1">X38/SUM($X$38:$AJ$38)</f>
        <v>2.4340272407057585E-2</v>
      </c>
      <c r="Y39" s="25"/>
      <c r="Z39" s="25">
        <f ca="1">Z38/SUM($X$38:$AJ$38)</f>
        <v>2.5718269270362886E-3</v>
      </c>
      <c r="AA39" s="25"/>
      <c r="AB39" s="25">
        <f ca="1">AB38/SUM($X$38:$AJ$38)</f>
        <v>0.12473516479845588</v>
      </c>
      <c r="AC39" s="25"/>
      <c r="AD39" s="25">
        <f ca="1">AD38/SUM($X$38:$AJ$38)</f>
        <v>0.57320301741839685</v>
      </c>
      <c r="AE39" s="17"/>
      <c r="AF39" s="25">
        <f ca="1">AF38/SUM($X$38:$AJ$38)</f>
        <v>0.1130221050734781</v>
      </c>
      <c r="AG39" s="17"/>
      <c r="AH39" s="25">
        <f ca="1">AH38/SUM($X$38:$AJ$38)</f>
        <v>0.16212761337557535</v>
      </c>
      <c r="AI39" s="17"/>
      <c r="AJ39" s="25">
        <f ca="1">AJ38/SUM($X$38:$AJ$38)</f>
        <v>0</v>
      </c>
      <c r="AK39" s="18"/>
      <c r="AN39" s="32"/>
    </row>
    <row r="40" spans="1:56" ht="15" x14ac:dyDescent="0.25">
      <c r="A40" s="18">
        <v>19</v>
      </c>
      <c r="B40" s="18"/>
      <c r="C40" s="2" t="s">
        <v>166</v>
      </c>
      <c r="D40" s="38">
        <f>SUM(F40:R40)</f>
        <v>79166.942309318183</v>
      </c>
      <c r="E40" s="31"/>
      <c r="F40" s="38">
        <v>3031.2129016562203</v>
      </c>
      <c r="G40" s="38">
        <v>0</v>
      </c>
      <c r="H40" s="38">
        <v>0</v>
      </c>
      <c r="I40" s="38">
        <v>0</v>
      </c>
      <c r="J40" s="38">
        <v>31159.855072747298</v>
      </c>
      <c r="K40" s="38">
        <v>0</v>
      </c>
      <c r="L40" s="38">
        <v>39457.139453762713</v>
      </c>
      <c r="M40" s="38">
        <v>0</v>
      </c>
      <c r="N40" s="38">
        <v>42.9775025</v>
      </c>
      <c r="O40" s="38">
        <v>0</v>
      </c>
      <c r="P40" s="38">
        <v>5475.7573786519451</v>
      </c>
      <c r="Q40" s="38">
        <v>0</v>
      </c>
      <c r="R40" s="38">
        <v>0</v>
      </c>
      <c r="V40"/>
      <c r="W40"/>
      <c r="X40"/>
      <c r="Y40"/>
      <c r="Z40"/>
      <c r="AA40"/>
      <c r="AB40"/>
      <c r="AC40"/>
      <c r="AD40"/>
      <c r="AK40" s="18"/>
      <c r="AM40" s="18"/>
      <c r="AN40" s="59"/>
      <c r="AP40" s="38"/>
      <c r="AQ40" s="31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x14ac:dyDescent="0.2">
      <c r="A41" s="18">
        <v>20</v>
      </c>
      <c r="B41" s="18" t="s">
        <v>244</v>
      </c>
      <c r="C41" s="2"/>
      <c r="D41" s="44">
        <f>SUM(F41:R41)</f>
        <v>1</v>
      </c>
      <c r="F41" s="25">
        <f>IFERROR(F40/$D40,0)</f>
        <v>3.8288871759285283E-2</v>
      </c>
      <c r="H41" s="25">
        <f>IFERROR(H40/$D40,0)</f>
        <v>0</v>
      </c>
      <c r="J41" s="25">
        <f>IFERROR(J40/$D40,0)</f>
        <v>0.39359679891387811</v>
      </c>
      <c r="L41" s="25">
        <f>IFERROR(L40/$D40,0)</f>
        <v>0.49840423670270378</v>
      </c>
      <c r="N41" s="25">
        <f>IFERROR(N40/$D40,0)</f>
        <v>5.4287182561731226E-4</v>
      </c>
      <c r="P41" s="25">
        <f>IFERROR(P40/$D40,0)</f>
        <v>6.916722079851545E-2</v>
      </c>
      <c r="R41" s="25">
        <f>IFERROR(R40/$D40,0)</f>
        <v>0</v>
      </c>
      <c r="V41" s="1" t="s">
        <v>149</v>
      </c>
      <c r="X41" s="128">
        <f ca="1">+'Transmission Class'!P162-'Transmission Class'!P157-'Transmission Class'!P148-SUM('Transmission Class'!P116:P122)</f>
        <v>2907.9761813347072</v>
      </c>
      <c r="Y41" s="8"/>
      <c r="Z41" s="128">
        <f ca="1">+'Transmission Class'!R162-'Transmission Class'!R157-'Transmission Class'!R148-SUM('Transmission Class'!R116:R122)</f>
        <v>476.83122303131188</v>
      </c>
      <c r="AA41" s="8"/>
      <c r="AB41" s="128">
        <f ca="1">+'Transmission Class'!T162-'Transmission Class'!T157-'Transmission Class'!T148-SUM('Transmission Class'!T116:T122)</f>
        <v>8791.4846854673433</v>
      </c>
      <c r="AC41" s="8"/>
      <c r="AD41" s="128">
        <f ca="1">+'Transmission Class'!V162-'Transmission Class'!V157-'Transmission Class'!V148-SUM('Transmission Class'!V116:V122)</f>
        <v>37299.968939708357</v>
      </c>
      <c r="AF41" s="128">
        <f ca="1">+'Transmission Class'!X162-'Transmission Class'!X157-'Transmission Class'!X148-SUM('Transmission Class'!X116:X122)</f>
        <v>3862.9144784765754</v>
      </c>
      <c r="AH41" s="128">
        <f ca="1">+'Transmission Class'!Z162-'Transmission Class'!Z157-'Transmission Class'!Z148-SUM('Transmission Class'!Z116:Z122)</f>
        <v>9507.6103494130821</v>
      </c>
      <c r="AJ41" s="128">
        <f ca="1">+'Transmission Class'!AB162-'Transmission Class'!AB157-'Transmission Class'!AB148-SUM('Transmission Class'!AB116:AB122)</f>
        <v>0</v>
      </c>
      <c r="AK41" s="18"/>
      <c r="AM41" s="18"/>
      <c r="AN41" s="59"/>
      <c r="AP41" s="44"/>
      <c r="AR41" s="64"/>
      <c r="AT41" s="64"/>
      <c r="AV41" s="64"/>
      <c r="AX41" s="64"/>
      <c r="AZ41" s="64"/>
      <c r="BB41" s="64"/>
      <c r="BD41" s="64"/>
    </row>
    <row r="42" spans="1:56" x14ac:dyDescent="0.2">
      <c r="A42" s="18"/>
      <c r="C42" s="2"/>
      <c r="X42" s="25">
        <f ca="1">X41/SUM($X$41:$AJ$41)</f>
        <v>4.6270881504290186E-2</v>
      </c>
      <c r="Y42" s="25"/>
      <c r="Z42" s="25">
        <f ca="1">Z41/SUM($X$41:$AJ$41)</f>
        <v>7.5872014220903635E-3</v>
      </c>
      <c r="AA42" s="25"/>
      <c r="AB42" s="25">
        <f ca="1">AB41/SUM($X$41:$AJ$41)</f>
        <v>0.13988757842622093</v>
      </c>
      <c r="AC42" s="25"/>
      <c r="AD42" s="25">
        <f ca="1">AD41/SUM($X$41:$AJ$41)</f>
        <v>0.59350638908286812</v>
      </c>
      <c r="AE42" s="17"/>
      <c r="AF42" s="25">
        <f ca="1">AF41/SUM($X$41:$AJ$41)</f>
        <v>6.146558532427799E-2</v>
      </c>
      <c r="AG42" s="17"/>
      <c r="AH42" s="25">
        <f ca="1">AH41/SUM($X$41:$AJ$41)</f>
        <v>0.15128236424025249</v>
      </c>
      <c r="AI42" s="17"/>
      <c r="AJ42" s="25">
        <f ca="1">AJ41/SUM($X$41:$AJ$41)</f>
        <v>0</v>
      </c>
      <c r="AK42" s="18"/>
      <c r="AN42" s="32"/>
    </row>
    <row r="43" spans="1:56" x14ac:dyDescent="0.2">
      <c r="A43" s="18">
        <v>21</v>
      </c>
      <c r="B43" s="18"/>
      <c r="C43" s="2" t="s">
        <v>166</v>
      </c>
      <c r="D43" s="38">
        <f>SUM(F43:R43)</f>
        <v>66946.675245760765</v>
      </c>
      <c r="E43" s="31"/>
      <c r="F43" s="38">
        <v>0</v>
      </c>
      <c r="G43" s="38">
        <v>0</v>
      </c>
      <c r="H43" s="38">
        <v>0</v>
      </c>
      <c r="I43" s="38">
        <v>0</v>
      </c>
      <c r="J43" s="38">
        <v>449.29173225577097</v>
      </c>
      <c r="K43" s="38">
        <v>0</v>
      </c>
      <c r="L43" s="38">
        <v>36010.838755091441</v>
      </c>
      <c r="M43" s="38">
        <v>0</v>
      </c>
      <c r="N43" s="38">
        <v>19861.049589999999</v>
      </c>
      <c r="O43" s="38">
        <v>0</v>
      </c>
      <c r="P43" s="38">
        <v>10625.495168413565</v>
      </c>
      <c r="Q43" s="38">
        <v>0</v>
      </c>
      <c r="R43" s="38">
        <v>0</v>
      </c>
      <c r="AK43" s="18"/>
      <c r="AM43" s="18"/>
      <c r="AN43" s="59"/>
      <c r="AP43" s="38"/>
      <c r="AQ43" s="31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x14ac:dyDescent="0.2">
      <c r="A44" s="18">
        <v>22</v>
      </c>
      <c r="B44" s="18" t="s">
        <v>245</v>
      </c>
      <c r="C44" s="2"/>
      <c r="D44" s="44">
        <f>SUM(F44:R44)</f>
        <v>1.0000000000000002</v>
      </c>
      <c r="F44" s="25">
        <f>IFERROR(F43/$D43,0)</f>
        <v>0</v>
      </c>
      <c r="H44" s="25">
        <f>IFERROR(H43/$D43,0)</f>
        <v>0</v>
      </c>
      <c r="J44" s="25">
        <f>IFERROR(J43/$D43,0)</f>
        <v>6.7111881300516308E-3</v>
      </c>
      <c r="L44" s="25">
        <f>IFERROR(L43/$D43,0)</f>
        <v>0.53790331816921322</v>
      </c>
      <c r="N44" s="25">
        <f>IFERROR(N43/$D43,0)</f>
        <v>0.29666969296220058</v>
      </c>
      <c r="P44" s="25">
        <f>IFERROR(P43/$D43,0)</f>
        <v>0.15871580073853478</v>
      </c>
      <c r="R44" s="25">
        <f>IFERROR(R43/$D43,0)</f>
        <v>0</v>
      </c>
      <c r="V44" s="32" t="s">
        <v>270</v>
      </c>
      <c r="W44" s="117"/>
      <c r="X44" s="107">
        <f ca="1">0.5*X39+0.5*X42</f>
        <v>3.5305576955673885E-2</v>
      </c>
      <c r="Y44" s="106"/>
      <c r="Z44" s="107">
        <f ca="1">0.5*Z39+0.5*Z42</f>
        <v>5.0795141745633259E-3</v>
      </c>
      <c r="AA44" s="105"/>
      <c r="AB44" s="107">
        <f ca="1">0.5*AB39+0.5*AB42</f>
        <v>0.13231137161233841</v>
      </c>
      <c r="AC44" s="105"/>
      <c r="AD44" s="107">
        <f ca="1">0.5*AD39+0.5*AD42</f>
        <v>0.58335470325063254</v>
      </c>
      <c r="AE44" s="117"/>
      <c r="AF44" s="107">
        <f ca="1">0.5*AF39+0.5*AF42</f>
        <v>8.7243845198878039E-2</v>
      </c>
      <c r="AG44" s="117"/>
      <c r="AH44" s="107">
        <f ca="1">0.5*AH39+0.5*AH42</f>
        <v>0.15670498880791392</v>
      </c>
      <c r="AI44" s="117"/>
      <c r="AJ44" s="107">
        <f ca="1">0.5*AJ39+0.5*AJ42</f>
        <v>0</v>
      </c>
      <c r="AK44" s="18"/>
      <c r="AM44" s="18"/>
      <c r="AN44" s="59"/>
      <c r="AP44" s="44"/>
      <c r="AR44" s="64"/>
      <c r="AT44" s="64"/>
      <c r="AV44" s="64"/>
      <c r="AX44" s="64"/>
      <c r="AZ44" s="64"/>
      <c r="BB44" s="64"/>
      <c r="BD44" s="64"/>
    </row>
    <row r="45" spans="1:56" x14ac:dyDescent="0.2">
      <c r="A45" s="18"/>
      <c r="C45" s="2"/>
      <c r="AK45" s="18"/>
      <c r="AN45" s="32"/>
    </row>
    <row r="46" spans="1:56" x14ac:dyDescent="0.2">
      <c r="A46" s="18">
        <v>23</v>
      </c>
      <c r="B46" s="18"/>
      <c r="C46" s="2" t="s">
        <v>166</v>
      </c>
      <c r="D46" s="38">
        <f>SUM(F46:R46)</f>
        <v>-17684.967853226441</v>
      </c>
      <c r="F46" s="38">
        <v>0</v>
      </c>
      <c r="G46" s="38">
        <v>0</v>
      </c>
      <c r="H46" s="38">
        <v>0</v>
      </c>
      <c r="I46" s="38">
        <v>0</v>
      </c>
      <c r="J46" s="38">
        <v>-81.470851186358047</v>
      </c>
      <c r="K46" s="38">
        <v>0</v>
      </c>
      <c r="L46" s="38">
        <v>-14093.643890261519</v>
      </c>
      <c r="M46" s="38">
        <v>0</v>
      </c>
      <c r="N46" s="38">
        <v>-1728.3808892002771</v>
      </c>
      <c r="O46" s="38">
        <v>0</v>
      </c>
      <c r="P46" s="38">
        <v>-1781.4722225782862</v>
      </c>
      <c r="Q46" s="38">
        <v>0</v>
      </c>
      <c r="R46" s="38">
        <v>0</v>
      </c>
      <c r="AK46" s="18"/>
      <c r="AM46" s="18"/>
      <c r="AN46" s="59"/>
      <c r="AP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x14ac:dyDescent="0.2">
      <c r="A47" s="18">
        <v>24</v>
      </c>
      <c r="B47" s="18" t="s">
        <v>252</v>
      </c>
      <c r="C47" s="2"/>
      <c r="D47" s="44">
        <f>SUM(F47:R47)</f>
        <v>1</v>
      </c>
      <c r="F47" s="25">
        <f>IFERROR(F46/$D46,0)</f>
        <v>0</v>
      </c>
      <c r="H47" s="25">
        <f>IFERROR(H46/$D46,0)</f>
        <v>0</v>
      </c>
      <c r="J47" s="25">
        <f>IFERROR(J46/$D46,0)</f>
        <v>4.606785370632977E-3</v>
      </c>
      <c r="L47" s="25">
        <f>IFERROR(L46/$D46,0)</f>
        <v>0.79692787723616243</v>
      </c>
      <c r="N47" s="25">
        <f>IFERROR(N46/$D46,0)</f>
        <v>9.7731638730966186E-2</v>
      </c>
      <c r="P47" s="25">
        <f>IFERROR(P46/$D46,0)</f>
        <v>0.10073369866223844</v>
      </c>
      <c r="R47" s="25">
        <f>IFERROR(R46/$D46,0)</f>
        <v>0</v>
      </c>
      <c r="AK47" s="18"/>
      <c r="AM47" s="18"/>
      <c r="AN47" s="59"/>
      <c r="AP47" s="44"/>
      <c r="AR47" s="64"/>
      <c r="AT47" s="64"/>
      <c r="AV47" s="64"/>
      <c r="AX47" s="64"/>
      <c r="AZ47" s="64"/>
      <c r="BB47" s="64"/>
      <c r="BD47" s="64"/>
    </row>
    <row r="48" spans="1:56" x14ac:dyDescent="0.2">
      <c r="A48" s="18"/>
      <c r="C48" s="2"/>
      <c r="AK48" s="18"/>
      <c r="AN48" s="32"/>
    </row>
    <row r="49" spans="1:56" x14ac:dyDescent="0.2">
      <c r="A49" s="18">
        <v>25</v>
      </c>
      <c r="B49" s="18"/>
      <c r="C49" s="2" t="s">
        <v>166</v>
      </c>
      <c r="D49" s="38">
        <f>SUM(F49:R49)</f>
        <v>29360.673046399999</v>
      </c>
      <c r="E49" s="38"/>
      <c r="F49" s="38">
        <v>0</v>
      </c>
      <c r="G49" s="38">
        <v>0</v>
      </c>
      <c r="H49" s="38">
        <v>0</v>
      </c>
      <c r="I49" s="38">
        <v>0</v>
      </c>
      <c r="J49" s="38">
        <v>266.28169600000001</v>
      </c>
      <c r="K49" s="38">
        <v>0</v>
      </c>
      <c r="L49" s="38">
        <v>24205.402756159998</v>
      </c>
      <c r="M49" s="38">
        <v>0</v>
      </c>
      <c r="N49" s="38">
        <v>925.89545039999996</v>
      </c>
      <c r="O49" s="38">
        <v>0</v>
      </c>
      <c r="P49" s="38">
        <v>3963.0931438399998</v>
      </c>
      <c r="Q49" s="38">
        <v>0</v>
      </c>
      <c r="R49" s="38">
        <v>0</v>
      </c>
      <c r="AK49" s="18"/>
      <c r="AM49" s="18"/>
      <c r="AN49" s="59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1:56" x14ac:dyDescent="0.2">
      <c r="A50" s="18">
        <v>26</v>
      </c>
      <c r="B50" s="18" t="s">
        <v>250</v>
      </c>
      <c r="C50" s="2"/>
      <c r="D50" s="44">
        <f>SUM(F50:R50)</f>
        <v>0.99999999999999989</v>
      </c>
      <c r="E50" s="39"/>
      <c r="F50" s="25">
        <f>IFERROR(F49/$D49,0)</f>
        <v>0</v>
      </c>
      <c r="H50" s="25">
        <f>IFERROR(H49/$D49,0)</f>
        <v>0</v>
      </c>
      <c r="J50" s="25">
        <f>IFERROR(J49/$D49,0)</f>
        <v>9.069332149817649E-3</v>
      </c>
      <c r="L50" s="25">
        <f>IFERROR(L49/$D49,0)</f>
        <v>0.82441579993439196</v>
      </c>
      <c r="N50" s="25">
        <f>IFERROR(N49/$D49,0)</f>
        <v>3.1535225671998922E-2</v>
      </c>
      <c r="P50" s="25">
        <f>IFERROR(P49/$D49,0)</f>
        <v>0.13497964224379136</v>
      </c>
      <c r="R50" s="25">
        <f>IFERROR(R49/$D49,0)</f>
        <v>0</v>
      </c>
      <c r="AK50" s="18"/>
      <c r="AM50" s="18"/>
      <c r="AN50" s="59"/>
      <c r="AP50" s="44"/>
      <c r="AQ50" s="39"/>
      <c r="AR50" s="64"/>
      <c r="AT50" s="64"/>
      <c r="AV50" s="64"/>
      <c r="AX50" s="64"/>
      <c r="AZ50" s="64"/>
      <c r="BB50" s="64"/>
      <c r="BD50" s="64"/>
    </row>
    <row r="51" spans="1:56" x14ac:dyDescent="0.2">
      <c r="A51" s="18"/>
      <c r="B51" s="18"/>
      <c r="C51" s="2"/>
      <c r="AK51" s="18"/>
      <c r="AM51" s="18"/>
      <c r="AN51" s="32"/>
    </row>
    <row r="52" spans="1:56" x14ac:dyDescent="0.2">
      <c r="A52" s="18">
        <v>27</v>
      </c>
      <c r="B52" s="18"/>
      <c r="C52" s="2" t="s">
        <v>166</v>
      </c>
      <c r="D52" s="38">
        <f>SUM(F52:R52)</f>
        <v>2017146.0250572097</v>
      </c>
      <c r="E52" s="31"/>
      <c r="F52" s="38">
        <v>0</v>
      </c>
      <c r="G52" s="38">
        <v>0</v>
      </c>
      <c r="H52" s="38">
        <v>218.83030967577045</v>
      </c>
      <c r="I52" s="38">
        <v>0</v>
      </c>
      <c r="J52" s="38">
        <v>8283.7397433861988</v>
      </c>
      <c r="K52" s="38">
        <v>0</v>
      </c>
      <c r="L52" s="38">
        <v>1277264.9509259884</v>
      </c>
      <c r="M52" s="38">
        <v>0</v>
      </c>
      <c r="N52" s="38">
        <v>323401.49894999998</v>
      </c>
      <c r="O52" s="38">
        <v>0</v>
      </c>
      <c r="P52" s="38">
        <v>407977.00512815936</v>
      </c>
      <c r="Q52" s="38">
        <v>0</v>
      </c>
      <c r="R52" s="38">
        <v>0</v>
      </c>
      <c r="AK52" s="18"/>
      <c r="AM52" s="18"/>
      <c r="AN52" s="59"/>
      <c r="AP52" s="38"/>
      <c r="AQ52" s="31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</row>
    <row r="53" spans="1:56" x14ac:dyDescent="0.2">
      <c r="A53" s="18">
        <v>28</v>
      </c>
      <c r="B53" s="18" t="s">
        <v>248</v>
      </c>
      <c r="C53" s="2"/>
      <c r="D53" s="44">
        <f>SUM(F53:R53)</f>
        <v>1</v>
      </c>
      <c r="F53" s="25">
        <f>IFERROR(F52/$D52,0)</f>
        <v>0</v>
      </c>
      <c r="H53" s="25">
        <f>IFERROR(H52/$D52,0)</f>
        <v>1.0848511062532722E-4</v>
      </c>
      <c r="J53" s="25">
        <f>IFERROR(J52/$D52,0)</f>
        <v>4.1066633949573671E-3</v>
      </c>
      <c r="L53" s="25">
        <f>IFERROR(L52/$D52,0)</f>
        <v>0.63320400955590861</v>
      </c>
      <c r="N53" s="25">
        <f>IFERROR(N52/$D52,0)</f>
        <v>0.16032627035061964</v>
      </c>
      <c r="P53" s="25">
        <f>IFERROR(P52/$D52,0)</f>
        <v>0.20225457158788909</v>
      </c>
      <c r="R53" s="25">
        <f>IFERROR(R52/$D52,0)</f>
        <v>0</v>
      </c>
      <c r="AK53" s="18"/>
      <c r="AM53" s="18"/>
      <c r="AN53" s="59"/>
      <c r="AP53" s="44"/>
      <c r="AR53" s="64"/>
      <c r="AT53" s="64"/>
      <c r="AV53" s="64"/>
      <c r="AX53" s="64"/>
      <c r="AZ53" s="64"/>
      <c r="BB53" s="64"/>
      <c r="BD53" s="64"/>
    </row>
    <row r="54" spans="1:56" x14ac:dyDescent="0.2">
      <c r="A54" s="18"/>
      <c r="C54" s="2"/>
      <c r="AK54" s="18"/>
      <c r="AN54" s="32"/>
    </row>
    <row r="55" spans="1:56" x14ac:dyDescent="0.2">
      <c r="A55" s="18">
        <v>29</v>
      </c>
      <c r="B55" s="18"/>
      <c r="C55" s="2" t="s">
        <v>166</v>
      </c>
      <c r="D55" s="38">
        <f>SUM(F55:R55)</f>
        <v>-713772.24041839002</v>
      </c>
      <c r="F55" s="38">
        <v>0</v>
      </c>
      <c r="G55" s="38">
        <v>0</v>
      </c>
      <c r="H55" s="38">
        <v>-12.43536323870693</v>
      </c>
      <c r="I55" s="38">
        <v>0</v>
      </c>
      <c r="J55" s="38">
        <v>-1790.1050563898855</v>
      </c>
      <c r="K55" s="38">
        <v>0</v>
      </c>
      <c r="L55" s="38">
        <v>-583462.72342788579</v>
      </c>
      <c r="M55" s="38">
        <v>0</v>
      </c>
      <c r="N55" s="38">
        <v>-52199.311460000004</v>
      </c>
      <c r="O55" s="38">
        <v>0</v>
      </c>
      <c r="P55" s="38">
        <v>-76307.665110875649</v>
      </c>
      <c r="Q55" s="38">
        <v>0</v>
      </c>
      <c r="R55" s="38">
        <v>0</v>
      </c>
      <c r="AK55" s="18"/>
      <c r="AM55" s="18"/>
      <c r="AN55" s="59"/>
      <c r="AP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</row>
    <row r="56" spans="1:56" x14ac:dyDescent="0.2">
      <c r="A56" s="18">
        <v>30</v>
      </c>
      <c r="B56" s="18" t="s">
        <v>255</v>
      </c>
      <c r="C56" s="2"/>
      <c r="D56" s="44">
        <f>SUM(F56:R56)</f>
        <v>1</v>
      </c>
      <c r="F56" s="25">
        <f>IFERROR(F55/$D55,0)</f>
        <v>0</v>
      </c>
      <c r="H56" s="25">
        <f>IFERROR(H55/$D55,0)</f>
        <v>1.7422032596024926E-5</v>
      </c>
      <c r="J56" s="25">
        <f>IFERROR(J55/$D55,0)</f>
        <v>2.5079499524114082E-3</v>
      </c>
      <c r="L56" s="25">
        <f>IFERROR(L55/$D55,0)</f>
        <v>0.8174354372283783</v>
      </c>
      <c r="N56" s="25">
        <f>IFERROR(N55/$D55,0)</f>
        <v>7.313160768118758E-2</v>
      </c>
      <c r="P56" s="25">
        <f>IFERROR(P55/$D55,0)</f>
        <v>0.10690758310542671</v>
      </c>
      <c r="R56" s="25">
        <f>IFERROR(R55/$D55,0)</f>
        <v>0</v>
      </c>
      <c r="AK56" s="18"/>
      <c r="AM56" s="18"/>
      <c r="AN56" s="59"/>
      <c r="AP56" s="44"/>
      <c r="AR56" s="64"/>
      <c r="AT56" s="64"/>
      <c r="AV56" s="64"/>
      <c r="AX56" s="64"/>
      <c r="AZ56" s="64"/>
      <c r="BB56" s="64"/>
      <c r="BD56" s="64"/>
    </row>
    <row r="57" spans="1:56" x14ac:dyDescent="0.2">
      <c r="A57" s="18"/>
      <c r="C57" s="2"/>
      <c r="AK57" s="18"/>
      <c r="AN57" s="32"/>
    </row>
    <row r="58" spans="1:56" x14ac:dyDescent="0.2">
      <c r="A58" s="18">
        <v>31</v>
      </c>
      <c r="B58" s="18"/>
      <c r="C58" s="2" t="s">
        <v>166</v>
      </c>
      <c r="D58" s="38">
        <f>SUM(F58:R58)</f>
        <v>251233.18487320884</v>
      </c>
      <c r="E58" s="31"/>
      <c r="F58" s="38">
        <v>78959.90158724878</v>
      </c>
      <c r="G58" s="38">
        <v>0</v>
      </c>
      <c r="H58" s="38">
        <v>14671.957388417999</v>
      </c>
      <c r="I58" s="38">
        <v>0</v>
      </c>
      <c r="J58" s="38">
        <v>59837.565322128161</v>
      </c>
      <c r="K58" s="38">
        <v>0</v>
      </c>
      <c r="L58" s="38">
        <v>0</v>
      </c>
      <c r="M58" s="38">
        <v>0</v>
      </c>
      <c r="N58" s="38">
        <v>3464.1131800000003</v>
      </c>
      <c r="O58" s="38">
        <v>0</v>
      </c>
      <c r="P58" s="38">
        <v>94299.647395413922</v>
      </c>
      <c r="Q58" s="38">
        <v>0</v>
      </c>
      <c r="R58" s="38">
        <v>0</v>
      </c>
      <c r="AK58" s="18"/>
      <c r="AM58" s="18"/>
      <c r="AN58" s="59"/>
      <c r="AP58" s="38"/>
      <c r="AQ58" s="31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</row>
    <row r="59" spans="1:56" x14ac:dyDescent="0.2">
      <c r="A59" s="18">
        <v>32</v>
      </c>
      <c r="B59" s="18" t="s">
        <v>247</v>
      </c>
      <c r="C59" s="2"/>
      <c r="D59" s="44">
        <f>SUM(F59:R59)</f>
        <v>1</v>
      </c>
      <c r="F59" s="25">
        <f>IFERROR(F58/$D58,0)</f>
        <v>0.31428929911109427</v>
      </c>
      <c r="H59" s="25">
        <f>IFERROR(H58/$D58,0)</f>
        <v>5.8399758757277917E-2</v>
      </c>
      <c r="J59" s="25">
        <f>IFERROR(J58/$D58,0)</f>
        <v>0.23817540406665105</v>
      </c>
      <c r="L59" s="25">
        <f>IFERROR(L58/$D58,0)</f>
        <v>0</v>
      </c>
      <c r="N59" s="25">
        <f>IFERROR(N58/$D58,0)</f>
        <v>1.3788437947591407E-2</v>
      </c>
      <c r="P59" s="25">
        <f>IFERROR(P58/$D58,0)</f>
        <v>0.37534710011738542</v>
      </c>
      <c r="R59" s="25">
        <f>IFERROR(R58/$D58,0)</f>
        <v>0</v>
      </c>
      <c r="AK59" s="18"/>
      <c r="AM59" s="18"/>
      <c r="AN59" s="59"/>
      <c r="AP59" s="44"/>
      <c r="AR59" s="64"/>
      <c r="AT59" s="64"/>
      <c r="AV59" s="64"/>
      <c r="AX59" s="64"/>
      <c r="AZ59" s="64"/>
      <c r="BB59" s="64"/>
      <c r="BD59" s="64"/>
    </row>
    <row r="60" spans="1:56" x14ac:dyDescent="0.2">
      <c r="A60" s="18"/>
      <c r="C60" s="2"/>
      <c r="AK60" s="18"/>
      <c r="AN60" s="32"/>
    </row>
    <row r="61" spans="1:56" x14ac:dyDescent="0.2">
      <c r="A61" s="18">
        <v>33</v>
      </c>
      <c r="B61" s="18"/>
      <c r="C61" s="2" t="s">
        <v>166</v>
      </c>
      <c r="D61" s="38">
        <f>SUM(F61:R61)</f>
        <v>-91934.117047230437</v>
      </c>
      <c r="F61" s="38">
        <v>-34952.348121982708</v>
      </c>
      <c r="G61" s="38">
        <v>0</v>
      </c>
      <c r="H61" s="38">
        <v>-9130.3820732125678</v>
      </c>
      <c r="I61" s="38">
        <v>0</v>
      </c>
      <c r="J61" s="38">
        <v>-18389.293021966998</v>
      </c>
      <c r="K61" s="38">
        <v>0</v>
      </c>
      <c r="L61" s="38">
        <v>0</v>
      </c>
      <c r="M61" s="38">
        <v>0</v>
      </c>
      <c r="N61" s="38">
        <v>-517.39716281437416</v>
      </c>
      <c r="O61" s="38">
        <v>0</v>
      </c>
      <c r="P61" s="38">
        <v>-28944.696667253786</v>
      </c>
      <c r="Q61" s="38">
        <v>0</v>
      </c>
      <c r="R61" s="38">
        <v>0</v>
      </c>
      <c r="AK61" s="18"/>
      <c r="AM61" s="18"/>
      <c r="AN61" s="59"/>
      <c r="AP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</row>
    <row r="62" spans="1:56" x14ac:dyDescent="0.2">
      <c r="A62" s="18">
        <v>34</v>
      </c>
      <c r="B62" s="18" t="s">
        <v>254</v>
      </c>
      <c r="C62" s="2"/>
      <c r="D62" s="44">
        <f>SUM(F62:R62)</f>
        <v>1</v>
      </c>
      <c r="F62" s="25">
        <f>IFERROR(F61/$D61,0)</f>
        <v>0.38018908806211965</v>
      </c>
      <c r="H62" s="25">
        <f>IFERROR(H61/$D61,0)</f>
        <v>9.9314404341555862E-2</v>
      </c>
      <c r="J62" s="25">
        <f>IFERROR(J61/$D61,0)</f>
        <v>0.20002686285135737</v>
      </c>
      <c r="L62" s="25">
        <f>IFERROR(L61/$D61,0)</f>
        <v>0</v>
      </c>
      <c r="N62" s="25">
        <f>IFERROR(N61/$D61,0)</f>
        <v>5.6279124598386625E-3</v>
      </c>
      <c r="P62" s="25">
        <f>IFERROR(P61/$D61,0)</f>
        <v>0.31484173228512841</v>
      </c>
      <c r="R62" s="25">
        <f>IFERROR(R61/$D61,0)</f>
        <v>0</v>
      </c>
      <c r="AK62" s="18"/>
      <c r="AM62" s="18"/>
      <c r="AN62" s="59"/>
      <c r="AP62" s="44"/>
      <c r="AR62" s="64"/>
      <c r="AT62" s="64"/>
      <c r="AV62" s="64"/>
      <c r="AX62" s="64"/>
      <c r="AZ62" s="64"/>
      <c r="BB62" s="64"/>
      <c r="BD62" s="64"/>
    </row>
    <row r="63" spans="1:56" x14ac:dyDescent="0.2">
      <c r="A63" s="18"/>
      <c r="C63" s="2"/>
      <c r="AK63" s="18"/>
      <c r="AN63" s="32"/>
    </row>
    <row r="64" spans="1:56" x14ac:dyDescent="0.2">
      <c r="A64" s="18">
        <v>35</v>
      </c>
      <c r="B64" s="18"/>
      <c r="C64" s="2" t="s">
        <v>167</v>
      </c>
      <c r="D64" s="38">
        <f>SUM(F64:R64)</f>
        <v>2617400.5591033893</v>
      </c>
      <c r="E64" s="31"/>
      <c r="F64" s="38">
        <v>64265.914186375026</v>
      </c>
      <c r="G64" s="38"/>
      <c r="H64" s="38">
        <v>6859.0367649895697</v>
      </c>
      <c r="I64" s="38"/>
      <c r="J64" s="38">
        <v>326867.19951100257</v>
      </c>
      <c r="K64" s="38"/>
      <c r="L64" s="38">
        <v>1500818.190968842</v>
      </c>
      <c r="M64" s="38"/>
      <c r="N64" s="38">
        <v>294513.09468774137</v>
      </c>
      <c r="O64" s="38"/>
      <c r="P64" s="38">
        <v>424077.12298443884</v>
      </c>
      <c r="Q64" s="38"/>
      <c r="R64" s="38">
        <v>0</v>
      </c>
      <c r="AK64" s="18"/>
      <c r="AM64" s="18"/>
      <c r="AN64" s="32"/>
      <c r="AP64" s="38"/>
      <c r="AQ64" s="31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</row>
    <row r="65" spans="1:56" x14ac:dyDescent="0.2">
      <c r="A65" s="18">
        <v>36</v>
      </c>
      <c r="B65" s="18" t="s">
        <v>257</v>
      </c>
      <c r="C65" s="2"/>
      <c r="D65" s="44">
        <f>SUM(F65:R65)</f>
        <v>1</v>
      </c>
      <c r="F65" s="25">
        <f>IFERROR(F64/$D64,0)</f>
        <v>2.4553335546161039E-2</v>
      </c>
      <c r="H65" s="25">
        <f>IFERROR(H64/$D64,0)</f>
        <v>2.6205529532473187E-3</v>
      </c>
      <c r="J65" s="25">
        <f>IFERROR(J64/$D64,0)</f>
        <v>0.12488237552106791</v>
      </c>
      <c r="L65" s="25">
        <f>IFERROR(L64/$D64,0)</f>
        <v>0.57340027140628369</v>
      </c>
      <c r="N65" s="25">
        <f>IFERROR(N64/$D64,0)</f>
        <v>0.11252121638906851</v>
      </c>
      <c r="P65" s="25">
        <f>IFERROR(P64/$D64,0)</f>
        <v>0.1620222481841716</v>
      </c>
      <c r="R65" s="25">
        <f>IFERROR(R64/$D64,0)</f>
        <v>0</v>
      </c>
      <c r="AK65" s="18"/>
      <c r="AM65" s="18"/>
      <c r="AN65" s="32"/>
      <c r="AP65" s="44"/>
      <c r="AR65" s="64"/>
      <c r="AT65" s="64"/>
      <c r="AV65" s="64"/>
      <c r="AX65" s="64"/>
      <c r="AZ65" s="64"/>
      <c r="BB65" s="64"/>
      <c r="BD65" s="64"/>
    </row>
    <row r="66" spans="1:56" x14ac:dyDescent="0.2">
      <c r="A66" s="18"/>
      <c r="C66" s="2"/>
      <c r="AK66" s="18"/>
      <c r="AN66" s="32"/>
    </row>
    <row r="67" spans="1:56" x14ac:dyDescent="0.2">
      <c r="A67" s="18">
        <v>37</v>
      </c>
      <c r="B67" s="18"/>
      <c r="C67" s="2" t="s">
        <v>167</v>
      </c>
      <c r="D67" s="38">
        <f>SUM(F67:R67)</f>
        <v>47557.406264227742</v>
      </c>
      <c r="E67" s="31"/>
      <c r="F67" s="38">
        <v>2200.52310990347</v>
      </c>
      <c r="G67" s="38"/>
      <c r="H67" s="38">
        <v>360.82762043887794</v>
      </c>
      <c r="I67" s="38"/>
      <c r="J67" s="38">
        <v>6652.690398534809</v>
      </c>
      <c r="K67" s="38"/>
      <c r="L67" s="38">
        <v>28225.624466028778</v>
      </c>
      <c r="M67" s="38"/>
      <c r="N67" s="38">
        <v>2923.1438125352433</v>
      </c>
      <c r="O67" s="38"/>
      <c r="P67" s="38">
        <v>7194.5968567865675</v>
      </c>
      <c r="Q67" s="38"/>
      <c r="R67" s="38">
        <v>0</v>
      </c>
      <c r="AK67" s="18"/>
      <c r="AM67" s="18"/>
      <c r="AN67" s="32"/>
      <c r="AP67" s="38"/>
      <c r="AQ67" s="31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</row>
    <row r="68" spans="1:56" x14ac:dyDescent="0.2">
      <c r="A68" s="18">
        <v>38</v>
      </c>
      <c r="B68" s="18" t="s">
        <v>267</v>
      </c>
      <c r="C68" s="57"/>
      <c r="D68" s="44">
        <f>SUM(F68:R68)</f>
        <v>1</v>
      </c>
      <c r="F68" s="25">
        <f>IFERROR(F67/$D67,0)</f>
        <v>4.6270881504290193E-2</v>
      </c>
      <c r="H68" s="25">
        <f>IFERROR(H67/$D67,0)</f>
        <v>7.5872014220903644E-3</v>
      </c>
      <c r="J68" s="25">
        <f>IFERROR(J67/$D67,0)</f>
        <v>0.13988757842622093</v>
      </c>
      <c r="L68" s="25">
        <f>IFERROR(L67/$D67,0)</f>
        <v>0.59350638908286801</v>
      </c>
      <c r="N68" s="25">
        <f>IFERROR(N67/$D67,0)</f>
        <v>6.1465585324278003E-2</v>
      </c>
      <c r="P68" s="25">
        <f>IFERROR(P67/$D67,0)</f>
        <v>0.15128236424025251</v>
      </c>
      <c r="R68" s="25">
        <f>IFERROR(R67/$D67,0)</f>
        <v>0</v>
      </c>
      <c r="AK68" s="18"/>
      <c r="AM68" s="18"/>
      <c r="AN68" s="67"/>
      <c r="AP68" s="44"/>
      <c r="AR68" s="64"/>
      <c r="AT68" s="64"/>
      <c r="AV68" s="64"/>
      <c r="AX68" s="64"/>
      <c r="AZ68" s="64"/>
      <c r="BB68" s="64"/>
      <c r="BD68" s="64"/>
    </row>
    <row r="69" spans="1:56" x14ac:dyDescent="0.2">
      <c r="A69" s="18"/>
      <c r="B69" s="18"/>
      <c r="C69" s="57"/>
      <c r="D69" s="44"/>
      <c r="F69" s="25"/>
      <c r="H69" s="25"/>
      <c r="J69" s="25"/>
      <c r="L69" s="25"/>
      <c r="N69" s="25"/>
      <c r="P69" s="25"/>
      <c r="R69" s="25"/>
      <c r="AK69" s="18"/>
      <c r="AM69" s="18"/>
      <c r="AN69" s="67"/>
      <c r="AP69" s="44"/>
      <c r="AR69" s="64"/>
      <c r="AT69" s="64"/>
      <c r="AV69" s="64"/>
      <c r="AX69" s="64"/>
      <c r="AZ69" s="64"/>
      <c r="BB69" s="64"/>
      <c r="BD69" s="64"/>
    </row>
    <row r="70" spans="1:56" x14ac:dyDescent="0.2">
      <c r="A70" s="18">
        <v>39</v>
      </c>
      <c r="B70" s="18"/>
      <c r="C70" s="2" t="s">
        <v>166</v>
      </c>
      <c r="D70" s="38">
        <f>SUM(F70:R70)</f>
        <v>24483.257915889251</v>
      </c>
      <c r="E70" s="31"/>
      <c r="F70" s="38">
        <v>2346.6664252457413</v>
      </c>
      <c r="G70" s="38">
        <v>0</v>
      </c>
      <c r="H70" s="38">
        <v>19.289255075244643</v>
      </c>
      <c r="I70" s="38">
        <v>0</v>
      </c>
      <c r="J70" s="38">
        <v>1020.3124362795184</v>
      </c>
      <c r="K70" s="38">
        <v>0</v>
      </c>
      <c r="L70" s="38">
        <v>16881.87280396025</v>
      </c>
      <c r="M70" s="38">
        <v>0</v>
      </c>
      <c r="N70" s="38">
        <v>981.74718392973955</v>
      </c>
      <c r="O70" s="38">
        <v>0</v>
      </c>
      <c r="P70" s="38">
        <v>3233.3698113987543</v>
      </c>
      <c r="Q70" s="38">
        <v>0</v>
      </c>
      <c r="R70" s="38">
        <v>0</v>
      </c>
      <c r="AK70" s="18"/>
      <c r="AM70" s="18"/>
      <c r="AN70" s="59"/>
      <c r="AP70" s="38"/>
      <c r="AQ70" s="31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</row>
    <row r="71" spans="1:56" x14ac:dyDescent="0.2">
      <c r="A71" s="18">
        <v>40</v>
      </c>
      <c r="B71" s="18" t="s">
        <v>260</v>
      </c>
      <c r="C71" s="2"/>
      <c r="D71" s="44">
        <f>SUM(F71:R71)</f>
        <v>0.99999999999999978</v>
      </c>
      <c r="F71" s="25">
        <f>IFERROR(F70/$D70,0)</f>
        <v>9.584780070150678E-2</v>
      </c>
      <c r="H71" s="25">
        <f>IFERROR(H70/$D70,0)</f>
        <v>7.8785491463234636E-4</v>
      </c>
      <c r="J71" s="25">
        <f>IFERROR(J70/$D70,0)</f>
        <v>4.1673883426165743E-2</v>
      </c>
      <c r="L71" s="25">
        <f>IFERROR(L70/$D70,0)</f>
        <v>0.68952722149792733</v>
      </c>
      <c r="N71" s="25">
        <f>IFERROR(N70/$D70,0)</f>
        <v>4.0098715101661409E-2</v>
      </c>
      <c r="P71" s="25">
        <f>IFERROR(P70/$D70,0)</f>
        <v>0.13206452435810628</v>
      </c>
      <c r="R71" s="25">
        <f>IFERROR(R70/$D70,0)</f>
        <v>0</v>
      </c>
      <c r="AK71" s="18"/>
      <c r="AM71" s="18"/>
      <c r="AN71" s="59"/>
      <c r="AP71" s="44"/>
      <c r="AR71" s="64"/>
      <c r="AT71" s="64"/>
      <c r="AV71" s="64"/>
      <c r="AX71" s="64"/>
      <c r="AZ71" s="64"/>
      <c r="BB71" s="64"/>
      <c r="BD71" s="64"/>
    </row>
    <row r="72" spans="1:56" x14ac:dyDescent="0.2">
      <c r="A72" s="18"/>
      <c r="C72" s="2"/>
      <c r="AK72" s="18"/>
      <c r="AN72" s="32"/>
    </row>
    <row r="73" spans="1:56" x14ac:dyDescent="0.2">
      <c r="A73" s="18">
        <v>41</v>
      </c>
      <c r="B73" s="18"/>
      <c r="C73" s="2" t="s">
        <v>167</v>
      </c>
      <c r="D73" s="38">
        <f>SUM(F73:R73)</f>
        <v>2606329.5708189611</v>
      </c>
      <c r="E73" s="31"/>
      <c r="F73" s="38">
        <v>63888.057654086675</v>
      </c>
      <c r="G73" s="38"/>
      <c r="H73" s="38">
        <v>6818.7085150973935</v>
      </c>
      <c r="I73" s="38"/>
      <c r="J73" s="38">
        <v>324984.5213460137</v>
      </c>
      <c r="K73" s="38"/>
      <c r="L73" s="38">
        <v>1495554.0249630243</v>
      </c>
      <c r="M73" s="38"/>
      <c r="N73" s="38">
        <v>292917.65784101782</v>
      </c>
      <c r="O73" s="38"/>
      <c r="P73" s="38">
        <v>422166.60049972107</v>
      </c>
      <c r="Q73" s="38"/>
      <c r="R73" s="38">
        <v>0</v>
      </c>
      <c r="AK73" s="18"/>
      <c r="AM73" s="18"/>
      <c r="AN73" s="32"/>
      <c r="AP73" s="38"/>
      <c r="AQ73" s="31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</row>
    <row r="74" spans="1:56" x14ac:dyDescent="0.2">
      <c r="A74" s="18">
        <v>42</v>
      </c>
      <c r="B74" s="18" t="s">
        <v>259</v>
      </c>
      <c r="C74" s="2"/>
      <c r="D74" s="44">
        <f>SUM(F74:R74)</f>
        <v>0.99999999999999989</v>
      </c>
      <c r="F74" s="25">
        <f>IFERROR(F73/$D73,0)</f>
        <v>2.4512655026206743E-2</v>
      </c>
      <c r="H74" s="25">
        <f>IFERROR(H73/$D73,0)</f>
        <v>2.6162111620269182E-3</v>
      </c>
      <c r="J74" s="25">
        <f>IFERROR(J73/$D73,0)</f>
        <v>0.12469049385949185</v>
      </c>
      <c r="L74" s="25">
        <f>IFERROR(L73/$D73,0)</f>
        <v>0.57381615959377352</v>
      </c>
      <c r="N74" s="25">
        <f>IFERROR(N73/$D73,0)</f>
        <v>0.11238703697360009</v>
      </c>
      <c r="P74" s="25">
        <f>IFERROR(P73/$D73,0)</f>
        <v>0.1619774433849008</v>
      </c>
      <c r="R74" s="25">
        <f>IFERROR(R73/$D73,0)</f>
        <v>0</v>
      </c>
      <c r="AK74" s="18"/>
      <c r="AM74" s="18"/>
      <c r="AN74" s="32"/>
      <c r="AP74" s="44"/>
      <c r="AR74" s="64"/>
      <c r="AT74" s="64"/>
      <c r="AV74" s="64"/>
      <c r="AX74" s="64"/>
      <c r="AZ74" s="64"/>
      <c r="BB74" s="64"/>
      <c r="BD74" s="64"/>
    </row>
    <row r="75" spans="1:56" x14ac:dyDescent="0.2">
      <c r="A75" s="18"/>
      <c r="B75" s="18"/>
      <c r="C75" s="2"/>
      <c r="D75" s="44"/>
      <c r="F75" s="25"/>
      <c r="H75" s="25"/>
      <c r="J75" s="25"/>
      <c r="L75" s="25"/>
      <c r="N75" s="25"/>
      <c r="P75" s="25"/>
      <c r="R75" s="25"/>
      <c r="AK75" s="18"/>
      <c r="AM75" s="18"/>
      <c r="AN75" s="32"/>
      <c r="AP75" s="44"/>
      <c r="AR75" s="64"/>
      <c r="AT75" s="64"/>
      <c r="AV75" s="64"/>
      <c r="AX75" s="64"/>
      <c r="AZ75" s="64"/>
      <c r="BB75" s="64"/>
      <c r="BD75" s="64"/>
    </row>
    <row r="76" spans="1:56" x14ac:dyDescent="0.2">
      <c r="A76" s="18">
        <v>43</v>
      </c>
      <c r="B76" s="18"/>
      <c r="C76" s="2" t="s">
        <v>166</v>
      </c>
      <c r="D76" s="38">
        <f>SUM(F76:R76)</f>
        <v>211517.76996137531</v>
      </c>
      <c r="E76" s="31"/>
      <c r="F76" s="38">
        <v>38917.497387146534</v>
      </c>
      <c r="G76" s="38">
        <v>0</v>
      </c>
      <c r="H76" s="38">
        <v>1921.1219134951625</v>
      </c>
      <c r="I76" s="38">
        <v>0</v>
      </c>
      <c r="J76" s="38">
        <v>78518.22645649148</v>
      </c>
      <c r="K76" s="38">
        <v>0</v>
      </c>
      <c r="L76" s="38">
        <v>87003.762408956027</v>
      </c>
      <c r="M76" s="38">
        <v>0</v>
      </c>
      <c r="N76" s="38">
        <v>0</v>
      </c>
      <c r="O76" s="38">
        <v>0</v>
      </c>
      <c r="P76" s="38">
        <v>5157.1617952860906</v>
      </c>
      <c r="Q76" s="38">
        <v>0</v>
      </c>
      <c r="R76" s="38">
        <v>0</v>
      </c>
      <c r="AK76" s="18"/>
      <c r="AM76" s="18"/>
      <c r="AN76" s="59"/>
      <c r="AP76" s="38"/>
      <c r="AQ76" s="31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</row>
    <row r="77" spans="1:56" x14ac:dyDescent="0.2">
      <c r="A77" s="18">
        <v>44</v>
      </c>
      <c r="B77" s="18" t="s">
        <v>246</v>
      </c>
      <c r="C77" s="2"/>
      <c r="D77" s="44">
        <f>SUM(F77:R77)</f>
        <v>0.99999999999999989</v>
      </c>
      <c r="F77" s="25">
        <f>IFERROR(F76/$D76,0)</f>
        <v>0.18399162110234593</v>
      </c>
      <c r="H77" s="25">
        <f>IFERROR(H76/$D76,0)</f>
        <v>9.0825556351410725E-3</v>
      </c>
      <c r="J77" s="25">
        <f>IFERROR(J76/$D76,0)</f>
        <v>0.37121338065747139</v>
      </c>
      <c r="L77" s="25">
        <f>IFERROR(L76/$D76,0)</f>
        <v>0.4113307474111681</v>
      </c>
      <c r="N77" s="25">
        <f>IFERROR(N76/$D76,0)</f>
        <v>0</v>
      </c>
      <c r="P77" s="25">
        <f>IFERROR(P76/$D76,0)</f>
        <v>2.4381695193873433E-2</v>
      </c>
      <c r="R77" s="25">
        <f>IFERROR(R76/$D76,0)</f>
        <v>0</v>
      </c>
      <c r="AK77" s="18"/>
      <c r="AM77" s="18"/>
      <c r="AN77" s="59"/>
      <c r="AP77" s="44"/>
      <c r="AR77" s="64"/>
      <c r="AT77" s="64"/>
      <c r="AV77" s="64"/>
      <c r="AX77" s="64"/>
      <c r="AZ77" s="64"/>
      <c r="BB77" s="64"/>
      <c r="BD77" s="64"/>
    </row>
    <row r="78" spans="1:56" x14ac:dyDescent="0.2">
      <c r="A78" s="18"/>
      <c r="C78" s="2"/>
      <c r="AK78" s="18"/>
      <c r="AN78" s="32"/>
    </row>
    <row r="79" spans="1:56" x14ac:dyDescent="0.2">
      <c r="A79" s="18">
        <v>45</v>
      </c>
      <c r="B79" s="18"/>
      <c r="C79" s="2" t="s">
        <v>166</v>
      </c>
      <c r="D79" s="38">
        <f>SUM(F79:R79)</f>
        <v>-77738.765516644664</v>
      </c>
      <c r="F79" s="38">
        <v>-23485.914549559013</v>
      </c>
      <c r="G79" s="38">
        <v>0</v>
      </c>
      <c r="H79" s="38">
        <v>-1066.4351039073858</v>
      </c>
      <c r="I79" s="38">
        <v>0</v>
      </c>
      <c r="J79" s="38">
        <v>-24764.875005545604</v>
      </c>
      <c r="K79" s="38">
        <v>0</v>
      </c>
      <c r="L79" s="38">
        <v>-25533.312542571392</v>
      </c>
      <c r="M79" s="38">
        <v>0</v>
      </c>
      <c r="N79" s="38">
        <v>0</v>
      </c>
      <c r="O79" s="38">
        <v>0</v>
      </c>
      <c r="P79" s="38">
        <v>-2888.2283150612566</v>
      </c>
      <c r="Q79" s="38">
        <v>0</v>
      </c>
      <c r="R79" s="38">
        <v>0</v>
      </c>
      <c r="AK79" s="18"/>
      <c r="AM79" s="18"/>
      <c r="AN79" s="59"/>
      <c r="AP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</row>
    <row r="80" spans="1:56" x14ac:dyDescent="0.2">
      <c r="A80" s="18">
        <v>46</v>
      </c>
      <c r="B80" s="18" t="s">
        <v>253</v>
      </c>
      <c r="C80" s="2"/>
      <c r="D80" s="44">
        <f>SUM(F80:R80)</f>
        <v>0.99999999999999989</v>
      </c>
      <c r="F80" s="25">
        <f>IFERROR(F79/$D79,0)</f>
        <v>0.30211329435801804</v>
      </c>
      <c r="H80" s="25">
        <f>IFERROR(H79/$D79,0)</f>
        <v>1.3718189333467756E-2</v>
      </c>
      <c r="J80" s="25">
        <f>IFERROR(J79/$D79,0)</f>
        <v>0.31856532376042412</v>
      </c>
      <c r="L80" s="25">
        <f>IFERROR(L79/$D79,0)</f>
        <v>0.32845019306493167</v>
      </c>
      <c r="N80" s="25">
        <f>IFERROR(N79/$D79,0)</f>
        <v>0</v>
      </c>
      <c r="P80" s="25">
        <f>IFERROR(P79/$D79,0)</f>
        <v>3.7152999483158214E-2</v>
      </c>
      <c r="R80" s="25">
        <f>IFERROR(R79/$D79,0)</f>
        <v>0</v>
      </c>
      <c r="AK80" s="18"/>
      <c r="AM80" s="18"/>
      <c r="AN80" s="59"/>
      <c r="AP80" s="44"/>
      <c r="AR80" s="64"/>
      <c r="AT80" s="64"/>
      <c r="AV80" s="64"/>
      <c r="AX80" s="64"/>
      <c r="AZ80" s="64"/>
      <c r="BB80" s="64"/>
      <c r="BD80" s="64"/>
    </row>
    <row r="81" spans="1:56" x14ac:dyDescent="0.2">
      <c r="A81" s="18"/>
      <c r="C81" s="2"/>
      <c r="AK81" s="18"/>
      <c r="AN81" s="32"/>
    </row>
    <row r="82" spans="1:56" x14ac:dyDescent="0.2">
      <c r="A82" s="18">
        <v>47</v>
      </c>
      <c r="B82" s="18"/>
      <c r="C82" s="2" t="s">
        <v>167</v>
      </c>
      <c r="D82" s="38">
        <f>SUM(F82:R82)</f>
        <v>8297.3820979529337</v>
      </c>
      <c r="F82" s="38">
        <v>785.76551205461601</v>
      </c>
      <c r="G82" s="38"/>
      <c r="H82" s="38">
        <v>146.02723734252487</v>
      </c>
      <c r="I82" s="38"/>
      <c r="J82" s="38">
        <v>1868.7370786255701</v>
      </c>
      <c r="K82" s="38"/>
      <c r="L82" s="38">
        <v>4399.3835182255007</v>
      </c>
      <c r="M82" s="38"/>
      <c r="N82" s="38">
        <v>64.011170701021854</v>
      </c>
      <c r="O82" s="38"/>
      <c r="P82" s="38">
        <v>1033.4575810037009</v>
      </c>
      <c r="Q82" s="38"/>
      <c r="R82" s="38">
        <v>0</v>
      </c>
      <c r="AK82" s="18"/>
      <c r="AM82" s="18"/>
      <c r="AN82" s="59"/>
      <c r="AP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</row>
    <row r="83" spans="1:56" x14ac:dyDescent="0.2">
      <c r="A83" s="18">
        <v>48</v>
      </c>
      <c r="B83" s="18" t="s">
        <v>265</v>
      </c>
      <c r="D83" s="44">
        <f>SUM(F83:R83)</f>
        <v>1</v>
      </c>
      <c r="F83" s="25">
        <f>IFERROR(F82/$D82,0)</f>
        <v>9.4700413067451E-2</v>
      </c>
      <c r="H83" s="25">
        <f>IFERROR(H82/$D82,0)</f>
        <v>1.7599194013079328E-2</v>
      </c>
      <c r="J83" s="25">
        <f>IFERROR(J82/$D82,0)</f>
        <v>0.22522008225782569</v>
      </c>
      <c r="L83" s="25">
        <f>IFERROR(L82/$D82,0)</f>
        <v>0.53021344157585348</v>
      </c>
      <c r="N83" s="25">
        <f>IFERROR(N82/$D82,0)</f>
        <v>7.7146225092868991E-3</v>
      </c>
      <c r="P83" s="25">
        <f>IFERROR(P82/$D82,0)</f>
        <v>0.12455224657650364</v>
      </c>
      <c r="R83" s="25">
        <f>IFERROR(R82/$D82,0)</f>
        <v>0</v>
      </c>
      <c r="AK83" s="18"/>
      <c r="AM83" s="18"/>
      <c r="AN83" s="59"/>
      <c r="AP83" s="44"/>
      <c r="AR83" s="64"/>
      <c r="AT83" s="64"/>
      <c r="AV83" s="64"/>
      <c r="AX83" s="64"/>
      <c r="AZ83" s="64"/>
      <c r="BB83" s="64"/>
      <c r="BD83" s="64"/>
    </row>
    <row r="84" spans="1:56" x14ac:dyDescent="0.2">
      <c r="A84" s="57"/>
      <c r="AK84" s="18"/>
      <c r="AM84" s="18"/>
      <c r="AN84" s="59"/>
      <c r="AP84" s="44"/>
      <c r="AR84" s="64"/>
      <c r="AT84" s="64"/>
      <c r="AV84" s="64"/>
      <c r="AX84" s="64"/>
      <c r="AZ84" s="64"/>
      <c r="BB84" s="64"/>
      <c r="BD84" s="64"/>
    </row>
    <row r="85" spans="1:56" x14ac:dyDescent="0.2">
      <c r="A85" s="57"/>
      <c r="AK85" s="18"/>
      <c r="AM85" s="18"/>
      <c r="AN85" s="32"/>
      <c r="AP85" s="44"/>
      <c r="AR85" s="64"/>
      <c r="AT85" s="64"/>
      <c r="AV85" s="64"/>
      <c r="AX85" s="64"/>
      <c r="AZ85" s="64"/>
      <c r="BB85" s="64"/>
      <c r="BD85" s="64"/>
    </row>
    <row r="86" spans="1:56" x14ac:dyDescent="0.2">
      <c r="AK86" s="18"/>
      <c r="AN86" s="32"/>
    </row>
    <row r="87" spans="1:56" x14ac:dyDescent="0.2">
      <c r="A87" s="57"/>
      <c r="AK87" s="18"/>
      <c r="AM87" s="18"/>
      <c r="AN87" s="32"/>
      <c r="AP87" s="38"/>
      <c r="AQ87" s="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68"/>
      <c r="BD87" s="68"/>
    </row>
    <row r="88" spans="1:56" x14ac:dyDescent="0.2">
      <c r="A88" s="57"/>
      <c r="AK88" s="18"/>
      <c r="AM88" s="18"/>
      <c r="AN88" s="32"/>
      <c r="AP88" s="44"/>
      <c r="AR88" s="64"/>
      <c r="AT88" s="64"/>
      <c r="AV88" s="64"/>
      <c r="AX88" s="64"/>
      <c r="AZ88" s="64"/>
      <c r="BB88" s="64"/>
      <c r="BD88" s="64"/>
    </row>
    <row r="89" spans="1:56" x14ac:dyDescent="0.2">
      <c r="AK89" s="18"/>
      <c r="AM89" s="18"/>
      <c r="AN89" s="32"/>
    </row>
    <row r="90" spans="1:56" x14ac:dyDescent="0.2">
      <c r="A90" s="57"/>
      <c r="AK90" s="18"/>
      <c r="AM90" s="18"/>
      <c r="AN90" s="32"/>
      <c r="AP90" s="38"/>
      <c r="AQ90" s="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</row>
    <row r="91" spans="1:56" x14ac:dyDescent="0.2">
      <c r="A91" s="57"/>
      <c r="AK91" s="18"/>
      <c r="AM91" s="18"/>
      <c r="AN91" s="32"/>
      <c r="AP91" s="44"/>
      <c r="AR91" s="64"/>
      <c r="AT91" s="64"/>
      <c r="AV91" s="64"/>
      <c r="AX91" s="64"/>
      <c r="AZ91" s="64"/>
      <c r="BB91" s="64"/>
      <c r="BD91" s="64"/>
    </row>
    <row r="92" spans="1:56" x14ac:dyDescent="0.2">
      <c r="AK92" s="18"/>
      <c r="AM92" s="18"/>
      <c r="AN92" s="32"/>
    </row>
    <row r="93" spans="1:56" x14ac:dyDescent="0.2">
      <c r="A93" s="57"/>
      <c r="AK93" s="18"/>
      <c r="AM93" s="18"/>
      <c r="AN93" s="59"/>
      <c r="AP93" s="38"/>
      <c r="AQ93" s="31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</row>
    <row r="94" spans="1:56" x14ac:dyDescent="0.2">
      <c r="A94" s="57"/>
      <c r="AK94" s="18"/>
      <c r="AM94" s="18"/>
      <c r="AN94" s="59"/>
      <c r="AP94" s="44"/>
      <c r="AR94" s="64"/>
      <c r="AT94" s="64"/>
      <c r="AV94" s="64"/>
      <c r="AX94" s="64"/>
      <c r="AZ94" s="64"/>
      <c r="BB94" s="64"/>
      <c r="BD94" s="64"/>
    </row>
    <row r="95" spans="1:56" x14ac:dyDescent="0.2">
      <c r="AK95" s="18"/>
      <c r="AN95" s="32"/>
    </row>
    <row r="96" spans="1:56" x14ac:dyDescent="0.2">
      <c r="A96" s="57"/>
      <c r="AK96" s="18"/>
      <c r="AM96" s="18"/>
      <c r="AN96" s="59"/>
      <c r="AP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</row>
    <row r="97" spans="1:56" x14ac:dyDescent="0.2">
      <c r="A97" s="57"/>
      <c r="AK97" s="18"/>
      <c r="AM97" s="18"/>
      <c r="AN97" s="59"/>
      <c r="AP97" s="44"/>
      <c r="AR97" s="64"/>
      <c r="AT97" s="64"/>
      <c r="AV97" s="64"/>
      <c r="AX97" s="64"/>
      <c r="AZ97" s="64"/>
      <c r="BB97" s="64"/>
      <c r="BD97" s="64"/>
    </row>
    <row r="98" spans="1:56" x14ac:dyDescent="0.2">
      <c r="AK98" s="18"/>
      <c r="AN98" s="32"/>
    </row>
    <row r="99" spans="1:56" x14ac:dyDescent="0.2">
      <c r="A99" s="57"/>
      <c r="AK99" s="18"/>
      <c r="AM99" s="18"/>
      <c r="AN99" s="59"/>
      <c r="AP99" s="38"/>
      <c r="AQ99" s="31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</row>
    <row r="100" spans="1:56" x14ac:dyDescent="0.2">
      <c r="A100" s="57"/>
      <c r="AK100" s="18"/>
      <c r="AM100" s="18"/>
      <c r="AN100" s="59"/>
      <c r="AP100" s="44"/>
      <c r="AR100" s="64"/>
      <c r="AT100" s="64"/>
      <c r="AV100" s="64"/>
      <c r="AX100" s="64"/>
      <c r="AZ100" s="64"/>
      <c r="BB100" s="64"/>
      <c r="BD100" s="64"/>
    </row>
    <row r="101" spans="1:56" x14ac:dyDescent="0.2">
      <c r="AK101" s="18"/>
      <c r="AN101" s="32"/>
      <c r="AP101" s="44"/>
      <c r="AR101" s="64"/>
      <c r="AT101" s="64"/>
      <c r="AV101" s="64"/>
      <c r="AX101" s="64"/>
      <c r="AZ101" s="64"/>
      <c r="BB101" s="64"/>
      <c r="BD101" s="64"/>
    </row>
    <row r="102" spans="1:56" x14ac:dyDescent="0.2">
      <c r="A102" s="57"/>
      <c r="AK102" s="18"/>
      <c r="AM102" s="18"/>
      <c r="AN102" s="32"/>
      <c r="AP102" s="68"/>
      <c r="AQ102" s="69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</row>
    <row r="103" spans="1:56" x14ac:dyDescent="0.2">
      <c r="A103" s="57"/>
      <c r="AK103" s="18"/>
      <c r="AM103" s="18"/>
      <c r="AN103" s="32"/>
      <c r="AP103" s="44"/>
      <c r="AR103" s="64"/>
      <c r="AT103" s="64"/>
      <c r="AV103" s="64"/>
      <c r="AX103" s="64"/>
      <c r="AZ103" s="64"/>
      <c r="BB103" s="64"/>
      <c r="BD103" s="64"/>
    </row>
    <row r="104" spans="1:56" x14ac:dyDescent="0.2">
      <c r="AK104" s="18"/>
      <c r="AM104" s="18"/>
      <c r="AN104" s="32"/>
    </row>
    <row r="105" spans="1:56" x14ac:dyDescent="0.2">
      <c r="A105" s="57"/>
      <c r="AK105" s="18"/>
      <c r="AM105" s="18"/>
      <c r="AN105" s="32"/>
      <c r="AP105" s="38"/>
      <c r="AQ105" s="31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</row>
    <row r="106" spans="1:56" x14ac:dyDescent="0.2">
      <c r="A106" s="57"/>
      <c r="AK106" s="18"/>
      <c r="AM106" s="18"/>
      <c r="AN106" s="32"/>
      <c r="AP106" s="44"/>
      <c r="AR106" s="64"/>
      <c r="AT106" s="64"/>
      <c r="AV106" s="64"/>
      <c r="AX106" s="64"/>
      <c r="AZ106" s="64"/>
      <c r="BB106" s="64"/>
      <c r="BD106" s="64"/>
    </row>
    <row r="107" spans="1:56" x14ac:dyDescent="0.2">
      <c r="AK107" s="18"/>
      <c r="AN107" s="32"/>
    </row>
    <row r="108" spans="1:56" x14ac:dyDescent="0.2">
      <c r="A108" s="57"/>
      <c r="AK108" s="18"/>
      <c r="AM108" s="18"/>
      <c r="AN108" s="59"/>
      <c r="AP108" s="38"/>
      <c r="AQ108" s="31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</row>
    <row r="109" spans="1:56" x14ac:dyDescent="0.2">
      <c r="A109" s="57"/>
      <c r="AK109" s="18"/>
      <c r="AM109" s="18"/>
      <c r="AN109" s="59"/>
      <c r="AP109" s="44"/>
      <c r="AR109" s="64"/>
      <c r="AT109" s="64"/>
      <c r="AV109" s="64"/>
      <c r="AX109" s="64"/>
      <c r="AZ109" s="64"/>
      <c r="BB109" s="64"/>
      <c r="BD109" s="64"/>
    </row>
    <row r="110" spans="1:56" x14ac:dyDescent="0.2">
      <c r="AK110" s="18"/>
      <c r="AN110" s="32"/>
    </row>
    <row r="111" spans="1:56" x14ac:dyDescent="0.2">
      <c r="A111" s="57"/>
      <c r="AK111" s="18"/>
      <c r="AM111" s="18"/>
      <c r="AN111" s="59"/>
      <c r="AP111" s="38"/>
      <c r="AQ111" s="31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</row>
    <row r="112" spans="1:56" x14ac:dyDescent="0.2">
      <c r="A112" s="57"/>
      <c r="AK112" s="18"/>
      <c r="AM112" s="18"/>
      <c r="AN112" s="59"/>
      <c r="AP112" s="44"/>
      <c r="AR112" s="64"/>
      <c r="AT112" s="64"/>
      <c r="AV112" s="64"/>
      <c r="AX112" s="64"/>
      <c r="AZ112" s="64"/>
      <c r="BB112" s="64"/>
      <c r="BD112" s="64"/>
    </row>
    <row r="113" spans="1:56" x14ac:dyDescent="0.2">
      <c r="AK113" s="18"/>
      <c r="AN113" s="32"/>
    </row>
    <row r="114" spans="1:56" x14ac:dyDescent="0.2">
      <c r="A114" s="57"/>
      <c r="AK114" s="18"/>
      <c r="AM114" s="18"/>
      <c r="AN114" s="59"/>
      <c r="AP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</row>
    <row r="115" spans="1:56" x14ac:dyDescent="0.2">
      <c r="A115" s="57"/>
      <c r="AK115" s="18"/>
      <c r="AM115" s="18"/>
      <c r="AN115" s="59"/>
      <c r="AP115" s="44"/>
      <c r="AR115" s="64"/>
      <c r="AT115" s="64"/>
      <c r="AV115" s="64"/>
      <c r="AX115" s="64"/>
      <c r="AZ115" s="64"/>
      <c r="BB115" s="64"/>
      <c r="BD115" s="64"/>
    </row>
    <row r="116" spans="1:56" x14ac:dyDescent="0.2">
      <c r="AK116" s="18"/>
      <c r="AN116" s="32"/>
    </row>
    <row r="117" spans="1:56" x14ac:dyDescent="0.2">
      <c r="A117" s="57"/>
      <c r="AK117" s="18"/>
      <c r="AM117" s="18"/>
      <c r="AN117" s="59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</row>
    <row r="118" spans="1:56" x14ac:dyDescent="0.2">
      <c r="A118" s="57"/>
      <c r="AK118" s="18"/>
      <c r="AM118" s="18"/>
      <c r="AN118" s="59"/>
      <c r="AP118" s="44"/>
      <c r="AQ118" s="39"/>
      <c r="AR118" s="64"/>
      <c r="AT118" s="64"/>
      <c r="AV118" s="64"/>
      <c r="AX118" s="64"/>
      <c r="AZ118" s="64"/>
      <c r="BB118" s="64"/>
      <c r="BD118" s="64"/>
    </row>
    <row r="119" spans="1:56" x14ac:dyDescent="0.2">
      <c r="B119" s="18"/>
      <c r="AK119" s="18"/>
      <c r="AM119" s="18"/>
      <c r="AN119" s="32"/>
    </row>
    <row r="120" spans="1:56" x14ac:dyDescent="0.2">
      <c r="A120" s="57"/>
      <c r="AK120" s="18"/>
      <c r="AM120" s="18"/>
      <c r="AN120" s="59"/>
      <c r="AP120" s="38"/>
      <c r="AQ120" s="31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</row>
    <row r="121" spans="1:56" x14ac:dyDescent="0.2">
      <c r="A121" s="57"/>
      <c r="AK121" s="18"/>
      <c r="AM121" s="18"/>
      <c r="AN121" s="59"/>
      <c r="AP121" s="44"/>
      <c r="AR121" s="64"/>
      <c r="AT121" s="64"/>
      <c r="AV121" s="64"/>
      <c r="AX121" s="64"/>
      <c r="AZ121" s="64"/>
      <c r="BB121" s="64"/>
      <c r="BD121" s="64"/>
    </row>
    <row r="122" spans="1:56" x14ac:dyDescent="0.2">
      <c r="D122" s="44"/>
      <c r="F122" s="25"/>
      <c r="H122" s="25"/>
      <c r="J122" s="25"/>
      <c r="L122" s="25"/>
      <c r="N122" s="25"/>
      <c r="P122" s="25"/>
      <c r="R122" s="25"/>
      <c r="AK122" s="18"/>
      <c r="AN122" s="32"/>
    </row>
    <row r="123" spans="1:56" x14ac:dyDescent="0.2">
      <c r="A123" s="57"/>
      <c r="AK123" s="18"/>
      <c r="AM123" s="18"/>
      <c r="AN123" s="59"/>
      <c r="AP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</row>
    <row r="124" spans="1:56" x14ac:dyDescent="0.2">
      <c r="A124" s="57"/>
      <c r="AK124" s="18"/>
      <c r="AM124" s="18"/>
      <c r="AN124" s="59"/>
      <c r="AP124" s="44"/>
      <c r="AR124" s="64"/>
      <c r="AT124" s="64"/>
      <c r="AV124" s="64"/>
      <c r="AX124" s="64"/>
      <c r="AZ124" s="64"/>
      <c r="BB124" s="64"/>
      <c r="BD124" s="64"/>
    </row>
    <row r="125" spans="1:56" x14ac:dyDescent="0.2">
      <c r="D125" s="44"/>
      <c r="F125" s="25"/>
      <c r="H125" s="25"/>
      <c r="J125" s="25"/>
      <c r="L125" s="25"/>
      <c r="N125" s="25"/>
      <c r="P125" s="25"/>
      <c r="R125" s="25"/>
      <c r="AK125" s="18"/>
      <c r="AN125" s="32"/>
    </row>
    <row r="126" spans="1:56" x14ac:dyDescent="0.2">
      <c r="A126" s="3"/>
      <c r="AK126" s="18"/>
      <c r="AM126" s="18"/>
      <c r="AN126" s="59"/>
      <c r="AP126" s="38"/>
      <c r="AQ126" s="31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1:56" x14ac:dyDescent="0.2">
      <c r="A127" s="3"/>
      <c r="AK127" s="18"/>
      <c r="AM127" s="18"/>
      <c r="AN127" s="59"/>
      <c r="AP127" s="44"/>
      <c r="AR127" s="64"/>
      <c r="AT127" s="64"/>
      <c r="AV127" s="64"/>
      <c r="AX127" s="64"/>
      <c r="AZ127" s="64"/>
      <c r="BB127" s="64"/>
      <c r="BD127" s="64"/>
    </row>
    <row r="128" spans="1:56" x14ac:dyDescent="0.2">
      <c r="B128" s="18"/>
      <c r="AK128" s="18"/>
      <c r="AN128" s="32"/>
    </row>
    <row r="129" spans="1:56" x14ac:dyDescent="0.2">
      <c r="A129" s="3"/>
      <c r="AK129" s="18"/>
      <c r="AM129" s="18"/>
      <c r="AN129" s="59"/>
      <c r="AP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</row>
    <row r="130" spans="1:56" x14ac:dyDescent="0.2">
      <c r="A130" s="3"/>
      <c r="AK130" s="18"/>
      <c r="AM130" s="18"/>
      <c r="AN130" s="59"/>
      <c r="AP130" s="44"/>
      <c r="AR130" s="64"/>
      <c r="AT130" s="64"/>
      <c r="AV130" s="64"/>
      <c r="AX130" s="64"/>
      <c r="AZ130" s="64"/>
      <c r="BB130" s="64"/>
      <c r="BD130" s="64"/>
    </row>
    <row r="131" spans="1:56" x14ac:dyDescent="0.2">
      <c r="B131" s="18"/>
      <c r="AK131" s="18"/>
      <c r="AN131" s="32"/>
    </row>
    <row r="132" spans="1:56" x14ac:dyDescent="0.2">
      <c r="A132" s="3"/>
      <c r="AK132" s="18"/>
      <c r="AM132" s="18"/>
      <c r="AN132" s="32"/>
      <c r="AP132" s="38"/>
      <c r="AQ132" s="31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</row>
    <row r="133" spans="1:56" x14ac:dyDescent="0.2">
      <c r="A133" s="3"/>
      <c r="AK133" s="18"/>
      <c r="AM133" s="18"/>
      <c r="AN133" s="32"/>
      <c r="AP133" s="44"/>
      <c r="AR133" s="64"/>
      <c r="AT133" s="64"/>
      <c r="AV133" s="64"/>
      <c r="AX133" s="64"/>
      <c r="AZ133" s="64"/>
      <c r="BB133" s="64"/>
      <c r="BD133" s="64"/>
    </row>
    <row r="134" spans="1:56" x14ac:dyDescent="0.2">
      <c r="AK134" s="18"/>
      <c r="AN134" s="32"/>
    </row>
    <row r="135" spans="1:56" x14ac:dyDescent="0.2">
      <c r="A135" s="2"/>
      <c r="AK135" s="18"/>
      <c r="AM135" s="18"/>
      <c r="AN135" s="32"/>
      <c r="AP135" s="38"/>
      <c r="AQ135" s="31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</row>
    <row r="136" spans="1:56" x14ac:dyDescent="0.2">
      <c r="A136" s="2"/>
      <c r="AK136" s="18"/>
      <c r="AM136" s="18"/>
      <c r="AN136" s="67"/>
      <c r="AP136" s="44"/>
      <c r="AR136" s="64"/>
      <c r="AT136" s="64"/>
      <c r="AV136" s="64"/>
      <c r="AX136" s="64"/>
      <c r="AZ136" s="64"/>
      <c r="BB136" s="64"/>
      <c r="BD136" s="64"/>
    </row>
    <row r="137" spans="1:56" x14ac:dyDescent="0.2">
      <c r="AK137" s="18"/>
      <c r="AM137" s="18"/>
      <c r="AN137" s="67"/>
      <c r="AP137" s="44"/>
      <c r="AR137" s="64"/>
      <c r="AT137" s="64"/>
      <c r="AV137" s="64"/>
      <c r="AX137" s="64"/>
      <c r="AZ137" s="64"/>
      <c r="BB137" s="64"/>
      <c r="BD137" s="64"/>
    </row>
    <row r="138" spans="1:56" x14ac:dyDescent="0.2">
      <c r="A138" s="2"/>
      <c r="AK138" s="18"/>
      <c r="AM138" s="18"/>
      <c r="AN138" s="59"/>
      <c r="AP138" s="38"/>
      <c r="AQ138" s="31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</row>
    <row r="139" spans="1:56" x14ac:dyDescent="0.2">
      <c r="A139" s="2"/>
      <c r="AK139" s="18"/>
      <c r="AM139" s="18"/>
      <c r="AN139" s="59"/>
      <c r="AP139" s="44"/>
      <c r="AR139" s="64"/>
      <c r="AT139" s="64"/>
      <c r="AV139" s="64"/>
      <c r="AX139" s="64"/>
      <c r="AZ139" s="64"/>
      <c r="BB139" s="64"/>
      <c r="BD139" s="64"/>
    </row>
    <row r="140" spans="1:56" x14ac:dyDescent="0.2">
      <c r="AK140" s="18"/>
      <c r="AN140" s="32"/>
    </row>
    <row r="141" spans="1:56" x14ac:dyDescent="0.2">
      <c r="A141" s="2"/>
      <c r="AK141" s="18"/>
      <c r="AM141" s="18"/>
      <c r="AN141" s="32"/>
      <c r="AP141" s="38"/>
      <c r="AQ141" s="31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</row>
    <row r="142" spans="1:56" x14ac:dyDescent="0.2">
      <c r="A142" s="2"/>
      <c r="AK142" s="18"/>
      <c r="AM142" s="18"/>
      <c r="AN142" s="32"/>
      <c r="AP142" s="44"/>
      <c r="AR142" s="64"/>
      <c r="AT142" s="64"/>
      <c r="AV142" s="64"/>
      <c r="AX142" s="64"/>
      <c r="AZ142" s="64"/>
      <c r="BB142" s="64"/>
      <c r="BD142" s="64"/>
    </row>
    <row r="143" spans="1:56" x14ac:dyDescent="0.2">
      <c r="B143" s="18"/>
      <c r="AK143" s="18"/>
      <c r="AM143" s="18"/>
      <c r="AN143" s="32"/>
      <c r="AP143" s="44"/>
      <c r="AR143" s="64"/>
      <c r="AT143" s="64"/>
      <c r="AV143" s="64"/>
      <c r="AX143" s="64"/>
      <c r="AZ143" s="64"/>
      <c r="BB143" s="64"/>
      <c r="BD143" s="64"/>
    </row>
    <row r="144" spans="1:56" x14ac:dyDescent="0.2">
      <c r="A144" s="2"/>
      <c r="S144" s="56"/>
      <c r="AK144" s="18"/>
      <c r="AM144" s="18"/>
      <c r="AN144" s="59"/>
      <c r="AP144" s="38"/>
      <c r="AQ144" s="31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</row>
    <row r="145" spans="1:56" x14ac:dyDescent="0.2">
      <c r="A145" s="2"/>
      <c r="AK145" s="18"/>
      <c r="AM145" s="18"/>
      <c r="AN145" s="59"/>
      <c r="AP145" s="44"/>
      <c r="AR145" s="64"/>
      <c r="AT145" s="64"/>
      <c r="AV145" s="64"/>
      <c r="AX145" s="64"/>
      <c r="AZ145" s="64"/>
      <c r="BB145" s="64"/>
      <c r="BD145" s="64"/>
    </row>
    <row r="146" spans="1:56" x14ac:dyDescent="0.2">
      <c r="AK146" s="18"/>
      <c r="AN146" s="32"/>
    </row>
    <row r="147" spans="1:56" x14ac:dyDescent="0.2">
      <c r="A147" s="2"/>
      <c r="AK147" s="18"/>
      <c r="AM147" s="18"/>
      <c r="AN147" s="59"/>
      <c r="AP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</row>
    <row r="148" spans="1:56" x14ac:dyDescent="0.2">
      <c r="A148" s="2"/>
      <c r="AK148" s="18"/>
      <c r="AM148" s="18"/>
      <c r="AN148" s="59"/>
      <c r="AP148" s="44"/>
      <c r="AR148" s="64"/>
      <c r="AT148" s="64"/>
      <c r="AV148" s="64"/>
      <c r="AX148" s="64"/>
      <c r="AZ148" s="64"/>
      <c r="BB148" s="64"/>
      <c r="BD148" s="64"/>
    </row>
    <row r="149" spans="1:56" x14ac:dyDescent="0.2">
      <c r="AK149" s="18"/>
      <c r="AN149" s="32"/>
    </row>
    <row r="150" spans="1:56" x14ac:dyDescent="0.2">
      <c r="A150" s="2"/>
      <c r="AK150" s="18"/>
      <c r="AM150" s="18"/>
      <c r="AN150" s="59"/>
      <c r="AP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</row>
    <row r="151" spans="1:56" x14ac:dyDescent="0.2">
      <c r="A151" s="2"/>
      <c r="AK151" s="18"/>
      <c r="AM151" s="18"/>
      <c r="AN151" s="59"/>
      <c r="AP151" s="44"/>
      <c r="AR151" s="64"/>
      <c r="AT151" s="64"/>
      <c r="AV151" s="64"/>
      <c r="AX151" s="64"/>
      <c r="AZ151" s="64"/>
      <c r="BB151" s="64"/>
      <c r="BD151" s="64"/>
    </row>
    <row r="155" spans="1:56" x14ac:dyDescent="0.2">
      <c r="H155" s="129"/>
    </row>
    <row r="156" spans="1:56" x14ac:dyDescent="0.2">
      <c r="H156" s="129"/>
    </row>
  </sheetData>
  <mergeCells count="2">
    <mergeCell ref="B6:R6"/>
    <mergeCell ref="B7:R7"/>
  </mergeCells>
  <pageMargins left="0.7" right="0.7" top="0.75" bottom="0.75" header="0.3" footer="0.3"/>
  <pageSetup scale="4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  <pageSetUpPr fitToPage="1"/>
  </sheetPr>
  <dimension ref="B5:BM182"/>
  <sheetViews>
    <sheetView zoomScale="70" zoomScaleNormal="70" workbookViewId="0">
      <selection activeCell="B7" sqref="B7:AJ7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32" customWidth="1"/>
    <col min="12" max="12" width="13.28515625" style="32" customWidth="1"/>
    <col min="13" max="13" width="1.7109375" style="32" customWidth="1"/>
    <col min="14" max="14" width="19.85546875" style="18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6" style="1" hidden="1" customWidth="1"/>
    <col min="37" max="37" width="9" style="1" customWidth="1"/>
    <col min="38" max="38" width="9.140625" style="1" hidden="1" customWidth="1"/>
    <col min="39" max="40" width="9.140625" style="1"/>
    <col min="41" max="41" width="12" style="32" bestFit="1" customWidth="1"/>
    <col min="42" max="43" width="9.140625" style="32"/>
    <col min="44" max="44" width="11" style="32" customWidth="1"/>
    <col min="45" max="45" width="1.7109375" style="32" customWidth="1"/>
    <col min="46" max="46" width="11" style="32" customWidth="1"/>
    <col min="47" max="47" width="1.7109375" style="32" customWidth="1"/>
    <col min="48" max="48" width="11" style="32" customWidth="1"/>
    <col min="49" max="49" width="1.7109375" style="32" customWidth="1"/>
    <col min="50" max="50" width="11" style="32" customWidth="1"/>
    <col min="51" max="51" width="1.7109375" style="32" customWidth="1"/>
    <col min="52" max="52" width="11" style="32" customWidth="1"/>
    <col min="53" max="53" width="1.7109375" style="32" customWidth="1"/>
    <col min="54" max="54" width="11" style="32" customWidth="1"/>
    <col min="55" max="55" width="1.7109375" style="32" customWidth="1"/>
    <col min="56" max="56" width="11" style="32" customWidth="1"/>
    <col min="57" max="57" width="1.7109375" style="32" customWidth="1"/>
    <col min="58" max="58" width="11" style="32" customWidth="1"/>
    <col min="59" max="59" width="1.7109375" style="32" customWidth="1"/>
    <col min="60" max="60" width="11" style="32" customWidth="1"/>
    <col min="61" max="61" width="1.7109375" style="32" customWidth="1"/>
    <col min="62" max="62" width="11" style="32" customWidth="1"/>
    <col min="63" max="63" width="1.7109375" style="32" customWidth="1"/>
    <col min="64" max="64" width="12.85546875" style="32" customWidth="1"/>
    <col min="65" max="65" width="9.140625" style="32"/>
    <col min="66" max="16384" width="9.140625" style="1"/>
  </cols>
  <sheetData>
    <row r="5" spans="2:65" ht="15" customHeight="1" x14ac:dyDescent="0.2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</row>
    <row r="6" spans="2:65" ht="15" customHeight="1" x14ac:dyDescent="0.2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</row>
    <row r="7" spans="2:65" ht="15" customHeight="1" x14ac:dyDescent="0.2">
      <c r="B7" s="146" t="s">
        <v>271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</row>
    <row r="9" spans="2:65" x14ac:dyDescent="0.2">
      <c r="P9" s="147" t="s">
        <v>272</v>
      </c>
      <c r="Q9" s="147"/>
      <c r="R9" s="147"/>
      <c r="S9" s="147"/>
      <c r="T9" s="147"/>
      <c r="U9" s="147"/>
      <c r="V9" s="147"/>
      <c r="X9" s="147" t="s">
        <v>273</v>
      </c>
      <c r="Y9" s="147"/>
      <c r="Z9" s="147"/>
      <c r="AA9" s="147"/>
      <c r="AB9" s="147"/>
      <c r="AC9" s="147"/>
      <c r="AD9" s="147"/>
      <c r="AE9" s="147"/>
      <c r="AF9" s="147"/>
    </row>
    <row r="10" spans="2:65" ht="15" x14ac:dyDescent="0.25">
      <c r="H10" s="2" t="s">
        <v>2</v>
      </c>
      <c r="J10" s="2" t="s">
        <v>3</v>
      </c>
      <c r="L10" s="2" t="s">
        <v>4</v>
      </c>
      <c r="N10" s="18" t="s">
        <v>20</v>
      </c>
      <c r="P10" s="18"/>
      <c r="R10" s="18"/>
      <c r="T10" s="18"/>
      <c r="V10" s="18" t="s">
        <v>175</v>
      </c>
      <c r="X10" s="32"/>
      <c r="Y10" s="32"/>
      <c r="Z10" s="32"/>
      <c r="AA10" s="32"/>
      <c r="AB10" s="32"/>
      <c r="AC10" s="32"/>
      <c r="AD10" s="32"/>
      <c r="AE10" s="32"/>
      <c r="AF10" s="2" t="s">
        <v>274</v>
      </c>
      <c r="AG10" s="32"/>
      <c r="AH10" s="2"/>
      <c r="AI10" s="33"/>
    </row>
    <row r="11" spans="2:65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169</v>
      </c>
      <c r="P11" s="18" t="s">
        <v>275</v>
      </c>
      <c r="Q11" s="18"/>
      <c r="R11" s="18" t="s">
        <v>275</v>
      </c>
      <c r="S11" s="3"/>
      <c r="T11" s="2" t="s">
        <v>276</v>
      </c>
      <c r="U11" s="3"/>
      <c r="V11" s="2" t="s">
        <v>277</v>
      </c>
      <c r="W11" s="3"/>
      <c r="X11" s="2" t="s">
        <v>20</v>
      </c>
      <c r="Y11" s="2"/>
      <c r="Z11" s="2" t="s">
        <v>20</v>
      </c>
      <c r="AA11" s="2"/>
      <c r="AB11" s="2" t="s">
        <v>20</v>
      </c>
      <c r="AC11" s="2"/>
      <c r="AD11" s="2" t="s">
        <v>20</v>
      </c>
      <c r="AE11" s="2"/>
      <c r="AF11" s="2" t="s">
        <v>277</v>
      </c>
      <c r="AG11" s="2"/>
      <c r="AH11" s="2" t="s">
        <v>20</v>
      </c>
      <c r="AI11" s="3"/>
    </row>
    <row r="12" spans="2:65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K12" s="2"/>
      <c r="L12" s="34" t="s">
        <v>172</v>
      </c>
      <c r="N12" s="4" t="s">
        <v>14</v>
      </c>
      <c r="O12" s="74" t="s">
        <v>15</v>
      </c>
      <c r="P12" s="4" t="s">
        <v>278</v>
      </c>
      <c r="Q12" s="18"/>
      <c r="R12" s="4" t="s">
        <v>279</v>
      </c>
      <c r="S12" s="18"/>
      <c r="T12" s="4" t="s">
        <v>280</v>
      </c>
      <c r="U12" s="18"/>
      <c r="V12" s="4" t="s">
        <v>10</v>
      </c>
      <c r="W12" s="18"/>
      <c r="X12" s="34" t="s">
        <v>41</v>
      </c>
      <c r="Y12" s="2"/>
      <c r="Z12" s="34" t="s">
        <v>49</v>
      </c>
      <c r="AA12" s="2"/>
      <c r="AB12" s="34" t="s">
        <v>281</v>
      </c>
      <c r="AC12" s="2"/>
      <c r="AD12" s="34" t="s">
        <v>282</v>
      </c>
      <c r="AE12" s="2"/>
      <c r="AF12" s="34" t="s">
        <v>10</v>
      </c>
      <c r="AG12" s="2"/>
      <c r="AH12" s="34" t="s">
        <v>173</v>
      </c>
      <c r="AI12" s="3"/>
      <c r="AJ12" s="4" t="s">
        <v>2</v>
      </c>
      <c r="AL12" s="27" t="s">
        <v>21</v>
      </c>
      <c r="AM12" s="103"/>
    </row>
    <row r="13" spans="2:65" x14ac:dyDescent="0.2">
      <c r="F13" s="2" t="s">
        <v>22</v>
      </c>
      <c r="H13" s="2" t="s">
        <v>23</v>
      </c>
      <c r="J13" s="2" t="s">
        <v>24</v>
      </c>
      <c r="K13" s="2"/>
      <c r="L13" s="2" t="s">
        <v>177</v>
      </c>
      <c r="N13" s="18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178</v>
      </c>
      <c r="Y13" s="18"/>
      <c r="Z13" s="18" t="s">
        <v>179</v>
      </c>
      <c r="AA13" s="18"/>
      <c r="AB13" s="18" t="s">
        <v>240</v>
      </c>
      <c r="AC13" s="18"/>
      <c r="AD13" s="18" t="s">
        <v>283</v>
      </c>
      <c r="AE13" s="18"/>
      <c r="AF13" s="18" t="s">
        <v>284</v>
      </c>
      <c r="AG13" s="18"/>
      <c r="AH13" s="18" t="s">
        <v>285</v>
      </c>
      <c r="AI13" s="18"/>
      <c r="AJ13" s="18" t="s">
        <v>286</v>
      </c>
      <c r="AL13" s="28"/>
    </row>
    <row r="14" spans="2:65" s="75" customFormat="1" x14ac:dyDescent="0.2">
      <c r="B14" s="74"/>
      <c r="F14" s="32"/>
      <c r="G14" s="32"/>
      <c r="H14" s="32"/>
      <c r="I14" s="32"/>
      <c r="J14" s="32"/>
      <c r="K14" s="32"/>
      <c r="L14" s="32"/>
      <c r="M14" s="32"/>
      <c r="N14" s="74"/>
      <c r="P14" s="75">
        <v>4</v>
      </c>
      <c r="R14" s="75">
        <v>6</v>
      </c>
      <c r="T14" s="75">
        <v>8</v>
      </c>
      <c r="V14" s="75">
        <v>10</v>
      </c>
      <c r="X14" s="75">
        <v>12</v>
      </c>
      <c r="Z14" s="75">
        <v>14</v>
      </c>
      <c r="AB14" s="75">
        <v>16</v>
      </c>
      <c r="AD14" s="75">
        <v>18</v>
      </c>
      <c r="AF14" s="75">
        <v>20</v>
      </c>
      <c r="AH14" s="75">
        <v>22</v>
      </c>
      <c r="AL14" s="76"/>
      <c r="AO14" s="32"/>
      <c r="AP14" s="32"/>
      <c r="AQ14" s="32"/>
      <c r="AR14" s="2" t="s">
        <v>275</v>
      </c>
      <c r="AS14" s="32"/>
      <c r="AT14" s="2" t="s">
        <v>275</v>
      </c>
      <c r="AU14" s="32"/>
      <c r="AV14" s="2" t="s">
        <v>276</v>
      </c>
      <c r="AW14" s="32"/>
      <c r="AX14" s="2" t="s">
        <v>175</v>
      </c>
      <c r="AY14" s="32"/>
      <c r="AZ14" s="32"/>
      <c r="BA14" s="32"/>
      <c r="BB14" s="32"/>
      <c r="BC14" s="32"/>
      <c r="BD14" s="32"/>
      <c r="BE14" s="32"/>
      <c r="BF14" s="32"/>
      <c r="BG14" s="32"/>
      <c r="BH14" s="2" t="s">
        <v>274</v>
      </c>
      <c r="BI14" s="32"/>
      <c r="BJ14" s="32"/>
      <c r="BK14" s="32"/>
      <c r="BL14" s="32"/>
      <c r="BM14" s="32"/>
    </row>
    <row r="15" spans="2:65" x14ac:dyDescent="0.2">
      <c r="D15" s="6"/>
      <c r="E15" s="6"/>
      <c r="F15" s="77"/>
      <c r="AL15" s="26"/>
      <c r="AM15" s="52"/>
      <c r="AO15" s="2" t="s">
        <v>197</v>
      </c>
      <c r="AR15" s="2" t="s">
        <v>280</v>
      </c>
      <c r="AS15" s="2"/>
      <c r="AT15" s="2" t="s">
        <v>280</v>
      </c>
      <c r="AU15" s="2"/>
      <c r="AV15" s="2" t="s">
        <v>280</v>
      </c>
      <c r="AW15" s="2"/>
      <c r="AX15" s="2" t="s">
        <v>277</v>
      </c>
      <c r="AY15" s="2"/>
      <c r="AZ15" s="2" t="s">
        <v>20</v>
      </c>
      <c r="BA15" s="2"/>
      <c r="BB15" s="2" t="s">
        <v>20</v>
      </c>
      <c r="BC15" s="2"/>
      <c r="BD15" s="2" t="s">
        <v>20</v>
      </c>
      <c r="BE15" s="2"/>
      <c r="BF15" s="2" t="s">
        <v>20</v>
      </c>
      <c r="BG15" s="2"/>
      <c r="BH15" s="2" t="s">
        <v>277</v>
      </c>
      <c r="BI15" s="2"/>
      <c r="BJ15" s="2" t="s">
        <v>20</v>
      </c>
    </row>
    <row r="16" spans="2:65" x14ac:dyDescent="0.2">
      <c r="D16" s="6" t="s">
        <v>181</v>
      </c>
      <c r="E16" s="7"/>
      <c r="F16" s="78"/>
      <c r="AL16" s="28"/>
      <c r="AO16" s="34" t="s">
        <v>199</v>
      </c>
      <c r="AR16" s="34" t="s">
        <v>287</v>
      </c>
      <c r="AS16" s="2"/>
      <c r="AT16" s="34" t="s">
        <v>288</v>
      </c>
      <c r="AU16" s="2"/>
      <c r="AV16" s="34" t="s">
        <v>289</v>
      </c>
      <c r="AW16" s="2"/>
      <c r="AX16" s="34" t="s">
        <v>10</v>
      </c>
      <c r="AY16" s="2"/>
      <c r="AZ16" s="34" t="s">
        <v>41</v>
      </c>
      <c r="BA16" s="2"/>
      <c r="BB16" s="34" t="s">
        <v>49</v>
      </c>
      <c r="BC16" s="2"/>
      <c r="BD16" s="34" t="s">
        <v>281</v>
      </c>
      <c r="BE16" s="2"/>
      <c r="BF16" s="34" t="s">
        <v>282</v>
      </c>
      <c r="BG16" s="2"/>
      <c r="BH16" s="34" t="s">
        <v>10</v>
      </c>
      <c r="BI16" s="2"/>
      <c r="BJ16" s="34" t="s">
        <v>173</v>
      </c>
      <c r="BL16" s="34" t="s">
        <v>2</v>
      </c>
    </row>
    <row r="17" spans="2:64" x14ac:dyDescent="0.2">
      <c r="AL17" s="26" t="str">
        <f t="shared" ref="AL17" si="0">IF(ROUND(L17,4)=ROUND(AJ17,4), "", "check")</f>
        <v/>
      </c>
      <c r="AM17" s="52"/>
    </row>
    <row r="18" spans="2:64" x14ac:dyDescent="0.2">
      <c r="B18" s="18">
        <v>1</v>
      </c>
      <c r="D18" s="1" t="s">
        <v>33</v>
      </c>
      <c r="F18" s="51">
        <f ca="1">Function!V18</f>
        <v>111376.57056194174</v>
      </c>
      <c r="H18" s="51"/>
      <c r="J18" s="2"/>
      <c r="K18" s="2">
        <f>_xlfn.IFNA(MATCH(J18,'Dist Factors'!$B$15:$B$431,0),0)</f>
        <v>0</v>
      </c>
      <c r="L18" s="51">
        <f ca="1">F18-H18</f>
        <v>111376.57056194174</v>
      </c>
      <c r="N18" s="18" t="s">
        <v>290</v>
      </c>
      <c r="O18" s="74">
        <f>_xlfn.IFNA(MATCH(N18,'Dist Factors'!$B$15:$B$431,0),0)</f>
        <v>35</v>
      </c>
      <c r="P18" s="20">
        <f ca="1">OFFSET('Dist Factors'!$B$15,$O18-1,P$14)*$L18+OFFSET('Dist Factors'!$B$15,$K18-1,P$14)*$H18</f>
        <v>31174.461335562897</v>
      </c>
      <c r="R18" s="20">
        <f ca="1">OFFSET('Dist Factors'!$B$15,$O18-1,R$14)*$L18+OFFSET('Dist Factors'!$B$15,$K18-1,R$14)*$H18</f>
        <v>5962.5696425473361</v>
      </c>
      <c r="S18" s="20"/>
      <c r="T18" s="20">
        <f ca="1">OFFSET('Dist Factors'!$B$15,$O18-1,T$14)*$L18+OFFSET('Dist Factors'!$B$15,$K18-1,T$14)*$H18</f>
        <v>31624.781870995052</v>
      </c>
      <c r="U18" s="20"/>
      <c r="V18" s="20">
        <f ca="1">OFFSET('Dist Factors'!$B$15,$O18-1,V$14)*$L18+OFFSET('Dist Factors'!$B$15,$K18-1,V$14)*$H18</f>
        <v>0</v>
      </c>
      <c r="X18" s="20">
        <f ca="1">OFFSET('Dist Factors'!$B$15,$O18-1,X$14)*$L18+OFFSET('Dist Factors'!$B$15,$K18-1,X$14)*$H18</f>
        <v>42614.757712836465</v>
      </c>
      <c r="Y18" s="9"/>
      <c r="Z18" s="20">
        <f ca="1">OFFSET('Dist Factors'!$B$15,$O18-1,Z$14)*$L18+OFFSET('Dist Factors'!$B$15,$K18-1,Z$14)*$H18</f>
        <v>0</v>
      </c>
      <c r="AA18" s="20"/>
      <c r="AB18" s="20">
        <f ca="1">OFFSET('Dist Factors'!$B$15,$O18-1,AB$14)*$L18+OFFSET('Dist Factors'!$B$15,$K18-1,AB$14)*$H18</f>
        <v>0</v>
      </c>
      <c r="AC18" s="9"/>
      <c r="AD18" s="20">
        <f ca="1">OFFSET('Dist Factors'!$B$15,$O18-1,AD$14)*$L18+OFFSET('Dist Factors'!$B$15,$K18-1,AD$14)*$H18</f>
        <v>0</v>
      </c>
      <c r="AE18" s="9"/>
      <c r="AF18" s="20">
        <f ca="1">OFFSET('Dist Factors'!$B$15,$O18-1,AF$14)*$L18+OFFSET('Dist Factors'!$B$15,$K18-1,AF$14)*$H18</f>
        <v>0</v>
      </c>
      <c r="AG18" s="9"/>
      <c r="AH18" s="20">
        <f ca="1">OFFSET('Dist Factors'!$B$15,$O18-1,AH$14)*$L18+OFFSET('Dist Factors'!$B$15,$K18-1,AH$14)*$H18</f>
        <v>0</v>
      </c>
      <c r="AI18" s="9"/>
      <c r="AJ18" s="9">
        <f t="shared" ref="AJ18:AJ31" ca="1" si="1">SUM(P18:AI18)</f>
        <v>111376.57056194174</v>
      </c>
      <c r="AL18" s="26" t="str">
        <f ca="1">IF(ROUND(F18,4)=ROUND(AJ18,4), "", "check")</f>
        <v/>
      </c>
      <c r="AM18" s="52"/>
      <c r="AO18" s="93">
        <v>0</v>
      </c>
      <c r="AR18" s="51">
        <f t="shared" ref="AR18:AR30" ca="1" si="2">IFERROR($AO18*(P18/$AJ18),"")</f>
        <v>0</v>
      </c>
      <c r="AT18" s="51">
        <f t="shared" ref="AT18:AT30" ca="1" si="3">IFERROR($AO18*(R18/$AJ18),"")</f>
        <v>0</v>
      </c>
      <c r="AV18" s="51">
        <f t="shared" ref="AV18:AV30" ca="1" si="4">IFERROR($AO18*(T18/$AJ18),"")</f>
        <v>0</v>
      </c>
      <c r="AX18" s="51">
        <f t="shared" ref="AX18:AX30" ca="1" si="5">IFERROR($AO18*(V18/$AJ18),"")</f>
        <v>0</v>
      </c>
      <c r="AZ18" s="51">
        <f t="shared" ref="AZ18:AZ30" ca="1" si="6">IFERROR($AO18*(X18/$AJ18),"")</f>
        <v>0</v>
      </c>
      <c r="BB18" s="51">
        <f t="shared" ref="BB18:BB30" ca="1" si="7">IFERROR($AO18*(Z18/$AJ18),"")</f>
        <v>0</v>
      </c>
      <c r="BD18" s="51">
        <f t="shared" ref="BD18:BD30" ca="1" si="8">IFERROR($AO18*(AB18/$AJ18),"")</f>
        <v>0</v>
      </c>
      <c r="BF18" s="51">
        <f t="shared" ref="BF18:BF30" ca="1" si="9">IFERROR($AO18*(AD18/$AJ18),"")</f>
        <v>0</v>
      </c>
      <c r="BH18" s="51">
        <f t="shared" ref="BH18:BH30" ca="1" si="10">IFERROR($AO18*(AF18/$AJ18),"")</f>
        <v>0</v>
      </c>
      <c r="BJ18" s="51">
        <f t="shared" ref="BJ18:BJ30" ca="1" si="11">IFERROR($AO18*(AH18/$AJ18),"")</f>
        <v>0</v>
      </c>
      <c r="BL18" s="51">
        <f ca="1">SUM(AR18:BJ18)</f>
        <v>0</v>
      </c>
    </row>
    <row r="19" spans="2:64" x14ac:dyDescent="0.2">
      <c r="B19" s="18">
        <f>B18+1</f>
        <v>2</v>
      </c>
      <c r="D19" s="1" t="s">
        <v>35</v>
      </c>
      <c r="F19" s="51">
        <f ca="1">Function!V19</f>
        <v>90928.056814230149</v>
      </c>
      <c r="H19" s="51"/>
      <c r="J19" s="2"/>
      <c r="K19" s="2">
        <f>_xlfn.IFNA(MATCH(J19,'Dist Factors'!$B$15:$B$431,0),0)</f>
        <v>0</v>
      </c>
      <c r="L19" s="51">
        <f ca="1">F19-H19</f>
        <v>90928.056814230149</v>
      </c>
      <c r="N19" s="18" t="s">
        <v>290</v>
      </c>
      <c r="O19" s="74">
        <f>_xlfn.IFNA(MATCH(N19,'Dist Factors'!$B$15:$B$431,0),0)</f>
        <v>35</v>
      </c>
      <c r="P19" s="20">
        <f ca="1">OFFSET('Dist Factors'!$B$15,$O19-1,P$14)*$L19+OFFSET('Dist Factors'!$B$15,$K19-1,P$14)*$H19</f>
        <v>25450.89310230298</v>
      </c>
      <c r="R19" s="20">
        <f ca="1">OFFSET('Dist Factors'!$B$15,$O19-1,R$14)*$L19+OFFSET('Dist Factors'!$B$15,$K19-1,R$14)*$H19</f>
        <v>4867.8538805863554</v>
      </c>
      <c r="S19" s="20"/>
      <c r="T19" s="20">
        <f ca="1">OFFSET('Dist Factors'!$B$15,$O19-1,T$14)*$L19+OFFSET('Dist Factors'!$B$15,$K19-1,T$14)*$H19</f>
        <v>25818.535695568295</v>
      </c>
      <c r="U19" s="20"/>
      <c r="V19" s="20">
        <f ca="1">OFFSET('Dist Factors'!$B$15,$O19-1,V$14)*$L19+OFFSET('Dist Factors'!$B$15,$K19-1,V$14)*$H19</f>
        <v>0</v>
      </c>
      <c r="X19" s="20">
        <f ca="1">OFFSET('Dist Factors'!$B$15,$O19-1,X$14)*$L19+OFFSET('Dist Factors'!$B$15,$K19-1,X$14)*$H19</f>
        <v>34790.774135772524</v>
      </c>
      <c r="Y19" s="9"/>
      <c r="Z19" s="20">
        <f ca="1">OFFSET('Dist Factors'!$B$15,$O19-1,Z$14)*$L19+OFFSET('Dist Factors'!$B$15,$K19-1,Z$14)*$H19</f>
        <v>0</v>
      </c>
      <c r="AA19" s="20"/>
      <c r="AB19" s="20">
        <f ca="1">OFFSET('Dist Factors'!$B$15,$O19-1,AB$14)*$L19+OFFSET('Dist Factors'!$B$15,$K19-1,AB$14)*$H19</f>
        <v>0</v>
      </c>
      <c r="AC19" s="9"/>
      <c r="AD19" s="20">
        <f ca="1">OFFSET('Dist Factors'!$B$15,$O19-1,AD$14)*$L19+OFFSET('Dist Factors'!$B$15,$K19-1,AD$14)*$H19</f>
        <v>0</v>
      </c>
      <c r="AE19" s="9"/>
      <c r="AF19" s="20">
        <f ca="1">OFFSET('Dist Factors'!$B$15,$O19-1,AF$14)*$L19+OFFSET('Dist Factors'!$B$15,$K19-1,AF$14)*$H19</f>
        <v>0</v>
      </c>
      <c r="AG19" s="9"/>
      <c r="AH19" s="20">
        <f ca="1">OFFSET('Dist Factors'!$B$15,$O19-1,AH$14)*$L19+OFFSET('Dist Factors'!$B$15,$K19-1,AH$14)*$H19</f>
        <v>0</v>
      </c>
      <c r="AI19" s="9"/>
      <c r="AJ19" s="9">
        <f t="shared" ca="1" si="1"/>
        <v>90928.056814230164</v>
      </c>
      <c r="AL19" s="26" t="str">
        <f t="shared" ref="AL19:AL37" ca="1" si="12">IF(ROUND(F19,4)=ROUND(AJ19,4), "", "check")</f>
        <v/>
      </c>
      <c r="AM19" s="52"/>
      <c r="AO19" s="93">
        <v>1508.2351291978975</v>
      </c>
      <c r="AR19" s="51">
        <f t="shared" ca="1" si="2"/>
        <v>422.15716898886205</v>
      </c>
      <c r="AT19" s="51">
        <f t="shared" ca="1" si="3"/>
        <v>80.743705339512459</v>
      </c>
      <c r="AV19" s="51">
        <f t="shared" ca="1" si="4"/>
        <v>428.25530298159669</v>
      </c>
      <c r="AX19" s="51">
        <f t="shared" ca="1" si="5"/>
        <v>0</v>
      </c>
      <c r="AZ19" s="51">
        <f t="shared" ca="1" si="6"/>
        <v>577.07895188792611</v>
      </c>
      <c r="BB19" s="51">
        <f t="shared" ca="1" si="7"/>
        <v>0</v>
      </c>
      <c r="BD19" s="51">
        <f t="shared" ca="1" si="8"/>
        <v>0</v>
      </c>
      <c r="BF19" s="51">
        <f t="shared" ca="1" si="9"/>
        <v>0</v>
      </c>
      <c r="BH19" s="51">
        <f t="shared" ca="1" si="10"/>
        <v>0</v>
      </c>
      <c r="BJ19" s="51">
        <f t="shared" ca="1" si="11"/>
        <v>0</v>
      </c>
      <c r="BL19" s="51">
        <f t="shared" ref="BL19:BL30" ca="1" si="13">SUM(AR19:BJ19)</f>
        <v>1508.2351291978973</v>
      </c>
    </row>
    <row r="20" spans="2:64" x14ac:dyDescent="0.2">
      <c r="B20" s="18">
        <f t="shared" ref="B20:B31" si="14">B19+1</f>
        <v>3</v>
      </c>
      <c r="D20" s="1" t="s">
        <v>37</v>
      </c>
      <c r="F20" s="51">
        <f ca="1">Function!V20</f>
        <v>334784.5579165357</v>
      </c>
      <c r="H20" s="51"/>
      <c r="J20" s="2"/>
      <c r="K20" s="2">
        <f>_xlfn.IFNA(MATCH(J20,'Dist Factors'!$B$15:$B$431,0),0)</f>
        <v>0</v>
      </c>
      <c r="L20" s="51">
        <f t="shared" ref="L20:L30" ca="1" si="15">F20-H20</f>
        <v>334784.5579165357</v>
      </c>
      <c r="N20" s="18" t="s">
        <v>290</v>
      </c>
      <c r="O20" s="74">
        <f>_xlfn.IFNA(MATCH(N20,'Dist Factors'!$B$15:$B$431,0),0)</f>
        <v>35</v>
      </c>
      <c r="P20" s="20">
        <f ca="1">OFFSET('Dist Factors'!$B$15,$O20-1,P$14)*$L20+OFFSET('Dist Factors'!$B$15,$K20-1,P$14)*$H20</f>
        <v>93706.676402899335</v>
      </c>
      <c r="R20" s="20">
        <f ca="1">OFFSET('Dist Factors'!$B$15,$O20-1,R$14)*$L20+OFFSET('Dist Factors'!$B$15,$K20-1,R$14)*$H20</f>
        <v>17922.766267224928</v>
      </c>
      <c r="S20" s="20"/>
      <c r="T20" s="20">
        <f ca="1">OFFSET('Dist Factors'!$B$15,$O20-1,T$14)*$L20+OFFSET('Dist Factors'!$B$15,$K20-1,T$14)*$H20</f>
        <v>95060.285699852393</v>
      </c>
      <c r="U20" s="20"/>
      <c r="V20" s="20">
        <f ca="1">OFFSET('Dist Factors'!$B$15,$O20-1,V$14)*$L20+OFFSET('Dist Factors'!$B$15,$K20-1,V$14)*$H20</f>
        <v>0</v>
      </c>
      <c r="W20" s="9"/>
      <c r="X20" s="20">
        <f ca="1">OFFSET('Dist Factors'!$B$15,$O20-1,X$14)*$L20+OFFSET('Dist Factors'!$B$15,$K20-1,X$14)*$H20</f>
        <v>128094.82954655906</v>
      </c>
      <c r="Y20" s="9"/>
      <c r="Z20" s="20">
        <f ca="1">OFFSET('Dist Factors'!$B$15,$O20-1,Z$14)*$L20+OFFSET('Dist Factors'!$B$15,$K20-1,Z$14)*$H20</f>
        <v>0</v>
      </c>
      <c r="AA20" s="20"/>
      <c r="AB20" s="20">
        <f ca="1">OFFSET('Dist Factors'!$B$15,$O20-1,AB$14)*$L20+OFFSET('Dist Factors'!$B$15,$K20-1,AB$14)*$H20</f>
        <v>0</v>
      </c>
      <c r="AC20" s="9"/>
      <c r="AD20" s="20">
        <f ca="1">OFFSET('Dist Factors'!$B$15,$O20-1,AD$14)*$L20+OFFSET('Dist Factors'!$B$15,$K20-1,AD$14)*$H20</f>
        <v>0</v>
      </c>
      <c r="AE20" s="9"/>
      <c r="AF20" s="20">
        <f ca="1">OFFSET('Dist Factors'!$B$15,$O20-1,AF$14)*$L20+OFFSET('Dist Factors'!$B$15,$K20-1,AF$14)*$H20</f>
        <v>0</v>
      </c>
      <c r="AG20" s="9"/>
      <c r="AH20" s="20">
        <f ca="1">OFFSET('Dist Factors'!$B$15,$O20-1,AH$14)*$L20+OFFSET('Dist Factors'!$B$15,$K20-1,AH$14)*$H20</f>
        <v>0</v>
      </c>
      <c r="AI20" s="9"/>
      <c r="AJ20" s="9">
        <f t="shared" ca="1" si="1"/>
        <v>334784.5579165357</v>
      </c>
      <c r="AL20" s="26" t="str">
        <f t="shared" ca="1" si="12"/>
        <v/>
      </c>
      <c r="AM20" s="52"/>
      <c r="AO20" s="93">
        <v>13904.149206435119</v>
      </c>
      <c r="AR20" s="51">
        <f t="shared" ca="1" si="2"/>
        <v>3891.791241667338</v>
      </c>
      <c r="AT20" s="51">
        <f t="shared" ca="1" si="3"/>
        <v>744.36174094291778</v>
      </c>
      <c r="AV20" s="51">
        <f t="shared" ca="1" si="4"/>
        <v>3948.0088454576094</v>
      </c>
      <c r="AX20" s="51">
        <f t="shared" ca="1" si="5"/>
        <v>0</v>
      </c>
      <c r="AZ20" s="51">
        <f t="shared" ca="1" si="6"/>
        <v>5319.9873783672538</v>
      </c>
      <c r="BB20" s="51">
        <f t="shared" ca="1" si="7"/>
        <v>0</v>
      </c>
      <c r="BD20" s="51">
        <f t="shared" ca="1" si="8"/>
        <v>0</v>
      </c>
      <c r="BF20" s="51">
        <f t="shared" ca="1" si="9"/>
        <v>0</v>
      </c>
      <c r="BH20" s="51">
        <f t="shared" ca="1" si="10"/>
        <v>0</v>
      </c>
      <c r="BJ20" s="51">
        <f t="shared" ca="1" si="11"/>
        <v>0</v>
      </c>
      <c r="BL20" s="51">
        <f t="shared" ca="1" si="13"/>
        <v>13904.149206435119</v>
      </c>
    </row>
    <row r="21" spans="2:64" x14ac:dyDescent="0.2">
      <c r="B21" s="18">
        <f t="shared" si="14"/>
        <v>4</v>
      </c>
      <c r="D21" s="1" t="s">
        <v>39</v>
      </c>
      <c r="F21" s="51">
        <f ca="1">Function!V21</f>
        <v>1039222.5483038996</v>
      </c>
      <c r="H21" s="51"/>
      <c r="J21" s="2"/>
      <c r="K21" s="2">
        <f>_xlfn.IFNA(MATCH(J21,'Dist Factors'!$B$15:$B$431,0),0)</f>
        <v>0</v>
      </c>
      <c r="L21" s="51">
        <f t="shared" ca="1" si="15"/>
        <v>1039222.5483038996</v>
      </c>
      <c r="N21" s="18" t="s">
        <v>291</v>
      </c>
      <c r="O21" s="74">
        <f>_xlfn.IFNA(MATCH(N21,'Dist Factors'!$B$15:$B$431,0),0)</f>
        <v>53</v>
      </c>
      <c r="P21" s="20">
        <f ca="1">OFFSET('Dist Factors'!$B$15,$O21-1,P$14)*$L21+OFFSET('Dist Factors'!$B$15,$K21-1,P$14)*$H21</f>
        <v>471151.09111854387</v>
      </c>
      <c r="R21" s="20">
        <f ca="1">OFFSET('Dist Factors'!$B$15,$O21-1,R$14)*$L21+OFFSET('Dist Factors'!$B$15,$K21-1,R$14)*$H21</f>
        <v>90114.506317122825</v>
      </c>
      <c r="S21" s="20"/>
      <c r="T21" s="20">
        <f ca="1">OFFSET('Dist Factors'!$B$15,$O21-1,T$14)*$L21+OFFSET('Dist Factors'!$B$15,$K21-1,T$14)*$H21</f>
        <v>477956.95086823299</v>
      </c>
      <c r="U21" s="20"/>
      <c r="V21" s="20">
        <f ca="1">OFFSET('Dist Factors'!$B$15,$O21-1,V$14)*$L21+OFFSET('Dist Factors'!$B$15,$K21-1,V$14)*$H21</f>
        <v>0</v>
      </c>
      <c r="W21" s="9"/>
      <c r="X21" s="20">
        <f ca="1">OFFSET('Dist Factors'!$B$15,$O21-1,X$14)*$L21+OFFSET('Dist Factors'!$B$15,$K21-1,X$14)*$H21</f>
        <v>0</v>
      </c>
      <c r="Y21" s="9"/>
      <c r="Z21" s="20">
        <f ca="1">OFFSET('Dist Factors'!$B$15,$O21-1,Z$14)*$L21+OFFSET('Dist Factors'!$B$15,$K21-1,Z$14)*$H21</f>
        <v>0</v>
      </c>
      <c r="AA21" s="20"/>
      <c r="AB21" s="20">
        <f ca="1">OFFSET('Dist Factors'!$B$15,$O21-1,AB$14)*$L21+OFFSET('Dist Factors'!$B$15,$K21-1,AB$14)*$H21</f>
        <v>0</v>
      </c>
      <c r="AC21" s="9"/>
      <c r="AD21" s="20">
        <f ca="1">OFFSET('Dist Factors'!$B$15,$O21-1,AD$14)*$L21+OFFSET('Dist Factors'!$B$15,$K21-1,AD$14)*$H21</f>
        <v>0</v>
      </c>
      <c r="AE21" s="9"/>
      <c r="AF21" s="20">
        <f ca="1">OFFSET('Dist Factors'!$B$15,$O21-1,AF$14)*$L21+OFFSET('Dist Factors'!$B$15,$K21-1,AF$14)*$H21</f>
        <v>0</v>
      </c>
      <c r="AG21" s="9"/>
      <c r="AH21" s="20">
        <f ca="1">OFFSET('Dist Factors'!$B$15,$O21-1,AH$14)*$L21+OFFSET('Dist Factors'!$B$15,$K21-1,AH$14)*$H21</f>
        <v>0</v>
      </c>
      <c r="AI21" s="9"/>
      <c r="AJ21" s="9">
        <f t="shared" ca="1" si="1"/>
        <v>1039222.5483038997</v>
      </c>
      <c r="AL21" s="26" t="str">
        <f t="shared" ca="1" si="12"/>
        <v/>
      </c>
      <c r="AM21" s="52"/>
      <c r="AO21" s="93">
        <v>26336.800908339177</v>
      </c>
      <c r="AR21" s="51">
        <f t="shared" ca="1" si="2"/>
        <v>11940.284114107975</v>
      </c>
      <c r="AT21" s="51">
        <f t="shared" ca="1" si="3"/>
        <v>2283.7531919421986</v>
      </c>
      <c r="AV21" s="51">
        <f t="shared" ca="1" si="4"/>
        <v>12112.763602289002</v>
      </c>
      <c r="AX21" s="51">
        <f t="shared" ca="1" si="5"/>
        <v>0</v>
      </c>
      <c r="AZ21" s="51">
        <f t="shared" ca="1" si="6"/>
        <v>0</v>
      </c>
      <c r="BB21" s="51">
        <f t="shared" ca="1" si="7"/>
        <v>0</v>
      </c>
      <c r="BD21" s="51">
        <f t="shared" ca="1" si="8"/>
        <v>0</v>
      </c>
      <c r="BF21" s="51">
        <f t="shared" ca="1" si="9"/>
        <v>0</v>
      </c>
      <c r="BH21" s="51">
        <f t="shared" ca="1" si="10"/>
        <v>0</v>
      </c>
      <c r="BJ21" s="51">
        <f t="shared" ca="1" si="11"/>
        <v>0</v>
      </c>
      <c r="BL21" s="51">
        <f t="shared" ca="1" si="13"/>
        <v>26336.800908339173</v>
      </c>
    </row>
    <row r="22" spans="2:64" x14ac:dyDescent="0.2">
      <c r="B22" s="18">
        <f t="shared" si="14"/>
        <v>5</v>
      </c>
      <c r="D22" s="1" t="s">
        <v>41</v>
      </c>
      <c r="F22" s="51">
        <f ca="1">Function!V22</f>
        <v>8788880.7876994964</v>
      </c>
      <c r="H22" s="51"/>
      <c r="J22" s="2"/>
      <c r="K22" s="2">
        <f>_xlfn.IFNA(MATCH(J22,'Dist Factors'!$B$15:$B$431,0),0)</f>
        <v>0</v>
      </c>
      <c r="L22" s="51">
        <f t="shared" ca="1" si="15"/>
        <v>8788880.7876994964</v>
      </c>
      <c r="N22" s="18" t="s">
        <v>292</v>
      </c>
      <c r="O22" s="74">
        <f>_xlfn.IFNA(MATCH(N22,'Dist Factors'!$B$15:$B$431,0),0)</f>
        <v>62</v>
      </c>
      <c r="P22" s="20">
        <f ca="1">OFFSET('Dist Factors'!$B$15,$O22-1,P$14)*$L22+OFFSET('Dist Factors'!$B$15,$K22-1,P$14)*$H22</f>
        <v>2279749.08388513</v>
      </c>
      <c r="R22" s="20">
        <f ca="1">OFFSET('Dist Factors'!$B$15,$O22-1,R$14)*$L22+OFFSET('Dist Factors'!$B$15,$K22-1,R$14)*$H22</f>
        <v>436035.20631459646</v>
      </c>
      <c r="S22" s="20"/>
      <c r="T22" s="20">
        <f ca="1">OFFSET('Dist Factors'!$B$15,$O22-1,T$14)*$L22+OFFSET('Dist Factors'!$B$15,$K22-1,T$14)*$H22</f>
        <v>2312680.4573274991</v>
      </c>
      <c r="U22" s="20"/>
      <c r="V22" s="20">
        <f ca="1">OFFSET('Dist Factors'!$B$15,$O22-1,V$14)*$L22+OFFSET('Dist Factors'!$B$15,$K22-1,V$14)*$H22</f>
        <v>0</v>
      </c>
      <c r="W22" s="9"/>
      <c r="X22" s="20">
        <f ca="1">OFFSET('Dist Factors'!$B$15,$O22-1,X$14)*$L22+OFFSET('Dist Factors'!$B$15,$K22-1,X$14)*$H22</f>
        <v>3760416.040172271</v>
      </c>
      <c r="Y22" s="9"/>
      <c r="Z22" s="20">
        <f ca="1">OFFSET('Dist Factors'!$B$15,$O22-1,Z$14)*$L22+OFFSET('Dist Factors'!$B$15,$K22-1,Z$14)*$H22</f>
        <v>0</v>
      </c>
      <c r="AA22" s="20"/>
      <c r="AB22" s="20">
        <f ca="1">OFFSET('Dist Factors'!$B$15,$O22-1,AB$14)*$L22+OFFSET('Dist Factors'!$B$15,$K22-1,AB$14)*$H22</f>
        <v>0</v>
      </c>
      <c r="AC22" s="9"/>
      <c r="AD22" s="20">
        <f ca="1">OFFSET('Dist Factors'!$B$15,$O22-1,AD$14)*$L22+OFFSET('Dist Factors'!$B$15,$K22-1,AD$14)*$H22</f>
        <v>0</v>
      </c>
      <c r="AE22" s="9"/>
      <c r="AF22" s="20">
        <f ca="1">OFFSET('Dist Factors'!$B$15,$O22-1,AF$14)*$L22+OFFSET('Dist Factors'!$B$15,$K22-1,AF$14)*$H22</f>
        <v>0</v>
      </c>
      <c r="AG22" s="9"/>
      <c r="AH22" s="20">
        <f ca="1">OFFSET('Dist Factors'!$B$15,$O22-1,AH$14)*$L22+OFFSET('Dist Factors'!$B$15,$K22-1,AH$14)*$H22</f>
        <v>0</v>
      </c>
      <c r="AI22" s="9"/>
      <c r="AJ22" s="9">
        <f t="shared" ca="1" si="1"/>
        <v>8788880.7876994964</v>
      </c>
      <c r="AL22" s="26" t="str">
        <f t="shared" ca="1" si="12"/>
        <v/>
      </c>
      <c r="AM22" s="52"/>
      <c r="AO22" s="93">
        <v>191589.69324271625</v>
      </c>
      <c r="AR22" s="51">
        <f t="shared" ca="1" si="2"/>
        <v>49696.478789791669</v>
      </c>
      <c r="AT22" s="51">
        <f t="shared" ca="1" si="3"/>
        <v>9505.1751683509538</v>
      </c>
      <c r="AV22" s="51">
        <f t="shared" ca="1" si="4"/>
        <v>50414.353100331296</v>
      </c>
      <c r="AX22" s="51">
        <f t="shared" ca="1" si="5"/>
        <v>0</v>
      </c>
      <c r="AZ22" s="51">
        <f t="shared" ca="1" si="6"/>
        <v>81973.686184242339</v>
      </c>
      <c r="BB22" s="51">
        <f t="shared" ca="1" si="7"/>
        <v>0</v>
      </c>
      <c r="BD22" s="51">
        <f t="shared" ca="1" si="8"/>
        <v>0</v>
      </c>
      <c r="BF22" s="51">
        <f t="shared" ca="1" si="9"/>
        <v>0</v>
      </c>
      <c r="BH22" s="51">
        <f t="shared" ca="1" si="10"/>
        <v>0</v>
      </c>
      <c r="BJ22" s="51">
        <f t="shared" ca="1" si="11"/>
        <v>0</v>
      </c>
      <c r="BL22" s="51">
        <f t="shared" ca="1" si="13"/>
        <v>191589.69324271625</v>
      </c>
    </row>
    <row r="23" spans="2:64" x14ac:dyDescent="0.2">
      <c r="B23" s="18">
        <f t="shared" si="14"/>
        <v>6</v>
      </c>
      <c r="D23" s="1" t="s">
        <v>43</v>
      </c>
      <c r="F23" s="51">
        <f ca="1">Function!V23</f>
        <v>37552.240402498595</v>
      </c>
      <c r="H23" s="51"/>
      <c r="K23" s="2">
        <f>_xlfn.IFNA(MATCH(J23,'Dist Factors'!$B$15:$B$431,0),0)</f>
        <v>0</v>
      </c>
      <c r="L23" s="51">
        <f t="shared" ca="1" si="15"/>
        <v>37552.240402498595</v>
      </c>
      <c r="N23" s="18" t="s">
        <v>293</v>
      </c>
      <c r="O23" s="74">
        <f>_xlfn.IFNA(MATCH(N23,'Dist Factors'!$B$15:$B$431,0),0)</f>
        <v>14</v>
      </c>
      <c r="P23" s="20">
        <f ca="1">OFFSET('Dist Factors'!$B$15,$O23-1,P$14)*$L23+OFFSET('Dist Factors'!$B$15,$K23-1,P$14)*$H23</f>
        <v>0</v>
      </c>
      <c r="R23" s="20">
        <f ca="1">OFFSET('Dist Factors'!$B$15,$O23-1,R$14)*$L23+OFFSET('Dist Factors'!$B$15,$K23-1,R$14)*$H23</f>
        <v>0</v>
      </c>
      <c r="S23" s="20"/>
      <c r="T23" s="20">
        <f ca="1">OFFSET('Dist Factors'!$B$15,$O23-1,T$14)*$L23+OFFSET('Dist Factors'!$B$15,$K23-1,T$14)*$H23</f>
        <v>0</v>
      </c>
      <c r="U23" s="20"/>
      <c r="V23" s="20">
        <f ca="1">OFFSET('Dist Factors'!$B$15,$O23-1,V$14)*$L23+OFFSET('Dist Factors'!$B$15,$K23-1,V$14)*$H23</f>
        <v>0</v>
      </c>
      <c r="W23" s="9"/>
      <c r="X23" s="20">
        <f ca="1">OFFSET('Dist Factors'!$B$15,$O23-1,X$14)*$L23+OFFSET('Dist Factors'!$B$15,$K23-1,X$14)*$H23</f>
        <v>0</v>
      </c>
      <c r="Y23" s="9"/>
      <c r="Z23" s="20">
        <f ca="1">OFFSET('Dist Factors'!$B$15,$O23-1,Z$14)*$L23+OFFSET('Dist Factors'!$B$15,$K23-1,Z$14)*$H23</f>
        <v>0</v>
      </c>
      <c r="AA23" s="20"/>
      <c r="AB23" s="20">
        <f ca="1">OFFSET('Dist Factors'!$B$15,$O23-1,AB$14)*$L23+OFFSET('Dist Factors'!$B$15,$K23-1,AB$14)*$H23</f>
        <v>0</v>
      </c>
      <c r="AC23" s="9"/>
      <c r="AD23" s="20">
        <f ca="1">OFFSET('Dist Factors'!$B$15,$O23-1,AD$14)*$L23+OFFSET('Dist Factors'!$B$15,$K23-1,AD$14)*$H23</f>
        <v>37552.240402498595</v>
      </c>
      <c r="AE23" s="9"/>
      <c r="AF23" s="20">
        <f ca="1">OFFSET('Dist Factors'!$B$15,$O23-1,AF$14)*$L23+OFFSET('Dist Factors'!$B$15,$K23-1,AF$14)*$H23</f>
        <v>0</v>
      </c>
      <c r="AG23" s="9"/>
      <c r="AH23" s="20">
        <f ca="1">OFFSET('Dist Factors'!$B$15,$O23-1,AH$14)*$L23+OFFSET('Dist Factors'!$B$15,$K23-1,AH$14)*$H23</f>
        <v>0</v>
      </c>
      <c r="AI23" s="9"/>
      <c r="AJ23" s="9">
        <f t="shared" ca="1" si="1"/>
        <v>37552.240402498595</v>
      </c>
      <c r="AL23" s="26" t="str">
        <f t="shared" ca="1" si="12"/>
        <v/>
      </c>
      <c r="AM23" s="52"/>
      <c r="AO23" s="93">
        <v>1241.6290117452595</v>
      </c>
      <c r="AR23" s="51">
        <f t="shared" ca="1" si="2"/>
        <v>0</v>
      </c>
      <c r="AT23" s="51">
        <f t="shared" ca="1" si="3"/>
        <v>0</v>
      </c>
      <c r="AV23" s="51">
        <f t="shared" ca="1" si="4"/>
        <v>0</v>
      </c>
      <c r="AX23" s="51">
        <f t="shared" ca="1" si="5"/>
        <v>0</v>
      </c>
      <c r="AZ23" s="51">
        <f t="shared" ca="1" si="6"/>
        <v>0</v>
      </c>
      <c r="BB23" s="51">
        <f t="shared" ca="1" si="7"/>
        <v>0</v>
      </c>
      <c r="BD23" s="51">
        <f t="shared" ca="1" si="8"/>
        <v>0</v>
      </c>
      <c r="BF23" s="51">
        <f t="shared" ca="1" si="9"/>
        <v>1241.6290117452595</v>
      </c>
      <c r="BH23" s="51">
        <f t="shared" ca="1" si="10"/>
        <v>0</v>
      </c>
      <c r="BJ23" s="51">
        <f t="shared" ca="1" si="11"/>
        <v>0</v>
      </c>
      <c r="BL23" s="51">
        <f t="shared" ca="1" si="13"/>
        <v>1241.6290117452595</v>
      </c>
    </row>
    <row r="24" spans="2:64" x14ac:dyDescent="0.2">
      <c r="B24" s="18">
        <f t="shared" si="14"/>
        <v>7</v>
      </c>
      <c r="D24" s="1" t="s">
        <v>45</v>
      </c>
      <c r="F24" s="51">
        <f ca="1">Function!V24</f>
        <v>0</v>
      </c>
      <c r="H24" s="51"/>
      <c r="K24" s="2">
        <f>_xlfn.IFNA(MATCH(J24,'Dist Factors'!$B$15:$B$431,0),0)</f>
        <v>0</v>
      </c>
      <c r="L24" s="51">
        <f t="shared" ca="1" si="15"/>
        <v>0</v>
      </c>
      <c r="O24" s="74">
        <f>_xlfn.IFNA(MATCH(N24,'Dist Factors'!$B$15:$B$431,0),0)</f>
        <v>0</v>
      </c>
      <c r="P24" s="20">
        <f ca="1">OFFSET('Dist Factors'!$B$15,$O24-1,P$14)*$L24+OFFSET('Dist Factors'!$B$15,$K24-1,P$14)*$H24</f>
        <v>0</v>
      </c>
      <c r="R24" s="20">
        <f ca="1">OFFSET('Dist Factors'!$B$15,$O24-1,R$14)*$L24+OFFSET('Dist Factors'!$B$15,$K24-1,R$14)*$H24</f>
        <v>0</v>
      </c>
      <c r="S24" s="20"/>
      <c r="T24" s="20">
        <f ca="1">OFFSET('Dist Factors'!$B$15,$O24-1,T$14)*$L24+OFFSET('Dist Factors'!$B$15,$K24-1,T$14)*$H24</f>
        <v>0</v>
      </c>
      <c r="U24" s="20"/>
      <c r="V24" s="20">
        <f ca="1">OFFSET('Dist Factors'!$B$15,$O24-1,V$14)*$L24+OFFSET('Dist Factors'!$B$15,$K24-1,V$14)*$H24</f>
        <v>0</v>
      </c>
      <c r="W24" s="9"/>
      <c r="X24" s="20">
        <f ca="1">OFFSET('Dist Factors'!$B$15,$O24-1,X$14)*$L24+OFFSET('Dist Factors'!$B$15,$K24-1,X$14)*$H24</f>
        <v>0</v>
      </c>
      <c r="Y24" s="9"/>
      <c r="Z24" s="20">
        <f ca="1">OFFSET('Dist Factors'!$B$15,$O24-1,Z$14)*$L24+OFFSET('Dist Factors'!$B$15,$K24-1,Z$14)*$H24</f>
        <v>0</v>
      </c>
      <c r="AA24" s="20"/>
      <c r="AB24" s="20">
        <f ca="1">OFFSET('Dist Factors'!$B$15,$O24-1,AB$14)*$L24+OFFSET('Dist Factors'!$B$15,$K24-1,AB$14)*$H24</f>
        <v>0</v>
      </c>
      <c r="AC24" s="9"/>
      <c r="AD24" s="20">
        <f ca="1">OFFSET('Dist Factors'!$B$15,$O24-1,AD$14)*$L24+OFFSET('Dist Factors'!$B$15,$K24-1,AD$14)*$H24</f>
        <v>0</v>
      </c>
      <c r="AE24" s="9"/>
      <c r="AF24" s="20">
        <f ca="1">OFFSET('Dist Factors'!$B$15,$O24-1,AF$14)*$L24+OFFSET('Dist Factors'!$B$15,$K24-1,AF$14)*$H24</f>
        <v>0</v>
      </c>
      <c r="AG24" s="9"/>
      <c r="AH24" s="20">
        <f ca="1">OFFSET('Dist Factors'!$B$15,$O24-1,AH$14)*$L24+OFFSET('Dist Factors'!$B$15,$K24-1,AH$14)*$H24</f>
        <v>0</v>
      </c>
      <c r="AI24" s="9"/>
      <c r="AJ24" s="9">
        <f t="shared" ca="1" si="1"/>
        <v>0</v>
      </c>
      <c r="AL24" s="26" t="str">
        <f t="shared" ca="1" si="12"/>
        <v/>
      </c>
      <c r="AM24" s="52"/>
      <c r="AO24" s="93">
        <v>0</v>
      </c>
      <c r="AR24" s="51" t="str">
        <f t="shared" ca="1" si="2"/>
        <v/>
      </c>
      <c r="AT24" s="51" t="str">
        <f t="shared" ca="1" si="3"/>
        <v/>
      </c>
      <c r="AV24" s="51" t="str">
        <f t="shared" ca="1" si="4"/>
        <v/>
      </c>
      <c r="AX24" s="51" t="str">
        <f t="shared" ca="1" si="5"/>
        <v/>
      </c>
      <c r="AZ24" s="51" t="str">
        <f t="shared" ca="1" si="6"/>
        <v/>
      </c>
      <c r="BB24" s="51" t="str">
        <f t="shared" ca="1" si="7"/>
        <v/>
      </c>
      <c r="BD24" s="51" t="str">
        <f t="shared" ca="1" si="8"/>
        <v/>
      </c>
      <c r="BF24" s="51" t="str">
        <f t="shared" ca="1" si="9"/>
        <v/>
      </c>
      <c r="BH24" s="51" t="str">
        <f t="shared" ca="1" si="10"/>
        <v/>
      </c>
      <c r="BJ24" s="51" t="str">
        <f t="shared" ca="1" si="11"/>
        <v/>
      </c>
      <c r="BL24" s="51">
        <f t="shared" ca="1" si="13"/>
        <v>0</v>
      </c>
    </row>
    <row r="25" spans="2:64" x14ac:dyDescent="0.2">
      <c r="B25" s="18">
        <f t="shared" si="14"/>
        <v>8</v>
      </c>
      <c r="D25" s="1" t="s">
        <v>47</v>
      </c>
      <c r="F25" s="51">
        <f ca="1">Function!V25</f>
        <v>0</v>
      </c>
      <c r="H25" s="51"/>
      <c r="K25" s="2">
        <f>_xlfn.IFNA(MATCH(J25,'Dist Factors'!$B$15:$B$431,0),0)</f>
        <v>0</v>
      </c>
      <c r="L25" s="51">
        <f t="shared" ca="1" si="15"/>
        <v>0</v>
      </c>
      <c r="O25" s="74">
        <f>_xlfn.IFNA(MATCH(N25,'Dist Factors'!$B$15:$B$431,0),0)</f>
        <v>0</v>
      </c>
      <c r="P25" s="20">
        <f ca="1">OFFSET('Dist Factors'!$B$15,$O25-1,P$14)*$L25+OFFSET('Dist Factors'!$B$15,$K25-1,P$14)*$H25</f>
        <v>0</v>
      </c>
      <c r="R25" s="20">
        <f ca="1">OFFSET('Dist Factors'!$B$15,$O25-1,R$14)*$L25+OFFSET('Dist Factors'!$B$15,$K25-1,R$14)*$H25</f>
        <v>0</v>
      </c>
      <c r="S25" s="20"/>
      <c r="T25" s="20">
        <f ca="1">OFFSET('Dist Factors'!$B$15,$O25-1,T$14)*$L25+OFFSET('Dist Factors'!$B$15,$K25-1,T$14)*$H25</f>
        <v>0</v>
      </c>
      <c r="U25" s="20"/>
      <c r="V25" s="20">
        <f ca="1">OFFSET('Dist Factors'!$B$15,$O25-1,V$14)*$L25+OFFSET('Dist Factors'!$B$15,$K25-1,V$14)*$H25</f>
        <v>0</v>
      </c>
      <c r="W25" s="9"/>
      <c r="X25" s="20">
        <f ca="1">OFFSET('Dist Factors'!$B$15,$O25-1,X$14)*$L25+OFFSET('Dist Factors'!$B$15,$K25-1,X$14)*$H25</f>
        <v>0</v>
      </c>
      <c r="Y25" s="9"/>
      <c r="Z25" s="20">
        <f ca="1">OFFSET('Dist Factors'!$B$15,$O25-1,Z$14)*$L25+OFFSET('Dist Factors'!$B$15,$K25-1,Z$14)*$H25</f>
        <v>0</v>
      </c>
      <c r="AA25" s="20"/>
      <c r="AB25" s="20">
        <f ca="1">OFFSET('Dist Factors'!$B$15,$O25-1,AB$14)*$L25+OFFSET('Dist Factors'!$B$15,$K25-1,AB$14)*$H25</f>
        <v>0</v>
      </c>
      <c r="AC25" s="9"/>
      <c r="AD25" s="20">
        <f ca="1">OFFSET('Dist Factors'!$B$15,$O25-1,AD$14)*$L25+OFFSET('Dist Factors'!$B$15,$K25-1,AD$14)*$H25</f>
        <v>0</v>
      </c>
      <c r="AE25" s="9"/>
      <c r="AF25" s="20">
        <f ca="1">OFFSET('Dist Factors'!$B$15,$O25-1,AF$14)*$L25+OFFSET('Dist Factors'!$B$15,$K25-1,AF$14)*$H25</f>
        <v>0</v>
      </c>
      <c r="AG25" s="9"/>
      <c r="AH25" s="20">
        <f ca="1">OFFSET('Dist Factors'!$B$15,$O25-1,AH$14)*$L25+OFFSET('Dist Factors'!$B$15,$K25-1,AH$14)*$H25</f>
        <v>0</v>
      </c>
      <c r="AI25" s="9"/>
      <c r="AJ25" s="9">
        <f t="shared" ca="1" si="1"/>
        <v>0</v>
      </c>
      <c r="AL25" s="26" t="str">
        <f t="shared" ca="1" si="12"/>
        <v/>
      </c>
      <c r="AM25" s="52"/>
      <c r="AO25" s="93">
        <v>0</v>
      </c>
      <c r="AR25" s="51" t="str">
        <f t="shared" ca="1" si="2"/>
        <v/>
      </c>
      <c r="AT25" s="51" t="str">
        <f t="shared" ca="1" si="3"/>
        <v/>
      </c>
      <c r="AV25" s="51" t="str">
        <f t="shared" ca="1" si="4"/>
        <v/>
      </c>
      <c r="AX25" s="51" t="str">
        <f t="shared" ca="1" si="5"/>
        <v/>
      </c>
      <c r="AZ25" s="51" t="str">
        <f t="shared" ca="1" si="6"/>
        <v/>
      </c>
      <c r="BB25" s="51" t="str">
        <f t="shared" ca="1" si="7"/>
        <v/>
      </c>
      <c r="BD25" s="51" t="str">
        <f t="shared" ca="1" si="8"/>
        <v/>
      </c>
      <c r="BF25" s="51" t="str">
        <f t="shared" ca="1" si="9"/>
        <v/>
      </c>
      <c r="BH25" s="51" t="str">
        <f t="shared" ca="1" si="10"/>
        <v/>
      </c>
      <c r="BJ25" s="51" t="str">
        <f t="shared" ca="1" si="11"/>
        <v/>
      </c>
      <c r="BL25" s="51">
        <f t="shared" ca="1" si="13"/>
        <v>0</v>
      </c>
    </row>
    <row r="26" spans="2:64" x14ac:dyDescent="0.2">
      <c r="B26" s="18">
        <f t="shared" si="14"/>
        <v>9</v>
      </c>
      <c r="D26" s="1" t="s">
        <v>48</v>
      </c>
      <c r="F26" s="51">
        <f ca="1">Function!V26</f>
        <v>0</v>
      </c>
      <c r="H26" s="51"/>
      <c r="K26" s="2">
        <f>_xlfn.IFNA(MATCH(J26,'Dist Factors'!$B$15:$B$431,0),0)</f>
        <v>0</v>
      </c>
      <c r="L26" s="51">
        <f t="shared" ca="1" si="15"/>
        <v>0</v>
      </c>
      <c r="O26" s="74">
        <f>_xlfn.IFNA(MATCH(N26,'Dist Factors'!$B$15:$B$431,0),0)</f>
        <v>0</v>
      </c>
      <c r="P26" s="20">
        <f ca="1">OFFSET('Dist Factors'!$B$15,$O26-1,P$14)*$L26+OFFSET('Dist Factors'!$B$15,$K26-1,P$14)*$H26</f>
        <v>0</v>
      </c>
      <c r="R26" s="20">
        <f ca="1">OFFSET('Dist Factors'!$B$15,$O26-1,R$14)*$L26+OFFSET('Dist Factors'!$B$15,$K26-1,R$14)*$H26</f>
        <v>0</v>
      </c>
      <c r="S26" s="20"/>
      <c r="T26" s="20">
        <f ca="1">OFFSET('Dist Factors'!$B$15,$O26-1,T$14)*$L26+OFFSET('Dist Factors'!$B$15,$K26-1,T$14)*$H26</f>
        <v>0</v>
      </c>
      <c r="U26" s="20"/>
      <c r="V26" s="20">
        <f ca="1">OFFSET('Dist Factors'!$B$15,$O26-1,V$14)*$L26+OFFSET('Dist Factors'!$B$15,$K26-1,V$14)*$H26</f>
        <v>0</v>
      </c>
      <c r="W26" s="9"/>
      <c r="X26" s="20">
        <f ca="1">OFFSET('Dist Factors'!$B$15,$O26-1,X$14)*$L26+OFFSET('Dist Factors'!$B$15,$K26-1,X$14)*$H26</f>
        <v>0</v>
      </c>
      <c r="Y26" s="9"/>
      <c r="Z26" s="20">
        <f ca="1">OFFSET('Dist Factors'!$B$15,$O26-1,Z$14)*$L26+OFFSET('Dist Factors'!$B$15,$K26-1,Z$14)*$H26</f>
        <v>0</v>
      </c>
      <c r="AA26" s="20"/>
      <c r="AB26" s="20">
        <f ca="1">OFFSET('Dist Factors'!$B$15,$O26-1,AB$14)*$L26+OFFSET('Dist Factors'!$B$15,$K26-1,AB$14)*$H26</f>
        <v>0</v>
      </c>
      <c r="AC26" s="9"/>
      <c r="AD26" s="20">
        <f ca="1">OFFSET('Dist Factors'!$B$15,$O26-1,AD$14)*$L26+OFFSET('Dist Factors'!$B$15,$K26-1,AD$14)*$H26</f>
        <v>0</v>
      </c>
      <c r="AE26" s="9"/>
      <c r="AF26" s="20">
        <f ca="1">OFFSET('Dist Factors'!$B$15,$O26-1,AF$14)*$L26+OFFSET('Dist Factors'!$B$15,$K26-1,AF$14)*$H26</f>
        <v>0</v>
      </c>
      <c r="AG26" s="9"/>
      <c r="AH26" s="20">
        <f ca="1">OFFSET('Dist Factors'!$B$15,$O26-1,AH$14)*$L26+OFFSET('Dist Factors'!$B$15,$K26-1,AH$14)*$H26</f>
        <v>0</v>
      </c>
      <c r="AI26" s="9"/>
      <c r="AJ26" s="9">
        <f t="shared" ca="1" si="1"/>
        <v>0</v>
      </c>
      <c r="AL26" s="26" t="str">
        <f t="shared" ca="1" si="12"/>
        <v/>
      </c>
      <c r="AM26" s="52"/>
      <c r="AO26" s="93">
        <v>0</v>
      </c>
      <c r="AR26" s="51" t="str">
        <f t="shared" ca="1" si="2"/>
        <v/>
      </c>
      <c r="AT26" s="51" t="str">
        <f t="shared" ca="1" si="3"/>
        <v/>
      </c>
      <c r="AV26" s="51" t="str">
        <f t="shared" ca="1" si="4"/>
        <v/>
      </c>
      <c r="AX26" s="51" t="str">
        <f t="shared" ca="1" si="5"/>
        <v/>
      </c>
      <c r="AZ26" s="51" t="str">
        <f t="shared" ca="1" si="6"/>
        <v/>
      </c>
      <c r="BB26" s="51" t="str">
        <f t="shared" ca="1" si="7"/>
        <v/>
      </c>
      <c r="BD26" s="51" t="str">
        <f t="shared" ca="1" si="8"/>
        <v/>
      </c>
      <c r="BF26" s="51" t="str">
        <f t="shared" ca="1" si="9"/>
        <v/>
      </c>
      <c r="BH26" s="51" t="str">
        <f t="shared" ca="1" si="10"/>
        <v/>
      </c>
      <c r="BJ26" s="51" t="str">
        <f t="shared" ca="1" si="11"/>
        <v/>
      </c>
      <c r="BL26" s="51">
        <f t="shared" ca="1" si="13"/>
        <v>0</v>
      </c>
    </row>
    <row r="27" spans="2:64" x14ac:dyDescent="0.2">
      <c r="B27" s="18">
        <f t="shared" si="14"/>
        <v>10</v>
      </c>
      <c r="D27" s="1" t="s">
        <v>49</v>
      </c>
      <c r="F27" s="51">
        <f ca="1">Function!V27</f>
        <v>5648597.565263316</v>
      </c>
      <c r="H27" s="51"/>
      <c r="K27" s="2">
        <f>_xlfn.IFNA(MATCH(J27,'Dist Factors'!$B$15:$B$431,0),0)</f>
        <v>0</v>
      </c>
      <c r="L27" s="51">
        <f t="shared" ca="1" si="15"/>
        <v>5648597.565263316</v>
      </c>
      <c r="N27" s="18" t="s">
        <v>294</v>
      </c>
      <c r="O27" s="74">
        <f>_xlfn.IFNA(MATCH(N27,'Dist Factors'!$B$15:$B$431,0),0)</f>
        <v>8</v>
      </c>
      <c r="P27" s="20">
        <f ca="1">OFFSET('Dist Factors'!$B$15,$O27-1,P$14)*$L27+OFFSET('Dist Factors'!$B$15,$K27-1,P$14)*$H27</f>
        <v>0</v>
      </c>
      <c r="R27" s="20">
        <f ca="1">OFFSET('Dist Factors'!$B$15,$O27-1,R$14)*$L27+OFFSET('Dist Factors'!$B$15,$K27-1,R$14)*$H27</f>
        <v>0</v>
      </c>
      <c r="S27" s="20"/>
      <c r="T27" s="20">
        <f ca="1">OFFSET('Dist Factors'!$B$15,$O27-1,T$14)*$L27+OFFSET('Dist Factors'!$B$15,$K27-1,T$14)*$H27</f>
        <v>0</v>
      </c>
      <c r="U27" s="20"/>
      <c r="V27" s="20">
        <f ca="1">OFFSET('Dist Factors'!$B$15,$O27-1,V$14)*$L27+OFFSET('Dist Factors'!$B$15,$K27-1,V$14)*$H27</f>
        <v>0</v>
      </c>
      <c r="W27" s="9"/>
      <c r="X27" s="20">
        <f ca="1">OFFSET('Dist Factors'!$B$15,$O27-1,X$14)*$L27+OFFSET('Dist Factors'!$B$15,$K27-1,X$14)*$H27</f>
        <v>0</v>
      </c>
      <c r="Y27" s="9"/>
      <c r="Z27" s="20">
        <f ca="1">OFFSET('Dist Factors'!$B$15,$O27-1,Z$14)*$L27+OFFSET('Dist Factors'!$B$15,$K27-1,Z$14)*$H27</f>
        <v>5648597.565263316</v>
      </c>
      <c r="AA27" s="20"/>
      <c r="AB27" s="20">
        <f ca="1">OFFSET('Dist Factors'!$B$15,$O27-1,AB$14)*$L27+OFFSET('Dist Factors'!$B$15,$K27-1,AB$14)*$H27</f>
        <v>0</v>
      </c>
      <c r="AC27" s="9"/>
      <c r="AD27" s="20">
        <f ca="1">OFFSET('Dist Factors'!$B$15,$O27-1,AD$14)*$L27+OFFSET('Dist Factors'!$B$15,$K27-1,AD$14)*$H27</f>
        <v>0</v>
      </c>
      <c r="AE27" s="9"/>
      <c r="AF27" s="20">
        <f ca="1">OFFSET('Dist Factors'!$B$15,$O27-1,AF$14)*$L27+OFFSET('Dist Factors'!$B$15,$K27-1,AF$14)*$H27</f>
        <v>0</v>
      </c>
      <c r="AG27" s="9"/>
      <c r="AH27" s="20">
        <f ca="1">OFFSET('Dist Factors'!$B$15,$O27-1,AH$14)*$L27+OFFSET('Dist Factors'!$B$15,$K27-1,AH$14)*$H27</f>
        <v>0</v>
      </c>
      <c r="AI27" s="9"/>
      <c r="AJ27" s="9">
        <f t="shared" ca="1" si="1"/>
        <v>5648597.565263316</v>
      </c>
      <c r="AL27" s="26" t="str">
        <f t="shared" ca="1" si="12"/>
        <v/>
      </c>
      <c r="AM27" s="52"/>
      <c r="AO27" s="93">
        <v>167835.01764249537</v>
      </c>
      <c r="AR27" s="51">
        <f t="shared" ca="1" si="2"/>
        <v>0</v>
      </c>
      <c r="AT27" s="51">
        <f t="shared" ca="1" si="3"/>
        <v>0</v>
      </c>
      <c r="AV27" s="51">
        <f t="shared" ca="1" si="4"/>
        <v>0</v>
      </c>
      <c r="AX27" s="51">
        <f t="shared" ca="1" si="5"/>
        <v>0</v>
      </c>
      <c r="AZ27" s="51">
        <f t="shared" ca="1" si="6"/>
        <v>0</v>
      </c>
      <c r="BB27" s="51">
        <f t="shared" ca="1" si="7"/>
        <v>167835.01764249537</v>
      </c>
      <c r="BD27" s="51">
        <f t="shared" ca="1" si="8"/>
        <v>0</v>
      </c>
      <c r="BF27" s="51">
        <f t="shared" ca="1" si="9"/>
        <v>0</v>
      </c>
      <c r="BH27" s="51">
        <f t="shared" ca="1" si="10"/>
        <v>0</v>
      </c>
      <c r="BJ27" s="51">
        <f t="shared" ca="1" si="11"/>
        <v>0</v>
      </c>
      <c r="BL27" s="51">
        <f t="shared" ca="1" si="13"/>
        <v>167835.01764249537</v>
      </c>
    </row>
    <row r="28" spans="2:64" x14ac:dyDescent="0.2">
      <c r="B28" s="18">
        <f t="shared" si="14"/>
        <v>11</v>
      </c>
      <c r="D28" s="1" t="s">
        <v>51</v>
      </c>
      <c r="F28" s="51">
        <f ca="1">Function!V28</f>
        <v>1686509.739595745</v>
      </c>
      <c r="H28" s="51"/>
      <c r="K28" s="2">
        <f>_xlfn.IFNA(MATCH(J28,'Dist Factors'!$B$15:$B$431,0),0)</f>
        <v>0</v>
      </c>
      <c r="L28" s="51">
        <f t="shared" ca="1" si="15"/>
        <v>1686509.739595745</v>
      </c>
      <c r="N28" s="18" t="s">
        <v>295</v>
      </c>
      <c r="O28" s="74">
        <f>_xlfn.IFNA(MATCH(N28,'Dist Factors'!$B$15:$B$431,0),0)</f>
        <v>5</v>
      </c>
      <c r="P28" s="20">
        <f ca="1">OFFSET('Dist Factors'!$B$15,$O28-1,P$14)*$L28+OFFSET('Dist Factors'!$B$15,$K28-1,P$14)*$H28</f>
        <v>0</v>
      </c>
      <c r="R28" s="20">
        <f ca="1">OFFSET('Dist Factors'!$B$15,$O28-1,R$14)*$L28+OFFSET('Dist Factors'!$B$15,$K28-1,R$14)*$H28</f>
        <v>0</v>
      </c>
      <c r="S28" s="20"/>
      <c r="T28" s="20">
        <f ca="1">OFFSET('Dist Factors'!$B$15,$O28-1,T$14)*$L28+OFFSET('Dist Factors'!$B$15,$K28-1,T$14)*$H28</f>
        <v>0</v>
      </c>
      <c r="U28" s="20"/>
      <c r="V28" s="20">
        <f ca="1">OFFSET('Dist Factors'!$B$15,$O28-1,V$14)*$L28+OFFSET('Dist Factors'!$B$15,$K28-1,V$14)*$H28</f>
        <v>0</v>
      </c>
      <c r="W28" s="9"/>
      <c r="X28" s="20">
        <f ca="1">OFFSET('Dist Factors'!$B$15,$O28-1,X$14)*$L28+OFFSET('Dist Factors'!$B$15,$K28-1,X$14)*$H28</f>
        <v>0</v>
      </c>
      <c r="Y28" s="9"/>
      <c r="Z28" s="20">
        <f ca="1">OFFSET('Dist Factors'!$B$15,$O28-1,Z$14)*$L28+OFFSET('Dist Factors'!$B$15,$K28-1,Z$14)*$H28</f>
        <v>0</v>
      </c>
      <c r="AA28" s="20"/>
      <c r="AB28" s="20">
        <f ca="1">OFFSET('Dist Factors'!$B$15,$O28-1,AB$14)*$L28+OFFSET('Dist Factors'!$B$15,$K28-1,AB$14)*$H28</f>
        <v>1686509.739595745</v>
      </c>
      <c r="AC28" s="9"/>
      <c r="AD28" s="20">
        <f ca="1">OFFSET('Dist Factors'!$B$15,$O28-1,AD$14)*$L28+OFFSET('Dist Factors'!$B$15,$K28-1,AD$14)*$H28</f>
        <v>0</v>
      </c>
      <c r="AE28" s="9"/>
      <c r="AF28" s="20">
        <f ca="1">OFFSET('Dist Factors'!$B$15,$O28-1,AF$14)*$L28+OFFSET('Dist Factors'!$B$15,$K28-1,AF$14)*$H28</f>
        <v>0</v>
      </c>
      <c r="AG28" s="9"/>
      <c r="AH28" s="20">
        <f ca="1">OFFSET('Dist Factors'!$B$15,$O28-1,AH$14)*$L28+OFFSET('Dist Factors'!$B$15,$K28-1,AH$14)*$H28</f>
        <v>0</v>
      </c>
      <c r="AI28" s="9"/>
      <c r="AJ28" s="9">
        <f t="shared" ca="1" si="1"/>
        <v>1686509.739595745</v>
      </c>
      <c r="AL28" s="26" t="str">
        <f t="shared" ca="1" si="12"/>
        <v/>
      </c>
      <c r="AM28" s="52"/>
      <c r="AO28" s="93">
        <v>150968.24809454841</v>
      </c>
      <c r="AR28" s="51">
        <f t="shared" ca="1" si="2"/>
        <v>0</v>
      </c>
      <c r="AT28" s="51">
        <f t="shared" ca="1" si="3"/>
        <v>0</v>
      </c>
      <c r="AV28" s="51">
        <f t="shared" ca="1" si="4"/>
        <v>0</v>
      </c>
      <c r="AX28" s="51">
        <f t="shared" ca="1" si="5"/>
        <v>0</v>
      </c>
      <c r="AZ28" s="51">
        <f t="shared" ca="1" si="6"/>
        <v>0</v>
      </c>
      <c r="BB28" s="51">
        <f t="shared" ca="1" si="7"/>
        <v>0</v>
      </c>
      <c r="BD28" s="51">
        <f t="shared" ca="1" si="8"/>
        <v>150968.24809454841</v>
      </c>
      <c r="BF28" s="51">
        <f t="shared" ca="1" si="9"/>
        <v>0</v>
      </c>
      <c r="BH28" s="51">
        <f t="shared" ca="1" si="10"/>
        <v>0</v>
      </c>
      <c r="BJ28" s="51">
        <f t="shared" ca="1" si="11"/>
        <v>0</v>
      </c>
      <c r="BL28" s="51">
        <f t="shared" ca="1" si="13"/>
        <v>150968.24809454841</v>
      </c>
    </row>
    <row r="29" spans="2:64" x14ac:dyDescent="0.2">
      <c r="B29" s="18">
        <f>B28+1</f>
        <v>12</v>
      </c>
      <c r="D29" s="1" t="s">
        <v>52</v>
      </c>
      <c r="F29" s="51">
        <f ca="1">Function!V29</f>
        <v>421046.57844368438</v>
      </c>
      <c r="H29" s="51"/>
      <c r="K29" s="2">
        <f>_xlfn.IFNA(MATCH(J29,'Dist Factors'!$B$15:$B$431,0),0)</f>
        <v>0</v>
      </c>
      <c r="L29" s="51">
        <f t="shared" ca="1" si="15"/>
        <v>421046.57844368438</v>
      </c>
      <c r="N29" s="18" t="s">
        <v>293</v>
      </c>
      <c r="O29" s="74">
        <f>_xlfn.IFNA(MATCH(N29,'Dist Factors'!$B$15:$B$431,0),0)</f>
        <v>14</v>
      </c>
      <c r="P29" s="20">
        <f ca="1">OFFSET('Dist Factors'!$B$15,$O29-1,P$14)*$L29+OFFSET('Dist Factors'!$B$15,$K29-1,P$14)*$H29</f>
        <v>0</v>
      </c>
      <c r="R29" s="20">
        <f ca="1">OFFSET('Dist Factors'!$B$15,$O29-1,R$14)*$L29+OFFSET('Dist Factors'!$B$15,$K29-1,R$14)*$H29</f>
        <v>0</v>
      </c>
      <c r="S29" s="20"/>
      <c r="T29" s="20">
        <f ca="1">OFFSET('Dist Factors'!$B$15,$O29-1,T$14)*$L29+OFFSET('Dist Factors'!$B$15,$K29-1,T$14)*$H29</f>
        <v>0</v>
      </c>
      <c r="U29" s="20"/>
      <c r="V29" s="20">
        <f ca="1">OFFSET('Dist Factors'!$B$15,$O29-1,V$14)*$L29+OFFSET('Dist Factors'!$B$15,$K29-1,V$14)*$H29</f>
        <v>0</v>
      </c>
      <c r="W29" s="9"/>
      <c r="X29" s="20">
        <f ca="1">OFFSET('Dist Factors'!$B$15,$O29-1,X$14)*$L29+OFFSET('Dist Factors'!$B$15,$K29-1,X$14)*$H29</f>
        <v>0</v>
      </c>
      <c r="Y29" s="9"/>
      <c r="Z29" s="20">
        <f ca="1">OFFSET('Dist Factors'!$B$15,$O29-1,Z$14)*$L29+OFFSET('Dist Factors'!$B$15,$K29-1,Z$14)*$H29</f>
        <v>0</v>
      </c>
      <c r="AA29" s="20"/>
      <c r="AB29" s="20">
        <f ca="1">OFFSET('Dist Factors'!$B$15,$O29-1,AB$14)*$L29+OFFSET('Dist Factors'!$B$15,$K29-1,AB$14)*$H29</f>
        <v>0</v>
      </c>
      <c r="AC29" s="9"/>
      <c r="AD29" s="20">
        <f ca="1">OFFSET('Dist Factors'!$B$15,$O29-1,AD$14)*$L29+OFFSET('Dist Factors'!$B$15,$K29-1,AD$14)*$H29</f>
        <v>421046.57844368438</v>
      </c>
      <c r="AE29" s="9"/>
      <c r="AF29" s="20">
        <f ca="1">OFFSET('Dist Factors'!$B$15,$O29-1,AF$14)*$L29+OFFSET('Dist Factors'!$B$15,$K29-1,AF$14)*$H29</f>
        <v>0</v>
      </c>
      <c r="AG29" s="9"/>
      <c r="AH29" s="20">
        <f ca="1">OFFSET('Dist Factors'!$B$15,$O29-1,AH$14)*$L29+OFFSET('Dist Factors'!$B$15,$K29-1,AH$14)*$H29</f>
        <v>0</v>
      </c>
      <c r="AI29" s="9"/>
      <c r="AJ29" s="9">
        <f t="shared" ca="1" si="1"/>
        <v>421046.57844368438</v>
      </c>
      <c r="AL29" s="26" t="str">
        <f t="shared" ca="1" si="12"/>
        <v/>
      </c>
      <c r="AM29" s="52"/>
      <c r="AO29" s="93">
        <v>12241.007694016862</v>
      </c>
      <c r="AR29" s="51">
        <f t="shared" ca="1" si="2"/>
        <v>0</v>
      </c>
      <c r="AT29" s="51">
        <f t="shared" ca="1" si="3"/>
        <v>0</v>
      </c>
      <c r="AV29" s="51">
        <f t="shared" ca="1" si="4"/>
        <v>0</v>
      </c>
      <c r="AX29" s="51">
        <f t="shared" ca="1" si="5"/>
        <v>0</v>
      </c>
      <c r="AZ29" s="51">
        <f t="shared" ca="1" si="6"/>
        <v>0</v>
      </c>
      <c r="BB29" s="51">
        <f t="shared" ca="1" si="7"/>
        <v>0</v>
      </c>
      <c r="BD29" s="51">
        <f t="shared" ca="1" si="8"/>
        <v>0</v>
      </c>
      <c r="BF29" s="51">
        <f t="shared" ca="1" si="9"/>
        <v>12241.007694016862</v>
      </c>
      <c r="BH29" s="51">
        <f t="shared" ca="1" si="10"/>
        <v>0</v>
      </c>
      <c r="BJ29" s="51">
        <f t="shared" ca="1" si="11"/>
        <v>0</v>
      </c>
      <c r="BL29" s="51">
        <f t="shared" ca="1" si="13"/>
        <v>12241.007694016862</v>
      </c>
    </row>
    <row r="30" spans="2:64" x14ac:dyDescent="0.2">
      <c r="B30" s="18">
        <f>B29+1</f>
        <v>13</v>
      </c>
      <c r="D30" s="1" t="s">
        <v>53</v>
      </c>
      <c r="F30" s="51">
        <f ca="1">Function!V30</f>
        <v>2387.408565560464</v>
      </c>
      <c r="H30" s="51"/>
      <c r="K30" s="2">
        <f>_xlfn.IFNA(MATCH(J30,'Dist Factors'!$B$15:$B$431,0),0)</f>
        <v>0</v>
      </c>
      <c r="L30" s="51">
        <f t="shared" ca="1" si="15"/>
        <v>2387.408565560464</v>
      </c>
      <c r="N30" s="18" t="s">
        <v>296</v>
      </c>
      <c r="O30" s="74">
        <f>_xlfn.IFNA(MATCH(N30,'Dist Factors'!$B$15:$B$431,0),0)</f>
        <v>32</v>
      </c>
      <c r="P30" s="20">
        <f ca="1">OFFSET('Dist Factors'!$B$15,$O30-1,P$14)*$L30+OFFSET('Dist Factors'!$B$15,$K30-1,P$14)*$H30</f>
        <v>1798.6302208240654</v>
      </c>
      <c r="R30" s="20">
        <f ca="1">OFFSET('Dist Factors'!$B$15,$O30-1,R$14)*$L30+OFFSET('Dist Factors'!$B$15,$K30-1,R$14)*$H30</f>
        <v>344.01421847888173</v>
      </c>
      <c r="S30" s="20"/>
      <c r="T30" s="20">
        <f ca="1">OFFSET('Dist Factors'!$B$15,$O30-1,T$14)*$L30+OFFSET('Dist Factors'!$B$15,$K30-1,T$14)*$H30</f>
        <v>244.76412625751692</v>
      </c>
      <c r="U30" s="20"/>
      <c r="V30" s="20">
        <f ca="1">OFFSET('Dist Factors'!$B$15,$O30-1,V$14)*$L30+OFFSET('Dist Factors'!$B$15,$K30-1,V$14)*$H30</f>
        <v>0</v>
      </c>
      <c r="W30" s="9"/>
      <c r="X30" s="20">
        <f ca="1">OFFSET('Dist Factors'!$B$15,$O30-1,X$14)*$L30+OFFSET('Dist Factors'!$B$15,$K30-1,X$14)*$H30</f>
        <v>0</v>
      </c>
      <c r="Y30" s="9"/>
      <c r="Z30" s="20">
        <f ca="1">OFFSET('Dist Factors'!$B$15,$O30-1,Z$14)*$L30+OFFSET('Dist Factors'!$B$15,$K30-1,Z$14)*$H30</f>
        <v>0</v>
      </c>
      <c r="AA30" s="20"/>
      <c r="AB30" s="20">
        <f ca="1">OFFSET('Dist Factors'!$B$15,$O30-1,AB$14)*$L30+OFFSET('Dist Factors'!$B$15,$K30-1,AB$14)*$H30</f>
        <v>0</v>
      </c>
      <c r="AC30" s="9"/>
      <c r="AD30" s="20">
        <f ca="1">OFFSET('Dist Factors'!$B$15,$O30-1,AD$14)*$L30+OFFSET('Dist Factors'!$B$15,$K30-1,AD$14)*$H30</f>
        <v>0</v>
      </c>
      <c r="AE30" s="9"/>
      <c r="AF30" s="20">
        <f ca="1">OFFSET('Dist Factors'!$B$15,$O30-1,AF$14)*$L30+OFFSET('Dist Factors'!$B$15,$K30-1,AF$14)*$H30</f>
        <v>0</v>
      </c>
      <c r="AG30" s="9"/>
      <c r="AH30" s="20">
        <f ca="1">OFFSET('Dist Factors'!$B$15,$O30-1,AH$14)*$L30+OFFSET('Dist Factors'!$B$15,$K30-1,AH$14)*$H30</f>
        <v>0</v>
      </c>
      <c r="AI30" s="9"/>
      <c r="AJ30" s="9">
        <f t="shared" ca="1" si="1"/>
        <v>2387.408565560464</v>
      </c>
      <c r="AL30" s="26" t="str">
        <f t="shared" ca="1" si="12"/>
        <v/>
      </c>
      <c r="AM30" s="52"/>
      <c r="AO30" s="93">
        <v>0</v>
      </c>
      <c r="AR30" s="51">
        <f t="shared" ca="1" si="2"/>
        <v>0</v>
      </c>
      <c r="AT30" s="51">
        <f t="shared" ca="1" si="3"/>
        <v>0</v>
      </c>
      <c r="AV30" s="51">
        <f t="shared" ca="1" si="4"/>
        <v>0</v>
      </c>
      <c r="AX30" s="51">
        <f t="shared" ca="1" si="5"/>
        <v>0</v>
      </c>
      <c r="AZ30" s="51">
        <f t="shared" ca="1" si="6"/>
        <v>0</v>
      </c>
      <c r="BB30" s="51">
        <f t="shared" ca="1" si="7"/>
        <v>0</v>
      </c>
      <c r="BD30" s="51">
        <f t="shared" ca="1" si="8"/>
        <v>0</v>
      </c>
      <c r="BF30" s="51">
        <f t="shared" ca="1" si="9"/>
        <v>0</v>
      </c>
      <c r="BH30" s="51">
        <f t="shared" ca="1" si="10"/>
        <v>0</v>
      </c>
      <c r="BJ30" s="51">
        <f t="shared" ca="1" si="11"/>
        <v>0</v>
      </c>
      <c r="BL30" s="51">
        <f t="shared" ca="1" si="13"/>
        <v>0</v>
      </c>
    </row>
    <row r="31" spans="2:64" x14ac:dyDescent="0.2">
      <c r="B31" s="18">
        <f t="shared" si="14"/>
        <v>14</v>
      </c>
      <c r="D31" s="1" t="s">
        <v>55</v>
      </c>
      <c r="F31" s="42">
        <f ca="1">SUM(F18:F30)</f>
        <v>18161286.05356691</v>
      </c>
      <c r="H31" s="42">
        <f>SUM(H18:H30)</f>
        <v>0</v>
      </c>
      <c r="L31" s="42">
        <f ca="1">SUM(L18:L30)</f>
        <v>18161286.05356691</v>
      </c>
      <c r="P31" s="11">
        <f ca="1">SUM(P18:P30)</f>
        <v>2903030.836065263</v>
      </c>
      <c r="Q31" s="12"/>
      <c r="R31" s="11">
        <f ca="1">SUM(R18:R30)</f>
        <v>555246.91664055688</v>
      </c>
      <c r="S31" s="13"/>
      <c r="T31" s="11">
        <f ca="1">SUM(T18:T30)</f>
        <v>2943385.7755884053</v>
      </c>
      <c r="U31" s="13"/>
      <c r="V31" s="11">
        <f ca="1">SUM(V18:V30)</f>
        <v>0</v>
      </c>
      <c r="W31" s="13"/>
      <c r="X31" s="11">
        <f ca="1">SUM(X18:X30)</f>
        <v>3965916.4015674391</v>
      </c>
      <c r="Y31" s="13"/>
      <c r="Z31" s="11">
        <f ca="1">SUM(Z18:Z30)</f>
        <v>5648597.565263316</v>
      </c>
      <c r="AA31" s="13"/>
      <c r="AB31" s="11">
        <f ca="1">SUM(AB18:AB30)</f>
        <v>1686509.739595745</v>
      </c>
      <c r="AC31" s="13"/>
      <c r="AD31" s="11">
        <f ca="1">SUM(AD18:AD30)</f>
        <v>458598.81884618296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1"/>
        <v>18161286.05356691</v>
      </c>
      <c r="AK31" s="8"/>
      <c r="AL31" s="26" t="str">
        <f t="shared" ca="1" si="12"/>
        <v/>
      </c>
      <c r="AM31" s="52"/>
      <c r="AO31" s="81">
        <f>SUM(AO18:AO30)</f>
        <v>565624.78092949442</v>
      </c>
      <c r="AR31" s="81">
        <f ca="1">SUM(AR18:AR30)</f>
        <v>65950.71131455584</v>
      </c>
      <c r="AT31" s="81">
        <f ca="1">SUM(AT18:AT30)</f>
        <v>12614.033806575582</v>
      </c>
      <c r="AV31" s="81">
        <f ca="1">SUM(AV18:AV30)</f>
        <v>66903.380851059512</v>
      </c>
      <c r="AX31" s="81">
        <f ca="1">SUM(AX18:AX30)</f>
        <v>0</v>
      </c>
      <c r="AZ31" s="81">
        <f ca="1">SUM(AZ18:AZ30)</f>
        <v>87870.752514497522</v>
      </c>
      <c r="BB31" s="81">
        <f ca="1">SUM(BB18:BB30)</f>
        <v>167835.01764249537</v>
      </c>
      <c r="BD31" s="81">
        <f ca="1">SUM(BD18:BD30)</f>
        <v>150968.24809454841</v>
      </c>
      <c r="BF31" s="81">
        <f ca="1">SUM(BF18:BF30)</f>
        <v>13482.636705762121</v>
      </c>
      <c r="BH31" s="81">
        <f ca="1">SUM(BH18:BH30)</f>
        <v>0</v>
      </c>
      <c r="BJ31" s="81">
        <f ca="1">SUM(BJ18:BJ30)</f>
        <v>0</v>
      </c>
      <c r="BL31" s="81">
        <f ca="1">SUM(BL18:BL30)</f>
        <v>565624.78092949442</v>
      </c>
    </row>
    <row r="32" spans="2:64" x14ac:dyDescent="0.2">
      <c r="AJ32" s="8"/>
      <c r="AL32" s="26" t="str">
        <f t="shared" si="12"/>
        <v/>
      </c>
      <c r="AM32" s="52"/>
    </row>
    <row r="33" spans="2:64" x14ac:dyDescent="0.2">
      <c r="B33" s="18">
        <f>B31+1</f>
        <v>15</v>
      </c>
      <c r="D33" s="1" t="s">
        <v>56</v>
      </c>
      <c r="F33" s="51">
        <f ca="1">Function!V33</f>
        <v>679229.182026239</v>
      </c>
      <c r="H33" s="51"/>
      <c r="K33" s="2">
        <f>_xlfn.IFNA(MATCH(J33,'Dist Factors'!$B$15:$B$431,0),0)</f>
        <v>0</v>
      </c>
      <c r="L33" s="51">
        <f t="shared" ref="L33" ca="1" si="16">F33-H33</f>
        <v>679229.182026239</v>
      </c>
      <c r="N33" s="18" t="s">
        <v>297</v>
      </c>
      <c r="O33" s="74">
        <f>_xlfn.IFNA(MATCH(N33,'Dist Factors'!$B$15:$B$431,0),0)</f>
        <v>26</v>
      </c>
      <c r="P33" s="20">
        <f ca="1">OFFSET('Dist Factors'!$B$15,$O33-1,P$14)*$L33+OFFSET('Dist Factors'!$B$15,$K33-1,P$14)*$H33</f>
        <v>90204.5609792709</v>
      </c>
      <c r="R33" s="20">
        <f ca="1">OFFSET('Dist Factors'!$B$15,$O33-1,R$14)*$L33+OFFSET('Dist Factors'!$B$15,$K33-1,R$14)*$H33</f>
        <v>17252.935700311409</v>
      </c>
      <c r="S33" s="20"/>
      <c r="T33" s="20">
        <f ca="1">OFFSET('Dist Factors'!$B$15,$O33-1,T$14)*$L33+OFFSET('Dist Factors'!$B$15,$K33-1,T$14)*$H33</f>
        <v>91507.581607642394</v>
      </c>
      <c r="U33" s="20"/>
      <c r="V33" s="20">
        <f ca="1">OFFSET('Dist Factors'!$B$15,$O33-1,V$14)*$L33+OFFSET('Dist Factors'!$B$15,$K33-1,V$14)*$H33</f>
        <v>28292.579188374173</v>
      </c>
      <c r="W33" s="9"/>
      <c r="X33" s="20">
        <f ca="1">OFFSET('Dist Factors'!$B$15,$O33-1,X$14)*$L33+OFFSET('Dist Factors'!$B$15,$K33-1,X$14)*$H33</f>
        <v>120817.04092888455</v>
      </c>
      <c r="Y33" s="9"/>
      <c r="Z33" s="20">
        <f ca="1">OFFSET('Dist Factors'!$B$15,$O33-1,Z$14)*$L33+OFFSET('Dist Factors'!$B$15,$K33-1,Z$14)*$H33</f>
        <v>166794.86588745602</v>
      </c>
      <c r="AA33" s="20"/>
      <c r="AB33" s="20">
        <f ca="1">OFFSET('Dist Factors'!$B$15,$O33-1,AB$14)*$L33+OFFSET('Dist Factors'!$B$15,$K33-1,AB$14)*$H33</f>
        <v>59952.308212903277</v>
      </c>
      <c r="AC33" s="9"/>
      <c r="AD33" s="20">
        <f ca="1">OFFSET('Dist Factors'!$B$15,$O33-1,AD$14)*$L33+OFFSET('Dist Factors'!$B$15,$K33-1,AD$14)*$H33</f>
        <v>14703.087233585476</v>
      </c>
      <c r="AE33" s="9"/>
      <c r="AF33" s="20">
        <f ca="1">OFFSET('Dist Factors'!$B$15,$O33-1,AF$14)*$L33+OFFSET('Dist Factors'!$B$15,$K33-1,AF$14)*$H33</f>
        <v>89704.222287810859</v>
      </c>
      <c r="AG33" s="9"/>
      <c r="AH33" s="20">
        <f ca="1">OFFSET('Dist Factors'!$B$15,$O33-1,AH$14)*$L33+OFFSET('Dist Factors'!$B$15,$K33-1,AH$14)*$H33</f>
        <v>0</v>
      </c>
      <c r="AI33" s="9"/>
      <c r="AJ33" s="9">
        <f ca="1">SUM(P33:AI33)</f>
        <v>679229.182026239</v>
      </c>
      <c r="AL33" s="26" t="str">
        <f t="shared" ca="1" si="12"/>
        <v/>
      </c>
      <c r="AM33" s="52"/>
    </row>
    <row r="34" spans="2:64" x14ac:dyDescent="0.2">
      <c r="AJ34" s="8"/>
      <c r="AL34" s="26" t="str">
        <f t="shared" si="12"/>
        <v/>
      </c>
      <c r="AM34" s="52"/>
    </row>
    <row r="35" spans="2:64" x14ac:dyDescent="0.2">
      <c r="B35" s="18">
        <f>B33+1</f>
        <v>16</v>
      </c>
      <c r="D35" s="1" t="s">
        <v>58</v>
      </c>
      <c r="F35" s="42">
        <f ca="1">F31+F33</f>
        <v>18840515.235593148</v>
      </c>
      <c r="H35" s="42">
        <f>H31+H33</f>
        <v>0</v>
      </c>
      <c r="L35" s="42">
        <f ca="1">L31+L33</f>
        <v>18840515.235593148</v>
      </c>
      <c r="P35" s="10">
        <f ca="1">P31+P33</f>
        <v>2993235.3970445339</v>
      </c>
      <c r="Q35" s="14"/>
      <c r="R35" s="10">
        <f ca="1">R31+R33</f>
        <v>572499.85234086832</v>
      </c>
      <c r="S35" s="8"/>
      <c r="T35" s="10">
        <f ca="1">T31+T33</f>
        <v>3034893.3571960479</v>
      </c>
      <c r="U35" s="8"/>
      <c r="V35" s="10">
        <f ca="1">V31+V33</f>
        <v>28292.579188374173</v>
      </c>
      <c r="W35" s="8"/>
      <c r="X35" s="10">
        <f ca="1">X31+X33</f>
        <v>4086733.4424963235</v>
      </c>
      <c r="Y35" s="8"/>
      <c r="Z35" s="10">
        <f ca="1">Z31+Z33</f>
        <v>5815392.4311507717</v>
      </c>
      <c r="AA35" s="8"/>
      <c r="AB35" s="10">
        <f ca="1">AB31+AB33</f>
        <v>1746462.0478086483</v>
      </c>
      <c r="AC35" s="8"/>
      <c r="AD35" s="10">
        <f ca="1">AD31+AD33</f>
        <v>473301.90607976844</v>
      </c>
      <c r="AE35" s="8"/>
      <c r="AF35" s="10">
        <f ca="1">AF31+AF33</f>
        <v>89704.222287810859</v>
      </c>
      <c r="AG35" s="8"/>
      <c r="AH35" s="10">
        <f ca="1">AH31+AH33</f>
        <v>0</v>
      </c>
      <c r="AI35" s="8"/>
      <c r="AJ35" s="10">
        <f ca="1">AJ31+AJ33</f>
        <v>18840515.235593148</v>
      </c>
      <c r="AL35" s="26" t="str">
        <f t="shared" ca="1" si="12"/>
        <v/>
      </c>
      <c r="AM35" s="52"/>
    </row>
    <row r="36" spans="2:64" x14ac:dyDescent="0.2">
      <c r="D36" s="6"/>
      <c r="E36" s="6"/>
      <c r="F36" s="77"/>
      <c r="H36" s="77"/>
      <c r="L36" s="77"/>
      <c r="AL36" s="26" t="str">
        <f t="shared" si="12"/>
        <v/>
      </c>
      <c r="AM36" s="52"/>
    </row>
    <row r="37" spans="2:64" x14ac:dyDescent="0.2">
      <c r="AL37" s="26" t="str">
        <f t="shared" si="12"/>
        <v/>
      </c>
      <c r="AM37" s="52"/>
    </row>
    <row r="38" spans="2:64" x14ac:dyDescent="0.2">
      <c r="D38" s="6" t="s">
        <v>59</v>
      </c>
      <c r="E38" s="7"/>
      <c r="F38" s="78"/>
      <c r="AL38" s="28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L38" s="2"/>
    </row>
    <row r="39" spans="2:64" x14ac:dyDescent="0.2">
      <c r="AL39" s="26" t="str">
        <f t="shared" ref="AL39" si="17">IF(ROUND(L39,4)=ROUND(AJ39,4), "", "check")</f>
        <v/>
      </c>
      <c r="AM39" s="52"/>
    </row>
    <row r="40" spans="2:64" x14ac:dyDescent="0.2">
      <c r="B40" s="18">
        <f>B35+1</f>
        <v>17</v>
      </c>
      <c r="D40" s="1" t="s">
        <v>33</v>
      </c>
      <c r="F40" s="51">
        <f ca="1">Function!V40</f>
        <v>0</v>
      </c>
      <c r="H40" s="51"/>
      <c r="J40" s="2"/>
      <c r="K40" s="2">
        <f>_xlfn.IFNA(MATCH(J40,'Dist Factors'!$B$15:$B$431,0),0)</f>
        <v>0</v>
      </c>
      <c r="L40" s="51">
        <f ca="1">F40-H40</f>
        <v>0</v>
      </c>
      <c r="N40" s="18" t="s">
        <v>290</v>
      </c>
      <c r="O40" s="74">
        <f>_xlfn.IFNA(MATCH(N40,'Dist Factors'!$B$15:$B$431,0),0)</f>
        <v>35</v>
      </c>
      <c r="P40" s="20">
        <f ca="1">OFFSET('Dist Factors'!$B$15,$O40-1,P$14)*$L40+OFFSET('Dist Factors'!$B$15,$K40-1,P$14)*$H40</f>
        <v>0</v>
      </c>
      <c r="R40" s="20">
        <f ca="1">OFFSET('Dist Factors'!$B$15,$O40-1,R$14)*$L40+OFFSET('Dist Factors'!$B$15,$K40-1,R$14)*$H40</f>
        <v>0</v>
      </c>
      <c r="S40" s="20"/>
      <c r="T40" s="20">
        <f ca="1">OFFSET('Dist Factors'!$B$15,$O40-1,T$14)*$L40+OFFSET('Dist Factors'!$B$15,$K40-1,T$14)*$H40</f>
        <v>0</v>
      </c>
      <c r="U40" s="20"/>
      <c r="V40" s="20">
        <f ca="1">OFFSET('Dist Factors'!$B$15,$O40-1,V$14)*$L40+OFFSET('Dist Factors'!$B$15,$K40-1,V$14)*$H40</f>
        <v>0</v>
      </c>
      <c r="X40" s="20">
        <f ca="1">OFFSET('Dist Factors'!$B$15,$O40-1,X$14)*$L40+OFFSET('Dist Factors'!$B$15,$K40-1,X$14)*$H40</f>
        <v>0</v>
      </c>
      <c r="Y40" s="9"/>
      <c r="Z40" s="20">
        <f ca="1">OFFSET('Dist Factors'!$B$15,$O40-1,Z$14)*$L40+OFFSET('Dist Factors'!$B$15,$K40-1,Z$14)*$H40</f>
        <v>0</v>
      </c>
      <c r="AA40" s="20"/>
      <c r="AB40" s="20">
        <f ca="1">OFFSET('Dist Factors'!$B$15,$O40-1,AB$14)*$L40+OFFSET('Dist Factors'!$B$15,$K40-1,AB$14)*$H40</f>
        <v>0</v>
      </c>
      <c r="AC40" s="9"/>
      <c r="AD40" s="20">
        <f ca="1">OFFSET('Dist Factors'!$B$15,$O40-1,AD$14)*$L40+OFFSET('Dist Factors'!$B$15,$K40-1,AD$14)*$H40</f>
        <v>0</v>
      </c>
      <c r="AE40" s="9"/>
      <c r="AF40" s="20">
        <f ca="1">OFFSET('Dist Factors'!$B$15,$O40-1,AF$14)*$L40+OFFSET('Dist Factors'!$B$15,$K40-1,AF$14)*$H40</f>
        <v>0</v>
      </c>
      <c r="AG40" s="9"/>
      <c r="AH40" s="20">
        <f ca="1">OFFSET('Dist Factors'!$B$15,$O40-1,AH$14)*$L40+OFFSET('Dist Factors'!$B$15,$K40-1,AH$14)*$H40</f>
        <v>0</v>
      </c>
      <c r="AI40" s="9"/>
      <c r="AJ40" s="9">
        <f t="shared" ref="AJ40:AJ53" ca="1" si="18">SUM(P40:AI40)</f>
        <v>0</v>
      </c>
      <c r="AL40" s="26" t="str">
        <f ca="1">IF(ROUND(F40,4)=ROUND(AJ40,4), "", "check")</f>
        <v/>
      </c>
      <c r="AM40" s="52"/>
      <c r="AO40" s="38"/>
      <c r="AR40" s="51"/>
      <c r="AT40" s="51"/>
      <c r="AV40" s="51"/>
      <c r="AX40" s="51"/>
      <c r="AZ40" s="51"/>
      <c r="BB40" s="51"/>
      <c r="BD40" s="51"/>
      <c r="BF40" s="51"/>
      <c r="BH40" s="51"/>
      <c r="BJ40" s="51"/>
      <c r="BL40" s="51"/>
    </row>
    <row r="41" spans="2:64" x14ac:dyDescent="0.2">
      <c r="B41" s="18">
        <f>B40+1</f>
        <v>18</v>
      </c>
      <c r="D41" s="1" t="s">
        <v>35</v>
      </c>
      <c r="F41" s="51">
        <f ca="1">Function!V41</f>
        <v>-20930.803618101087</v>
      </c>
      <c r="H41" s="51"/>
      <c r="J41" s="2"/>
      <c r="K41" s="2">
        <f>_xlfn.IFNA(MATCH(J41,'Dist Factors'!$B$15:$B$431,0),0)</f>
        <v>0</v>
      </c>
      <c r="L41" s="51">
        <f ca="1">F41-H41</f>
        <v>-20930.803618101087</v>
      </c>
      <c r="N41" s="18" t="s">
        <v>290</v>
      </c>
      <c r="O41" s="74">
        <f>_xlfn.IFNA(MATCH(N41,'Dist Factors'!$B$15:$B$431,0),0)</f>
        <v>35</v>
      </c>
      <c r="P41" s="20">
        <f ca="1">OFFSET('Dist Factors'!$B$15,$O41-1,P$14)*$L41+OFFSET('Dist Factors'!$B$15,$K41-1,P$14)*$H41</f>
        <v>-5858.5618575125973</v>
      </c>
      <c r="R41" s="20">
        <f ca="1">OFFSET('Dist Factors'!$B$15,$O41-1,R$14)*$L41+OFFSET('Dist Factors'!$B$15,$K41-1,R$14)*$H41</f>
        <v>-1120.5352581582817</v>
      </c>
      <c r="S41" s="20"/>
      <c r="T41" s="20">
        <f ca="1">OFFSET('Dist Factors'!$B$15,$O41-1,T$14)*$L41+OFFSET('Dist Factors'!$B$15,$K41-1,T$14)*$H41</f>
        <v>-5943.1898061446354</v>
      </c>
      <c r="U41" s="20"/>
      <c r="V41" s="20">
        <f ca="1">OFFSET('Dist Factors'!$B$15,$O41-1,V$14)*$L41+OFFSET('Dist Factors'!$B$15,$K41-1,V$14)*$H41</f>
        <v>0</v>
      </c>
      <c r="X41" s="20">
        <f ca="1">OFFSET('Dist Factors'!$B$15,$O41-1,X$14)*$L41+OFFSET('Dist Factors'!$B$15,$K41-1,X$14)*$H41</f>
        <v>-8008.5166962855719</v>
      </c>
      <c r="Y41" s="9"/>
      <c r="Z41" s="20">
        <f ca="1">OFFSET('Dist Factors'!$B$15,$O41-1,Z$14)*$L41+OFFSET('Dist Factors'!$B$15,$K41-1,Z$14)*$H41</f>
        <v>0</v>
      </c>
      <c r="AA41" s="20"/>
      <c r="AB41" s="20">
        <f ca="1">OFFSET('Dist Factors'!$B$15,$O41-1,AB$14)*$L41+OFFSET('Dist Factors'!$B$15,$K41-1,AB$14)*$H41</f>
        <v>0</v>
      </c>
      <c r="AC41" s="9"/>
      <c r="AD41" s="20">
        <f ca="1">OFFSET('Dist Factors'!$B$15,$O41-1,AD$14)*$L41+OFFSET('Dist Factors'!$B$15,$K41-1,AD$14)*$H41</f>
        <v>0</v>
      </c>
      <c r="AE41" s="9"/>
      <c r="AF41" s="20">
        <f ca="1">OFFSET('Dist Factors'!$B$15,$O41-1,AF$14)*$L41+OFFSET('Dist Factors'!$B$15,$K41-1,AF$14)*$H41</f>
        <v>0</v>
      </c>
      <c r="AG41" s="9"/>
      <c r="AH41" s="20">
        <f ca="1">OFFSET('Dist Factors'!$B$15,$O41-1,AH$14)*$L41+OFFSET('Dist Factors'!$B$15,$K41-1,AH$14)*$H41</f>
        <v>0</v>
      </c>
      <c r="AI41" s="9"/>
      <c r="AJ41" s="9">
        <f t="shared" ca="1" si="18"/>
        <v>-20930.803618101087</v>
      </c>
      <c r="AL41" s="26" t="str">
        <f t="shared" ref="AL41:AL59" ca="1" si="19">IF(ROUND(F41,4)=ROUND(AJ41,4), "", "check")</f>
        <v/>
      </c>
      <c r="AM41" s="52"/>
      <c r="AO41" s="38"/>
      <c r="AR41" s="51"/>
      <c r="AT41" s="51"/>
      <c r="AV41" s="51"/>
      <c r="AX41" s="51"/>
      <c r="AZ41" s="51"/>
      <c r="BB41" s="51"/>
      <c r="BD41" s="51"/>
      <c r="BF41" s="51"/>
      <c r="BH41" s="51"/>
      <c r="BJ41" s="51"/>
      <c r="BL41" s="51"/>
    </row>
    <row r="42" spans="2:64" x14ac:dyDescent="0.2">
      <c r="B42" s="18">
        <f t="shared" ref="B42:B53" si="20">B41+1</f>
        <v>19</v>
      </c>
      <c r="D42" s="1" t="s">
        <v>37</v>
      </c>
      <c r="F42" s="51">
        <f ca="1">Function!V42</f>
        <v>-107521.11072554668</v>
      </c>
      <c r="H42" s="51"/>
      <c r="J42" s="2"/>
      <c r="K42" s="2">
        <f>_xlfn.IFNA(MATCH(J42,'Dist Factors'!$B$15:$B$431,0),0)</f>
        <v>0</v>
      </c>
      <c r="L42" s="51">
        <f t="shared" ref="L42:L52" ca="1" si="21">F42-H42</f>
        <v>-107521.11072554668</v>
      </c>
      <c r="N42" s="18" t="s">
        <v>290</v>
      </c>
      <c r="O42" s="74">
        <f>_xlfn.IFNA(MATCH(N42,'Dist Factors'!$B$15:$B$431,0),0)</f>
        <v>35</v>
      </c>
      <c r="P42" s="20">
        <f ca="1">OFFSET('Dist Factors'!$B$15,$O42-1,P$14)*$L42+OFFSET('Dist Factors'!$B$15,$K42-1,P$14)*$H42</f>
        <v>-30095.312615198327</v>
      </c>
      <c r="R42" s="20">
        <f ca="1">OFFSET('Dist Factors'!$B$15,$O42-1,R$14)*$L42+OFFSET('Dist Factors'!$B$15,$K42-1,R$14)*$H42</f>
        <v>-5756.1667369580964</v>
      </c>
      <c r="S42" s="20"/>
      <c r="T42" s="20">
        <f ca="1">OFFSET('Dist Factors'!$B$15,$O42-1,T$14)*$L42+OFFSET('Dist Factors'!$B$15,$K42-1,T$14)*$H42</f>
        <v>-30530.044659001564</v>
      </c>
      <c r="U42" s="20"/>
      <c r="V42" s="20">
        <f ca="1">OFFSET('Dist Factors'!$B$15,$O42-1,V$14)*$L42+OFFSET('Dist Factors'!$B$15,$K42-1,V$14)*$H42</f>
        <v>0</v>
      </c>
      <c r="W42" s="9"/>
      <c r="X42" s="20">
        <f ca="1">OFFSET('Dist Factors'!$B$15,$O42-1,X$14)*$L42+OFFSET('Dist Factors'!$B$15,$K42-1,X$14)*$H42</f>
        <v>-41139.586714388694</v>
      </c>
      <c r="Y42" s="9"/>
      <c r="Z42" s="20">
        <f ca="1">OFFSET('Dist Factors'!$B$15,$O42-1,Z$14)*$L42+OFFSET('Dist Factors'!$B$15,$K42-1,Z$14)*$H42</f>
        <v>0</v>
      </c>
      <c r="AA42" s="20"/>
      <c r="AB42" s="20">
        <f ca="1">OFFSET('Dist Factors'!$B$15,$O42-1,AB$14)*$L42+OFFSET('Dist Factors'!$B$15,$K42-1,AB$14)*$H42</f>
        <v>0</v>
      </c>
      <c r="AC42" s="9"/>
      <c r="AD42" s="20">
        <f ca="1">OFFSET('Dist Factors'!$B$15,$O42-1,AD$14)*$L42+OFFSET('Dist Factors'!$B$15,$K42-1,AD$14)*$H42</f>
        <v>0</v>
      </c>
      <c r="AE42" s="9"/>
      <c r="AF42" s="20">
        <f ca="1">OFFSET('Dist Factors'!$B$15,$O42-1,AF$14)*$L42+OFFSET('Dist Factors'!$B$15,$K42-1,AF$14)*$H42</f>
        <v>0</v>
      </c>
      <c r="AG42" s="9"/>
      <c r="AH42" s="20">
        <f ca="1">OFFSET('Dist Factors'!$B$15,$O42-1,AH$14)*$L42+OFFSET('Dist Factors'!$B$15,$K42-1,AH$14)*$H42</f>
        <v>0</v>
      </c>
      <c r="AI42" s="9"/>
      <c r="AJ42" s="9">
        <f t="shared" ca="1" si="18"/>
        <v>-107521.11072554666</v>
      </c>
      <c r="AL42" s="26" t="str">
        <f t="shared" ca="1" si="19"/>
        <v/>
      </c>
      <c r="AM42" s="52"/>
      <c r="AO42" s="38"/>
      <c r="AR42" s="51"/>
      <c r="AT42" s="51"/>
      <c r="AV42" s="51"/>
      <c r="AX42" s="51"/>
      <c r="AZ42" s="51"/>
      <c r="BB42" s="51"/>
      <c r="BD42" s="51"/>
      <c r="BF42" s="51"/>
      <c r="BH42" s="51"/>
      <c r="BJ42" s="51"/>
      <c r="BL42" s="51"/>
    </row>
    <row r="43" spans="2:64" x14ac:dyDescent="0.2">
      <c r="B43" s="18">
        <f t="shared" si="20"/>
        <v>20</v>
      </c>
      <c r="D43" s="1" t="s">
        <v>39</v>
      </c>
      <c r="F43" s="51">
        <f ca="1">Function!V43</f>
        <v>-371324.53497546032</v>
      </c>
      <c r="H43" s="51"/>
      <c r="J43" s="2"/>
      <c r="K43" s="2">
        <f>_xlfn.IFNA(MATCH(J43,'Dist Factors'!$B$15:$B$431,0),0)</f>
        <v>0</v>
      </c>
      <c r="L43" s="51">
        <f t="shared" ca="1" si="21"/>
        <v>-371324.53497546032</v>
      </c>
      <c r="N43" s="18" t="s">
        <v>291</v>
      </c>
      <c r="O43" s="74">
        <f>_xlfn.IFNA(MATCH(N43,'Dist Factors'!$B$15:$B$431,0),0)</f>
        <v>53</v>
      </c>
      <c r="P43" s="20">
        <f ca="1">OFFSET('Dist Factors'!$B$15,$O43-1,P$14)*$L43+OFFSET('Dist Factors'!$B$15,$K43-1,P$14)*$H43</f>
        <v>-168346.96292753404</v>
      </c>
      <c r="R43" s="20">
        <f ca="1">OFFSET('Dist Factors'!$B$15,$O43-1,R$14)*$L43+OFFSET('Dist Factors'!$B$15,$K43-1,R$14)*$H43</f>
        <v>-32198.80785627797</v>
      </c>
      <c r="S43" s="20"/>
      <c r="T43" s="20">
        <f ca="1">OFFSET('Dist Factors'!$B$15,$O43-1,T$14)*$L43+OFFSET('Dist Factors'!$B$15,$K43-1,T$14)*$H43</f>
        <v>-170778.76419164834</v>
      </c>
      <c r="U43" s="20"/>
      <c r="V43" s="20">
        <f ca="1">OFFSET('Dist Factors'!$B$15,$O43-1,V$14)*$L43+OFFSET('Dist Factors'!$B$15,$K43-1,V$14)*$H43</f>
        <v>0</v>
      </c>
      <c r="W43" s="9"/>
      <c r="X43" s="20">
        <f ca="1">OFFSET('Dist Factors'!$B$15,$O43-1,X$14)*$L43+OFFSET('Dist Factors'!$B$15,$K43-1,X$14)*$H43</f>
        <v>0</v>
      </c>
      <c r="Y43" s="9"/>
      <c r="Z43" s="20">
        <f ca="1">OFFSET('Dist Factors'!$B$15,$O43-1,Z$14)*$L43+OFFSET('Dist Factors'!$B$15,$K43-1,Z$14)*$H43</f>
        <v>0</v>
      </c>
      <c r="AA43" s="20"/>
      <c r="AB43" s="20">
        <f ca="1">OFFSET('Dist Factors'!$B$15,$O43-1,AB$14)*$L43+OFFSET('Dist Factors'!$B$15,$K43-1,AB$14)*$H43</f>
        <v>0</v>
      </c>
      <c r="AC43" s="9"/>
      <c r="AD43" s="20">
        <f ca="1">OFFSET('Dist Factors'!$B$15,$O43-1,AD$14)*$L43+OFFSET('Dist Factors'!$B$15,$K43-1,AD$14)*$H43</f>
        <v>0</v>
      </c>
      <c r="AE43" s="9"/>
      <c r="AF43" s="20">
        <f ca="1">OFFSET('Dist Factors'!$B$15,$O43-1,AF$14)*$L43+OFFSET('Dist Factors'!$B$15,$K43-1,AF$14)*$H43</f>
        <v>0</v>
      </c>
      <c r="AG43" s="9"/>
      <c r="AH43" s="20">
        <f ca="1">OFFSET('Dist Factors'!$B$15,$O43-1,AH$14)*$L43+OFFSET('Dist Factors'!$B$15,$K43-1,AH$14)*$H43</f>
        <v>0</v>
      </c>
      <c r="AI43" s="9"/>
      <c r="AJ43" s="9">
        <f t="shared" ca="1" si="18"/>
        <v>-371324.53497546038</v>
      </c>
      <c r="AL43" s="26" t="str">
        <f t="shared" ca="1" si="19"/>
        <v/>
      </c>
      <c r="AM43" s="52"/>
      <c r="AO43" s="38"/>
      <c r="AR43" s="51"/>
      <c r="AT43" s="51"/>
      <c r="AV43" s="51"/>
      <c r="AX43" s="51"/>
      <c r="AZ43" s="51"/>
      <c r="BB43" s="51"/>
      <c r="BD43" s="51"/>
      <c r="BF43" s="51"/>
      <c r="BH43" s="51"/>
      <c r="BJ43" s="51"/>
      <c r="BL43" s="51"/>
    </row>
    <row r="44" spans="2:64" x14ac:dyDescent="0.2">
      <c r="B44" s="18">
        <f t="shared" si="20"/>
        <v>21</v>
      </c>
      <c r="D44" s="1" t="s">
        <v>41</v>
      </c>
      <c r="F44" s="51">
        <f ca="1">Function!V44</f>
        <v>-3164609.488205547</v>
      </c>
      <c r="H44" s="51"/>
      <c r="J44" s="2"/>
      <c r="K44" s="2">
        <f>_xlfn.IFNA(MATCH(J44,'Dist Factors'!$B$15:$B$431,0),0)</f>
        <v>0</v>
      </c>
      <c r="L44" s="51">
        <f t="shared" ca="1" si="21"/>
        <v>-3164609.488205547</v>
      </c>
      <c r="N44" s="18" t="s">
        <v>292</v>
      </c>
      <c r="O44" s="74">
        <f>_xlfn.IFNA(MATCH(N44,'Dist Factors'!$B$15:$B$431,0),0)</f>
        <v>62</v>
      </c>
      <c r="P44" s="20">
        <f ca="1">OFFSET('Dist Factors'!$B$15,$O44-1,P$14)*$L44+OFFSET('Dist Factors'!$B$15,$K44-1,P$14)*$H44</f>
        <v>-820868.52192691958</v>
      </c>
      <c r="R44" s="20">
        <f ca="1">OFFSET('Dist Factors'!$B$15,$O44-1,R$14)*$L44+OFFSET('Dist Factors'!$B$15,$K44-1,R$14)*$H44</f>
        <v>-157003.056979229</v>
      </c>
      <c r="S44" s="20"/>
      <c r="T44" s="20">
        <f ca="1">OFFSET('Dist Factors'!$B$15,$O44-1,T$14)*$L44+OFFSET('Dist Factors'!$B$15,$K44-1,T$14)*$H44</f>
        <v>-832726.11100711452</v>
      </c>
      <c r="U44" s="20"/>
      <c r="V44" s="20">
        <f ca="1">OFFSET('Dist Factors'!$B$15,$O44-1,V$14)*$L44+OFFSET('Dist Factors'!$B$15,$K44-1,V$14)*$H44</f>
        <v>0</v>
      </c>
      <c r="W44" s="9"/>
      <c r="X44" s="20">
        <f ca="1">OFFSET('Dist Factors'!$B$15,$O44-1,X$14)*$L44+OFFSET('Dist Factors'!$B$15,$K44-1,X$14)*$H44</f>
        <v>-1354011.7982922839</v>
      </c>
      <c r="Y44" s="9"/>
      <c r="Z44" s="20">
        <f ca="1">OFFSET('Dist Factors'!$B$15,$O44-1,Z$14)*$L44+OFFSET('Dist Factors'!$B$15,$K44-1,Z$14)*$H44</f>
        <v>0</v>
      </c>
      <c r="AA44" s="20"/>
      <c r="AB44" s="20">
        <f ca="1">OFFSET('Dist Factors'!$B$15,$O44-1,AB$14)*$L44+OFFSET('Dist Factors'!$B$15,$K44-1,AB$14)*$H44</f>
        <v>0</v>
      </c>
      <c r="AC44" s="9"/>
      <c r="AD44" s="20">
        <f ca="1">OFFSET('Dist Factors'!$B$15,$O44-1,AD$14)*$L44+OFFSET('Dist Factors'!$B$15,$K44-1,AD$14)*$H44</f>
        <v>0</v>
      </c>
      <c r="AE44" s="9"/>
      <c r="AF44" s="20">
        <f ca="1">OFFSET('Dist Factors'!$B$15,$O44-1,AF$14)*$L44+OFFSET('Dist Factors'!$B$15,$K44-1,AF$14)*$H44</f>
        <v>0</v>
      </c>
      <c r="AG44" s="9"/>
      <c r="AH44" s="20">
        <f ca="1">OFFSET('Dist Factors'!$B$15,$O44-1,AH$14)*$L44+OFFSET('Dist Factors'!$B$15,$K44-1,AH$14)*$H44</f>
        <v>0</v>
      </c>
      <c r="AI44" s="9"/>
      <c r="AJ44" s="9">
        <f t="shared" ca="1" si="18"/>
        <v>-3164609.488205547</v>
      </c>
      <c r="AL44" s="26" t="str">
        <f t="shared" ca="1" si="19"/>
        <v/>
      </c>
      <c r="AM44" s="52"/>
      <c r="AO44" s="38"/>
      <c r="AR44" s="51"/>
      <c r="AT44" s="51"/>
      <c r="AV44" s="51"/>
      <c r="AX44" s="51"/>
      <c r="AZ44" s="51"/>
      <c r="BB44" s="51"/>
      <c r="BD44" s="51"/>
      <c r="BF44" s="51"/>
      <c r="BH44" s="51"/>
      <c r="BJ44" s="51"/>
      <c r="BL44" s="51"/>
    </row>
    <row r="45" spans="2:64" x14ac:dyDescent="0.2">
      <c r="B45" s="18">
        <f t="shared" si="20"/>
        <v>22</v>
      </c>
      <c r="D45" s="1" t="s">
        <v>43</v>
      </c>
      <c r="F45" s="51">
        <f ca="1">Function!V45</f>
        <v>-7071.2809398120935</v>
      </c>
      <c r="H45" s="51"/>
      <c r="K45" s="2">
        <f>_xlfn.IFNA(MATCH(J45,'Dist Factors'!$B$15:$B$431,0),0)</f>
        <v>0</v>
      </c>
      <c r="L45" s="51">
        <f t="shared" ca="1" si="21"/>
        <v>-7071.2809398120935</v>
      </c>
      <c r="N45" s="18" t="s">
        <v>293</v>
      </c>
      <c r="O45" s="74">
        <f>_xlfn.IFNA(MATCH(N45,'Dist Factors'!$B$15:$B$431,0),0)</f>
        <v>14</v>
      </c>
      <c r="P45" s="20">
        <f ca="1">OFFSET('Dist Factors'!$B$15,$O45-1,P$14)*$L45+OFFSET('Dist Factors'!$B$15,$K45-1,P$14)*$H45</f>
        <v>0</v>
      </c>
      <c r="R45" s="20">
        <f ca="1">OFFSET('Dist Factors'!$B$15,$O45-1,R$14)*$L45+OFFSET('Dist Factors'!$B$15,$K45-1,R$14)*$H45</f>
        <v>0</v>
      </c>
      <c r="S45" s="20"/>
      <c r="T45" s="20">
        <f ca="1">OFFSET('Dist Factors'!$B$15,$O45-1,T$14)*$L45+OFFSET('Dist Factors'!$B$15,$K45-1,T$14)*$H45</f>
        <v>0</v>
      </c>
      <c r="U45" s="20"/>
      <c r="V45" s="20">
        <f ca="1">OFFSET('Dist Factors'!$B$15,$O45-1,V$14)*$L45+OFFSET('Dist Factors'!$B$15,$K45-1,V$14)*$H45</f>
        <v>0</v>
      </c>
      <c r="W45" s="9"/>
      <c r="X45" s="20">
        <f ca="1">OFFSET('Dist Factors'!$B$15,$O45-1,X$14)*$L45+OFFSET('Dist Factors'!$B$15,$K45-1,X$14)*$H45</f>
        <v>0</v>
      </c>
      <c r="Y45" s="9"/>
      <c r="Z45" s="20">
        <f ca="1">OFFSET('Dist Factors'!$B$15,$O45-1,Z$14)*$L45+OFFSET('Dist Factors'!$B$15,$K45-1,Z$14)*$H45</f>
        <v>0</v>
      </c>
      <c r="AA45" s="20"/>
      <c r="AB45" s="20">
        <f ca="1">OFFSET('Dist Factors'!$B$15,$O45-1,AB$14)*$L45+OFFSET('Dist Factors'!$B$15,$K45-1,AB$14)*$H45</f>
        <v>0</v>
      </c>
      <c r="AC45" s="9"/>
      <c r="AD45" s="20">
        <f ca="1">OFFSET('Dist Factors'!$B$15,$O45-1,AD$14)*$L45+OFFSET('Dist Factors'!$B$15,$K45-1,AD$14)*$H45</f>
        <v>-7071.2809398120935</v>
      </c>
      <c r="AE45" s="9"/>
      <c r="AF45" s="20">
        <f ca="1">OFFSET('Dist Factors'!$B$15,$O45-1,AF$14)*$L45+OFFSET('Dist Factors'!$B$15,$K45-1,AF$14)*$H45</f>
        <v>0</v>
      </c>
      <c r="AG45" s="9"/>
      <c r="AH45" s="20">
        <f ca="1">OFFSET('Dist Factors'!$B$15,$O45-1,AH$14)*$L45+OFFSET('Dist Factors'!$B$15,$K45-1,AH$14)*$H45</f>
        <v>0</v>
      </c>
      <c r="AI45" s="9"/>
      <c r="AJ45" s="9">
        <f t="shared" ca="1" si="18"/>
        <v>-7071.2809398120935</v>
      </c>
      <c r="AL45" s="26" t="str">
        <f t="shared" ca="1" si="19"/>
        <v/>
      </c>
      <c r="AM45" s="52"/>
      <c r="AO45" s="38"/>
      <c r="AR45" s="51"/>
      <c r="AT45" s="51"/>
      <c r="AV45" s="51"/>
      <c r="AX45" s="51"/>
      <c r="AZ45" s="51"/>
      <c r="BB45" s="51"/>
      <c r="BD45" s="51"/>
      <c r="BF45" s="51"/>
      <c r="BH45" s="51"/>
      <c r="BJ45" s="51"/>
      <c r="BL45" s="51"/>
    </row>
    <row r="46" spans="2:64" x14ac:dyDescent="0.2">
      <c r="B46" s="18">
        <f t="shared" si="20"/>
        <v>23</v>
      </c>
      <c r="D46" s="1" t="s">
        <v>45</v>
      </c>
      <c r="F46" s="51">
        <f ca="1">Function!V46</f>
        <v>0</v>
      </c>
      <c r="H46" s="51"/>
      <c r="K46" s="2">
        <f>_xlfn.IFNA(MATCH(J46,'Dist Factors'!$B$15:$B$431,0),0)</f>
        <v>0</v>
      </c>
      <c r="L46" s="51">
        <f t="shared" ca="1" si="21"/>
        <v>0</v>
      </c>
      <c r="O46" s="74">
        <f>_xlfn.IFNA(MATCH(N46,'Dist Factors'!$B$15:$B$431,0),0)</f>
        <v>0</v>
      </c>
      <c r="P46" s="20">
        <f ca="1">OFFSET('Dist Factors'!$B$15,$O46-1,P$14)*$L46+OFFSET('Dist Factors'!$B$15,$K46-1,P$14)*$H46</f>
        <v>0</v>
      </c>
      <c r="R46" s="20">
        <f ca="1">OFFSET('Dist Factors'!$B$15,$O46-1,R$14)*$L46+OFFSET('Dist Factors'!$B$15,$K46-1,R$14)*$H46</f>
        <v>0</v>
      </c>
      <c r="S46" s="20"/>
      <c r="T46" s="20">
        <f ca="1">OFFSET('Dist Factors'!$B$15,$O46-1,T$14)*$L46+OFFSET('Dist Factors'!$B$15,$K46-1,T$14)*$H46</f>
        <v>0</v>
      </c>
      <c r="U46" s="20"/>
      <c r="V46" s="20">
        <f ca="1">OFFSET('Dist Factors'!$B$15,$O46-1,V$14)*$L46+OFFSET('Dist Factors'!$B$15,$K46-1,V$14)*$H46</f>
        <v>0</v>
      </c>
      <c r="W46" s="9"/>
      <c r="X46" s="20">
        <f ca="1">OFFSET('Dist Factors'!$B$15,$O46-1,X$14)*$L46+OFFSET('Dist Factors'!$B$15,$K46-1,X$14)*$H46</f>
        <v>0</v>
      </c>
      <c r="Y46" s="9"/>
      <c r="Z46" s="20">
        <f ca="1">OFFSET('Dist Factors'!$B$15,$O46-1,Z$14)*$L46+OFFSET('Dist Factors'!$B$15,$K46-1,Z$14)*$H46</f>
        <v>0</v>
      </c>
      <c r="AA46" s="20"/>
      <c r="AB46" s="20">
        <f ca="1">OFFSET('Dist Factors'!$B$15,$O46-1,AB$14)*$L46+OFFSET('Dist Factors'!$B$15,$K46-1,AB$14)*$H46</f>
        <v>0</v>
      </c>
      <c r="AC46" s="9"/>
      <c r="AD46" s="20">
        <f ca="1">OFFSET('Dist Factors'!$B$15,$O46-1,AD$14)*$L46+OFFSET('Dist Factors'!$B$15,$K46-1,AD$14)*$H46</f>
        <v>0</v>
      </c>
      <c r="AE46" s="9"/>
      <c r="AF46" s="20">
        <f ca="1">OFFSET('Dist Factors'!$B$15,$O46-1,AF$14)*$L46+OFFSET('Dist Factors'!$B$15,$K46-1,AF$14)*$H46</f>
        <v>0</v>
      </c>
      <c r="AG46" s="9"/>
      <c r="AH46" s="20">
        <f ca="1">OFFSET('Dist Factors'!$B$15,$O46-1,AH$14)*$L46+OFFSET('Dist Factors'!$B$15,$K46-1,AH$14)*$H46</f>
        <v>0</v>
      </c>
      <c r="AI46" s="9"/>
      <c r="AJ46" s="9">
        <f t="shared" ca="1" si="18"/>
        <v>0</v>
      </c>
      <c r="AL46" s="26" t="str">
        <f t="shared" ca="1" si="19"/>
        <v/>
      </c>
      <c r="AM46" s="52"/>
      <c r="AO46" s="38"/>
      <c r="AR46" s="51"/>
      <c r="AT46" s="51"/>
      <c r="AV46" s="51"/>
      <c r="AX46" s="51"/>
      <c r="AZ46" s="51"/>
      <c r="BB46" s="51"/>
      <c r="BD46" s="51"/>
      <c r="BF46" s="51"/>
      <c r="BH46" s="51"/>
      <c r="BJ46" s="51"/>
      <c r="BL46" s="51"/>
    </row>
    <row r="47" spans="2:64" x14ac:dyDescent="0.2">
      <c r="B47" s="18">
        <f t="shared" si="20"/>
        <v>24</v>
      </c>
      <c r="D47" s="1" t="s">
        <v>47</v>
      </c>
      <c r="F47" s="51">
        <f ca="1">Function!V47</f>
        <v>0</v>
      </c>
      <c r="H47" s="51"/>
      <c r="K47" s="2">
        <f>_xlfn.IFNA(MATCH(J47,'Dist Factors'!$B$15:$B$431,0),0)</f>
        <v>0</v>
      </c>
      <c r="L47" s="51">
        <f t="shared" ca="1" si="21"/>
        <v>0</v>
      </c>
      <c r="O47" s="74">
        <f>_xlfn.IFNA(MATCH(N47,'Dist Factors'!$B$15:$B$431,0),0)</f>
        <v>0</v>
      </c>
      <c r="P47" s="20">
        <f ca="1">OFFSET('Dist Factors'!$B$15,$O47-1,P$14)*$L47+OFFSET('Dist Factors'!$B$15,$K47-1,P$14)*$H47</f>
        <v>0</v>
      </c>
      <c r="R47" s="20">
        <f ca="1">OFFSET('Dist Factors'!$B$15,$O47-1,R$14)*$L47+OFFSET('Dist Factors'!$B$15,$K47-1,R$14)*$H47</f>
        <v>0</v>
      </c>
      <c r="S47" s="20"/>
      <c r="T47" s="20">
        <f ca="1">OFFSET('Dist Factors'!$B$15,$O47-1,T$14)*$L47+OFFSET('Dist Factors'!$B$15,$K47-1,T$14)*$H47</f>
        <v>0</v>
      </c>
      <c r="U47" s="20"/>
      <c r="V47" s="20">
        <f ca="1">OFFSET('Dist Factors'!$B$15,$O47-1,V$14)*$L47+OFFSET('Dist Factors'!$B$15,$K47-1,V$14)*$H47</f>
        <v>0</v>
      </c>
      <c r="W47" s="9"/>
      <c r="X47" s="20">
        <f ca="1">OFFSET('Dist Factors'!$B$15,$O47-1,X$14)*$L47+OFFSET('Dist Factors'!$B$15,$K47-1,X$14)*$H47</f>
        <v>0</v>
      </c>
      <c r="Y47" s="9"/>
      <c r="Z47" s="20">
        <f ca="1">OFFSET('Dist Factors'!$B$15,$O47-1,Z$14)*$L47+OFFSET('Dist Factors'!$B$15,$K47-1,Z$14)*$H47</f>
        <v>0</v>
      </c>
      <c r="AA47" s="20"/>
      <c r="AB47" s="20">
        <f ca="1">OFFSET('Dist Factors'!$B$15,$O47-1,AB$14)*$L47+OFFSET('Dist Factors'!$B$15,$K47-1,AB$14)*$H47</f>
        <v>0</v>
      </c>
      <c r="AC47" s="9"/>
      <c r="AD47" s="20">
        <f ca="1">OFFSET('Dist Factors'!$B$15,$O47-1,AD$14)*$L47+OFFSET('Dist Factors'!$B$15,$K47-1,AD$14)*$H47</f>
        <v>0</v>
      </c>
      <c r="AE47" s="9"/>
      <c r="AF47" s="20">
        <f ca="1">OFFSET('Dist Factors'!$B$15,$O47-1,AF$14)*$L47+OFFSET('Dist Factors'!$B$15,$K47-1,AF$14)*$H47</f>
        <v>0</v>
      </c>
      <c r="AG47" s="9"/>
      <c r="AH47" s="20">
        <f ca="1">OFFSET('Dist Factors'!$B$15,$O47-1,AH$14)*$L47+OFFSET('Dist Factors'!$B$15,$K47-1,AH$14)*$H47</f>
        <v>0</v>
      </c>
      <c r="AI47" s="9"/>
      <c r="AJ47" s="9">
        <f t="shared" ca="1" si="18"/>
        <v>0</v>
      </c>
      <c r="AL47" s="26" t="str">
        <f t="shared" ca="1" si="19"/>
        <v/>
      </c>
      <c r="AM47" s="52"/>
      <c r="AO47" s="38"/>
      <c r="AR47" s="51"/>
      <c r="AT47" s="51"/>
      <c r="AV47" s="51"/>
      <c r="AX47" s="51"/>
      <c r="AZ47" s="51"/>
      <c r="BB47" s="51"/>
      <c r="BD47" s="51"/>
      <c r="BF47" s="51"/>
      <c r="BH47" s="51"/>
      <c r="BJ47" s="51"/>
      <c r="BL47" s="51"/>
    </row>
    <row r="48" spans="2:64" x14ac:dyDescent="0.2">
      <c r="B48" s="18">
        <f t="shared" si="20"/>
        <v>25</v>
      </c>
      <c r="D48" s="1" t="s">
        <v>48</v>
      </c>
      <c r="F48" s="51">
        <f ca="1">Function!V48</f>
        <v>0</v>
      </c>
      <c r="H48" s="51"/>
      <c r="K48" s="2">
        <f>_xlfn.IFNA(MATCH(J48,'Dist Factors'!$B$15:$B$431,0),0)</f>
        <v>0</v>
      </c>
      <c r="L48" s="51">
        <f t="shared" ca="1" si="21"/>
        <v>0</v>
      </c>
      <c r="O48" s="74">
        <f>_xlfn.IFNA(MATCH(N48,'Dist Factors'!$B$15:$B$431,0),0)</f>
        <v>0</v>
      </c>
      <c r="P48" s="20">
        <f ca="1">OFFSET('Dist Factors'!$B$15,$O48-1,P$14)*$L48+OFFSET('Dist Factors'!$B$15,$K48-1,P$14)*$H48</f>
        <v>0</v>
      </c>
      <c r="R48" s="20">
        <f ca="1">OFFSET('Dist Factors'!$B$15,$O48-1,R$14)*$L48+OFFSET('Dist Factors'!$B$15,$K48-1,R$14)*$H48</f>
        <v>0</v>
      </c>
      <c r="S48" s="20"/>
      <c r="T48" s="20">
        <f ca="1">OFFSET('Dist Factors'!$B$15,$O48-1,T$14)*$L48+OFFSET('Dist Factors'!$B$15,$K48-1,T$14)*$H48</f>
        <v>0</v>
      </c>
      <c r="U48" s="20"/>
      <c r="V48" s="20">
        <f ca="1">OFFSET('Dist Factors'!$B$15,$O48-1,V$14)*$L48+OFFSET('Dist Factors'!$B$15,$K48-1,V$14)*$H48</f>
        <v>0</v>
      </c>
      <c r="W48" s="9"/>
      <c r="X48" s="20">
        <f ca="1">OFFSET('Dist Factors'!$B$15,$O48-1,X$14)*$L48+OFFSET('Dist Factors'!$B$15,$K48-1,X$14)*$H48</f>
        <v>0</v>
      </c>
      <c r="Y48" s="9"/>
      <c r="Z48" s="20">
        <f ca="1">OFFSET('Dist Factors'!$B$15,$O48-1,Z$14)*$L48+OFFSET('Dist Factors'!$B$15,$K48-1,Z$14)*$H48</f>
        <v>0</v>
      </c>
      <c r="AA48" s="20"/>
      <c r="AB48" s="20">
        <f ca="1">OFFSET('Dist Factors'!$B$15,$O48-1,AB$14)*$L48+OFFSET('Dist Factors'!$B$15,$K48-1,AB$14)*$H48</f>
        <v>0</v>
      </c>
      <c r="AC48" s="9"/>
      <c r="AD48" s="20">
        <f ca="1">OFFSET('Dist Factors'!$B$15,$O48-1,AD$14)*$L48+OFFSET('Dist Factors'!$B$15,$K48-1,AD$14)*$H48</f>
        <v>0</v>
      </c>
      <c r="AE48" s="9"/>
      <c r="AF48" s="20">
        <f ca="1">OFFSET('Dist Factors'!$B$15,$O48-1,AF$14)*$L48+OFFSET('Dist Factors'!$B$15,$K48-1,AF$14)*$H48</f>
        <v>0</v>
      </c>
      <c r="AG48" s="9"/>
      <c r="AH48" s="20">
        <f ca="1">OFFSET('Dist Factors'!$B$15,$O48-1,AH$14)*$L48+OFFSET('Dist Factors'!$B$15,$K48-1,AH$14)*$H48</f>
        <v>0</v>
      </c>
      <c r="AI48" s="9"/>
      <c r="AJ48" s="9">
        <f t="shared" ca="1" si="18"/>
        <v>0</v>
      </c>
      <c r="AL48" s="26" t="str">
        <f t="shared" ca="1" si="19"/>
        <v/>
      </c>
      <c r="AM48" s="52"/>
      <c r="AO48" s="38"/>
      <c r="AR48" s="51"/>
      <c r="AT48" s="51"/>
      <c r="AV48" s="51"/>
      <c r="AX48" s="51"/>
      <c r="AZ48" s="51"/>
      <c r="BB48" s="51"/>
      <c r="BD48" s="51"/>
      <c r="BF48" s="51"/>
      <c r="BH48" s="51"/>
      <c r="BJ48" s="51"/>
      <c r="BL48" s="51"/>
    </row>
    <row r="49" spans="2:64" x14ac:dyDescent="0.2">
      <c r="B49" s="18">
        <f t="shared" si="20"/>
        <v>26</v>
      </c>
      <c r="D49" s="1" t="s">
        <v>49</v>
      </c>
      <c r="F49" s="51">
        <f ca="1">Function!V49</f>
        <v>-2151619.3783299127</v>
      </c>
      <c r="H49" s="51"/>
      <c r="K49" s="2">
        <f>_xlfn.IFNA(MATCH(J49,'Dist Factors'!$B$15:$B$431,0),0)</f>
        <v>0</v>
      </c>
      <c r="L49" s="51">
        <f t="shared" ca="1" si="21"/>
        <v>-2151619.3783299127</v>
      </c>
      <c r="N49" s="18" t="s">
        <v>294</v>
      </c>
      <c r="O49" s="74">
        <f>_xlfn.IFNA(MATCH(N49,'Dist Factors'!$B$15:$B$431,0),0)</f>
        <v>8</v>
      </c>
      <c r="P49" s="20">
        <f ca="1">OFFSET('Dist Factors'!$B$15,$O49-1,P$14)*$L49+OFFSET('Dist Factors'!$B$15,$K49-1,P$14)*$H49</f>
        <v>0</v>
      </c>
      <c r="R49" s="20">
        <f ca="1">OFFSET('Dist Factors'!$B$15,$O49-1,R$14)*$L49+OFFSET('Dist Factors'!$B$15,$K49-1,R$14)*$H49</f>
        <v>0</v>
      </c>
      <c r="S49" s="20"/>
      <c r="T49" s="20">
        <f ca="1">OFFSET('Dist Factors'!$B$15,$O49-1,T$14)*$L49+OFFSET('Dist Factors'!$B$15,$K49-1,T$14)*$H49</f>
        <v>0</v>
      </c>
      <c r="U49" s="20"/>
      <c r="V49" s="20">
        <f ca="1">OFFSET('Dist Factors'!$B$15,$O49-1,V$14)*$L49+OFFSET('Dist Factors'!$B$15,$K49-1,V$14)*$H49</f>
        <v>0</v>
      </c>
      <c r="W49" s="9"/>
      <c r="X49" s="20">
        <f ca="1">OFFSET('Dist Factors'!$B$15,$O49-1,X$14)*$L49+OFFSET('Dist Factors'!$B$15,$K49-1,X$14)*$H49</f>
        <v>0</v>
      </c>
      <c r="Y49" s="9"/>
      <c r="Z49" s="20">
        <f ca="1">OFFSET('Dist Factors'!$B$15,$O49-1,Z$14)*$L49+OFFSET('Dist Factors'!$B$15,$K49-1,Z$14)*$H49</f>
        <v>-2151619.3783299127</v>
      </c>
      <c r="AA49" s="20"/>
      <c r="AB49" s="20">
        <f ca="1">OFFSET('Dist Factors'!$B$15,$O49-1,AB$14)*$L49+OFFSET('Dist Factors'!$B$15,$K49-1,AB$14)*$H49</f>
        <v>0</v>
      </c>
      <c r="AC49" s="9"/>
      <c r="AD49" s="20">
        <f ca="1">OFFSET('Dist Factors'!$B$15,$O49-1,AD$14)*$L49+OFFSET('Dist Factors'!$B$15,$K49-1,AD$14)*$H49</f>
        <v>0</v>
      </c>
      <c r="AE49" s="9"/>
      <c r="AF49" s="20">
        <f ca="1">OFFSET('Dist Factors'!$B$15,$O49-1,AF$14)*$L49+OFFSET('Dist Factors'!$B$15,$K49-1,AF$14)*$H49</f>
        <v>0</v>
      </c>
      <c r="AG49" s="9"/>
      <c r="AH49" s="20">
        <f ca="1">OFFSET('Dist Factors'!$B$15,$O49-1,AH$14)*$L49+OFFSET('Dist Factors'!$B$15,$K49-1,AH$14)*$H49</f>
        <v>0</v>
      </c>
      <c r="AI49" s="9"/>
      <c r="AJ49" s="9">
        <f t="shared" ca="1" si="18"/>
        <v>-2151619.3783299127</v>
      </c>
      <c r="AL49" s="26" t="str">
        <f t="shared" ca="1" si="19"/>
        <v/>
      </c>
      <c r="AM49" s="52"/>
      <c r="AO49" s="38"/>
      <c r="AR49" s="51"/>
      <c r="AT49" s="51"/>
      <c r="AV49" s="51"/>
      <c r="AX49" s="51"/>
      <c r="AZ49" s="51"/>
      <c r="BB49" s="51"/>
      <c r="BD49" s="51"/>
      <c r="BF49" s="51"/>
      <c r="BH49" s="51"/>
      <c r="BJ49" s="51"/>
      <c r="BL49" s="51"/>
    </row>
    <row r="50" spans="2:64" x14ac:dyDescent="0.2">
      <c r="B50" s="18">
        <f t="shared" si="20"/>
        <v>27</v>
      </c>
      <c r="D50" s="1" t="s">
        <v>51</v>
      </c>
      <c r="F50" s="51">
        <f ca="1">Function!V50</f>
        <v>-656728.98608636635</v>
      </c>
      <c r="H50" s="51"/>
      <c r="K50" s="2">
        <f>_xlfn.IFNA(MATCH(J50,'Dist Factors'!$B$15:$B$431,0),0)</f>
        <v>0</v>
      </c>
      <c r="L50" s="51">
        <f t="shared" ca="1" si="21"/>
        <v>-656728.98608636635</v>
      </c>
      <c r="N50" s="18" t="s">
        <v>295</v>
      </c>
      <c r="O50" s="74">
        <f>_xlfn.IFNA(MATCH(N50,'Dist Factors'!$B$15:$B$431,0),0)</f>
        <v>5</v>
      </c>
      <c r="P50" s="20">
        <f ca="1">OFFSET('Dist Factors'!$B$15,$O50-1,P$14)*$L50+OFFSET('Dist Factors'!$B$15,$K50-1,P$14)*$H50</f>
        <v>0</v>
      </c>
      <c r="R50" s="20">
        <f ca="1">OFFSET('Dist Factors'!$B$15,$O50-1,R$14)*$L50+OFFSET('Dist Factors'!$B$15,$K50-1,R$14)*$H50</f>
        <v>0</v>
      </c>
      <c r="S50" s="20"/>
      <c r="T50" s="20">
        <f ca="1">OFFSET('Dist Factors'!$B$15,$O50-1,T$14)*$L50+OFFSET('Dist Factors'!$B$15,$K50-1,T$14)*$H50</f>
        <v>0</v>
      </c>
      <c r="U50" s="20"/>
      <c r="V50" s="20">
        <f ca="1">OFFSET('Dist Factors'!$B$15,$O50-1,V$14)*$L50+OFFSET('Dist Factors'!$B$15,$K50-1,V$14)*$H50</f>
        <v>0</v>
      </c>
      <c r="W50" s="9"/>
      <c r="X50" s="20">
        <f ca="1">OFFSET('Dist Factors'!$B$15,$O50-1,X$14)*$L50+OFFSET('Dist Factors'!$B$15,$K50-1,X$14)*$H50</f>
        <v>0</v>
      </c>
      <c r="Y50" s="9"/>
      <c r="Z50" s="20">
        <f ca="1">OFFSET('Dist Factors'!$B$15,$O50-1,Z$14)*$L50+OFFSET('Dist Factors'!$B$15,$K50-1,Z$14)*$H50</f>
        <v>0</v>
      </c>
      <c r="AA50" s="20"/>
      <c r="AB50" s="20">
        <f ca="1">OFFSET('Dist Factors'!$B$15,$O50-1,AB$14)*$L50+OFFSET('Dist Factors'!$B$15,$K50-1,AB$14)*$H50</f>
        <v>-656728.98608636635</v>
      </c>
      <c r="AC50" s="9"/>
      <c r="AD50" s="20">
        <f ca="1">OFFSET('Dist Factors'!$B$15,$O50-1,AD$14)*$L50+OFFSET('Dist Factors'!$B$15,$K50-1,AD$14)*$H50</f>
        <v>0</v>
      </c>
      <c r="AE50" s="9"/>
      <c r="AF50" s="20">
        <f ca="1">OFFSET('Dist Factors'!$B$15,$O50-1,AF$14)*$L50+OFFSET('Dist Factors'!$B$15,$K50-1,AF$14)*$H50</f>
        <v>0</v>
      </c>
      <c r="AG50" s="9"/>
      <c r="AH50" s="20">
        <f ca="1">OFFSET('Dist Factors'!$B$15,$O50-1,AH$14)*$L50+OFFSET('Dist Factors'!$B$15,$K50-1,AH$14)*$H50</f>
        <v>0</v>
      </c>
      <c r="AI50" s="9"/>
      <c r="AJ50" s="9">
        <f t="shared" ca="1" si="18"/>
        <v>-656728.98608636635</v>
      </c>
      <c r="AL50" s="26" t="str">
        <f t="shared" ca="1" si="19"/>
        <v/>
      </c>
      <c r="AM50" s="52"/>
      <c r="AO50" s="38"/>
      <c r="AR50" s="51"/>
      <c r="AT50" s="51"/>
      <c r="AV50" s="51"/>
      <c r="AX50" s="51"/>
      <c r="AZ50" s="51"/>
      <c r="BB50" s="51"/>
      <c r="BD50" s="51"/>
      <c r="BF50" s="51"/>
      <c r="BH50" s="51"/>
      <c r="BJ50" s="51"/>
      <c r="BL50" s="51"/>
    </row>
    <row r="51" spans="2:64" x14ac:dyDescent="0.2">
      <c r="B51" s="18">
        <f>B50+1</f>
        <v>28</v>
      </c>
      <c r="D51" s="1" t="s">
        <v>52</v>
      </c>
      <c r="F51" s="51">
        <f ca="1">Function!V51</f>
        <v>-167236.19894237144</v>
      </c>
      <c r="H51" s="51"/>
      <c r="K51" s="2">
        <f>_xlfn.IFNA(MATCH(J51,'Dist Factors'!$B$15:$B$431,0),0)</f>
        <v>0</v>
      </c>
      <c r="L51" s="51">
        <f t="shared" ca="1" si="21"/>
        <v>-167236.19894237144</v>
      </c>
      <c r="N51" s="18" t="s">
        <v>293</v>
      </c>
      <c r="O51" s="74">
        <f>_xlfn.IFNA(MATCH(N51,'Dist Factors'!$B$15:$B$431,0),0)</f>
        <v>14</v>
      </c>
      <c r="P51" s="20">
        <f ca="1">OFFSET('Dist Factors'!$B$15,$O51-1,P$14)*$L51+OFFSET('Dist Factors'!$B$15,$K51-1,P$14)*$H51</f>
        <v>0</v>
      </c>
      <c r="R51" s="20">
        <f ca="1">OFFSET('Dist Factors'!$B$15,$O51-1,R$14)*$L51+OFFSET('Dist Factors'!$B$15,$K51-1,R$14)*$H51</f>
        <v>0</v>
      </c>
      <c r="S51" s="20"/>
      <c r="T51" s="20">
        <f ca="1">OFFSET('Dist Factors'!$B$15,$O51-1,T$14)*$L51+OFFSET('Dist Factors'!$B$15,$K51-1,T$14)*$H51</f>
        <v>0</v>
      </c>
      <c r="U51" s="20"/>
      <c r="V51" s="20">
        <f ca="1">OFFSET('Dist Factors'!$B$15,$O51-1,V$14)*$L51+OFFSET('Dist Factors'!$B$15,$K51-1,V$14)*$H51</f>
        <v>0</v>
      </c>
      <c r="W51" s="9"/>
      <c r="X51" s="20">
        <f ca="1">OFFSET('Dist Factors'!$B$15,$O51-1,X$14)*$L51+OFFSET('Dist Factors'!$B$15,$K51-1,X$14)*$H51</f>
        <v>0</v>
      </c>
      <c r="Y51" s="9"/>
      <c r="Z51" s="20">
        <f ca="1">OFFSET('Dist Factors'!$B$15,$O51-1,Z$14)*$L51+OFFSET('Dist Factors'!$B$15,$K51-1,Z$14)*$H51</f>
        <v>0</v>
      </c>
      <c r="AA51" s="20"/>
      <c r="AB51" s="20">
        <f ca="1">OFFSET('Dist Factors'!$B$15,$O51-1,AB$14)*$L51+OFFSET('Dist Factors'!$B$15,$K51-1,AB$14)*$H51</f>
        <v>0</v>
      </c>
      <c r="AC51" s="9"/>
      <c r="AD51" s="20">
        <f ca="1">OFFSET('Dist Factors'!$B$15,$O51-1,AD$14)*$L51+OFFSET('Dist Factors'!$B$15,$K51-1,AD$14)*$H51</f>
        <v>-167236.19894237144</v>
      </c>
      <c r="AE51" s="9"/>
      <c r="AF51" s="20">
        <f ca="1">OFFSET('Dist Factors'!$B$15,$O51-1,AF$14)*$L51+OFFSET('Dist Factors'!$B$15,$K51-1,AF$14)*$H51</f>
        <v>0</v>
      </c>
      <c r="AG51" s="9"/>
      <c r="AH51" s="20">
        <f ca="1">OFFSET('Dist Factors'!$B$15,$O51-1,AH$14)*$L51+OFFSET('Dist Factors'!$B$15,$K51-1,AH$14)*$H51</f>
        <v>0</v>
      </c>
      <c r="AI51" s="9"/>
      <c r="AJ51" s="9">
        <f t="shared" ca="1" si="18"/>
        <v>-167236.19894237144</v>
      </c>
      <c r="AL51" s="26" t="str">
        <f t="shared" ca="1" si="19"/>
        <v/>
      </c>
      <c r="AM51" s="52"/>
      <c r="AO51" s="38"/>
      <c r="AR51" s="51"/>
      <c r="AT51" s="51"/>
      <c r="AV51" s="51"/>
      <c r="AX51" s="51"/>
      <c r="AZ51" s="51"/>
      <c r="BB51" s="51"/>
      <c r="BD51" s="51"/>
      <c r="BF51" s="51"/>
      <c r="BH51" s="51"/>
      <c r="BJ51" s="51"/>
      <c r="BL51" s="51"/>
    </row>
    <row r="52" spans="2:64" x14ac:dyDescent="0.2">
      <c r="B52" s="18">
        <f>B51+1</f>
        <v>29</v>
      </c>
      <c r="D52" s="1" t="s">
        <v>53</v>
      </c>
      <c r="F52" s="51">
        <f ca="1">Function!V52</f>
        <v>0</v>
      </c>
      <c r="H52" s="51"/>
      <c r="K52" s="2">
        <f>_xlfn.IFNA(MATCH(J52,'Dist Factors'!$B$15:$B$431,0),0)</f>
        <v>0</v>
      </c>
      <c r="L52" s="51">
        <f t="shared" ca="1" si="21"/>
        <v>0</v>
      </c>
      <c r="N52" s="18" t="s">
        <v>296</v>
      </c>
      <c r="O52" s="74">
        <f>_xlfn.IFNA(MATCH(N52,'Dist Factors'!$B$15:$B$431,0),0)</f>
        <v>32</v>
      </c>
      <c r="P52" s="20">
        <f ca="1">OFFSET('Dist Factors'!$B$15,$O52-1,P$14)*$L52+OFFSET('Dist Factors'!$B$15,$K52-1,P$14)*$H52</f>
        <v>0</v>
      </c>
      <c r="R52" s="20">
        <f ca="1">OFFSET('Dist Factors'!$B$15,$O52-1,R$14)*$L52+OFFSET('Dist Factors'!$B$15,$K52-1,R$14)*$H52</f>
        <v>0</v>
      </c>
      <c r="S52" s="20"/>
      <c r="T52" s="20">
        <f ca="1">OFFSET('Dist Factors'!$B$15,$O52-1,T$14)*$L52+OFFSET('Dist Factors'!$B$15,$K52-1,T$14)*$H52</f>
        <v>0</v>
      </c>
      <c r="U52" s="20"/>
      <c r="V52" s="20">
        <f ca="1">OFFSET('Dist Factors'!$B$15,$O52-1,V$14)*$L52+OFFSET('Dist Factors'!$B$15,$K52-1,V$14)*$H52</f>
        <v>0</v>
      </c>
      <c r="W52" s="9"/>
      <c r="X52" s="20">
        <f ca="1">OFFSET('Dist Factors'!$B$15,$O52-1,X$14)*$L52+OFFSET('Dist Factors'!$B$15,$K52-1,X$14)*$H52</f>
        <v>0</v>
      </c>
      <c r="Y52" s="9"/>
      <c r="Z52" s="20">
        <f ca="1">OFFSET('Dist Factors'!$B$15,$O52-1,Z$14)*$L52+OFFSET('Dist Factors'!$B$15,$K52-1,Z$14)*$H52</f>
        <v>0</v>
      </c>
      <c r="AA52" s="20"/>
      <c r="AB52" s="20">
        <f ca="1">OFFSET('Dist Factors'!$B$15,$O52-1,AB$14)*$L52+OFFSET('Dist Factors'!$B$15,$K52-1,AB$14)*$H52</f>
        <v>0</v>
      </c>
      <c r="AC52" s="9"/>
      <c r="AD52" s="20">
        <f ca="1">OFFSET('Dist Factors'!$B$15,$O52-1,AD$14)*$L52+OFFSET('Dist Factors'!$B$15,$K52-1,AD$14)*$H52</f>
        <v>0</v>
      </c>
      <c r="AE52" s="9"/>
      <c r="AF52" s="20">
        <f ca="1">OFFSET('Dist Factors'!$B$15,$O52-1,AF$14)*$L52+OFFSET('Dist Factors'!$B$15,$K52-1,AF$14)*$H52</f>
        <v>0</v>
      </c>
      <c r="AG52" s="9"/>
      <c r="AH52" s="20">
        <f ca="1">OFFSET('Dist Factors'!$B$15,$O52-1,AH$14)*$L52+OFFSET('Dist Factors'!$B$15,$K52-1,AH$14)*$H52</f>
        <v>0</v>
      </c>
      <c r="AI52" s="9"/>
      <c r="AJ52" s="9">
        <f t="shared" ca="1" si="18"/>
        <v>0</v>
      </c>
      <c r="AL52" s="26" t="str">
        <f t="shared" ca="1" si="19"/>
        <v/>
      </c>
      <c r="AM52" s="52"/>
      <c r="AO52" s="38"/>
      <c r="AR52" s="51"/>
      <c r="AT52" s="51"/>
      <c r="AV52" s="51"/>
      <c r="AX52" s="51"/>
      <c r="AZ52" s="51"/>
      <c r="BB52" s="51"/>
      <c r="BD52" s="51"/>
      <c r="BF52" s="51"/>
      <c r="BH52" s="51"/>
      <c r="BJ52" s="51"/>
      <c r="BL52" s="51"/>
    </row>
    <row r="53" spans="2:64" x14ac:dyDescent="0.2">
      <c r="B53" s="18">
        <f t="shared" si="20"/>
        <v>30</v>
      </c>
      <c r="D53" s="1" t="s">
        <v>65</v>
      </c>
      <c r="F53" s="42">
        <f ca="1">SUM(F40:F52)</f>
        <v>-6647041.7818231182</v>
      </c>
      <c r="H53" s="42">
        <f>SUM(H40:H52)</f>
        <v>0</v>
      </c>
      <c r="L53" s="42">
        <f ca="1">SUM(L40:L52)</f>
        <v>-6647041.7818231182</v>
      </c>
      <c r="P53" s="11">
        <f ca="1">SUM(P40:P52)</f>
        <v>-1025169.3593271645</v>
      </c>
      <c r="Q53" s="12"/>
      <c r="R53" s="11">
        <f ca="1">SUM(R40:R52)</f>
        <v>-196078.56683062337</v>
      </c>
      <c r="S53" s="13"/>
      <c r="T53" s="11">
        <f ca="1">SUM(T40:T52)</f>
        <v>-1039978.1096639091</v>
      </c>
      <c r="U53" s="13"/>
      <c r="V53" s="11">
        <f ca="1">SUM(V40:V52)</f>
        <v>0</v>
      </c>
      <c r="W53" s="13"/>
      <c r="X53" s="11">
        <f ca="1">SUM(X40:X52)</f>
        <v>-1403159.9017029582</v>
      </c>
      <c r="Y53" s="13"/>
      <c r="Z53" s="11">
        <f ca="1">SUM(Z40:Z52)</f>
        <v>-2151619.3783299127</v>
      </c>
      <c r="AA53" s="13"/>
      <c r="AB53" s="11">
        <f ca="1">SUM(AB40:AB52)</f>
        <v>-656728.98608636635</v>
      </c>
      <c r="AC53" s="13"/>
      <c r="AD53" s="11">
        <f ca="1">SUM(AD40:AD52)</f>
        <v>-174307.47988218354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8"/>
        <v>-6647041.7818231182</v>
      </c>
      <c r="AK53" s="8"/>
      <c r="AL53" s="26" t="str">
        <f t="shared" ca="1" si="19"/>
        <v/>
      </c>
      <c r="AM53" s="5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8"/>
      <c r="AL54" s="26" t="str">
        <f t="shared" si="19"/>
        <v/>
      </c>
      <c r="AM54" s="52"/>
    </row>
    <row r="55" spans="2:64" x14ac:dyDescent="0.2">
      <c r="B55" s="18">
        <f>B53+1</f>
        <v>31</v>
      </c>
      <c r="D55" s="1" t="s">
        <v>56</v>
      </c>
      <c r="F55" s="51">
        <f ca="1">Function!V55</f>
        <v>-339597.40146953578</v>
      </c>
      <c r="H55" s="51"/>
      <c r="K55" s="2">
        <f>_xlfn.IFNA(MATCH(J55,'Dist Factors'!$B$15:$B$431,0),0)</f>
        <v>0</v>
      </c>
      <c r="L55" s="51">
        <f t="shared" ref="L55" ca="1" si="22">F55-H55</f>
        <v>-339597.40146953578</v>
      </c>
      <c r="N55" s="18" t="s">
        <v>297</v>
      </c>
      <c r="O55" s="74">
        <f>_xlfn.IFNA(MATCH(N55,'Dist Factors'!$B$15:$B$431,0),0)</f>
        <v>26</v>
      </c>
      <c r="P55" s="20">
        <f ca="1">OFFSET('Dist Factors'!$B$15,$O55-1,P$14)*$L55+OFFSET('Dist Factors'!$B$15,$K55-1,P$14)*$H55</f>
        <v>-45099.997644207964</v>
      </c>
      <c r="R55" s="20">
        <f ca="1">OFFSET('Dist Factors'!$B$15,$O55-1,R$14)*$L55+OFFSET('Dist Factors'!$B$15,$K55-1,R$14)*$H55</f>
        <v>-8626.0312227285922</v>
      </c>
      <c r="S55" s="20"/>
      <c r="T55" s="20">
        <f ca="1">OFFSET('Dist Factors'!$B$15,$O55-1,T$14)*$L55+OFFSET('Dist Factors'!$B$15,$K55-1,T$14)*$H55</f>
        <v>-45751.474982293039</v>
      </c>
      <c r="U55" s="20"/>
      <c r="V55" s="20">
        <f ca="1">OFFSET('Dist Factors'!$B$15,$O55-1,V$14)*$L55+OFFSET('Dist Factors'!$B$15,$K55-1,V$14)*$H55</f>
        <v>-14145.573581777839</v>
      </c>
      <c r="W55" s="9"/>
      <c r="X55" s="20">
        <f ca="1">OFFSET('Dist Factors'!$B$15,$O55-1,X$14)*$L55+OFFSET('Dist Factors'!$B$15,$K55-1,X$14)*$H55</f>
        <v>-60405.462895884186</v>
      </c>
      <c r="Y55" s="9"/>
      <c r="Z55" s="20">
        <f ca="1">OFFSET('Dist Factors'!$B$15,$O55-1,Z$14)*$L55+OFFSET('Dist Factors'!$B$15,$K55-1,Z$14)*$H55</f>
        <v>-83393.211794677612</v>
      </c>
      <c r="AA55" s="20"/>
      <c r="AB55" s="20">
        <f ca="1">OFFSET('Dist Factors'!$B$15,$O55-1,AB$14)*$L55+OFFSET('Dist Factors'!$B$15,$K55-1,AB$14)*$H55</f>
        <v>-29974.636867731275</v>
      </c>
      <c r="AC55" s="9"/>
      <c r="AD55" s="20">
        <f ca="1">OFFSET('Dist Factors'!$B$15,$O55-1,AD$14)*$L55+OFFSET('Dist Factors'!$B$15,$K55-1,AD$14)*$H55</f>
        <v>-7351.1715194719736</v>
      </c>
      <c r="AE55" s="9"/>
      <c r="AF55" s="20">
        <f ca="1">OFFSET('Dist Factors'!$B$15,$O55-1,AF$14)*$L55+OFFSET('Dist Factors'!$B$15,$K55-1,AF$14)*$H55</f>
        <v>-44849.840960763329</v>
      </c>
      <c r="AG55" s="9"/>
      <c r="AH55" s="20">
        <f ca="1">OFFSET('Dist Factors'!$B$15,$O55-1,AH$14)*$L55+OFFSET('Dist Factors'!$B$15,$K55-1,AH$14)*$H55</f>
        <v>0</v>
      </c>
      <c r="AI55" s="9"/>
      <c r="AJ55" s="9">
        <f ca="1">SUM(P55:AI55)</f>
        <v>-339597.40146953583</v>
      </c>
      <c r="AL55" s="26" t="str">
        <f t="shared" ca="1" si="19"/>
        <v/>
      </c>
      <c r="AM55" s="52"/>
    </row>
    <row r="56" spans="2:64" x14ac:dyDescent="0.2">
      <c r="AJ56" s="8"/>
      <c r="AL56" s="26" t="str">
        <f t="shared" si="19"/>
        <v/>
      </c>
      <c r="AM56" s="52"/>
    </row>
    <row r="57" spans="2:64" x14ac:dyDescent="0.2">
      <c r="B57" s="18">
        <f>B55+1</f>
        <v>32</v>
      </c>
      <c r="D57" s="1" t="s">
        <v>66</v>
      </c>
      <c r="F57" s="42">
        <f ca="1">F53+F55</f>
        <v>-6986639.1832926543</v>
      </c>
      <c r="H57" s="42">
        <f>H53+H55</f>
        <v>0</v>
      </c>
      <c r="L57" s="42">
        <f ca="1">L53+L55</f>
        <v>-6986639.1832926543</v>
      </c>
      <c r="P57" s="10">
        <f ca="1">P53+P55</f>
        <v>-1070269.3569713724</v>
      </c>
      <c r="Q57" s="14"/>
      <c r="R57" s="10">
        <f ca="1">R53+R55</f>
        <v>-204704.59805335198</v>
      </c>
      <c r="S57" s="8"/>
      <c r="T57" s="10">
        <f ca="1">T53+T55</f>
        <v>-1085729.5846462022</v>
      </c>
      <c r="U57" s="8"/>
      <c r="V57" s="10">
        <f ca="1">V53+V55</f>
        <v>-14145.573581777839</v>
      </c>
      <c r="W57" s="8"/>
      <c r="X57" s="10">
        <f ca="1">X53+X55</f>
        <v>-1463565.3645988423</v>
      </c>
      <c r="Y57" s="8"/>
      <c r="Z57" s="10">
        <f ca="1">Z53+Z55</f>
        <v>-2235012.5901245903</v>
      </c>
      <c r="AA57" s="8"/>
      <c r="AB57" s="10">
        <f ca="1">AB53+AB55</f>
        <v>-686703.62295409758</v>
      </c>
      <c r="AC57" s="8"/>
      <c r="AD57" s="10">
        <f ca="1">AD53+AD55</f>
        <v>-181658.65140165552</v>
      </c>
      <c r="AE57" s="8"/>
      <c r="AF57" s="10">
        <f ca="1">AF53+AF55</f>
        <v>-44849.840960763329</v>
      </c>
      <c r="AG57" s="8"/>
      <c r="AH57" s="10">
        <f ca="1">AH53+AH55</f>
        <v>0</v>
      </c>
      <c r="AI57" s="8"/>
      <c r="AJ57" s="10">
        <f ca="1">AJ53+AJ55</f>
        <v>-6986639.1832926543</v>
      </c>
      <c r="AL57" s="26" t="str">
        <f t="shared" ca="1" si="19"/>
        <v/>
      </c>
      <c r="AM57" s="52"/>
    </row>
    <row r="58" spans="2:64" x14ac:dyDescent="0.2">
      <c r="D58" s="6"/>
      <c r="E58" s="6"/>
      <c r="F58" s="77"/>
      <c r="H58" s="77"/>
      <c r="L58" s="77"/>
      <c r="AL58" s="26" t="str">
        <f t="shared" si="19"/>
        <v/>
      </c>
      <c r="AM58" s="52"/>
    </row>
    <row r="59" spans="2:64" x14ac:dyDescent="0.2">
      <c r="AL59" s="26" t="str">
        <f t="shared" si="19"/>
        <v/>
      </c>
      <c r="AM59" s="52"/>
    </row>
    <row r="60" spans="2:64" x14ac:dyDescent="0.2">
      <c r="D60" s="6" t="s">
        <v>67</v>
      </c>
      <c r="E60" s="7"/>
      <c r="F60" s="78"/>
      <c r="AL60" s="28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L60" s="2"/>
    </row>
    <row r="61" spans="2:64" x14ac:dyDescent="0.2">
      <c r="AL61" s="26" t="str">
        <f t="shared" ref="AL61" si="23">IF(ROUND(L61,4)=ROUND(AJ61,4), "", "check")</f>
        <v/>
      </c>
      <c r="AM61" s="52"/>
    </row>
    <row r="62" spans="2:64" x14ac:dyDescent="0.2">
      <c r="B62" s="18">
        <f>B57+1</f>
        <v>33</v>
      </c>
      <c r="D62" s="1" t="s">
        <v>33</v>
      </c>
      <c r="F62" s="51">
        <f ca="1">Function!V62</f>
        <v>111376.57056194174</v>
      </c>
      <c r="H62" s="51"/>
      <c r="J62" s="2"/>
      <c r="K62" s="2">
        <f>_xlfn.IFNA(MATCH(J62,'Dist Factors'!$B$15:$B$431,0),0)</f>
        <v>0</v>
      </c>
      <c r="L62" s="51">
        <f ca="1">F62-H62</f>
        <v>111376.57056194174</v>
      </c>
      <c r="O62" s="74">
        <f>_xlfn.IFNA(MATCH(N62,'Dist Factors'!$B$15:$B$431,0),0)</f>
        <v>0</v>
      </c>
      <c r="P62" s="20">
        <f ca="1">P18+P40</f>
        <v>31174.461335562897</v>
      </c>
      <c r="R62" s="20">
        <f ca="1">R18+R40</f>
        <v>5962.5696425473361</v>
      </c>
      <c r="S62" s="20"/>
      <c r="T62" s="20">
        <f ca="1">T18+T40</f>
        <v>31624.781870995052</v>
      </c>
      <c r="U62" s="20"/>
      <c r="V62" s="20">
        <f ca="1">V18+V40</f>
        <v>0</v>
      </c>
      <c r="X62" s="20">
        <f ca="1">X18+X40</f>
        <v>42614.757712836465</v>
      </c>
      <c r="Y62" s="9"/>
      <c r="Z62" s="20">
        <f ca="1">Z18+Z40</f>
        <v>0</v>
      </c>
      <c r="AA62" s="20"/>
      <c r="AB62" s="20">
        <f ca="1">AB18+AB40</f>
        <v>0</v>
      </c>
      <c r="AC62" s="9"/>
      <c r="AD62" s="20">
        <f ca="1">AD18+AD40</f>
        <v>0</v>
      </c>
      <c r="AE62" s="9"/>
      <c r="AF62" s="20">
        <f ca="1">AF18+AF40</f>
        <v>0</v>
      </c>
      <c r="AG62" s="9"/>
      <c r="AH62" s="20">
        <f ca="1">AH18+AH40</f>
        <v>0</v>
      </c>
      <c r="AI62" s="9"/>
      <c r="AJ62" s="9">
        <f t="shared" ref="AJ62:AJ75" ca="1" si="24">SUM(P62:AI62)</f>
        <v>111376.57056194174</v>
      </c>
      <c r="AL62" s="26" t="str">
        <f ca="1">IF(ROUND(F62,4)=ROUND(AJ62,4), "", "check")</f>
        <v/>
      </c>
      <c r="AM62" s="52"/>
      <c r="AO62" s="38"/>
      <c r="AR62" s="51"/>
      <c r="AT62" s="51"/>
      <c r="AV62" s="51"/>
      <c r="AX62" s="51"/>
      <c r="AZ62" s="51"/>
      <c r="BB62" s="51"/>
      <c r="BD62" s="51"/>
      <c r="BF62" s="51"/>
      <c r="BH62" s="51"/>
      <c r="BJ62" s="51"/>
      <c r="BL62" s="51"/>
    </row>
    <row r="63" spans="2:64" x14ac:dyDescent="0.2">
      <c r="B63" s="18">
        <f>B62+1</f>
        <v>34</v>
      </c>
      <c r="D63" s="1" t="s">
        <v>35</v>
      </c>
      <c r="F63" s="51">
        <f ca="1">Function!V63</f>
        <v>69997.253196129066</v>
      </c>
      <c r="H63" s="51"/>
      <c r="J63" s="2"/>
      <c r="K63" s="2">
        <f>_xlfn.IFNA(MATCH(J63,'Dist Factors'!$B$15:$B$431,0),0)</f>
        <v>0</v>
      </c>
      <c r="L63" s="51">
        <f ca="1">F63-H63</f>
        <v>69997.253196129066</v>
      </c>
      <c r="O63" s="74">
        <f>_xlfn.IFNA(MATCH(N63,'Dist Factors'!$B$15:$B$431,0),0)</f>
        <v>0</v>
      </c>
      <c r="P63" s="20">
        <f t="shared" ref="P63:R74" ca="1" si="25">P19+P41</f>
        <v>19592.331244790381</v>
      </c>
      <c r="R63" s="20">
        <f t="shared" ca="1" si="25"/>
        <v>3747.3186224280735</v>
      </c>
      <c r="S63" s="20"/>
      <c r="T63" s="20">
        <f t="shared" ref="T63" ca="1" si="26">T19+T41</f>
        <v>19875.345889423661</v>
      </c>
      <c r="U63" s="20"/>
      <c r="V63" s="20">
        <f t="shared" ref="V63" ca="1" si="27">V19+V41</f>
        <v>0</v>
      </c>
      <c r="X63" s="20">
        <f t="shared" ref="X63" ca="1" si="28">X19+X41</f>
        <v>26782.257439486952</v>
      </c>
      <c r="Y63" s="9"/>
      <c r="Z63" s="20">
        <f t="shared" ref="Z63" ca="1" si="29">Z19+Z41</f>
        <v>0</v>
      </c>
      <c r="AA63" s="20"/>
      <c r="AB63" s="20">
        <f t="shared" ref="AB63" ca="1" si="30">AB19+AB41</f>
        <v>0</v>
      </c>
      <c r="AC63" s="9"/>
      <c r="AD63" s="20">
        <f t="shared" ref="AD63" ca="1" si="31">AD19+AD41</f>
        <v>0</v>
      </c>
      <c r="AE63" s="9"/>
      <c r="AF63" s="20">
        <f t="shared" ref="AF63" ca="1" si="32">AF19+AF41</f>
        <v>0</v>
      </c>
      <c r="AG63" s="9"/>
      <c r="AH63" s="20">
        <f t="shared" ref="AH63" ca="1" si="33">AH19+AH41</f>
        <v>0</v>
      </c>
      <c r="AI63" s="9"/>
      <c r="AJ63" s="9">
        <f t="shared" ca="1" si="24"/>
        <v>69997.253196129066</v>
      </c>
      <c r="AL63" s="26" t="str">
        <f t="shared" ref="AL63:AL122" ca="1" si="34">IF(ROUND(F63,4)=ROUND(AJ63,4), "", "check")</f>
        <v/>
      </c>
      <c r="AM63" s="52"/>
      <c r="AO63" s="38"/>
      <c r="AR63" s="51"/>
      <c r="AT63" s="51"/>
      <c r="AV63" s="51"/>
      <c r="AX63" s="51"/>
      <c r="AZ63" s="51"/>
      <c r="BB63" s="51"/>
      <c r="BD63" s="51"/>
      <c r="BF63" s="51"/>
      <c r="BH63" s="51"/>
      <c r="BJ63" s="51"/>
      <c r="BL63" s="51"/>
    </row>
    <row r="64" spans="2:64" x14ac:dyDescent="0.2">
      <c r="B64" s="18">
        <f t="shared" ref="B64:B75" si="35">B63+1</f>
        <v>35</v>
      </c>
      <c r="D64" s="1" t="s">
        <v>37</v>
      </c>
      <c r="F64" s="51">
        <f ca="1">Function!V64</f>
        <v>227263.44719098904</v>
      </c>
      <c r="H64" s="51"/>
      <c r="J64" s="2"/>
      <c r="K64" s="2">
        <f>_xlfn.IFNA(MATCH(J64,'Dist Factors'!$B$15:$B$431,0),0)</f>
        <v>0</v>
      </c>
      <c r="L64" s="51">
        <f t="shared" ref="L64:L74" ca="1" si="36">F64-H64</f>
        <v>227263.44719098904</v>
      </c>
      <c r="O64" s="74">
        <f>_xlfn.IFNA(MATCH(N64,'Dist Factors'!$B$15:$B$431,0),0)</f>
        <v>0</v>
      </c>
      <c r="P64" s="20">
        <f t="shared" ca="1" si="25"/>
        <v>63611.363787701004</v>
      </c>
      <c r="R64" s="20">
        <f t="shared" ca="1" si="25"/>
        <v>12166.599530266831</v>
      </c>
      <c r="S64" s="20"/>
      <c r="T64" s="20">
        <f t="shared" ref="T64" ca="1" si="37">T20+T42</f>
        <v>64530.241040850829</v>
      </c>
      <c r="U64" s="20"/>
      <c r="V64" s="20">
        <f t="shared" ref="V64" ca="1" si="38">V20+V42</f>
        <v>0</v>
      </c>
      <c r="W64" s="9"/>
      <c r="X64" s="20">
        <f t="shared" ref="X64" ca="1" si="39">X20+X42</f>
        <v>86955.242832170363</v>
      </c>
      <c r="Y64" s="9"/>
      <c r="Z64" s="20">
        <f t="shared" ref="Z64" ca="1" si="40">Z20+Z42</f>
        <v>0</v>
      </c>
      <c r="AA64" s="20"/>
      <c r="AB64" s="20">
        <f t="shared" ref="AB64" ca="1" si="41">AB20+AB42</f>
        <v>0</v>
      </c>
      <c r="AC64" s="9"/>
      <c r="AD64" s="20">
        <f t="shared" ref="AD64" ca="1" si="42">AD20+AD42</f>
        <v>0</v>
      </c>
      <c r="AE64" s="9"/>
      <c r="AF64" s="20">
        <f t="shared" ref="AF64" ca="1" si="43">AF20+AF42</f>
        <v>0</v>
      </c>
      <c r="AG64" s="9"/>
      <c r="AH64" s="20">
        <f t="shared" ref="AH64" ca="1" si="44">AH20+AH42</f>
        <v>0</v>
      </c>
      <c r="AI64" s="9"/>
      <c r="AJ64" s="9">
        <f t="shared" ca="1" si="24"/>
        <v>227263.44719098901</v>
      </c>
      <c r="AL64" s="26" t="str">
        <f t="shared" ca="1" si="34"/>
        <v/>
      </c>
      <c r="AM64" s="52"/>
      <c r="AO64" s="38"/>
      <c r="AR64" s="51"/>
      <c r="AT64" s="51"/>
      <c r="AV64" s="51"/>
      <c r="AX64" s="51"/>
      <c r="AZ64" s="51"/>
      <c r="BB64" s="51"/>
      <c r="BD64" s="51"/>
      <c r="BF64" s="51"/>
      <c r="BH64" s="51"/>
      <c r="BJ64" s="51"/>
      <c r="BL64" s="51"/>
    </row>
    <row r="65" spans="2:64" x14ac:dyDescent="0.2">
      <c r="B65" s="18">
        <f t="shared" si="35"/>
        <v>36</v>
      </c>
      <c r="D65" s="1" t="s">
        <v>39</v>
      </c>
      <c r="F65" s="51">
        <f ca="1">Function!V65</f>
        <v>667898.01332843932</v>
      </c>
      <c r="H65" s="51"/>
      <c r="J65" s="2"/>
      <c r="K65" s="2">
        <f>_xlfn.IFNA(MATCH(J65,'Dist Factors'!$B$15:$B$431,0),0)</f>
        <v>0</v>
      </c>
      <c r="L65" s="51">
        <f t="shared" ca="1" si="36"/>
        <v>667898.01332843932</v>
      </c>
      <c r="O65" s="74">
        <f>_xlfn.IFNA(MATCH(N65,'Dist Factors'!$B$15:$B$431,0),0)</f>
        <v>0</v>
      </c>
      <c r="P65" s="20">
        <f t="shared" ca="1" si="25"/>
        <v>302804.12819100986</v>
      </c>
      <c r="R65" s="20">
        <f t="shared" ca="1" si="25"/>
        <v>57915.698460844855</v>
      </c>
      <c r="S65" s="20"/>
      <c r="T65" s="20">
        <f t="shared" ref="T65" ca="1" si="45">T21+T43</f>
        <v>307178.18667658465</v>
      </c>
      <c r="U65" s="20"/>
      <c r="V65" s="20">
        <f t="shared" ref="V65" ca="1" si="46">V21+V43</f>
        <v>0</v>
      </c>
      <c r="W65" s="9"/>
      <c r="X65" s="20">
        <f t="shared" ref="X65" ca="1" si="47">X21+X43</f>
        <v>0</v>
      </c>
      <c r="Y65" s="9"/>
      <c r="Z65" s="20">
        <f t="shared" ref="Z65" ca="1" si="48">Z21+Z43</f>
        <v>0</v>
      </c>
      <c r="AA65" s="20"/>
      <c r="AB65" s="20">
        <f t="shared" ref="AB65" ca="1" si="49">AB21+AB43</f>
        <v>0</v>
      </c>
      <c r="AC65" s="9"/>
      <c r="AD65" s="20">
        <f t="shared" ref="AD65" ca="1" si="50">AD21+AD43</f>
        <v>0</v>
      </c>
      <c r="AE65" s="9"/>
      <c r="AF65" s="20">
        <f t="shared" ref="AF65" ca="1" si="51">AF21+AF43</f>
        <v>0</v>
      </c>
      <c r="AG65" s="9"/>
      <c r="AH65" s="20">
        <f t="shared" ref="AH65" ca="1" si="52">AH21+AH43</f>
        <v>0</v>
      </c>
      <c r="AI65" s="9"/>
      <c r="AJ65" s="9">
        <f t="shared" ca="1" si="24"/>
        <v>667898.01332843932</v>
      </c>
      <c r="AL65" s="26" t="str">
        <f t="shared" ca="1" si="34"/>
        <v/>
      </c>
      <c r="AM65" s="52"/>
      <c r="AO65" s="38"/>
      <c r="AR65" s="51"/>
      <c r="AT65" s="51"/>
      <c r="AV65" s="51"/>
      <c r="AX65" s="51"/>
      <c r="AZ65" s="51"/>
      <c r="BB65" s="51"/>
      <c r="BD65" s="51"/>
      <c r="BF65" s="51"/>
      <c r="BH65" s="51"/>
      <c r="BJ65" s="51"/>
      <c r="BL65" s="51"/>
    </row>
    <row r="66" spans="2:64" x14ac:dyDescent="0.2">
      <c r="B66" s="18">
        <f t="shared" si="35"/>
        <v>37</v>
      </c>
      <c r="D66" s="1" t="s">
        <v>41</v>
      </c>
      <c r="F66" s="51">
        <f ca="1">Function!V66</f>
        <v>5624271.2994939499</v>
      </c>
      <c r="H66" s="51"/>
      <c r="J66" s="2"/>
      <c r="K66" s="2">
        <f>_xlfn.IFNA(MATCH(J66,'Dist Factors'!$B$15:$B$431,0),0)</f>
        <v>0</v>
      </c>
      <c r="L66" s="51">
        <f t="shared" ca="1" si="36"/>
        <v>5624271.2994939499</v>
      </c>
      <c r="O66" s="74">
        <f>_xlfn.IFNA(MATCH(N66,'Dist Factors'!$B$15:$B$431,0),0)</f>
        <v>0</v>
      </c>
      <c r="P66" s="20">
        <f t="shared" ca="1" si="25"/>
        <v>1458880.5619582105</v>
      </c>
      <c r="R66" s="20">
        <f t="shared" ca="1" si="25"/>
        <v>279032.14933536749</v>
      </c>
      <c r="S66" s="20"/>
      <c r="T66" s="20">
        <f t="shared" ref="T66" ca="1" si="53">T22+T44</f>
        <v>1479954.3463203846</v>
      </c>
      <c r="U66" s="20"/>
      <c r="V66" s="20">
        <f t="shared" ref="V66" ca="1" si="54">V22+V44</f>
        <v>0</v>
      </c>
      <c r="W66" s="9"/>
      <c r="X66" s="20">
        <f t="shared" ref="X66" ca="1" si="55">X22+X44</f>
        <v>2406404.2418799871</v>
      </c>
      <c r="Y66" s="9"/>
      <c r="Z66" s="20">
        <f t="shared" ref="Z66" ca="1" si="56">Z22+Z44</f>
        <v>0</v>
      </c>
      <c r="AA66" s="20"/>
      <c r="AB66" s="20">
        <f t="shared" ref="AB66" ca="1" si="57">AB22+AB44</f>
        <v>0</v>
      </c>
      <c r="AC66" s="9"/>
      <c r="AD66" s="20">
        <f t="shared" ref="AD66" ca="1" si="58">AD22+AD44</f>
        <v>0</v>
      </c>
      <c r="AE66" s="9"/>
      <c r="AF66" s="20">
        <f t="shared" ref="AF66" ca="1" si="59">AF22+AF44</f>
        <v>0</v>
      </c>
      <c r="AG66" s="9"/>
      <c r="AH66" s="20">
        <f t="shared" ref="AH66" ca="1" si="60">AH22+AH44</f>
        <v>0</v>
      </c>
      <c r="AI66" s="9"/>
      <c r="AJ66" s="9">
        <f t="shared" ca="1" si="24"/>
        <v>5624271.2994939499</v>
      </c>
      <c r="AL66" s="26" t="str">
        <f t="shared" ca="1" si="34"/>
        <v/>
      </c>
      <c r="AM66" s="52"/>
      <c r="AO66" s="38"/>
      <c r="AR66" s="51"/>
      <c r="AT66" s="51"/>
      <c r="AV66" s="51"/>
      <c r="AX66" s="51"/>
      <c r="AZ66" s="51"/>
      <c r="BB66" s="51"/>
      <c r="BD66" s="51"/>
      <c r="BF66" s="51"/>
      <c r="BH66" s="51"/>
      <c r="BJ66" s="51"/>
      <c r="BL66" s="51"/>
    </row>
    <row r="67" spans="2:64" x14ac:dyDescent="0.2">
      <c r="B67" s="18">
        <f t="shared" si="35"/>
        <v>38</v>
      </c>
      <c r="D67" s="1" t="s">
        <v>43</v>
      </c>
      <c r="F67" s="51">
        <f ca="1">Function!V67</f>
        <v>30480.9594626865</v>
      </c>
      <c r="H67" s="51"/>
      <c r="K67" s="2">
        <f>_xlfn.IFNA(MATCH(J67,'Dist Factors'!$B$15:$B$431,0),0)</f>
        <v>0</v>
      </c>
      <c r="L67" s="51">
        <f t="shared" ca="1" si="36"/>
        <v>30480.9594626865</v>
      </c>
      <c r="O67" s="74">
        <f>_xlfn.IFNA(MATCH(N67,'Dist Factors'!$B$15:$B$431,0),0)</f>
        <v>0</v>
      </c>
      <c r="P67" s="20">
        <f t="shared" ca="1" si="25"/>
        <v>0</v>
      </c>
      <c r="R67" s="20">
        <f t="shared" ca="1" si="25"/>
        <v>0</v>
      </c>
      <c r="S67" s="20"/>
      <c r="T67" s="20">
        <f t="shared" ref="T67" ca="1" si="61">T23+T45</f>
        <v>0</v>
      </c>
      <c r="U67" s="20"/>
      <c r="V67" s="20">
        <f t="shared" ref="V67" ca="1" si="62">V23+V45</f>
        <v>0</v>
      </c>
      <c r="W67" s="9"/>
      <c r="X67" s="20">
        <f t="shared" ref="X67" ca="1" si="63">X23+X45</f>
        <v>0</v>
      </c>
      <c r="Y67" s="9"/>
      <c r="Z67" s="20">
        <f t="shared" ref="Z67" ca="1" si="64">Z23+Z45</f>
        <v>0</v>
      </c>
      <c r="AA67" s="20"/>
      <c r="AB67" s="20">
        <f t="shared" ref="AB67" ca="1" si="65">AB23+AB45</f>
        <v>0</v>
      </c>
      <c r="AC67" s="9"/>
      <c r="AD67" s="20">
        <f t="shared" ref="AD67" ca="1" si="66">AD23+AD45</f>
        <v>30480.9594626865</v>
      </c>
      <c r="AE67" s="9"/>
      <c r="AF67" s="20">
        <f t="shared" ref="AF67" ca="1" si="67">AF23+AF45</f>
        <v>0</v>
      </c>
      <c r="AG67" s="9"/>
      <c r="AH67" s="20">
        <f t="shared" ref="AH67" ca="1" si="68">AH23+AH45</f>
        <v>0</v>
      </c>
      <c r="AI67" s="9"/>
      <c r="AJ67" s="9">
        <f t="shared" ca="1" si="24"/>
        <v>30480.9594626865</v>
      </c>
      <c r="AL67" s="26" t="str">
        <f t="shared" ca="1" si="34"/>
        <v/>
      </c>
      <c r="AM67" s="52"/>
      <c r="AO67" s="38"/>
      <c r="AR67" s="51"/>
      <c r="AT67" s="51"/>
      <c r="AV67" s="51"/>
      <c r="AX67" s="51"/>
      <c r="AZ67" s="51"/>
      <c r="BB67" s="51"/>
      <c r="BD67" s="51"/>
      <c r="BF67" s="51"/>
      <c r="BH67" s="51"/>
      <c r="BJ67" s="51"/>
      <c r="BL67" s="51"/>
    </row>
    <row r="68" spans="2:64" x14ac:dyDescent="0.2">
      <c r="B68" s="18">
        <f t="shared" si="35"/>
        <v>39</v>
      </c>
      <c r="D68" s="1" t="s">
        <v>45</v>
      </c>
      <c r="F68" s="51">
        <f ca="1">Function!V68</f>
        <v>0</v>
      </c>
      <c r="H68" s="51"/>
      <c r="K68" s="2">
        <f>_xlfn.IFNA(MATCH(J68,'Dist Factors'!$B$15:$B$431,0),0)</f>
        <v>0</v>
      </c>
      <c r="L68" s="51">
        <f t="shared" ca="1" si="36"/>
        <v>0</v>
      </c>
      <c r="O68" s="74">
        <f>_xlfn.IFNA(MATCH(N68,'Dist Factors'!$B$15:$B$431,0),0)</f>
        <v>0</v>
      </c>
      <c r="P68" s="20">
        <f t="shared" ca="1" si="25"/>
        <v>0</v>
      </c>
      <c r="R68" s="20">
        <f t="shared" ca="1" si="25"/>
        <v>0</v>
      </c>
      <c r="S68" s="20"/>
      <c r="T68" s="20">
        <f t="shared" ref="T68" ca="1" si="69">T24+T46</f>
        <v>0</v>
      </c>
      <c r="U68" s="20"/>
      <c r="V68" s="20">
        <f t="shared" ref="V68" ca="1" si="70">V24+V46</f>
        <v>0</v>
      </c>
      <c r="W68" s="9"/>
      <c r="X68" s="20">
        <f t="shared" ref="X68" ca="1" si="71">X24+X46</f>
        <v>0</v>
      </c>
      <c r="Y68" s="9"/>
      <c r="Z68" s="20">
        <f t="shared" ref="Z68" ca="1" si="72">Z24+Z46</f>
        <v>0</v>
      </c>
      <c r="AA68" s="20"/>
      <c r="AB68" s="20">
        <f t="shared" ref="AB68" ca="1" si="73">AB24+AB46</f>
        <v>0</v>
      </c>
      <c r="AC68" s="9"/>
      <c r="AD68" s="20">
        <f t="shared" ref="AD68" ca="1" si="74">AD24+AD46</f>
        <v>0</v>
      </c>
      <c r="AE68" s="9"/>
      <c r="AF68" s="20">
        <f t="shared" ref="AF68" ca="1" si="75">AF24+AF46</f>
        <v>0</v>
      </c>
      <c r="AG68" s="9"/>
      <c r="AH68" s="20">
        <f t="shared" ref="AH68" ca="1" si="76">AH24+AH46</f>
        <v>0</v>
      </c>
      <c r="AI68" s="9"/>
      <c r="AJ68" s="9">
        <f t="shared" ca="1" si="24"/>
        <v>0</v>
      </c>
      <c r="AL68" s="26" t="str">
        <f t="shared" ca="1" si="34"/>
        <v/>
      </c>
      <c r="AM68" s="52"/>
      <c r="AO68" s="38"/>
      <c r="AR68" s="51"/>
      <c r="AT68" s="51"/>
      <c r="AV68" s="51"/>
      <c r="AX68" s="51"/>
      <c r="AZ68" s="51"/>
      <c r="BB68" s="51"/>
      <c r="BD68" s="51"/>
      <c r="BF68" s="51"/>
      <c r="BH68" s="51"/>
      <c r="BJ68" s="51"/>
      <c r="BL68" s="51"/>
    </row>
    <row r="69" spans="2:64" x14ac:dyDescent="0.2">
      <c r="B69" s="18">
        <f t="shared" si="35"/>
        <v>40</v>
      </c>
      <c r="D69" s="1" t="s">
        <v>47</v>
      </c>
      <c r="F69" s="51">
        <f ca="1">Function!V69</f>
        <v>0</v>
      </c>
      <c r="H69" s="51"/>
      <c r="K69" s="2">
        <f>_xlfn.IFNA(MATCH(J69,'Dist Factors'!$B$15:$B$431,0),0)</f>
        <v>0</v>
      </c>
      <c r="L69" s="51">
        <f t="shared" ca="1" si="36"/>
        <v>0</v>
      </c>
      <c r="O69" s="74">
        <f>_xlfn.IFNA(MATCH(N69,'Dist Factors'!$B$15:$B$431,0),0)</f>
        <v>0</v>
      </c>
      <c r="P69" s="20">
        <f t="shared" ca="1" si="25"/>
        <v>0</v>
      </c>
      <c r="R69" s="20">
        <f t="shared" ca="1" si="25"/>
        <v>0</v>
      </c>
      <c r="S69" s="20"/>
      <c r="T69" s="20">
        <f t="shared" ref="T69" ca="1" si="77">T25+T47</f>
        <v>0</v>
      </c>
      <c r="U69" s="20"/>
      <c r="V69" s="20">
        <f t="shared" ref="V69" ca="1" si="78">V25+V47</f>
        <v>0</v>
      </c>
      <c r="W69" s="9"/>
      <c r="X69" s="20">
        <f t="shared" ref="X69" ca="1" si="79">X25+X47</f>
        <v>0</v>
      </c>
      <c r="Y69" s="9"/>
      <c r="Z69" s="20">
        <f t="shared" ref="Z69" ca="1" si="80">Z25+Z47</f>
        <v>0</v>
      </c>
      <c r="AA69" s="20"/>
      <c r="AB69" s="20">
        <f t="shared" ref="AB69" ca="1" si="81">AB25+AB47</f>
        <v>0</v>
      </c>
      <c r="AC69" s="9"/>
      <c r="AD69" s="20">
        <f t="shared" ref="AD69" ca="1" si="82">AD25+AD47</f>
        <v>0</v>
      </c>
      <c r="AE69" s="9"/>
      <c r="AF69" s="20">
        <f t="shared" ref="AF69" ca="1" si="83">AF25+AF47</f>
        <v>0</v>
      </c>
      <c r="AG69" s="9"/>
      <c r="AH69" s="20">
        <f t="shared" ref="AH69" ca="1" si="84">AH25+AH47</f>
        <v>0</v>
      </c>
      <c r="AI69" s="9"/>
      <c r="AJ69" s="9">
        <f t="shared" ca="1" si="24"/>
        <v>0</v>
      </c>
      <c r="AL69" s="26" t="str">
        <f t="shared" ca="1" si="34"/>
        <v/>
      </c>
      <c r="AM69" s="52"/>
      <c r="AO69" s="38"/>
      <c r="AR69" s="51"/>
      <c r="AT69" s="51"/>
      <c r="AV69" s="51"/>
      <c r="AX69" s="51"/>
      <c r="AZ69" s="51"/>
      <c r="BB69" s="51"/>
      <c r="BD69" s="51"/>
      <c r="BF69" s="51"/>
      <c r="BH69" s="51"/>
      <c r="BJ69" s="51"/>
      <c r="BL69" s="51"/>
    </row>
    <row r="70" spans="2:64" x14ac:dyDescent="0.2">
      <c r="B70" s="18">
        <f t="shared" si="35"/>
        <v>41</v>
      </c>
      <c r="D70" s="1" t="s">
        <v>48</v>
      </c>
      <c r="F70" s="51">
        <f ca="1">Function!V70</f>
        <v>0</v>
      </c>
      <c r="H70" s="51"/>
      <c r="K70" s="2">
        <f>_xlfn.IFNA(MATCH(J70,'Dist Factors'!$B$15:$B$431,0),0)</f>
        <v>0</v>
      </c>
      <c r="L70" s="51">
        <f t="shared" ca="1" si="36"/>
        <v>0</v>
      </c>
      <c r="O70" s="74">
        <f>_xlfn.IFNA(MATCH(N70,'Dist Factors'!$B$15:$B$431,0),0)</f>
        <v>0</v>
      </c>
      <c r="P70" s="20">
        <f t="shared" ca="1" si="25"/>
        <v>0</v>
      </c>
      <c r="R70" s="20">
        <f t="shared" ca="1" si="25"/>
        <v>0</v>
      </c>
      <c r="S70" s="20"/>
      <c r="T70" s="20">
        <f t="shared" ref="T70" ca="1" si="85">T26+T48</f>
        <v>0</v>
      </c>
      <c r="U70" s="20"/>
      <c r="V70" s="20">
        <f t="shared" ref="V70" ca="1" si="86">V26+V48</f>
        <v>0</v>
      </c>
      <c r="W70" s="9"/>
      <c r="X70" s="20">
        <f t="shared" ref="X70" ca="1" si="87">X26+X48</f>
        <v>0</v>
      </c>
      <c r="Y70" s="9"/>
      <c r="Z70" s="20">
        <f t="shared" ref="Z70" ca="1" si="88">Z26+Z48</f>
        <v>0</v>
      </c>
      <c r="AA70" s="20"/>
      <c r="AB70" s="20">
        <f t="shared" ref="AB70" ca="1" si="89">AB26+AB48</f>
        <v>0</v>
      </c>
      <c r="AC70" s="9"/>
      <c r="AD70" s="20">
        <f t="shared" ref="AD70" ca="1" si="90">AD26+AD48</f>
        <v>0</v>
      </c>
      <c r="AE70" s="9"/>
      <c r="AF70" s="20">
        <f t="shared" ref="AF70" ca="1" si="91">AF26+AF48</f>
        <v>0</v>
      </c>
      <c r="AG70" s="9"/>
      <c r="AH70" s="20">
        <f t="shared" ref="AH70" ca="1" si="92">AH26+AH48</f>
        <v>0</v>
      </c>
      <c r="AI70" s="9"/>
      <c r="AJ70" s="9">
        <f t="shared" ca="1" si="24"/>
        <v>0</v>
      </c>
      <c r="AL70" s="26" t="str">
        <f t="shared" ca="1" si="34"/>
        <v/>
      </c>
      <c r="AM70" s="52"/>
      <c r="AO70" s="38"/>
      <c r="AR70" s="51"/>
      <c r="AT70" s="51"/>
      <c r="AV70" s="51"/>
      <c r="AX70" s="51"/>
      <c r="AZ70" s="51"/>
      <c r="BB70" s="51"/>
      <c r="BD70" s="51"/>
      <c r="BF70" s="51"/>
      <c r="BH70" s="51"/>
      <c r="BJ70" s="51"/>
      <c r="BL70" s="51"/>
    </row>
    <row r="71" spans="2:64" x14ac:dyDescent="0.2">
      <c r="B71" s="18">
        <f t="shared" si="35"/>
        <v>42</v>
      </c>
      <c r="D71" s="1" t="s">
        <v>49</v>
      </c>
      <c r="F71" s="51">
        <f ca="1">Function!V71</f>
        <v>3496978.1869334034</v>
      </c>
      <c r="H71" s="51"/>
      <c r="K71" s="2">
        <f>_xlfn.IFNA(MATCH(J71,'Dist Factors'!$B$15:$B$431,0),0)</f>
        <v>0</v>
      </c>
      <c r="L71" s="51">
        <f t="shared" ca="1" si="36"/>
        <v>3496978.1869334034</v>
      </c>
      <c r="O71" s="74">
        <f>_xlfn.IFNA(MATCH(N71,'Dist Factors'!$B$15:$B$431,0),0)</f>
        <v>0</v>
      </c>
      <c r="P71" s="20">
        <f t="shared" ca="1" si="25"/>
        <v>0</v>
      </c>
      <c r="R71" s="20">
        <f t="shared" ca="1" si="25"/>
        <v>0</v>
      </c>
      <c r="S71" s="20"/>
      <c r="T71" s="20">
        <f t="shared" ref="T71" ca="1" si="93">T27+T49</f>
        <v>0</v>
      </c>
      <c r="U71" s="20"/>
      <c r="V71" s="20">
        <f t="shared" ref="V71" ca="1" si="94">V27+V49</f>
        <v>0</v>
      </c>
      <c r="W71" s="9"/>
      <c r="X71" s="20">
        <f t="shared" ref="X71" ca="1" si="95">X27+X49</f>
        <v>0</v>
      </c>
      <c r="Y71" s="9"/>
      <c r="Z71" s="20">
        <f t="shared" ref="Z71" ca="1" si="96">Z27+Z49</f>
        <v>3496978.1869334034</v>
      </c>
      <c r="AA71" s="20"/>
      <c r="AB71" s="20">
        <f t="shared" ref="AB71" ca="1" si="97">AB27+AB49</f>
        <v>0</v>
      </c>
      <c r="AC71" s="9"/>
      <c r="AD71" s="20">
        <f t="shared" ref="AD71" ca="1" si="98">AD27+AD49</f>
        <v>0</v>
      </c>
      <c r="AE71" s="9"/>
      <c r="AF71" s="20">
        <f t="shared" ref="AF71" ca="1" si="99">AF27+AF49</f>
        <v>0</v>
      </c>
      <c r="AG71" s="9"/>
      <c r="AH71" s="20">
        <f t="shared" ref="AH71" ca="1" si="100">AH27+AH49</f>
        <v>0</v>
      </c>
      <c r="AI71" s="9"/>
      <c r="AJ71" s="9">
        <f t="shared" ca="1" si="24"/>
        <v>3496978.1869334034</v>
      </c>
      <c r="AL71" s="26" t="str">
        <f t="shared" ca="1" si="34"/>
        <v/>
      </c>
      <c r="AM71" s="52"/>
      <c r="AO71" s="38"/>
      <c r="AR71" s="51"/>
      <c r="AT71" s="51"/>
      <c r="AV71" s="51"/>
      <c r="AX71" s="51"/>
      <c r="AZ71" s="51"/>
      <c r="BB71" s="51"/>
      <c r="BD71" s="51"/>
      <c r="BF71" s="51"/>
      <c r="BH71" s="51"/>
      <c r="BJ71" s="51"/>
      <c r="BL71" s="51"/>
    </row>
    <row r="72" spans="2:64" x14ac:dyDescent="0.2">
      <c r="B72" s="18">
        <f t="shared" si="35"/>
        <v>43</v>
      </c>
      <c r="D72" s="1" t="s">
        <v>51</v>
      </c>
      <c r="F72" s="51">
        <f ca="1">Function!V72</f>
        <v>1029780.7535093786</v>
      </c>
      <c r="H72" s="51"/>
      <c r="K72" s="2">
        <f>_xlfn.IFNA(MATCH(J72,'Dist Factors'!$B$15:$B$431,0),0)</f>
        <v>0</v>
      </c>
      <c r="L72" s="51">
        <f t="shared" ca="1" si="36"/>
        <v>1029780.7535093786</v>
      </c>
      <c r="O72" s="74">
        <f>_xlfn.IFNA(MATCH(N72,'Dist Factors'!$B$15:$B$431,0),0)</f>
        <v>0</v>
      </c>
      <c r="P72" s="20">
        <f t="shared" ca="1" si="25"/>
        <v>0</v>
      </c>
      <c r="R72" s="20">
        <f t="shared" ca="1" si="25"/>
        <v>0</v>
      </c>
      <c r="S72" s="20"/>
      <c r="T72" s="20">
        <f t="shared" ref="T72" ca="1" si="101">T28+T50</f>
        <v>0</v>
      </c>
      <c r="U72" s="20"/>
      <c r="V72" s="20">
        <f t="shared" ref="V72" ca="1" si="102">V28+V50</f>
        <v>0</v>
      </c>
      <c r="W72" s="9"/>
      <c r="X72" s="20">
        <f t="shared" ref="X72" ca="1" si="103">X28+X50</f>
        <v>0</v>
      </c>
      <c r="Y72" s="9"/>
      <c r="Z72" s="20">
        <f t="shared" ref="Z72" ca="1" si="104">Z28+Z50</f>
        <v>0</v>
      </c>
      <c r="AA72" s="20"/>
      <c r="AB72" s="20">
        <f t="shared" ref="AB72" ca="1" si="105">AB28+AB50</f>
        <v>1029780.7535093786</v>
      </c>
      <c r="AC72" s="9"/>
      <c r="AD72" s="20">
        <f t="shared" ref="AD72" ca="1" si="106">AD28+AD50</f>
        <v>0</v>
      </c>
      <c r="AE72" s="9"/>
      <c r="AF72" s="20">
        <f t="shared" ref="AF72" ca="1" si="107">AF28+AF50</f>
        <v>0</v>
      </c>
      <c r="AG72" s="9"/>
      <c r="AH72" s="20">
        <f t="shared" ref="AH72" ca="1" si="108">AH28+AH50</f>
        <v>0</v>
      </c>
      <c r="AI72" s="9"/>
      <c r="AJ72" s="9">
        <f t="shared" ca="1" si="24"/>
        <v>1029780.7535093786</v>
      </c>
      <c r="AL72" s="26" t="str">
        <f t="shared" ca="1" si="34"/>
        <v/>
      </c>
      <c r="AM72" s="52"/>
      <c r="AO72" s="38"/>
      <c r="AR72" s="51"/>
      <c r="AT72" s="51"/>
      <c r="AV72" s="51"/>
      <c r="AX72" s="51"/>
      <c r="AZ72" s="51"/>
      <c r="BB72" s="51"/>
      <c r="BD72" s="51"/>
      <c r="BF72" s="51"/>
      <c r="BH72" s="51"/>
      <c r="BJ72" s="51"/>
      <c r="BL72" s="51"/>
    </row>
    <row r="73" spans="2:64" x14ac:dyDescent="0.2">
      <c r="B73" s="18">
        <f>B72+1</f>
        <v>44</v>
      </c>
      <c r="D73" s="1" t="s">
        <v>52</v>
      </c>
      <c r="F73" s="51">
        <f ca="1">Function!V73</f>
        <v>253810.37950131294</v>
      </c>
      <c r="H73" s="51"/>
      <c r="K73" s="2">
        <f>_xlfn.IFNA(MATCH(J73,'Dist Factors'!$B$15:$B$431,0),0)</f>
        <v>0</v>
      </c>
      <c r="L73" s="51">
        <f t="shared" ca="1" si="36"/>
        <v>253810.37950131294</v>
      </c>
      <c r="O73" s="74">
        <f>_xlfn.IFNA(MATCH(N73,'Dist Factors'!$B$15:$B$431,0),0)</f>
        <v>0</v>
      </c>
      <c r="P73" s="20">
        <f t="shared" ca="1" si="25"/>
        <v>0</v>
      </c>
      <c r="R73" s="20">
        <f t="shared" ca="1" si="25"/>
        <v>0</v>
      </c>
      <c r="S73" s="20"/>
      <c r="T73" s="20">
        <f t="shared" ref="T73" ca="1" si="109">T29+T51</f>
        <v>0</v>
      </c>
      <c r="U73" s="20"/>
      <c r="V73" s="20">
        <f t="shared" ref="V73" ca="1" si="110">V29+V51</f>
        <v>0</v>
      </c>
      <c r="W73" s="9"/>
      <c r="X73" s="20">
        <f t="shared" ref="X73" ca="1" si="111">X29+X51</f>
        <v>0</v>
      </c>
      <c r="Y73" s="9"/>
      <c r="Z73" s="20">
        <f t="shared" ref="Z73" ca="1" si="112">Z29+Z51</f>
        <v>0</v>
      </c>
      <c r="AA73" s="20"/>
      <c r="AB73" s="20">
        <f t="shared" ref="AB73" ca="1" si="113">AB29+AB51</f>
        <v>0</v>
      </c>
      <c r="AC73" s="9"/>
      <c r="AD73" s="20">
        <f t="shared" ref="AD73" ca="1" si="114">AD29+AD51</f>
        <v>253810.37950131294</v>
      </c>
      <c r="AE73" s="9"/>
      <c r="AF73" s="20">
        <f t="shared" ref="AF73" ca="1" si="115">AF29+AF51</f>
        <v>0</v>
      </c>
      <c r="AG73" s="9"/>
      <c r="AH73" s="20">
        <f t="shared" ref="AH73" ca="1" si="116">AH29+AH51</f>
        <v>0</v>
      </c>
      <c r="AI73" s="9"/>
      <c r="AJ73" s="9">
        <f t="shared" ca="1" si="24"/>
        <v>253810.37950131294</v>
      </c>
      <c r="AL73" s="26" t="str">
        <f t="shared" ca="1" si="34"/>
        <v/>
      </c>
      <c r="AM73" s="52"/>
      <c r="AO73" s="38"/>
      <c r="AR73" s="51"/>
      <c r="AT73" s="51"/>
      <c r="AV73" s="51"/>
      <c r="AX73" s="51"/>
      <c r="AZ73" s="51"/>
      <c r="BB73" s="51"/>
      <c r="BD73" s="51"/>
      <c r="BF73" s="51"/>
      <c r="BH73" s="51"/>
      <c r="BJ73" s="51"/>
      <c r="BL73" s="51"/>
    </row>
    <row r="74" spans="2:64" x14ac:dyDescent="0.2">
      <c r="B74" s="18">
        <f>B73+1</f>
        <v>45</v>
      </c>
      <c r="D74" s="1" t="s">
        <v>53</v>
      </c>
      <c r="F74" s="51">
        <f ca="1">Function!V74</f>
        <v>2387.408565560464</v>
      </c>
      <c r="H74" s="51"/>
      <c r="K74" s="2">
        <f>_xlfn.IFNA(MATCH(J74,'Dist Factors'!$B$15:$B$431,0),0)</f>
        <v>0</v>
      </c>
      <c r="L74" s="51">
        <f t="shared" ca="1" si="36"/>
        <v>2387.408565560464</v>
      </c>
      <c r="O74" s="74">
        <f>_xlfn.IFNA(MATCH(N74,'Dist Factors'!$B$15:$B$431,0),0)</f>
        <v>0</v>
      </c>
      <c r="P74" s="20">
        <f t="shared" ca="1" si="25"/>
        <v>1798.6302208240654</v>
      </c>
      <c r="R74" s="20">
        <f t="shared" ca="1" si="25"/>
        <v>344.01421847888173</v>
      </c>
      <c r="S74" s="20"/>
      <c r="T74" s="20">
        <f t="shared" ref="T74" ca="1" si="117">T30+T52</f>
        <v>244.76412625751692</v>
      </c>
      <c r="U74" s="20"/>
      <c r="V74" s="20">
        <f t="shared" ref="V74" ca="1" si="118">V30+V52</f>
        <v>0</v>
      </c>
      <c r="W74" s="9"/>
      <c r="X74" s="20">
        <f t="shared" ref="X74" ca="1" si="119">X30+X52</f>
        <v>0</v>
      </c>
      <c r="Y74" s="9"/>
      <c r="Z74" s="20">
        <f t="shared" ref="Z74" ca="1" si="120">Z30+Z52</f>
        <v>0</v>
      </c>
      <c r="AA74" s="20"/>
      <c r="AB74" s="20">
        <f t="shared" ref="AB74" ca="1" si="121">AB30+AB52</f>
        <v>0</v>
      </c>
      <c r="AC74" s="9"/>
      <c r="AD74" s="20">
        <f t="shared" ref="AD74" ca="1" si="122">AD30+AD52</f>
        <v>0</v>
      </c>
      <c r="AE74" s="9"/>
      <c r="AF74" s="20">
        <f t="shared" ref="AF74" ca="1" si="123">AF30+AF52</f>
        <v>0</v>
      </c>
      <c r="AG74" s="9"/>
      <c r="AH74" s="20">
        <f t="shared" ref="AH74" ca="1" si="124">AH30+AH52</f>
        <v>0</v>
      </c>
      <c r="AI74" s="9"/>
      <c r="AJ74" s="9">
        <f t="shared" ca="1" si="24"/>
        <v>2387.408565560464</v>
      </c>
      <c r="AL74" s="26" t="str">
        <f t="shared" ca="1" si="34"/>
        <v/>
      </c>
      <c r="AM74" s="52"/>
      <c r="AO74" s="38"/>
      <c r="AR74" s="51"/>
      <c r="AT74" s="51"/>
      <c r="AV74" s="51"/>
      <c r="AX74" s="51"/>
      <c r="AZ74" s="51"/>
      <c r="BB74" s="51"/>
      <c r="BD74" s="51"/>
      <c r="BF74" s="51"/>
      <c r="BH74" s="51"/>
      <c r="BJ74" s="51"/>
      <c r="BL74" s="51"/>
    </row>
    <row r="75" spans="2:64" x14ac:dyDescent="0.2">
      <c r="B75" s="18">
        <f t="shared" si="35"/>
        <v>46</v>
      </c>
      <c r="D75" s="1" t="s">
        <v>68</v>
      </c>
      <c r="F75" s="42">
        <f ca="1">SUM(F62:F74)</f>
        <v>11514244.271743789</v>
      </c>
      <c r="H75" s="42">
        <f>SUM(H62:H74)</f>
        <v>0</v>
      </c>
      <c r="L75" s="42">
        <f ca="1">SUM(L62:L74)</f>
        <v>11514244.271743789</v>
      </c>
      <c r="P75" s="11">
        <f ca="1">SUM(P62:P74)</f>
        <v>1877861.4767380988</v>
      </c>
      <c r="Q75" s="12"/>
      <c r="R75" s="11">
        <f ca="1">SUM(R62:R74)</f>
        <v>359168.34980993345</v>
      </c>
      <c r="S75" s="13"/>
      <c r="T75" s="11">
        <f ca="1">SUM(T62:T74)</f>
        <v>1903407.6659244965</v>
      </c>
      <c r="U75" s="13"/>
      <c r="V75" s="11">
        <f ca="1">SUM(V62:V74)</f>
        <v>0</v>
      </c>
      <c r="W75" s="13"/>
      <c r="X75" s="11">
        <f ca="1">SUM(X62:X74)</f>
        <v>2562756.4998644809</v>
      </c>
      <c r="Y75" s="13"/>
      <c r="Z75" s="11">
        <f ca="1">SUM(Z62:Z74)</f>
        <v>3496978.1869334034</v>
      </c>
      <c r="AA75" s="13"/>
      <c r="AB75" s="11">
        <f ca="1">SUM(AB62:AB74)</f>
        <v>1029780.7535093786</v>
      </c>
      <c r="AC75" s="13"/>
      <c r="AD75" s="11">
        <f ca="1">SUM(AD62:AD74)</f>
        <v>284291.33896399941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4"/>
        <v>11514244.271743789</v>
      </c>
      <c r="AK75" s="8"/>
      <c r="AL75" s="26" t="str">
        <f t="shared" ca="1" si="34"/>
        <v/>
      </c>
      <c r="AM75" s="5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8"/>
      <c r="AL76" s="26" t="str">
        <f t="shared" si="34"/>
        <v/>
      </c>
      <c r="AM76" s="52"/>
    </row>
    <row r="77" spans="2:64" x14ac:dyDescent="0.2">
      <c r="B77" s="18">
        <f>B75+1</f>
        <v>47</v>
      </c>
      <c r="D77" s="1" t="s">
        <v>56</v>
      </c>
      <c r="F77" s="51">
        <f ca="1">Function!V77</f>
        <v>339631.78055670322</v>
      </c>
      <c r="H77" s="51"/>
      <c r="K77" s="2">
        <f>_xlfn.IFNA(MATCH(J77,'Dist Factors'!$B$15:$B$431,0),0)</f>
        <v>0</v>
      </c>
      <c r="L77" s="51">
        <f t="shared" ref="L77" ca="1" si="125">F77-H77</f>
        <v>339631.78055670322</v>
      </c>
      <c r="O77" s="74">
        <f>_xlfn.IFNA(MATCH(N77,'Dist Factors'!$B$15:$B$431,0),0)</f>
        <v>0</v>
      </c>
      <c r="P77" s="20">
        <f t="shared" ref="P77:R77" ca="1" si="126">P33+P55</f>
        <v>45104.563335062936</v>
      </c>
      <c r="R77" s="20">
        <f t="shared" ca="1" si="126"/>
        <v>8626.904477582817</v>
      </c>
      <c r="S77" s="20"/>
      <c r="T77" s="20">
        <f t="shared" ref="T77" ca="1" si="127">T33+T55</f>
        <v>45756.106625349355</v>
      </c>
      <c r="U77" s="20"/>
      <c r="V77" s="20">
        <f t="shared" ref="V77" ca="1" si="128">V33+V55</f>
        <v>14147.005606596334</v>
      </c>
      <c r="W77" s="9"/>
      <c r="X77" s="20">
        <f t="shared" ref="X77" ca="1" si="129">X33+X55</f>
        <v>60411.578033000369</v>
      </c>
      <c r="Y77" s="9"/>
      <c r="Z77" s="20">
        <f t="shared" ref="Z77" ca="1" si="130">Z33+Z55</f>
        <v>83401.654092778408</v>
      </c>
      <c r="AA77" s="20"/>
      <c r="AB77" s="20">
        <f t="shared" ref="AB77" ca="1" si="131">AB33+AB55</f>
        <v>29977.671345172002</v>
      </c>
      <c r="AC77" s="9"/>
      <c r="AD77" s="20">
        <f t="shared" ref="AD77" ca="1" si="132">AD33+AD55</f>
        <v>7351.9157141135029</v>
      </c>
      <c r="AE77" s="9"/>
      <c r="AF77" s="20">
        <f t="shared" ref="AF77" ca="1" si="133">AF33+AF55</f>
        <v>44854.381327047529</v>
      </c>
      <c r="AG77" s="9"/>
      <c r="AH77" s="20">
        <f t="shared" ref="AH77" ca="1" si="134">AH33+AH55</f>
        <v>0</v>
      </c>
      <c r="AI77" s="9"/>
      <c r="AJ77" s="9">
        <f ca="1">SUM(P77:AI77)</f>
        <v>339631.78055670322</v>
      </c>
      <c r="AL77" s="26" t="str">
        <f t="shared" ca="1" si="34"/>
        <v/>
      </c>
      <c r="AM77" s="52"/>
    </row>
    <row r="78" spans="2:64" x14ac:dyDescent="0.2">
      <c r="AJ78" s="8"/>
      <c r="AL78" s="26" t="str">
        <f t="shared" si="34"/>
        <v/>
      </c>
      <c r="AM78" s="52"/>
    </row>
    <row r="79" spans="2:64" x14ac:dyDescent="0.2">
      <c r="B79" s="18">
        <f>B77+1</f>
        <v>48</v>
      </c>
      <c r="D79" s="1" t="s">
        <v>69</v>
      </c>
      <c r="F79" s="42">
        <f ca="1">F75+F77</f>
        <v>11853876.052300492</v>
      </c>
      <c r="H79" s="42">
        <f>H75+H77</f>
        <v>0</v>
      </c>
      <c r="L79" s="42">
        <f ca="1">L75+L77</f>
        <v>11853876.052300492</v>
      </c>
      <c r="P79" s="10">
        <f ca="1">P75+P77</f>
        <v>1922966.0400731617</v>
      </c>
      <c r="Q79" s="14"/>
      <c r="R79" s="10">
        <f ca="1">R75+R77</f>
        <v>367795.25428751629</v>
      </c>
      <c r="S79" s="8"/>
      <c r="T79" s="10">
        <f ca="1">T75+T77</f>
        <v>1949163.7725498457</v>
      </c>
      <c r="U79" s="8"/>
      <c r="V79" s="10">
        <f ca="1">V75+V77</f>
        <v>14147.005606596334</v>
      </c>
      <c r="W79" s="8"/>
      <c r="X79" s="10">
        <f ca="1">X75+X77</f>
        <v>2623168.0778974812</v>
      </c>
      <c r="Y79" s="8"/>
      <c r="Z79" s="10">
        <f ca="1">Z75+Z77</f>
        <v>3580379.8410261818</v>
      </c>
      <c r="AA79" s="8"/>
      <c r="AB79" s="10">
        <f ca="1">AB75+AB77</f>
        <v>1059758.4248545507</v>
      </c>
      <c r="AC79" s="8"/>
      <c r="AD79" s="10">
        <f ca="1">AD75+AD77</f>
        <v>291643.25467811292</v>
      </c>
      <c r="AE79" s="8"/>
      <c r="AF79" s="10">
        <f ca="1">AF75+AF77</f>
        <v>44854.381327047529</v>
      </c>
      <c r="AG79" s="8"/>
      <c r="AH79" s="10">
        <f ca="1">AH75+AH77</f>
        <v>0</v>
      </c>
      <c r="AI79" s="8"/>
      <c r="AJ79" s="10">
        <f ca="1">AJ75+AJ77</f>
        <v>11853876.052300492</v>
      </c>
      <c r="AL79" s="26" t="str">
        <f t="shared" ca="1" si="34"/>
        <v/>
      </c>
      <c r="AM79" s="52"/>
    </row>
    <row r="80" spans="2:64" x14ac:dyDescent="0.2">
      <c r="D80" s="6"/>
      <c r="E80" s="6"/>
      <c r="F80" s="77"/>
      <c r="H80" s="77"/>
      <c r="L80" s="77"/>
      <c r="AL80" s="26" t="str">
        <f t="shared" si="34"/>
        <v/>
      </c>
      <c r="AM80" s="52"/>
    </row>
    <row r="81" spans="2:39" x14ac:dyDescent="0.2">
      <c r="E81" s="18"/>
      <c r="F81" s="2"/>
      <c r="G81" s="2"/>
      <c r="H81" s="2"/>
      <c r="I81" s="2"/>
      <c r="J81" s="2"/>
      <c r="K81" s="2"/>
      <c r="L81" s="2"/>
      <c r="M81" s="2"/>
      <c r="AL81" s="26" t="str">
        <f t="shared" si="34"/>
        <v/>
      </c>
      <c r="AM81" s="52"/>
    </row>
    <row r="82" spans="2:39" x14ac:dyDescent="0.2">
      <c r="D82" s="6" t="s">
        <v>70</v>
      </c>
      <c r="E82" s="18"/>
      <c r="F82" s="2"/>
      <c r="G82" s="2"/>
      <c r="H82" s="2"/>
      <c r="I82" s="2"/>
      <c r="J82" s="2"/>
      <c r="K82" s="2"/>
      <c r="L82" s="2"/>
      <c r="M82" s="2"/>
      <c r="AL82" s="26" t="str">
        <f t="shared" si="34"/>
        <v/>
      </c>
      <c r="AM82" s="52"/>
    </row>
    <row r="83" spans="2:39" x14ac:dyDescent="0.2">
      <c r="N83" s="1"/>
      <c r="AL83" s="26" t="str">
        <f t="shared" si="34"/>
        <v/>
      </c>
      <c r="AM83" s="52"/>
    </row>
    <row r="84" spans="2:39" x14ac:dyDescent="0.2">
      <c r="B84" s="18">
        <f>B79+1</f>
        <v>49</v>
      </c>
      <c r="D84" s="1" t="s">
        <v>71</v>
      </c>
      <c r="F84" s="51">
        <f ca="1">+Function!V84</f>
        <v>84076.885985193789</v>
      </c>
      <c r="H84" s="51"/>
      <c r="K84" s="2">
        <f>_xlfn.IFNA(MATCH(J84,'Dist Factors'!$B$15:$B$431,0),0)</f>
        <v>0</v>
      </c>
      <c r="L84" s="51">
        <f t="shared" ref="L84:L88" ca="1" si="135">F84-H84</f>
        <v>84076.885985193789</v>
      </c>
      <c r="N84" s="18" t="s">
        <v>298</v>
      </c>
      <c r="O84" s="74">
        <f>_xlfn.IFNA(MATCH(N84,'Dist Factors'!$B$15:$B$431,0),0)</f>
        <v>38</v>
      </c>
      <c r="P84" s="20">
        <f ca="1">OFFSET('Dist Factors'!$B$15,$O84-1,P$14)*$L84+OFFSET('Dist Factors'!$B$15,$K84-1,P$14)*$H84</f>
        <v>13701.831418024027</v>
      </c>
      <c r="R84" s="20">
        <f ca="1">OFFSET('Dist Factors'!$B$15,$O84-1,R$14)*$L84+OFFSET('Dist Factors'!$B$15,$K84-1,R$14)*$H84</f>
        <v>2620.6747626209221</v>
      </c>
      <c r="S84" s="20"/>
      <c r="T84" s="20">
        <f ca="1">OFFSET('Dist Factors'!$B$15,$O84-1,T$14)*$L84+OFFSET('Dist Factors'!$B$15,$K84-1,T$14)*$H84</f>
        <v>13899.756764484689</v>
      </c>
      <c r="U84" s="20"/>
      <c r="V84" s="20">
        <f ca="1">OFFSET('Dist Factors'!$B$15,$O84-1,V$14)*$L84+OFFSET('Dist Factors'!$B$15,$K84-1,V$14)*$H84</f>
        <v>0</v>
      </c>
      <c r="W84" s="9"/>
      <c r="X84" s="20">
        <f ca="1">OFFSET('Dist Factors'!$B$15,$O84-1,X$14)*$L84+OFFSET('Dist Factors'!$B$15,$K84-1,X$14)*$H84</f>
        <v>18717.100864597876</v>
      </c>
      <c r="Y84" s="9"/>
      <c r="Z84" s="20">
        <f ca="1">OFFSET('Dist Factors'!$B$15,$O84-1,Z$14)*$L84+OFFSET('Dist Factors'!$B$15,$K84-1,Z$14)*$H84</f>
        <v>25540.192152314237</v>
      </c>
      <c r="AA84" s="20"/>
      <c r="AB84" s="20">
        <f ca="1">OFFSET('Dist Factors'!$B$15,$O84-1,AB$14)*$L84+OFFSET('Dist Factors'!$B$15,$K84-1,AB$14)*$H84</f>
        <v>7521.0072563959484</v>
      </c>
      <c r="AC84" s="9"/>
      <c r="AD84" s="20">
        <f ca="1">OFFSET('Dist Factors'!$B$15,$O84-1,AD$14)*$L84+OFFSET('Dist Factors'!$B$15,$K84-1,AD$14)*$H84</f>
        <v>2076.3227667560855</v>
      </c>
      <c r="AE84" s="9"/>
      <c r="AF84" s="20">
        <f ca="1">OFFSET('Dist Factors'!$B$15,$O84-1,AF$14)*$L84+OFFSET('Dist Factors'!$B$15,$K84-1,AF$14)*$H84</f>
        <v>0</v>
      </c>
      <c r="AG84" s="9"/>
      <c r="AH84" s="20">
        <f ca="1">OFFSET('Dist Factors'!$B$15,$O84-1,AH$14)*$L84+OFFSET('Dist Factors'!$B$15,$K84-1,AH$14)*$H84</f>
        <v>0</v>
      </c>
      <c r="AI84" s="9"/>
      <c r="AJ84" s="20">
        <f t="shared" ref="AJ84:AJ88" ca="1" si="136">SUM(P84:AI84)</f>
        <v>84076.885985193789</v>
      </c>
      <c r="AL84" s="26" t="str">
        <f t="shared" ca="1" si="34"/>
        <v/>
      </c>
      <c r="AM84" s="52"/>
    </row>
    <row r="85" spans="2:39" x14ac:dyDescent="0.2">
      <c r="B85" s="18">
        <f>B84+1</f>
        <v>50</v>
      </c>
      <c r="D85" s="1" t="s">
        <v>73</v>
      </c>
      <c r="F85" s="51">
        <f ca="1">+Function!V85</f>
        <v>-3989.230434967275</v>
      </c>
      <c r="H85" s="51"/>
      <c r="K85" s="2">
        <f>_xlfn.IFNA(MATCH(J85,'Dist Factors'!$B$15:$B$431,0),0)</f>
        <v>0</v>
      </c>
      <c r="L85" s="51">
        <f t="shared" ca="1" si="135"/>
        <v>-3989.230434967275</v>
      </c>
      <c r="N85" s="18" t="s">
        <v>298</v>
      </c>
      <c r="O85" s="74">
        <f>_xlfn.IFNA(MATCH(N85,'Dist Factors'!$B$15:$B$431,0),0)</f>
        <v>38</v>
      </c>
      <c r="P85" s="20">
        <f ca="1">OFFSET('Dist Factors'!$B$15,$O85-1,P$14)*$L85+OFFSET('Dist Factors'!$B$15,$K85-1,P$14)*$H85</f>
        <v>-650.11640556238035</v>
      </c>
      <c r="R85" s="20">
        <f ca="1">OFFSET('Dist Factors'!$B$15,$O85-1,R$14)*$L85+OFFSET('Dist Factors'!$B$15,$K85-1,R$14)*$H85</f>
        <v>-124.34422850816676</v>
      </c>
      <c r="S85" s="20"/>
      <c r="T85" s="20">
        <f ca="1">OFFSET('Dist Factors'!$B$15,$O85-1,T$14)*$L85+OFFSET('Dist Factors'!$B$15,$K85-1,T$14)*$H85</f>
        <v>-659.50745051724903</v>
      </c>
      <c r="U85" s="20"/>
      <c r="V85" s="20">
        <f ca="1">OFFSET('Dist Factors'!$B$15,$O85-1,V$14)*$L85+OFFSET('Dist Factors'!$B$15,$K85-1,V$14)*$H85</f>
        <v>0</v>
      </c>
      <c r="W85" s="9"/>
      <c r="X85" s="20">
        <f ca="1">OFFSET('Dist Factors'!$B$15,$O85-1,X$14)*$L85+OFFSET('Dist Factors'!$B$15,$K85-1,X$14)*$H85</f>
        <v>-888.07794851673282</v>
      </c>
      <c r="Y85" s="9"/>
      <c r="Z85" s="20">
        <f ca="1">OFFSET('Dist Factors'!$B$15,$O85-1,Z$14)*$L85+OFFSET('Dist Factors'!$B$15,$K85-1,Z$14)*$H85</f>
        <v>-1211.8159545878841</v>
      </c>
      <c r="AA85" s="20"/>
      <c r="AB85" s="20">
        <f ca="1">OFFSET('Dist Factors'!$B$15,$O85-1,AB$14)*$L85+OFFSET('Dist Factors'!$B$15,$K85-1,AB$14)*$H85</f>
        <v>-356.85231080166398</v>
      </c>
      <c r="AC85" s="9"/>
      <c r="AD85" s="20">
        <f ca="1">OFFSET('Dist Factors'!$B$15,$O85-1,AD$14)*$L85+OFFSET('Dist Factors'!$B$15,$K85-1,AD$14)*$H85</f>
        <v>-98.516136473197719</v>
      </c>
      <c r="AE85" s="9"/>
      <c r="AF85" s="20">
        <f ca="1">OFFSET('Dist Factors'!$B$15,$O85-1,AF$14)*$L85+OFFSET('Dist Factors'!$B$15,$K85-1,AF$14)*$H85</f>
        <v>0</v>
      </c>
      <c r="AG85" s="9"/>
      <c r="AH85" s="20">
        <f ca="1">OFFSET('Dist Factors'!$B$15,$O85-1,AH$14)*$L85+OFFSET('Dist Factors'!$B$15,$K85-1,AH$14)*$H85</f>
        <v>0</v>
      </c>
      <c r="AI85" s="9"/>
      <c r="AJ85" s="20">
        <f t="shared" ca="1" si="136"/>
        <v>-3989.2304349672745</v>
      </c>
      <c r="AL85" s="26" t="str">
        <f t="shared" ca="1" si="34"/>
        <v/>
      </c>
      <c r="AM85" s="52"/>
    </row>
    <row r="86" spans="2:39" x14ac:dyDescent="0.2">
      <c r="B86" s="18">
        <f t="shared" ref="B86:B89" si="137">B85+1</f>
        <v>51</v>
      </c>
      <c r="D86" s="1" t="s">
        <v>74</v>
      </c>
      <c r="F86" s="51">
        <f ca="1">+Function!V86</f>
        <v>-47296.412746348738</v>
      </c>
      <c r="H86" s="51"/>
      <c r="K86" s="2">
        <f>_xlfn.IFNA(MATCH(J86,'Dist Factors'!$B$15:$B$431,0),0)</f>
        <v>0</v>
      </c>
      <c r="L86" s="51">
        <f t="shared" ca="1" si="135"/>
        <v>-47296.412746348738</v>
      </c>
      <c r="N86" s="18" t="s">
        <v>298</v>
      </c>
      <c r="O86" s="74">
        <f>_xlfn.IFNA(MATCH(N86,'Dist Factors'!$B$15:$B$431,0),0)</f>
        <v>38</v>
      </c>
      <c r="P86" s="20">
        <f ca="1">OFFSET('Dist Factors'!$B$15,$O86-1,P$14)*$L86+OFFSET('Dist Factors'!$B$15,$K86-1,P$14)*$H86</f>
        <v>-7707.7958648691683</v>
      </c>
      <c r="R86" s="20">
        <f ca="1">OFFSET('Dist Factors'!$B$15,$O86-1,R$14)*$L86+OFFSET('Dist Factors'!$B$15,$K86-1,R$14)*$H86</f>
        <v>-1474.2281876220577</v>
      </c>
      <c r="S86" s="20"/>
      <c r="T86" s="20">
        <f ca="1">OFFSET('Dist Factors'!$B$15,$O86-1,T$14)*$L86+OFFSET('Dist Factors'!$B$15,$K86-1,T$14)*$H86</f>
        <v>-7819.1363215175752</v>
      </c>
      <c r="U86" s="20"/>
      <c r="V86" s="20">
        <f ca="1">OFFSET('Dist Factors'!$B$15,$O86-1,V$14)*$L86+OFFSET('Dist Factors'!$B$15,$K86-1,V$14)*$H86</f>
        <v>0</v>
      </c>
      <c r="W86" s="9"/>
      <c r="X86" s="20">
        <f ca="1">OFFSET('Dist Factors'!$B$15,$O86-1,X$14)*$L86+OFFSET('Dist Factors'!$B$15,$K86-1,X$14)*$H86</f>
        <v>-10529.073686945991</v>
      </c>
      <c r="Y86" s="9"/>
      <c r="Z86" s="20">
        <f ca="1">OFFSET('Dist Factors'!$B$15,$O86-1,Z$14)*$L86+OFFSET('Dist Factors'!$B$15,$K86-1,Z$14)*$H86</f>
        <v>-14367.319335181333</v>
      </c>
      <c r="AA86" s="20"/>
      <c r="AB86" s="20">
        <f ca="1">OFFSET('Dist Factors'!$B$15,$O86-1,AB$14)*$L86+OFFSET('Dist Factors'!$B$15,$K86-1,AB$14)*$H86</f>
        <v>-4230.849647897634</v>
      </c>
      <c r="AC86" s="9"/>
      <c r="AD86" s="20">
        <f ca="1">OFFSET('Dist Factors'!$B$15,$O86-1,AD$14)*$L86+OFFSET('Dist Factors'!$B$15,$K86-1,AD$14)*$H86</f>
        <v>-1168.0097023149788</v>
      </c>
      <c r="AE86" s="9"/>
      <c r="AF86" s="20">
        <f ca="1">OFFSET('Dist Factors'!$B$15,$O86-1,AF$14)*$L86+OFFSET('Dist Factors'!$B$15,$K86-1,AF$14)*$H86</f>
        <v>0</v>
      </c>
      <c r="AG86" s="9"/>
      <c r="AH86" s="20">
        <f ca="1">OFFSET('Dist Factors'!$B$15,$O86-1,AH$14)*$L86+OFFSET('Dist Factors'!$B$15,$K86-1,AH$14)*$H86</f>
        <v>0</v>
      </c>
      <c r="AI86" s="9"/>
      <c r="AJ86" s="20">
        <f t="shared" ca="1" si="136"/>
        <v>-47296.412746348746</v>
      </c>
      <c r="AL86" s="26" t="str">
        <f t="shared" ca="1" si="34"/>
        <v/>
      </c>
      <c r="AM86" s="52"/>
    </row>
    <row r="87" spans="2:39" x14ac:dyDescent="0.2">
      <c r="B87" s="18">
        <f t="shared" si="137"/>
        <v>52</v>
      </c>
      <c r="D87" s="1" t="s">
        <v>75</v>
      </c>
      <c r="F87" s="51">
        <f ca="1">+Function!V87</f>
        <v>0</v>
      </c>
      <c r="H87" s="51"/>
      <c r="K87" s="2">
        <f>_xlfn.IFNA(MATCH(J87,'Dist Factors'!$B$15:$B$431,0),0)</f>
        <v>0</v>
      </c>
      <c r="L87" s="51">
        <f t="shared" ca="1" si="135"/>
        <v>0</v>
      </c>
      <c r="O87" s="74">
        <f>_xlfn.IFNA(MATCH(N87,'Dist Factors'!$B$15:$B$431,0),0)</f>
        <v>0</v>
      </c>
      <c r="P87" s="20">
        <f ca="1">OFFSET('Dist Factors'!$B$15,$O87-1,P$14)*$L87+OFFSET('Dist Factors'!$B$15,$K87-1,P$14)*$H87</f>
        <v>0</v>
      </c>
      <c r="R87" s="20">
        <f ca="1">OFFSET('Dist Factors'!$B$15,$O87-1,R$14)*$L87+OFFSET('Dist Factors'!$B$15,$K87-1,R$14)*$H87</f>
        <v>0</v>
      </c>
      <c r="S87" s="20"/>
      <c r="T87" s="20">
        <f ca="1">OFFSET('Dist Factors'!$B$15,$O87-1,T$14)*$L87+OFFSET('Dist Factors'!$B$15,$K87-1,T$14)*$H87</f>
        <v>0</v>
      </c>
      <c r="U87" s="20"/>
      <c r="V87" s="20">
        <f ca="1">OFFSET('Dist Factors'!$B$15,$O87-1,V$14)*$L87+OFFSET('Dist Factors'!$B$15,$K87-1,V$14)*$H87</f>
        <v>0</v>
      </c>
      <c r="W87" s="9"/>
      <c r="X87" s="20">
        <f ca="1">OFFSET('Dist Factors'!$B$15,$O87-1,X$14)*$L87+OFFSET('Dist Factors'!$B$15,$K87-1,X$14)*$H87</f>
        <v>0</v>
      </c>
      <c r="Y87" s="9"/>
      <c r="Z87" s="20">
        <f ca="1">OFFSET('Dist Factors'!$B$15,$O87-1,Z$14)*$L87+OFFSET('Dist Factors'!$B$15,$K87-1,Z$14)*$H87</f>
        <v>0</v>
      </c>
      <c r="AA87" s="20"/>
      <c r="AB87" s="20">
        <f ca="1">OFFSET('Dist Factors'!$B$15,$O87-1,AB$14)*$L87+OFFSET('Dist Factors'!$B$15,$K87-1,AB$14)*$H87</f>
        <v>0</v>
      </c>
      <c r="AC87" s="9"/>
      <c r="AD87" s="20">
        <f ca="1">OFFSET('Dist Factors'!$B$15,$O87-1,AD$14)*$L87+OFFSET('Dist Factors'!$B$15,$K87-1,AD$14)*$H87</f>
        <v>0</v>
      </c>
      <c r="AE87" s="9"/>
      <c r="AF87" s="20">
        <f ca="1">OFFSET('Dist Factors'!$B$15,$O87-1,AF$14)*$L87+OFFSET('Dist Factors'!$B$15,$K87-1,AF$14)*$H87</f>
        <v>0</v>
      </c>
      <c r="AG87" s="9"/>
      <c r="AH87" s="20">
        <f ca="1">OFFSET('Dist Factors'!$B$15,$O87-1,AH$14)*$L87+OFFSET('Dist Factors'!$B$15,$K87-1,AH$14)*$H87</f>
        <v>0</v>
      </c>
      <c r="AI87" s="9"/>
      <c r="AJ87" s="20">
        <f t="shared" ca="1" si="136"/>
        <v>0</v>
      </c>
      <c r="AL87" s="26" t="str">
        <f t="shared" ca="1" si="34"/>
        <v/>
      </c>
      <c r="AM87" s="52"/>
    </row>
    <row r="88" spans="2:39" x14ac:dyDescent="0.2">
      <c r="B88" s="18">
        <f t="shared" si="137"/>
        <v>53</v>
      </c>
      <c r="D88" s="1" t="s">
        <v>76</v>
      </c>
      <c r="F88" s="51">
        <f ca="1">+Function!V88</f>
        <v>-102473.00891693014</v>
      </c>
      <c r="H88" s="51"/>
      <c r="K88" s="2">
        <f>_xlfn.IFNA(MATCH(J88,'Dist Factors'!$B$15:$B$431,0),0)</f>
        <v>0</v>
      </c>
      <c r="L88" s="51">
        <f t="shared" ca="1" si="135"/>
        <v>-102473.00891693014</v>
      </c>
      <c r="N88" s="18" t="s">
        <v>298</v>
      </c>
      <c r="O88" s="74">
        <f>_xlfn.IFNA(MATCH(N88,'Dist Factors'!$B$15:$B$431,0),0)</f>
        <v>38</v>
      </c>
      <c r="P88" s="20">
        <f ca="1">OFFSET('Dist Factors'!$B$15,$O88-1,P$14)*$L88+OFFSET('Dist Factors'!$B$15,$K88-1,P$14)*$H88</f>
        <v>-16699.808474408892</v>
      </c>
      <c r="R88" s="20">
        <f ca="1">OFFSET('Dist Factors'!$B$15,$O88-1,R$14)*$L88+OFFSET('Dist Factors'!$B$15,$K88-1,R$14)*$H88</f>
        <v>-3194.0815263510085</v>
      </c>
      <c r="S88" s="20"/>
      <c r="T88" s="20">
        <f ca="1">OFFSET('Dist Factors'!$B$15,$O88-1,T$14)*$L88+OFFSET('Dist Factors'!$B$15,$K88-1,T$14)*$H88</f>
        <v>-16941.040122739942</v>
      </c>
      <c r="U88" s="20"/>
      <c r="V88" s="20">
        <f ca="1">OFFSET('Dist Factors'!$B$15,$O88-1,V$14)*$L88+OFFSET('Dist Factors'!$B$15,$K88-1,V$14)*$H88</f>
        <v>0</v>
      </c>
      <c r="W88" s="9"/>
      <c r="X88" s="20">
        <f ca="1">OFFSET('Dist Factors'!$B$15,$O88-1,X$14)*$L88+OFFSET('Dist Factors'!$B$15,$K88-1,X$14)*$H88</f>
        <v>-22812.424857585527</v>
      </c>
      <c r="Y88" s="9"/>
      <c r="Z88" s="20">
        <f ca="1">OFFSET('Dist Factors'!$B$15,$O88-1,Z$14)*$L88+OFFSET('Dist Factors'!$B$15,$K88-1,Z$14)*$H88</f>
        <v>-31128.416656928752</v>
      </c>
      <c r="AA88" s="20"/>
      <c r="AB88" s="20">
        <f ca="1">OFFSET('Dist Factors'!$B$15,$O88-1,AB$14)*$L88+OFFSET('Dist Factors'!$B$15,$K88-1,AB$14)*$H88</f>
        <v>-9166.6126143715774</v>
      </c>
      <c r="AC88" s="9"/>
      <c r="AD88" s="20">
        <f ca="1">OFFSET('Dist Factors'!$B$15,$O88-1,AD$14)*$L88+OFFSET('Dist Factors'!$B$15,$K88-1,AD$14)*$H88</f>
        <v>-2530.6246645444312</v>
      </c>
      <c r="AE88" s="9"/>
      <c r="AF88" s="20">
        <f ca="1">OFFSET('Dist Factors'!$B$15,$O88-1,AF$14)*$L88+OFFSET('Dist Factors'!$B$15,$K88-1,AF$14)*$H88</f>
        <v>0</v>
      </c>
      <c r="AG88" s="9"/>
      <c r="AH88" s="20">
        <f ca="1">OFFSET('Dist Factors'!$B$15,$O88-1,AH$14)*$L88+OFFSET('Dist Factors'!$B$15,$K88-1,AH$14)*$H88</f>
        <v>0</v>
      </c>
      <c r="AI88" s="9"/>
      <c r="AJ88" s="20">
        <f t="shared" ca="1" si="136"/>
        <v>-102473.00891693014</v>
      </c>
      <c r="AL88" s="26" t="str">
        <f t="shared" ca="1" si="34"/>
        <v/>
      </c>
      <c r="AM88" s="52"/>
    </row>
    <row r="89" spans="2:39" x14ac:dyDescent="0.2">
      <c r="B89" s="18">
        <f t="shared" si="137"/>
        <v>54</v>
      </c>
      <c r="D89" s="1" t="s">
        <v>77</v>
      </c>
      <c r="F89" s="42">
        <f ca="1">SUM(F81:F88)</f>
        <v>-69681.766113052363</v>
      </c>
      <c r="H89" s="42">
        <f>SUM(H81:H88)</f>
        <v>0</v>
      </c>
      <c r="L89" s="42">
        <f ca="1">SUM(L81:L88)</f>
        <v>-69681.766113052363</v>
      </c>
      <c r="P89" s="11">
        <f ca="1">SUM(P81:P88)</f>
        <v>-11355.889326816414</v>
      </c>
      <c r="Q89" s="13"/>
      <c r="R89" s="11">
        <f ca="1">SUM(R81:R88)</f>
        <v>-2171.979179860311</v>
      </c>
      <c r="S89" s="13"/>
      <c r="T89" s="11">
        <f ca="1">SUM(T81:T88)</f>
        <v>-11519.927130290076</v>
      </c>
      <c r="U89" s="13"/>
      <c r="V89" s="11">
        <f ca="1">SUM(V81:V88)</f>
        <v>0</v>
      </c>
      <c r="W89" s="13"/>
      <c r="X89" s="11">
        <f ca="1">SUM(X81:X88)</f>
        <v>-15512.475628450375</v>
      </c>
      <c r="Y89" s="13"/>
      <c r="Z89" s="11">
        <f ca="1">SUM(Z81:Z88)</f>
        <v>-21167.35979438373</v>
      </c>
      <c r="AA89" s="13"/>
      <c r="AB89" s="11">
        <f ca="1">SUM(AB81:AB88)</f>
        <v>-6233.3073166749273</v>
      </c>
      <c r="AC89" s="13"/>
      <c r="AD89" s="11">
        <f ca="1">SUM(AD81:AD88)</f>
        <v>-1720.8277365765223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-69681.766113052377</v>
      </c>
      <c r="AL89" s="26" t="str">
        <f t="shared" ca="1" si="34"/>
        <v/>
      </c>
      <c r="AM89" s="52"/>
    </row>
    <row r="90" spans="2:39" x14ac:dyDescent="0.2">
      <c r="AL90" s="26" t="str">
        <f t="shared" si="34"/>
        <v/>
      </c>
      <c r="AM90" s="52"/>
    </row>
    <row r="91" spans="2:39" x14ac:dyDescent="0.2">
      <c r="AL91" s="26" t="str">
        <f t="shared" si="34"/>
        <v/>
      </c>
      <c r="AM91" s="52"/>
    </row>
    <row r="92" spans="2:39" x14ac:dyDescent="0.2">
      <c r="B92" s="18">
        <f>B89+1</f>
        <v>55</v>
      </c>
      <c r="D92" s="1" t="s">
        <v>78</v>
      </c>
      <c r="F92" s="42">
        <f ca="1">F79+F89</f>
        <v>11784194.28618744</v>
      </c>
      <c r="H92" s="42">
        <f>H79+H89</f>
        <v>0</v>
      </c>
      <c r="L92" s="42">
        <f ca="1">L79+L89</f>
        <v>11784194.28618744</v>
      </c>
      <c r="P92" s="92">
        <f ca="1">P79+P89</f>
        <v>1911610.1507463453</v>
      </c>
      <c r="Q92" s="14"/>
      <c r="R92" s="10">
        <f ca="1">R79+R89</f>
        <v>365623.27510765597</v>
      </c>
      <c r="S92" s="8"/>
      <c r="T92" s="10">
        <f ca="1">T79+T89</f>
        <v>1937643.8454195557</v>
      </c>
      <c r="U92" s="8"/>
      <c r="V92" s="10">
        <f ca="1">V79+V89</f>
        <v>14147.005606596334</v>
      </c>
      <c r="W92" s="8"/>
      <c r="X92" s="10">
        <f ca="1">X79+X89</f>
        <v>2607655.6022690306</v>
      </c>
      <c r="Y92" s="8"/>
      <c r="Z92" s="10">
        <f ca="1">Z79+Z89</f>
        <v>3559212.481231798</v>
      </c>
      <c r="AA92" s="8"/>
      <c r="AB92" s="10">
        <f ca="1">AB79+AB89</f>
        <v>1053525.1175378759</v>
      </c>
      <c r="AC92" s="8"/>
      <c r="AD92" s="10">
        <f ca="1">AD79+AD89</f>
        <v>289922.42694153643</v>
      </c>
      <c r="AE92" s="8"/>
      <c r="AF92" s="10">
        <f ca="1">AF79+AF89</f>
        <v>44854.381327047529</v>
      </c>
      <c r="AG92" s="8"/>
      <c r="AH92" s="10">
        <f ca="1">AH79+AH89</f>
        <v>0</v>
      </c>
      <c r="AI92" s="8"/>
      <c r="AJ92" s="10">
        <f ca="1">AJ79+AJ89</f>
        <v>11784194.28618744</v>
      </c>
      <c r="AL92" s="26" t="str">
        <f t="shared" ca="1" si="34"/>
        <v/>
      </c>
      <c r="AM92" s="52"/>
    </row>
    <row r="93" spans="2:39" x14ac:dyDescent="0.2">
      <c r="AL93" s="26" t="str">
        <f t="shared" si="34"/>
        <v/>
      </c>
      <c r="AM93" s="52"/>
    </row>
    <row r="94" spans="2:39" x14ac:dyDescent="0.2">
      <c r="AL94" s="26" t="str">
        <f t="shared" si="34"/>
        <v/>
      </c>
      <c r="AM94" s="52"/>
    </row>
    <row r="95" spans="2:39" x14ac:dyDescent="0.2">
      <c r="B95" s="18">
        <f>B92+1</f>
        <v>56</v>
      </c>
      <c r="D95" s="1" t="s">
        <v>79</v>
      </c>
      <c r="F95" s="87">
        <f>Function!$F$95</f>
        <v>6.0821321807016528E-2</v>
      </c>
      <c r="G95" s="126"/>
      <c r="H95" s="87">
        <f>Function!$F$95</f>
        <v>6.0821321807016528E-2</v>
      </c>
      <c r="I95" s="126"/>
      <c r="J95" s="126"/>
      <c r="K95" s="126"/>
      <c r="L95" s="87">
        <f>Function!$F$95</f>
        <v>6.0821321807016528E-2</v>
      </c>
      <c r="M95" s="126"/>
      <c r="N95" s="142"/>
      <c r="O95" s="139"/>
      <c r="P95" s="141">
        <f>$F$95</f>
        <v>6.0821321807016528E-2</v>
      </c>
      <c r="Q95" s="141"/>
      <c r="R95" s="141">
        <f>$F$95</f>
        <v>6.0821321807016528E-2</v>
      </c>
      <c r="S95" s="141"/>
      <c r="T95" s="141">
        <f>$F$95</f>
        <v>6.0821321807016528E-2</v>
      </c>
      <c r="U95" s="141"/>
      <c r="V95" s="141">
        <f>$F$95</f>
        <v>6.0821321807016528E-2</v>
      </c>
      <c r="W95" s="141"/>
      <c r="X95" s="141">
        <f>$F$95</f>
        <v>6.0821321807016528E-2</v>
      </c>
      <c r="Y95" s="141"/>
      <c r="Z95" s="141">
        <f>$F$95</f>
        <v>6.0821321807016528E-2</v>
      </c>
      <c r="AA95" s="141"/>
      <c r="AB95" s="141">
        <f>$F$95</f>
        <v>6.0821321807016528E-2</v>
      </c>
      <c r="AC95" s="141"/>
      <c r="AD95" s="141">
        <f>$F$95</f>
        <v>6.0821321807016528E-2</v>
      </c>
      <c r="AE95" s="141"/>
      <c r="AF95" s="141">
        <f>$F$95</f>
        <v>6.0821321807016528E-2</v>
      </c>
      <c r="AG95" s="141"/>
      <c r="AH95" s="141">
        <f>$F$95</f>
        <v>6.0821321807016528E-2</v>
      </c>
      <c r="AJ95" s="17"/>
      <c r="AL95" s="26"/>
      <c r="AM95" s="52"/>
    </row>
    <row r="96" spans="2:39" x14ac:dyDescent="0.2">
      <c r="AL96" s="26" t="str">
        <f t="shared" si="34"/>
        <v/>
      </c>
      <c r="AM96" s="52"/>
    </row>
    <row r="97" spans="2:60" x14ac:dyDescent="0.2">
      <c r="B97" s="18">
        <f>B95+1</f>
        <v>57</v>
      </c>
      <c r="D97" s="1" t="s">
        <v>80</v>
      </c>
      <c r="F97" s="42">
        <f ca="1">F92*F95</f>
        <v>716730.27291661175</v>
      </c>
      <c r="H97" s="42">
        <f>H92*H95</f>
        <v>0</v>
      </c>
      <c r="L97" s="42">
        <f ca="1">L92*L95</f>
        <v>716730.27291661175</v>
      </c>
      <c r="N97" s="53"/>
      <c r="P97" s="10">
        <f ca="1">P92*P95</f>
        <v>116266.65614810285</v>
      </c>
      <c r="R97" s="10">
        <f ca="1">R92*R95</f>
        <v>22237.69087545808</v>
      </c>
      <c r="S97" s="20"/>
      <c r="T97" s="10">
        <f ca="1">T92*T95</f>
        <v>117850.05986964778</v>
      </c>
      <c r="U97" s="20"/>
      <c r="V97" s="10">
        <f ca="1">V92*V95</f>
        <v>860.43958060446266</v>
      </c>
      <c r="W97" s="9"/>
      <c r="X97" s="10">
        <f ca="1">X92*X95</f>
        <v>158601.06054747422</v>
      </c>
      <c r="Y97" s="9"/>
      <c r="Z97" s="10">
        <f ca="1">Z92*Z95</f>
        <v>216476.00770054894</v>
      </c>
      <c r="AA97" s="20"/>
      <c r="AB97" s="10">
        <f ca="1">AB92*AB95</f>
        <v>64076.790205546058</v>
      </c>
      <c r="AC97" s="9"/>
      <c r="AD97" s="10">
        <f ca="1">AD92*AD95</f>
        <v>17633.465228082427</v>
      </c>
      <c r="AE97" s="9"/>
      <c r="AF97" s="10">
        <f ca="1">AF92*AF95</f>
        <v>2728.1027611469908</v>
      </c>
      <c r="AG97" s="9"/>
      <c r="AH97" s="10">
        <f ca="1">AH92*AH95</f>
        <v>0</v>
      </c>
      <c r="AI97" s="9"/>
      <c r="AJ97" s="10">
        <f ca="1">SUM(P97:AI97)</f>
        <v>716730.27291661175</v>
      </c>
      <c r="AL97" s="26" t="str">
        <f t="shared" ca="1" si="34"/>
        <v/>
      </c>
      <c r="AM97" s="52"/>
    </row>
    <row r="98" spans="2:60" x14ac:dyDescent="0.2">
      <c r="F98" s="51"/>
      <c r="H98" s="51"/>
      <c r="L98" s="51"/>
      <c r="AL98" s="26" t="str">
        <f t="shared" si="34"/>
        <v/>
      </c>
      <c r="AM98" s="52"/>
    </row>
    <row r="99" spans="2:60" x14ac:dyDescent="0.2">
      <c r="F99" s="51"/>
      <c r="H99" s="51"/>
      <c r="L99" s="51"/>
      <c r="AL99" s="26" t="str">
        <f t="shared" si="34"/>
        <v/>
      </c>
      <c r="AM99" s="52"/>
    </row>
    <row r="100" spans="2:60" x14ac:dyDescent="0.2">
      <c r="D100" s="6" t="s">
        <v>81</v>
      </c>
      <c r="AL100" s="26" t="str">
        <f t="shared" si="34"/>
        <v/>
      </c>
      <c r="AM100" s="52"/>
    </row>
    <row r="101" spans="2:60" x14ac:dyDescent="0.2">
      <c r="AL101" s="26" t="str">
        <f t="shared" si="34"/>
        <v/>
      </c>
      <c r="AM101" s="52"/>
    </row>
    <row r="102" spans="2:60" x14ac:dyDescent="0.2">
      <c r="B102" s="18">
        <f>B97+1</f>
        <v>58</v>
      </c>
      <c r="D102" s="1" t="s">
        <v>82</v>
      </c>
      <c r="F102" s="51">
        <f ca="1">Function!V102</f>
        <v>565624.78092949442</v>
      </c>
      <c r="H102" s="51"/>
      <c r="J102" s="2"/>
      <c r="K102" s="2">
        <f>_xlfn.IFNA(MATCH(J102,'Dist Factors'!$B$15:$B$431,0),0)</f>
        <v>0</v>
      </c>
      <c r="L102" s="51">
        <f t="shared" ref="L102" ca="1" si="138">F102-H102</f>
        <v>565624.78092949442</v>
      </c>
      <c r="N102" s="18" t="s">
        <v>299</v>
      </c>
      <c r="O102" s="74">
        <f>_xlfn.IFNA(MATCH(N102,'Dist Factors'!$B$15:$B$431,0),0)</f>
        <v>23</v>
      </c>
      <c r="P102" s="20">
        <f ca="1">OFFSET('Dist Factors'!$B$15,$O102-1,P$14)*$L102+OFFSET('Dist Factors'!$B$15,$K102-1,P$14)*$H102</f>
        <v>65950.711314555854</v>
      </c>
      <c r="R102" s="20">
        <f ca="1">OFFSET('Dist Factors'!$B$15,$O102-1,R$14)*$L102+OFFSET('Dist Factors'!$B$15,$K102-1,R$14)*$H102</f>
        <v>12614.033806575584</v>
      </c>
      <c r="S102" s="20"/>
      <c r="T102" s="20">
        <f ca="1">OFFSET('Dist Factors'!$B$15,$O102-1,T$14)*$L102+OFFSET('Dist Factors'!$B$15,$K102-1,T$14)*$H102</f>
        <v>66903.380851059526</v>
      </c>
      <c r="U102" s="20"/>
      <c r="V102" s="20">
        <f ca="1">OFFSET('Dist Factors'!$B$15,$O102-1,V$14)*$L102+OFFSET('Dist Factors'!$B$15,$K102-1,V$14)*$H102</f>
        <v>0</v>
      </c>
      <c r="W102" s="9"/>
      <c r="X102" s="20">
        <f ca="1">OFFSET('Dist Factors'!$B$15,$O102-1,X$14)*$L102+OFFSET('Dist Factors'!$B$15,$K102-1,X$14)*$H102</f>
        <v>87870.752514497537</v>
      </c>
      <c r="Y102" s="9"/>
      <c r="Z102" s="20">
        <f ca="1">OFFSET('Dist Factors'!$B$15,$O102-1,Z$14)*$L102+OFFSET('Dist Factors'!$B$15,$K102-1,Z$14)*$H102</f>
        <v>167835.0176424954</v>
      </c>
      <c r="AA102" s="20"/>
      <c r="AB102" s="20">
        <f ca="1">OFFSET('Dist Factors'!$B$15,$O102-1,AB$14)*$L102+OFFSET('Dist Factors'!$B$15,$K102-1,AB$14)*$H102</f>
        <v>150968.24809454844</v>
      </c>
      <c r="AC102" s="9"/>
      <c r="AD102" s="20">
        <f ca="1">OFFSET('Dist Factors'!$B$15,$O102-1,AD$14)*$L102+OFFSET('Dist Factors'!$B$15,$K102-1,AD$14)*$H102</f>
        <v>13482.636705762123</v>
      </c>
      <c r="AE102" s="9"/>
      <c r="AF102" s="20">
        <f ca="1">OFFSET('Dist Factors'!$B$15,$O102-1,AF$14)*$L102+OFFSET('Dist Factors'!$B$15,$K102-1,AF$14)*$H102</f>
        <v>0</v>
      </c>
      <c r="AG102" s="9"/>
      <c r="AH102" s="20">
        <f ca="1">OFFSET('Dist Factors'!$B$15,$O102-1,AH$14)*$L102+OFFSET('Dist Factors'!$B$15,$K102-1,AH$14)*$H102</f>
        <v>0</v>
      </c>
      <c r="AI102" s="9"/>
      <c r="AJ102" s="20">
        <f ca="1">SUM(P102:AI102)</f>
        <v>565624.78092949442</v>
      </c>
      <c r="AL102" s="26" t="str">
        <f t="shared" ca="1" si="34"/>
        <v/>
      </c>
      <c r="AM102" s="52"/>
    </row>
    <row r="103" spans="2:60" x14ac:dyDescent="0.2">
      <c r="B103" s="18">
        <f>B102+1</f>
        <v>59</v>
      </c>
      <c r="D103" s="1" t="s">
        <v>56</v>
      </c>
      <c r="F103" s="89">
        <f ca="1">Function!V103</f>
        <v>47226.529641032546</v>
      </c>
      <c r="H103" s="89"/>
      <c r="K103" s="2">
        <f>_xlfn.IFNA(MATCH(J103,'Dist Factors'!$B$15:$B$431,0),0)</f>
        <v>0</v>
      </c>
      <c r="L103" s="89">
        <f t="shared" ref="L103" ca="1" si="139">F103-H103</f>
        <v>47226.529641032546</v>
      </c>
      <c r="N103" s="18" t="s">
        <v>297</v>
      </c>
      <c r="O103" s="74">
        <f>_xlfn.IFNA(MATCH(N103,'Dist Factors'!$B$15:$B$431,0),0)</f>
        <v>26</v>
      </c>
      <c r="P103" s="20">
        <f ca="1">OFFSET('Dist Factors'!$B$15,$O103-1,P$14)*$L103+OFFSET('Dist Factors'!$B$15,$K103-1,P$14)*$H103</f>
        <v>6271.8865525411084</v>
      </c>
      <c r="R103" s="20">
        <f ca="1">OFFSET('Dist Factors'!$B$15,$O103-1,R$14)*$L103+OFFSET('Dist Factors'!$B$15,$K103-1,R$14)*$H103</f>
        <v>1199.5896242486667</v>
      </c>
      <c r="S103" s="20"/>
      <c r="T103" s="20">
        <f ca="1">OFFSET('Dist Factors'!$B$15,$O103-1,T$14)*$L103+OFFSET('Dist Factors'!$B$15,$K103-1,T$14)*$H103</f>
        <v>6362.4850485378329</v>
      </c>
      <c r="U103" s="20"/>
      <c r="V103" s="20">
        <f ca="1">OFFSET('Dist Factors'!$B$15,$O103-1,V$14)*$L103+OFFSET('Dist Factors'!$B$15,$K103-1,V$14)*$H103</f>
        <v>1967.1715600838199</v>
      </c>
      <c r="W103" s="9"/>
      <c r="X103" s="20">
        <f ca="1">OFFSET('Dist Factors'!$B$15,$O103-1,X$14)*$L103+OFFSET('Dist Factors'!$B$15,$K103-1,X$14)*$H103</f>
        <v>8400.3598719782221</v>
      </c>
      <c r="Y103" s="9"/>
      <c r="Z103" s="20">
        <f ca="1">OFFSET('Dist Factors'!$B$15,$O103-1,Z$14)*$L103+OFFSET('Dist Factors'!$B$15,$K103-1,Z$14)*$H103</f>
        <v>11597.179400194987</v>
      </c>
      <c r="AA103" s="20"/>
      <c r="AB103" s="20">
        <f ca="1">OFFSET('Dist Factors'!$B$15,$O103-1,AB$14)*$L103+OFFSET('Dist Factors'!$B$15,$K103-1,AB$14)*$H103</f>
        <v>4168.4596831053404</v>
      </c>
      <c r="AC103" s="9"/>
      <c r="AD103" s="20">
        <f ca="1">OFFSET('Dist Factors'!$B$15,$O103-1,AD$14)*$L103+OFFSET('Dist Factors'!$B$15,$K103-1,AD$14)*$H103</f>
        <v>1022.2996941624154</v>
      </c>
      <c r="AE103" s="9"/>
      <c r="AF103" s="20">
        <f ca="1">OFFSET('Dist Factors'!$B$15,$O103-1,AF$14)*$L103+OFFSET('Dist Factors'!$B$15,$K103-1,AF$14)*$H103</f>
        <v>6237.0982061801597</v>
      </c>
      <c r="AG103" s="9"/>
      <c r="AH103" s="20">
        <f ca="1">OFFSET('Dist Factors'!$B$15,$O103-1,AH$14)*$L103+OFFSET('Dist Factors'!$B$15,$K103-1,AH$14)*$H103</f>
        <v>0</v>
      </c>
      <c r="AI103" s="9"/>
      <c r="AJ103" s="20">
        <f ca="1">SUM(P103:AI103)</f>
        <v>47226.529641032561</v>
      </c>
      <c r="AL103" s="26" t="str">
        <f t="shared" ca="1" si="34"/>
        <v/>
      </c>
      <c r="AM103" s="52"/>
    </row>
    <row r="104" spans="2:60" x14ac:dyDescent="0.2">
      <c r="B104" s="18">
        <f>B103+1</f>
        <v>60</v>
      </c>
      <c r="D104" s="1" t="s">
        <v>84</v>
      </c>
      <c r="F104" s="42">
        <f ca="1">F102+F103</f>
        <v>612851.31057052698</v>
      </c>
      <c r="H104" s="42">
        <f>H102+H103</f>
        <v>0</v>
      </c>
      <c r="L104" s="42">
        <f ca="1">L102+L103</f>
        <v>612851.31057052698</v>
      </c>
      <c r="P104" s="10">
        <f ca="1">P102+P103</f>
        <v>72222.597867096963</v>
      </c>
      <c r="R104" s="10">
        <f ca="1">R102+R103</f>
        <v>13813.623430824251</v>
      </c>
      <c r="T104" s="10">
        <f ca="1">T102+T103</f>
        <v>73265.865899597353</v>
      </c>
      <c r="V104" s="10">
        <f ca="1">V102+V103</f>
        <v>1967.1715600838199</v>
      </c>
      <c r="X104" s="10">
        <f ca="1">X102+X103</f>
        <v>96271.112386475754</v>
      </c>
      <c r="Z104" s="10">
        <f ca="1">Z102+Z103</f>
        <v>179432.19704269039</v>
      </c>
      <c r="AB104" s="10">
        <f ca="1">AB102+AB103</f>
        <v>155136.70777765379</v>
      </c>
      <c r="AD104" s="10">
        <f ca="1">AD102+AD103</f>
        <v>14504.936399924538</v>
      </c>
      <c r="AF104" s="10">
        <f ca="1">AF102+AF103</f>
        <v>6237.0982061801597</v>
      </c>
      <c r="AH104" s="10">
        <f ca="1">AH102+AH103</f>
        <v>0</v>
      </c>
      <c r="AJ104" s="10">
        <f ca="1">AJ102+AJ103</f>
        <v>612851.31057052698</v>
      </c>
      <c r="AL104" s="26" t="str">
        <f t="shared" ca="1" si="34"/>
        <v/>
      </c>
      <c r="AM104" s="52"/>
    </row>
    <row r="105" spans="2:60" x14ac:dyDescent="0.2">
      <c r="AL105" s="26" t="str">
        <f t="shared" si="34"/>
        <v/>
      </c>
      <c r="AM105" s="52"/>
    </row>
    <row r="106" spans="2:60" x14ac:dyDescent="0.2">
      <c r="D106" s="6" t="s">
        <v>85</v>
      </c>
      <c r="F106" s="51"/>
      <c r="H106" s="51"/>
      <c r="L106" s="51"/>
      <c r="AL106" s="26" t="str">
        <f t="shared" ref="AL106:AL111" si="140">IF(ROUND(F106,4)=ROUND(AJ106,4), "", "check")</f>
        <v/>
      </c>
      <c r="AM106" s="52"/>
    </row>
    <row r="107" spans="2:60" x14ac:dyDescent="0.2">
      <c r="F107" s="51"/>
      <c r="H107" s="51"/>
      <c r="L107" s="51"/>
      <c r="AL107" s="26" t="str">
        <f t="shared" si="140"/>
        <v/>
      </c>
      <c r="AM107" s="52"/>
    </row>
    <row r="108" spans="2:60" x14ac:dyDescent="0.2">
      <c r="B108" s="18">
        <f>B104+1</f>
        <v>61</v>
      </c>
      <c r="D108" s="1" t="s">
        <v>86</v>
      </c>
      <c r="F108" s="51">
        <f ca="1">Function!V108</f>
        <v>92491.927807701548</v>
      </c>
      <c r="H108" s="51"/>
      <c r="K108" s="2">
        <f>_xlfn.IFNA(MATCH(J108,'Dist Factors'!$B$15:$B$431,0),0)</f>
        <v>0</v>
      </c>
      <c r="L108" s="51">
        <f t="shared" ref="L108:L109" ca="1" si="141">F108-H108</f>
        <v>92491.927807701548</v>
      </c>
      <c r="N108" s="18" t="s">
        <v>300</v>
      </c>
      <c r="O108" s="74">
        <f>_xlfn.IFNA(MATCH(N108,'Dist Factors'!$B$15:$B$431,0),0)</f>
        <v>47</v>
      </c>
      <c r="P108" s="20">
        <f ca="1">OFFSET('Dist Factors'!$B$15,$O108-1,P$14)*$L108+OFFSET('Dist Factors'!$B$15,$K108-1,P$14)*$H108</f>
        <v>15003.869060996582</v>
      </c>
      <c r="R108" s="20">
        <f ca="1">OFFSET('Dist Factors'!$B$15,$O108-1,R$14)*$L108+OFFSET('Dist Factors'!$B$15,$K108-1,R$14)*$H108</f>
        <v>2869.7084200071899</v>
      </c>
      <c r="S108" s="20"/>
      <c r="T108" s="20">
        <f ca="1">OFFSET('Dist Factors'!$B$15,$O108-1,T$14)*$L108+OFFSET('Dist Factors'!$B$15,$K108-1,T$14)*$H108</f>
        <v>15208.202641197706</v>
      </c>
      <c r="U108" s="20"/>
      <c r="V108" s="20">
        <f ca="1">OFFSET('Dist Factors'!$B$15,$O108-1,V$14)*$L108+OFFSET('Dist Factors'!$B$15,$K108-1,V$14)*$H108</f>
        <v>111.03719011100868</v>
      </c>
      <c r="W108" s="9"/>
      <c r="X108" s="20">
        <f ca="1">OFFSET('Dist Factors'!$B$15,$O108-1,X$14)*$L108+OFFSET('Dist Factors'!$B$15,$K108-1,X$14)*$H108</f>
        <v>20466.999088356621</v>
      </c>
      <c r="Y108" s="9"/>
      <c r="Z108" s="20">
        <f ca="1">OFFSET('Dist Factors'!$B$15,$O108-1,Z$14)*$L108+OFFSET('Dist Factors'!$B$15,$K108-1,Z$14)*$H108</f>
        <v>27935.590323067208</v>
      </c>
      <c r="AA108" s="20"/>
      <c r="AB108" s="20">
        <f ca="1">OFFSET('Dist Factors'!$B$15,$O108-1,AB$14)*$L108+OFFSET('Dist Factors'!$B$15,$K108-1,AB$14)*$H108</f>
        <v>8268.9207890206326</v>
      </c>
      <c r="AC108" s="9"/>
      <c r="AD108" s="20">
        <f ca="1">OFFSET('Dist Factors'!$B$15,$O108-1,AD$14)*$L108+OFFSET('Dist Factors'!$B$15,$K108-1,AD$14)*$H108</f>
        <v>2275.5466798388866</v>
      </c>
      <c r="AE108" s="9"/>
      <c r="AF108" s="20">
        <f ca="1">OFFSET('Dist Factors'!$B$15,$O108-1,AF$14)*$L108+OFFSET('Dist Factors'!$B$15,$K108-1,AF$14)*$H108</f>
        <v>352.05361510571475</v>
      </c>
      <c r="AG108" s="9"/>
      <c r="AH108" s="20">
        <f ca="1">OFFSET('Dist Factors'!$B$15,$O108-1,AH$14)*$L108+OFFSET('Dist Factors'!$B$15,$K108-1,AH$14)*$H108</f>
        <v>0</v>
      </c>
      <c r="AI108" s="9"/>
      <c r="AJ108" s="9">
        <f ca="1">SUM(P108:AI108)</f>
        <v>92491.927807701548</v>
      </c>
      <c r="AL108" s="26" t="str">
        <f t="shared" ca="1" si="140"/>
        <v/>
      </c>
      <c r="AM108" s="52"/>
    </row>
    <row r="109" spans="2:60" x14ac:dyDescent="0.2">
      <c r="B109" s="18">
        <f>B108+1</f>
        <v>62</v>
      </c>
      <c r="D109" s="1" t="s">
        <v>88</v>
      </c>
      <c r="F109" s="51">
        <f ca="1">Function!V109</f>
        <v>95278.782195306019</v>
      </c>
      <c r="H109" s="51"/>
      <c r="K109" s="2">
        <f>_xlfn.IFNA(MATCH(J109,'Dist Factors'!$B$15:$B$431,0),0)</f>
        <v>0</v>
      </c>
      <c r="L109" s="51">
        <f t="shared" ca="1" si="141"/>
        <v>95278.782195306019</v>
      </c>
      <c r="N109" s="18" t="s">
        <v>301</v>
      </c>
      <c r="O109" s="74">
        <f>_xlfn.IFNA(MATCH(N109,'Dist Factors'!$B$15:$B$431,0),0)</f>
        <v>44</v>
      </c>
      <c r="P109" s="20">
        <f ca="1">OFFSET('Dist Factors'!$B$15,$O109-1,P$14)*$L109+OFFSET('Dist Factors'!$B$15,$K109-1,P$14)*$H109</f>
        <v>19694.934093863736</v>
      </c>
      <c r="R109" s="20">
        <f ca="1">OFFSET('Dist Factors'!$B$15,$O109-1,R$14)*$L109+OFFSET('Dist Factors'!$B$15,$K109-1,R$14)*$H109</f>
        <v>3766.9429112502116</v>
      </c>
      <c r="S109" s="20"/>
      <c r="T109" s="20">
        <f ca="1">OFFSET('Dist Factors'!$B$15,$O109-1,T$14)*$L109+OFFSET('Dist Factors'!$B$15,$K109-1,T$14)*$H109</f>
        <v>21290.651503878958</v>
      </c>
      <c r="U109" s="20"/>
      <c r="V109" s="20">
        <f ca="1">OFFSET('Dist Factors'!$B$15,$O109-1,V$14)*$L109+OFFSET('Dist Factors'!$B$15,$K109-1,V$14)*$H109</f>
        <v>0</v>
      </c>
      <c r="W109" s="9"/>
      <c r="X109" s="20">
        <f ca="1">OFFSET('Dist Factors'!$B$15,$O109-1,X$14)*$L109+OFFSET('Dist Factors'!$B$15,$K109-1,X$14)*$H109</f>
        <v>32109.185356070342</v>
      </c>
      <c r="Y109" s="9"/>
      <c r="Z109" s="20">
        <f ca="1">OFFSET('Dist Factors'!$B$15,$O109-1,Z$14)*$L109+OFFSET('Dist Factors'!$B$15,$K109-1,Z$14)*$H109</f>
        <v>18417.068330242775</v>
      </c>
      <c r="AA109" s="20"/>
      <c r="AB109" s="20">
        <f ca="1">OFFSET('Dist Factors'!$B$15,$O109-1,AB$14)*$L109+OFFSET('Dist Factors'!$B$15,$K109-1,AB$14)*$H109</f>
        <v>0</v>
      </c>
      <c r="AC109" s="9"/>
      <c r="AD109" s="20">
        <f ca="1">OFFSET('Dist Factors'!$B$15,$O109-1,AD$14)*$L109+OFFSET('Dist Factors'!$B$15,$K109-1,AD$14)*$H109</f>
        <v>0</v>
      </c>
      <c r="AE109" s="9"/>
      <c r="AF109" s="20">
        <f ca="1">OFFSET('Dist Factors'!$B$15,$O109-1,AF$14)*$L109+OFFSET('Dist Factors'!$B$15,$K109-1,AF$14)*$H109</f>
        <v>0</v>
      </c>
      <c r="AG109" s="9"/>
      <c r="AH109" s="20">
        <f ca="1">OFFSET('Dist Factors'!$B$15,$O109-1,AH$14)*$L109+OFFSET('Dist Factors'!$B$15,$K109-1,AH$14)*$H109</f>
        <v>0</v>
      </c>
      <c r="AI109" s="9"/>
      <c r="AJ109" s="9">
        <f ca="1">SUM(P109:AI109)</f>
        <v>95278.782195306034</v>
      </c>
      <c r="AL109" s="26" t="str">
        <f t="shared" ca="1" si="140"/>
        <v/>
      </c>
      <c r="AM109" s="52"/>
    </row>
    <row r="110" spans="2:60" x14ac:dyDescent="0.2">
      <c r="B110" s="18">
        <f>B109+1</f>
        <v>63</v>
      </c>
      <c r="D110" s="1" t="s">
        <v>90</v>
      </c>
      <c r="F110" s="42">
        <f ca="1">F108+F109</f>
        <v>187770.71000300755</v>
      </c>
      <c r="H110" s="42">
        <f>H108+H109</f>
        <v>0</v>
      </c>
      <c r="L110" s="42">
        <f ca="1">L108+L109</f>
        <v>187770.71000300755</v>
      </c>
      <c r="P110" s="10">
        <f ca="1">P108+P109</f>
        <v>34698.803154860318</v>
      </c>
      <c r="R110" s="10">
        <f ca="1">R108+R109</f>
        <v>6636.6513312574016</v>
      </c>
      <c r="T110" s="10">
        <f ca="1">T108+T109</f>
        <v>36498.854145076664</v>
      </c>
      <c r="V110" s="10">
        <f ca="1">V108+V109</f>
        <v>111.03719011100868</v>
      </c>
      <c r="X110" s="10">
        <f ca="1">X108+X109</f>
        <v>52576.184444426966</v>
      </c>
      <c r="Z110" s="10">
        <f ca="1">Z108+Z109</f>
        <v>46352.658653309983</v>
      </c>
      <c r="AB110" s="10">
        <f ca="1">AB108+AB109</f>
        <v>8268.9207890206326</v>
      </c>
      <c r="AD110" s="10">
        <f ca="1">AD108+AD109</f>
        <v>2275.5466798388866</v>
      </c>
      <c r="AF110" s="10">
        <f ca="1">AF108+AF109</f>
        <v>352.05361510571475</v>
      </c>
      <c r="AH110" s="10">
        <f ca="1">AH108+AH109</f>
        <v>0</v>
      </c>
      <c r="AJ110" s="10">
        <f ca="1">AJ108+AJ109</f>
        <v>187770.71000300758</v>
      </c>
      <c r="AL110" s="26" t="str">
        <f t="shared" ca="1" si="140"/>
        <v/>
      </c>
      <c r="AM110" s="52"/>
    </row>
    <row r="111" spans="2:60" x14ac:dyDescent="0.2">
      <c r="AL111" s="26" t="str">
        <f t="shared" si="140"/>
        <v/>
      </c>
      <c r="AM111" s="52"/>
    </row>
    <row r="112" spans="2:60" x14ac:dyDescent="0.2">
      <c r="AL112" s="26" t="str">
        <f t="shared" si="34"/>
        <v/>
      </c>
      <c r="AM112" s="52"/>
      <c r="AR112" s="2" t="s">
        <v>275</v>
      </c>
      <c r="AT112" s="2" t="s">
        <v>275</v>
      </c>
      <c r="AV112" s="2" t="s">
        <v>276</v>
      </c>
      <c r="AX112" s="2" t="s">
        <v>175</v>
      </c>
      <c r="BH112" s="2" t="s">
        <v>274</v>
      </c>
    </row>
    <row r="113" spans="2:64" x14ac:dyDescent="0.2">
      <c r="D113" s="6" t="s">
        <v>91</v>
      </c>
      <c r="AL113" s="26" t="str">
        <f t="shared" si="34"/>
        <v/>
      </c>
      <c r="AM113" s="52"/>
      <c r="AO113" s="2" t="s">
        <v>92</v>
      </c>
      <c r="AP113" s="2" t="s">
        <v>93</v>
      </c>
      <c r="AR113" s="2" t="s">
        <v>280</v>
      </c>
      <c r="AS113" s="2"/>
      <c r="AT113" s="2" t="s">
        <v>280</v>
      </c>
      <c r="AU113" s="2"/>
      <c r="AV113" s="2" t="s">
        <v>280</v>
      </c>
      <c r="AW113" s="2"/>
      <c r="AX113" s="2" t="s">
        <v>277</v>
      </c>
      <c r="AY113" s="2"/>
      <c r="AZ113" s="2" t="s">
        <v>20</v>
      </c>
      <c r="BA113" s="2"/>
      <c r="BB113" s="2" t="s">
        <v>20</v>
      </c>
      <c r="BC113" s="2"/>
      <c r="BD113" s="2" t="s">
        <v>20</v>
      </c>
      <c r="BE113" s="2"/>
      <c r="BF113" s="2" t="s">
        <v>20</v>
      </c>
      <c r="BG113" s="2"/>
      <c r="BH113" s="2" t="s">
        <v>277</v>
      </c>
      <c r="BI113" s="2"/>
      <c r="BJ113" s="2" t="s">
        <v>20</v>
      </c>
    </row>
    <row r="114" spans="2:64" x14ac:dyDescent="0.2">
      <c r="AL114" s="26" t="str">
        <f t="shared" si="34"/>
        <v/>
      </c>
      <c r="AM114" s="52"/>
      <c r="AO114" s="34" t="s">
        <v>94</v>
      </c>
      <c r="AP114" s="34" t="s">
        <v>95</v>
      </c>
      <c r="AR114" s="34" t="s">
        <v>287</v>
      </c>
      <c r="AS114" s="2"/>
      <c r="AT114" s="34" t="s">
        <v>288</v>
      </c>
      <c r="AU114" s="2"/>
      <c r="AV114" s="34" t="s">
        <v>289</v>
      </c>
      <c r="AW114" s="2"/>
      <c r="AX114" s="34" t="s">
        <v>10</v>
      </c>
      <c r="AY114" s="2"/>
      <c r="AZ114" s="34" t="s">
        <v>41</v>
      </c>
      <c r="BA114" s="2"/>
      <c r="BB114" s="34" t="s">
        <v>49</v>
      </c>
      <c r="BC114" s="2"/>
      <c r="BD114" s="34" t="s">
        <v>281</v>
      </c>
      <c r="BE114" s="2"/>
      <c r="BF114" s="34" t="s">
        <v>282</v>
      </c>
      <c r="BG114" s="2"/>
      <c r="BH114" s="34" t="s">
        <v>10</v>
      </c>
      <c r="BI114" s="2"/>
      <c r="BJ114" s="34" t="s">
        <v>173</v>
      </c>
      <c r="BL114" s="34" t="s">
        <v>2</v>
      </c>
    </row>
    <row r="115" spans="2:64" x14ac:dyDescent="0.2">
      <c r="D115" s="1" t="s">
        <v>17</v>
      </c>
      <c r="AL115" s="26" t="str">
        <f t="shared" si="34"/>
        <v/>
      </c>
      <c r="AM115" s="52"/>
    </row>
    <row r="116" spans="2:64" x14ac:dyDescent="0.2">
      <c r="B116" s="18">
        <f>B110+1</f>
        <v>64</v>
      </c>
      <c r="D116" s="36" t="s">
        <v>97</v>
      </c>
      <c r="F116" s="51">
        <f ca="1">Function!V116</f>
        <v>0</v>
      </c>
      <c r="H116" s="79"/>
      <c r="K116" s="2">
        <f>_xlfn.IFNA(MATCH(J116,'Dist Factors'!$B$15:$B$431,0),0)</f>
        <v>0</v>
      </c>
      <c r="L116" s="51">
        <f t="shared" ref="L116:L119" ca="1" si="142">F116-H116</f>
        <v>0</v>
      </c>
      <c r="O116" s="74">
        <f>_xlfn.IFNA(MATCH(N116,'Dist Factors'!$B$15:$B$431,0),0)</f>
        <v>0</v>
      </c>
      <c r="P116" s="20">
        <f ca="1">OFFSET('Dist Factors'!$B$15,$O116-1,P$14)*$L116+OFFSET('Dist Factors'!$B$15,$K116-1,P$14)*$H116</f>
        <v>0</v>
      </c>
      <c r="R116" s="20">
        <f ca="1">OFFSET('Dist Factors'!$B$15,$O116-1,R$14)*$L116+OFFSET('Dist Factors'!$B$15,$K116-1,R$14)*$H116</f>
        <v>0</v>
      </c>
      <c r="S116" s="20"/>
      <c r="T116" s="20">
        <f ca="1">OFFSET('Dist Factors'!$B$15,$O116-1,T$14)*$L116+OFFSET('Dist Factors'!$B$15,$K116-1,T$14)*$H116</f>
        <v>0</v>
      </c>
      <c r="U116" s="20"/>
      <c r="V116" s="20">
        <f ca="1">OFFSET('Dist Factors'!$B$15,$O116-1,V$14)*$L116+OFFSET('Dist Factors'!$B$15,$K116-1,V$14)*$H116</f>
        <v>0</v>
      </c>
      <c r="W116" s="9"/>
      <c r="X116" s="20">
        <f ca="1">OFFSET('Dist Factors'!$B$15,$O116-1,X$14)*$L116+OFFSET('Dist Factors'!$B$15,$K116-1,X$14)*$H116</f>
        <v>0</v>
      </c>
      <c r="Y116" s="9"/>
      <c r="Z116" s="20">
        <f ca="1">OFFSET('Dist Factors'!$B$15,$O116-1,Z$14)*$L116+OFFSET('Dist Factors'!$B$15,$K116-1,Z$14)*$H116</f>
        <v>0</v>
      </c>
      <c r="AA116" s="20"/>
      <c r="AB116" s="20">
        <f ca="1">OFFSET('Dist Factors'!$B$15,$O116-1,AB$14)*$L116+OFFSET('Dist Factors'!$B$15,$K116-1,AB$14)*$H116</f>
        <v>0</v>
      </c>
      <c r="AC116" s="9"/>
      <c r="AD116" s="20">
        <f ca="1">OFFSET('Dist Factors'!$B$15,$O116-1,AD$14)*$L116+OFFSET('Dist Factors'!$B$15,$K116-1,AD$14)*$H116</f>
        <v>0</v>
      </c>
      <c r="AE116" s="9"/>
      <c r="AF116" s="20">
        <f ca="1">OFFSET('Dist Factors'!$B$15,$O116-1,AF$14)*$L116+OFFSET('Dist Factors'!$B$15,$K116-1,AF$14)*$H116</f>
        <v>0</v>
      </c>
      <c r="AG116" s="9"/>
      <c r="AH116" s="20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26" t="str">
        <f t="shared" ca="1" si="34"/>
        <v/>
      </c>
      <c r="AM116" s="52"/>
      <c r="AO116" s="93">
        <f ca="1">Function!AL116</f>
        <v>0</v>
      </c>
      <c r="AP116" s="99">
        <f t="shared" ref="AP116:AP122" ca="1" si="143">IFERROR(AO116/F116,0)</f>
        <v>0</v>
      </c>
      <c r="AR116" s="51">
        <f t="shared" ref="AR116:AR158" ca="1" si="144">$AP116*P116</f>
        <v>0</v>
      </c>
      <c r="AT116" s="51">
        <f t="shared" ref="AT116:AT158" ca="1" si="145">$AP116*R116</f>
        <v>0</v>
      </c>
      <c r="AV116" s="51">
        <f t="shared" ref="AV116:AV158" ca="1" si="146">$AP116*T116</f>
        <v>0</v>
      </c>
      <c r="AX116" s="51">
        <f t="shared" ref="AX116:AX158" ca="1" si="147">$AP116*V116</f>
        <v>0</v>
      </c>
      <c r="AZ116" s="51">
        <f t="shared" ref="AZ116:AZ158" ca="1" si="148">$AP116*X116</f>
        <v>0</v>
      </c>
      <c r="BB116" s="51">
        <f t="shared" ref="BB116:BB158" ca="1" si="149">$AP116*Z116</f>
        <v>0</v>
      </c>
      <c r="BD116" s="51">
        <f t="shared" ref="BD116:BD158" ca="1" si="150">$AP116*AB116</f>
        <v>0</v>
      </c>
      <c r="BF116" s="51">
        <f t="shared" ref="BF116:BF158" ca="1" si="151">$AP116*AD116</f>
        <v>0</v>
      </c>
      <c r="BH116" s="51">
        <f t="shared" ref="BH116:BH158" ca="1" si="152">$AP116*AF116</f>
        <v>0</v>
      </c>
      <c r="BJ116" s="51">
        <f t="shared" ref="BJ116:BJ158" ca="1" si="153">$AP116*AH116</f>
        <v>0</v>
      </c>
      <c r="BL116" s="51">
        <f ca="1">SUM(AR116:BJ116)</f>
        <v>0</v>
      </c>
    </row>
    <row r="117" spans="2:64" x14ac:dyDescent="0.2">
      <c r="B117" s="18">
        <f t="shared" ref="B117:B122" si="154">B116+1</f>
        <v>65</v>
      </c>
      <c r="D117" s="36" t="s">
        <v>99</v>
      </c>
      <c r="F117" s="51">
        <f ca="1">Function!V117</f>
        <v>0</v>
      </c>
      <c r="H117" s="79"/>
      <c r="K117" s="2">
        <f>_xlfn.IFNA(MATCH(J117,'Dist Factors'!$B$15:$B$431,0),0)</f>
        <v>0</v>
      </c>
      <c r="L117" s="51">
        <f t="shared" ca="1" si="142"/>
        <v>0</v>
      </c>
      <c r="O117" s="74">
        <f>_xlfn.IFNA(MATCH(N117,'Dist Factors'!$B$15:$B$431,0),0)</f>
        <v>0</v>
      </c>
      <c r="P117" s="20">
        <f ca="1">OFFSET('Dist Factors'!$B$15,$O117-1,P$14)*$L117+OFFSET('Dist Factors'!$B$15,$K117-1,P$14)*$H117</f>
        <v>0</v>
      </c>
      <c r="R117" s="20">
        <f ca="1">OFFSET('Dist Factors'!$B$15,$O117-1,R$14)*$L117+OFFSET('Dist Factors'!$B$15,$K117-1,R$14)*$H117</f>
        <v>0</v>
      </c>
      <c r="S117" s="20"/>
      <c r="T117" s="20">
        <f ca="1">OFFSET('Dist Factors'!$B$15,$O117-1,T$14)*$L117+OFFSET('Dist Factors'!$B$15,$K117-1,T$14)*$H117</f>
        <v>0</v>
      </c>
      <c r="U117" s="20"/>
      <c r="V117" s="20">
        <f ca="1">OFFSET('Dist Factors'!$B$15,$O117-1,V$14)*$L117+OFFSET('Dist Factors'!$B$15,$K117-1,V$14)*$H117</f>
        <v>0</v>
      </c>
      <c r="W117" s="9"/>
      <c r="X117" s="20">
        <f ca="1">OFFSET('Dist Factors'!$B$15,$O117-1,X$14)*$L117+OFFSET('Dist Factors'!$B$15,$K117-1,X$14)*$H117</f>
        <v>0</v>
      </c>
      <c r="Y117" s="9"/>
      <c r="Z117" s="20">
        <f ca="1">OFFSET('Dist Factors'!$B$15,$O117-1,Z$14)*$L117+OFFSET('Dist Factors'!$B$15,$K117-1,Z$14)*$H117</f>
        <v>0</v>
      </c>
      <c r="AA117" s="20"/>
      <c r="AB117" s="20">
        <f ca="1">OFFSET('Dist Factors'!$B$15,$O117-1,AB$14)*$L117+OFFSET('Dist Factors'!$B$15,$K117-1,AB$14)*$H117</f>
        <v>0</v>
      </c>
      <c r="AC117" s="9"/>
      <c r="AD117" s="20">
        <f ca="1">OFFSET('Dist Factors'!$B$15,$O117-1,AD$14)*$L117+OFFSET('Dist Factors'!$B$15,$K117-1,AD$14)*$H117</f>
        <v>0</v>
      </c>
      <c r="AE117" s="9"/>
      <c r="AF117" s="20">
        <f ca="1">OFFSET('Dist Factors'!$B$15,$O117-1,AF$14)*$L117+OFFSET('Dist Factors'!$B$15,$K117-1,AF$14)*$H117</f>
        <v>0</v>
      </c>
      <c r="AG117" s="9"/>
      <c r="AH117" s="20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26" t="str">
        <f t="shared" ca="1" si="34"/>
        <v/>
      </c>
      <c r="AM117" s="52"/>
      <c r="AO117" s="93">
        <f ca="1">Function!AL117</f>
        <v>0</v>
      </c>
      <c r="AP117" s="99">
        <f t="shared" ca="1" si="143"/>
        <v>0</v>
      </c>
      <c r="AR117" s="51">
        <f t="shared" ca="1" si="144"/>
        <v>0</v>
      </c>
      <c r="AT117" s="51">
        <f t="shared" ca="1" si="145"/>
        <v>0</v>
      </c>
      <c r="AV117" s="51">
        <f t="shared" ca="1" si="146"/>
        <v>0</v>
      </c>
      <c r="AX117" s="51">
        <f t="shared" ca="1" si="147"/>
        <v>0</v>
      </c>
      <c r="AZ117" s="51">
        <f t="shared" ca="1" si="148"/>
        <v>0</v>
      </c>
      <c r="BB117" s="51">
        <f t="shared" ca="1" si="149"/>
        <v>0</v>
      </c>
      <c r="BD117" s="51">
        <f t="shared" ca="1" si="150"/>
        <v>0</v>
      </c>
      <c r="BF117" s="51">
        <f t="shared" ca="1" si="151"/>
        <v>0</v>
      </c>
      <c r="BH117" s="51">
        <f t="shared" ca="1" si="152"/>
        <v>0</v>
      </c>
      <c r="BJ117" s="51">
        <f t="shared" ca="1" si="153"/>
        <v>0</v>
      </c>
      <c r="BL117" s="51">
        <f t="shared" ref="BL117:BL160" ca="1" si="155">SUM(AR117:BJ117)</f>
        <v>0</v>
      </c>
    </row>
    <row r="118" spans="2:64" x14ac:dyDescent="0.2">
      <c r="B118" s="18">
        <f t="shared" si="154"/>
        <v>66</v>
      </c>
      <c r="D118" s="36" t="s">
        <v>101</v>
      </c>
      <c r="F118" s="51">
        <f ca="1">Function!V118</f>
        <v>16614.592810299422</v>
      </c>
      <c r="H118" s="79"/>
      <c r="K118" s="2">
        <f>_xlfn.IFNA(MATCH(J118,'Dist Factors'!$B$15:$B$431,0),0)</f>
        <v>0</v>
      </c>
      <c r="L118" s="51">
        <f t="shared" ca="1" si="142"/>
        <v>16614.592810299422</v>
      </c>
      <c r="N118" s="18" t="s">
        <v>302</v>
      </c>
      <c r="O118" s="74">
        <f>_xlfn.IFNA(MATCH(N118,'Dist Factors'!$B$15:$B$431,0),0)</f>
        <v>20</v>
      </c>
      <c r="P118" s="20">
        <f ca="1">OFFSET('Dist Factors'!$B$15,$O118-1,P$14)*$L118+OFFSET('Dist Factors'!$B$15,$K118-1,P$14)*$H118</f>
        <v>0</v>
      </c>
      <c r="R118" s="20">
        <f ca="1">OFFSET('Dist Factors'!$B$15,$O118-1,R$14)*$L118+OFFSET('Dist Factors'!$B$15,$K118-1,R$14)*$H118</f>
        <v>0</v>
      </c>
      <c r="S118" s="20"/>
      <c r="T118" s="20">
        <f ca="1">OFFSET('Dist Factors'!$B$15,$O118-1,T$14)*$L118+OFFSET('Dist Factors'!$B$15,$K118-1,T$14)*$H118</f>
        <v>0</v>
      </c>
      <c r="U118" s="20"/>
      <c r="V118" s="20">
        <f ca="1">OFFSET('Dist Factors'!$B$15,$O118-1,V$14)*$L118+OFFSET('Dist Factors'!$B$15,$K118-1,V$14)*$H118</f>
        <v>0</v>
      </c>
      <c r="W118" s="9"/>
      <c r="X118" s="20">
        <f ca="1">OFFSET('Dist Factors'!$B$15,$O118-1,X$14)*$L118+OFFSET('Dist Factors'!$B$15,$K118-1,X$14)*$H118</f>
        <v>0</v>
      </c>
      <c r="Y118" s="9"/>
      <c r="Z118" s="20">
        <f ca="1">OFFSET('Dist Factors'!$B$15,$O118-1,Z$14)*$L118+OFFSET('Dist Factors'!$B$15,$K118-1,Z$14)*$H118</f>
        <v>0</v>
      </c>
      <c r="AA118" s="20"/>
      <c r="AB118" s="20">
        <f ca="1">OFFSET('Dist Factors'!$B$15,$O118-1,AB$14)*$L118+OFFSET('Dist Factors'!$B$15,$K118-1,AB$14)*$H118</f>
        <v>0</v>
      </c>
      <c r="AC118" s="9"/>
      <c r="AD118" s="20">
        <f ca="1">OFFSET('Dist Factors'!$B$15,$O118-1,AD$14)*$L118+OFFSET('Dist Factors'!$B$15,$K118-1,AD$14)*$H118</f>
        <v>0</v>
      </c>
      <c r="AE118" s="9"/>
      <c r="AF118" s="20">
        <f ca="1">OFFSET('Dist Factors'!$B$15,$O118-1,AF$14)*$L118+OFFSET('Dist Factors'!$B$15,$K118-1,AF$14)*$H118</f>
        <v>0</v>
      </c>
      <c r="AG118" s="9"/>
      <c r="AH118" s="20">
        <f ca="1">OFFSET('Dist Factors'!$B$15,$O118-1,AH$14)*$L118+OFFSET('Dist Factors'!$B$15,$K118-1,AH$14)*$H118</f>
        <v>16614.592810299422</v>
      </c>
      <c r="AI118" s="9"/>
      <c r="AJ118" s="9">
        <f ca="1">SUM(P118:AI118)</f>
        <v>16614.592810299422</v>
      </c>
      <c r="AL118" s="26" t="str">
        <f t="shared" ca="1" si="34"/>
        <v/>
      </c>
      <c r="AM118" s="52"/>
      <c r="AO118" s="93">
        <f ca="1">Function!AL118</f>
        <v>0</v>
      </c>
      <c r="AP118" s="99">
        <f t="shared" ca="1" si="143"/>
        <v>0</v>
      </c>
      <c r="AR118" s="51">
        <f t="shared" ca="1" si="144"/>
        <v>0</v>
      </c>
      <c r="AT118" s="51">
        <f t="shared" ca="1" si="145"/>
        <v>0</v>
      </c>
      <c r="AV118" s="51">
        <f t="shared" ca="1" si="146"/>
        <v>0</v>
      </c>
      <c r="AX118" s="51">
        <f t="shared" ca="1" si="147"/>
        <v>0</v>
      </c>
      <c r="AZ118" s="51">
        <f t="shared" ca="1" si="148"/>
        <v>0</v>
      </c>
      <c r="BB118" s="51">
        <f t="shared" ca="1" si="149"/>
        <v>0</v>
      </c>
      <c r="BD118" s="51">
        <f t="shared" ca="1" si="150"/>
        <v>0</v>
      </c>
      <c r="BF118" s="51">
        <f t="shared" ca="1" si="151"/>
        <v>0</v>
      </c>
      <c r="BH118" s="51">
        <f t="shared" ca="1" si="152"/>
        <v>0</v>
      </c>
      <c r="BJ118" s="51">
        <f t="shared" ca="1" si="153"/>
        <v>0</v>
      </c>
      <c r="BL118" s="51">
        <f t="shared" ca="1" si="155"/>
        <v>0</v>
      </c>
    </row>
    <row r="119" spans="2:64" x14ac:dyDescent="0.2">
      <c r="B119" s="18">
        <f t="shared" si="154"/>
        <v>67</v>
      </c>
      <c r="D119" s="36" t="s">
        <v>103</v>
      </c>
      <c r="F119" s="51">
        <f ca="1">Function!V119</f>
        <v>1725.290575876292</v>
      </c>
      <c r="H119" s="79"/>
      <c r="K119" s="2">
        <f>_xlfn.IFNA(MATCH(J119,'Dist Factors'!$B$15:$B$431,0),0)</f>
        <v>0</v>
      </c>
      <c r="L119" s="51">
        <f t="shared" ca="1" si="142"/>
        <v>1725.290575876292</v>
      </c>
      <c r="N119" s="18" t="s">
        <v>302</v>
      </c>
      <c r="O119" s="74">
        <f>_xlfn.IFNA(MATCH(N119,'Dist Factors'!$B$15:$B$431,0),0)</f>
        <v>20</v>
      </c>
      <c r="P119" s="20">
        <f ca="1">OFFSET('Dist Factors'!$B$15,$O119-1,P$14)*$L119+OFFSET('Dist Factors'!$B$15,$K119-1,P$14)*$H119</f>
        <v>0</v>
      </c>
      <c r="R119" s="20">
        <f ca="1">OFFSET('Dist Factors'!$B$15,$O119-1,R$14)*$L119+OFFSET('Dist Factors'!$B$15,$K119-1,R$14)*$H119</f>
        <v>0</v>
      </c>
      <c r="S119" s="20"/>
      <c r="T119" s="20">
        <f ca="1">OFFSET('Dist Factors'!$B$15,$O119-1,T$14)*$L119+OFFSET('Dist Factors'!$B$15,$K119-1,T$14)*$H119</f>
        <v>0</v>
      </c>
      <c r="U119" s="20"/>
      <c r="V119" s="20">
        <f ca="1">OFFSET('Dist Factors'!$B$15,$O119-1,V$14)*$L119+OFFSET('Dist Factors'!$B$15,$K119-1,V$14)*$H119</f>
        <v>0</v>
      </c>
      <c r="W119" s="9"/>
      <c r="X119" s="20">
        <f ca="1">OFFSET('Dist Factors'!$B$15,$O119-1,X$14)*$L119+OFFSET('Dist Factors'!$B$15,$K119-1,X$14)*$H119</f>
        <v>0</v>
      </c>
      <c r="Y119" s="9"/>
      <c r="Z119" s="20">
        <f ca="1">OFFSET('Dist Factors'!$B$15,$O119-1,Z$14)*$L119+OFFSET('Dist Factors'!$B$15,$K119-1,Z$14)*$H119</f>
        <v>0</v>
      </c>
      <c r="AA119" s="20"/>
      <c r="AB119" s="20">
        <f ca="1">OFFSET('Dist Factors'!$B$15,$O119-1,AB$14)*$L119+OFFSET('Dist Factors'!$B$15,$K119-1,AB$14)*$H119</f>
        <v>0</v>
      </c>
      <c r="AC119" s="9"/>
      <c r="AD119" s="20">
        <f ca="1">OFFSET('Dist Factors'!$B$15,$O119-1,AD$14)*$L119+OFFSET('Dist Factors'!$B$15,$K119-1,AD$14)*$H119</f>
        <v>0</v>
      </c>
      <c r="AE119" s="9"/>
      <c r="AF119" s="20">
        <f ca="1">OFFSET('Dist Factors'!$B$15,$O119-1,AF$14)*$L119+OFFSET('Dist Factors'!$B$15,$K119-1,AF$14)*$H119</f>
        <v>0</v>
      </c>
      <c r="AG119" s="9"/>
      <c r="AH119" s="20">
        <f ca="1">OFFSET('Dist Factors'!$B$15,$O119-1,AH$14)*$L119+OFFSET('Dist Factors'!$B$15,$K119-1,AH$14)*$H119</f>
        <v>1725.290575876292</v>
      </c>
      <c r="AI119" s="9"/>
      <c r="AJ119" s="9">
        <f t="shared" ref="AJ119:AJ161" ca="1" si="156">SUM(P119:AI119)</f>
        <v>1725.290575876292</v>
      </c>
      <c r="AL119" s="26"/>
      <c r="AM119" s="52"/>
      <c r="AO119" s="93">
        <f ca="1">Function!AL119</f>
        <v>0</v>
      </c>
      <c r="AP119" s="99">
        <f t="shared" ca="1" si="143"/>
        <v>0</v>
      </c>
      <c r="AR119" s="51">
        <f t="shared" ca="1" si="144"/>
        <v>0</v>
      </c>
      <c r="AT119" s="51">
        <f t="shared" ca="1" si="145"/>
        <v>0</v>
      </c>
      <c r="AV119" s="51">
        <f t="shared" ca="1" si="146"/>
        <v>0</v>
      </c>
      <c r="AX119" s="51">
        <f t="shared" ca="1" si="147"/>
        <v>0</v>
      </c>
      <c r="AZ119" s="51">
        <f t="shared" ca="1" si="148"/>
        <v>0</v>
      </c>
      <c r="BB119" s="51">
        <f t="shared" ca="1" si="149"/>
        <v>0</v>
      </c>
      <c r="BD119" s="51">
        <f t="shared" ca="1" si="150"/>
        <v>0</v>
      </c>
      <c r="BF119" s="51">
        <f t="shared" ca="1" si="151"/>
        <v>0</v>
      </c>
      <c r="BH119" s="51">
        <f t="shared" ca="1" si="152"/>
        <v>0</v>
      </c>
      <c r="BJ119" s="51">
        <f t="shared" ca="1" si="153"/>
        <v>0</v>
      </c>
      <c r="BL119" s="51">
        <f t="shared" ca="1" si="155"/>
        <v>0</v>
      </c>
    </row>
    <row r="120" spans="2:64" x14ac:dyDescent="0.2">
      <c r="B120" s="18">
        <f t="shared" si="154"/>
        <v>68</v>
      </c>
      <c r="D120" s="36" t="s">
        <v>105</v>
      </c>
      <c r="F120" s="51">
        <f ca="1">Function!V120</f>
        <v>0</v>
      </c>
      <c r="H120" s="79"/>
      <c r="K120" s="2">
        <f>_xlfn.IFNA(MATCH(J120,'Dist Factors'!$B$15:$B$431,0),0)</f>
        <v>0</v>
      </c>
      <c r="L120" s="51">
        <f t="shared" ref="L120:L122" ca="1" si="157">F120-H120</f>
        <v>0</v>
      </c>
      <c r="O120" s="74">
        <f>_xlfn.IFNA(MATCH(N120,'Dist Factors'!$B$15:$B$431,0),0)</f>
        <v>0</v>
      </c>
      <c r="P120" s="20">
        <f ca="1">OFFSET('Dist Factors'!$B$15,$O120-1,P$14)*$L120+OFFSET('Dist Factors'!$B$15,$K120-1,P$14)*$H120</f>
        <v>0</v>
      </c>
      <c r="R120" s="20">
        <f ca="1">OFFSET('Dist Factors'!$B$15,$O120-1,R$14)*$L120+OFFSET('Dist Factors'!$B$15,$K120-1,R$14)*$H120</f>
        <v>0</v>
      </c>
      <c r="S120" s="20"/>
      <c r="T120" s="20">
        <f ca="1">OFFSET('Dist Factors'!$B$15,$O120-1,T$14)*$L120+OFFSET('Dist Factors'!$B$15,$K120-1,T$14)*$H120</f>
        <v>0</v>
      </c>
      <c r="U120" s="20"/>
      <c r="V120" s="20">
        <f ca="1">OFFSET('Dist Factors'!$B$15,$O120-1,V$14)*$L120+OFFSET('Dist Factors'!$B$15,$K120-1,V$14)*$H120</f>
        <v>0</v>
      </c>
      <c r="W120" s="9"/>
      <c r="X120" s="20">
        <f ca="1">OFFSET('Dist Factors'!$B$15,$O120-1,X$14)*$L120+OFFSET('Dist Factors'!$B$15,$K120-1,X$14)*$H120</f>
        <v>0</v>
      </c>
      <c r="Y120" s="9"/>
      <c r="Z120" s="20">
        <f ca="1">OFFSET('Dist Factors'!$B$15,$O120-1,Z$14)*$L120+OFFSET('Dist Factors'!$B$15,$K120-1,Z$14)*$H120</f>
        <v>0</v>
      </c>
      <c r="AA120" s="20"/>
      <c r="AB120" s="20">
        <f ca="1">OFFSET('Dist Factors'!$B$15,$O120-1,AB$14)*$L120+OFFSET('Dist Factors'!$B$15,$K120-1,AB$14)*$H120</f>
        <v>0</v>
      </c>
      <c r="AC120" s="9"/>
      <c r="AD120" s="20">
        <f ca="1">OFFSET('Dist Factors'!$B$15,$O120-1,AD$14)*$L120+OFFSET('Dist Factors'!$B$15,$K120-1,AD$14)*$H120</f>
        <v>0</v>
      </c>
      <c r="AE120" s="9"/>
      <c r="AF120" s="20">
        <f ca="1">OFFSET('Dist Factors'!$B$15,$O120-1,AF$14)*$L120+OFFSET('Dist Factors'!$B$15,$K120-1,AF$14)*$H120</f>
        <v>0</v>
      </c>
      <c r="AG120" s="9"/>
      <c r="AH120" s="20">
        <f ca="1">OFFSET('Dist Factors'!$B$15,$O120-1,AH$14)*$L120+OFFSET('Dist Factors'!$B$15,$K120-1,AH$14)*$H120</f>
        <v>0</v>
      </c>
      <c r="AI120" s="9"/>
      <c r="AJ120" s="9">
        <f t="shared" ca="1" si="156"/>
        <v>0</v>
      </c>
      <c r="AL120" s="26" t="str">
        <f t="shared" ca="1" si="34"/>
        <v/>
      </c>
      <c r="AM120" s="52"/>
      <c r="AO120" s="93">
        <f ca="1">Function!AL120</f>
        <v>0</v>
      </c>
      <c r="AP120" s="99">
        <f t="shared" ca="1" si="143"/>
        <v>0</v>
      </c>
      <c r="AR120" s="51">
        <f t="shared" ca="1" si="144"/>
        <v>0</v>
      </c>
      <c r="AT120" s="51">
        <f t="shared" ca="1" si="145"/>
        <v>0</v>
      </c>
      <c r="AV120" s="51">
        <f t="shared" ca="1" si="146"/>
        <v>0</v>
      </c>
      <c r="AX120" s="51">
        <f t="shared" ca="1" si="147"/>
        <v>0</v>
      </c>
      <c r="AZ120" s="51">
        <f t="shared" ca="1" si="148"/>
        <v>0</v>
      </c>
      <c r="BB120" s="51">
        <f t="shared" ca="1" si="149"/>
        <v>0</v>
      </c>
      <c r="BD120" s="51">
        <f t="shared" ca="1" si="150"/>
        <v>0</v>
      </c>
      <c r="BF120" s="51">
        <f t="shared" ca="1" si="151"/>
        <v>0</v>
      </c>
      <c r="BH120" s="51">
        <f t="shared" ca="1" si="152"/>
        <v>0</v>
      </c>
      <c r="BJ120" s="51">
        <f t="shared" ca="1" si="153"/>
        <v>0</v>
      </c>
      <c r="BL120" s="51">
        <f t="shared" ca="1" si="155"/>
        <v>0</v>
      </c>
    </row>
    <row r="121" spans="2:64" x14ac:dyDescent="0.2">
      <c r="B121" s="18">
        <f t="shared" si="154"/>
        <v>69</v>
      </c>
      <c r="D121" s="36" t="s">
        <v>106</v>
      </c>
      <c r="F121" s="51"/>
      <c r="H121" s="79"/>
      <c r="K121" s="2">
        <f>_xlfn.IFNA(MATCH(J121,'Dist Factors'!$B$15:$B$431,0),0)</f>
        <v>0</v>
      </c>
      <c r="L121" s="51"/>
      <c r="O121" s="74">
        <f>_xlfn.IFNA(MATCH(N121,'Dist Factors'!$B$15:$B$431,0),0)</f>
        <v>0</v>
      </c>
      <c r="P121" s="20">
        <f ca="1">OFFSET('Dist Factors'!$B$15,$O121-1,P$14)*$L121+OFFSET('Dist Factors'!$B$15,$K121-1,P$14)*$H121</f>
        <v>0</v>
      </c>
      <c r="R121" s="20">
        <f ca="1">OFFSET('Dist Factors'!$B$15,$O121-1,R$14)*$L121+OFFSET('Dist Factors'!$B$15,$K121-1,R$14)*$H121</f>
        <v>0</v>
      </c>
      <c r="S121" s="20"/>
      <c r="T121" s="20">
        <f ca="1">OFFSET('Dist Factors'!$B$15,$O121-1,T$14)*$L121+OFFSET('Dist Factors'!$B$15,$K121-1,T$14)*$H121</f>
        <v>0</v>
      </c>
      <c r="U121" s="20"/>
      <c r="V121" s="20">
        <f ca="1">OFFSET('Dist Factors'!$B$15,$O121-1,V$14)*$L121+OFFSET('Dist Factors'!$B$15,$K121-1,V$14)*$H121</f>
        <v>0</v>
      </c>
      <c r="W121" s="9"/>
      <c r="X121" s="20">
        <f ca="1">OFFSET('Dist Factors'!$B$15,$O121-1,X$14)*$L121+OFFSET('Dist Factors'!$B$15,$K121-1,X$14)*$H121</f>
        <v>0</v>
      </c>
      <c r="Y121" s="9"/>
      <c r="Z121" s="20">
        <f ca="1">OFFSET('Dist Factors'!$B$15,$O121-1,Z$14)*$L121+OFFSET('Dist Factors'!$B$15,$K121-1,Z$14)*$H121</f>
        <v>0</v>
      </c>
      <c r="AA121" s="20"/>
      <c r="AB121" s="20">
        <f ca="1">OFFSET('Dist Factors'!$B$15,$O121-1,AB$14)*$L121+OFFSET('Dist Factors'!$B$15,$K121-1,AB$14)*$H121</f>
        <v>0</v>
      </c>
      <c r="AC121" s="9"/>
      <c r="AD121" s="20">
        <f ca="1">OFFSET('Dist Factors'!$B$15,$O121-1,AD$14)*$L121+OFFSET('Dist Factors'!$B$15,$K121-1,AD$14)*$H121</f>
        <v>0</v>
      </c>
      <c r="AE121" s="9"/>
      <c r="AF121" s="20">
        <f ca="1">OFFSET('Dist Factors'!$B$15,$O121-1,AF$14)*$L121+OFFSET('Dist Factors'!$B$15,$K121-1,AF$14)*$H121</f>
        <v>0</v>
      </c>
      <c r="AG121" s="9"/>
      <c r="AH121" s="20">
        <f ca="1">OFFSET('Dist Factors'!$B$15,$O121-1,AH$14)*$L121+OFFSET('Dist Factors'!$B$15,$K121-1,AH$14)*$H121</f>
        <v>0</v>
      </c>
      <c r="AI121" s="9"/>
      <c r="AJ121" s="9">
        <f t="shared" ca="1" si="156"/>
        <v>0</v>
      </c>
      <c r="AL121" s="26"/>
      <c r="AM121" s="52"/>
      <c r="AO121" s="93">
        <f ca="1">Function!AL121</f>
        <v>0</v>
      </c>
      <c r="AP121" s="99">
        <f t="shared" ca="1" si="143"/>
        <v>0</v>
      </c>
      <c r="AR121" s="51">
        <f t="shared" ca="1" si="144"/>
        <v>0</v>
      </c>
      <c r="AT121" s="51">
        <f t="shared" ca="1" si="145"/>
        <v>0</v>
      </c>
      <c r="AV121" s="51">
        <f t="shared" ca="1" si="146"/>
        <v>0</v>
      </c>
      <c r="AX121" s="51">
        <f t="shared" ca="1" si="147"/>
        <v>0</v>
      </c>
      <c r="AZ121" s="51">
        <f t="shared" ca="1" si="148"/>
        <v>0</v>
      </c>
      <c r="BB121" s="51">
        <f t="shared" ca="1" si="149"/>
        <v>0</v>
      </c>
      <c r="BD121" s="51">
        <f t="shared" ca="1" si="150"/>
        <v>0</v>
      </c>
      <c r="BF121" s="51">
        <f t="shared" ca="1" si="151"/>
        <v>0</v>
      </c>
      <c r="BH121" s="51">
        <f t="shared" ca="1" si="152"/>
        <v>0</v>
      </c>
      <c r="BJ121" s="51">
        <f t="shared" ca="1" si="153"/>
        <v>0</v>
      </c>
      <c r="BL121" s="51">
        <f t="shared" ca="1" si="155"/>
        <v>0</v>
      </c>
    </row>
    <row r="122" spans="2:64" x14ac:dyDescent="0.2">
      <c r="B122" s="18">
        <f t="shared" si="154"/>
        <v>70</v>
      </c>
      <c r="D122" s="36" t="s">
        <v>108</v>
      </c>
      <c r="F122" s="51">
        <f ca="1">Function!V122</f>
        <v>10709.990086266376</v>
      </c>
      <c r="H122" s="79"/>
      <c r="K122" s="2">
        <f>_xlfn.IFNA(MATCH(J122,'Dist Factors'!$B$15:$B$431,0),0)</f>
        <v>0</v>
      </c>
      <c r="L122" s="51">
        <f t="shared" ca="1" si="157"/>
        <v>10709.990086266376</v>
      </c>
      <c r="N122" s="18" t="s">
        <v>303</v>
      </c>
      <c r="O122" s="74">
        <f>_xlfn.IFNA(MATCH(N122,'Dist Factors'!$B$15:$B$431,0),0)</f>
        <v>59</v>
      </c>
      <c r="P122" s="20">
        <f ca="1">OFFSET('Dist Factors'!$B$15,$O122-1,P$14)*$L122+OFFSET('Dist Factors'!$B$15,$K122-1,P$14)*$H122</f>
        <v>10709.990086266376</v>
      </c>
      <c r="R122" s="20">
        <f ca="1">OFFSET('Dist Factors'!$B$15,$O122-1,R$14)*$L122+OFFSET('Dist Factors'!$B$15,$K122-1,R$14)*$H122</f>
        <v>0</v>
      </c>
      <c r="S122" s="20"/>
      <c r="T122" s="20">
        <f ca="1">OFFSET('Dist Factors'!$B$15,$O122-1,T$14)*$L122+OFFSET('Dist Factors'!$B$15,$K122-1,T$14)*$H122</f>
        <v>0</v>
      </c>
      <c r="U122" s="20"/>
      <c r="V122" s="20">
        <f ca="1">OFFSET('Dist Factors'!$B$15,$O122-1,V$14)*$L122+OFFSET('Dist Factors'!$B$15,$K122-1,V$14)*$H122</f>
        <v>0</v>
      </c>
      <c r="W122" s="9"/>
      <c r="X122" s="20">
        <f ca="1">OFFSET('Dist Factors'!$B$15,$O122-1,X$14)*$L122+OFFSET('Dist Factors'!$B$15,$K122-1,X$14)*$H122</f>
        <v>0</v>
      </c>
      <c r="Y122" s="9"/>
      <c r="Z122" s="20">
        <f ca="1">OFFSET('Dist Factors'!$B$15,$O122-1,Z$14)*$L122+OFFSET('Dist Factors'!$B$15,$K122-1,Z$14)*$H122</f>
        <v>0</v>
      </c>
      <c r="AA122" s="20"/>
      <c r="AB122" s="20">
        <f ca="1">OFFSET('Dist Factors'!$B$15,$O122-1,AB$14)*$L122+OFFSET('Dist Factors'!$B$15,$K122-1,AB$14)*$H122</f>
        <v>0</v>
      </c>
      <c r="AC122" s="9"/>
      <c r="AD122" s="20">
        <f ca="1">OFFSET('Dist Factors'!$B$15,$O122-1,AD$14)*$L122+OFFSET('Dist Factors'!$B$15,$K122-1,AD$14)*$H122</f>
        <v>0</v>
      </c>
      <c r="AE122" s="9"/>
      <c r="AF122" s="20">
        <f ca="1">OFFSET('Dist Factors'!$B$15,$O122-1,AF$14)*$L122+OFFSET('Dist Factors'!$B$15,$K122-1,AF$14)*$H122</f>
        <v>0</v>
      </c>
      <c r="AG122" s="9"/>
      <c r="AH122" s="20">
        <f ca="1">OFFSET('Dist Factors'!$B$15,$O122-1,AH$14)*$L122+OFFSET('Dist Factors'!$B$15,$K122-1,AH$14)*$H122</f>
        <v>0</v>
      </c>
      <c r="AI122" s="9"/>
      <c r="AJ122" s="9">
        <f t="shared" ca="1" si="156"/>
        <v>10709.990086266376</v>
      </c>
      <c r="AL122" s="26" t="str">
        <f t="shared" ca="1" si="34"/>
        <v/>
      </c>
      <c r="AM122" s="52"/>
      <c r="AO122" s="93">
        <f ca="1">Function!AL122</f>
        <v>0</v>
      </c>
      <c r="AP122" s="99">
        <f t="shared" ca="1" si="143"/>
        <v>0</v>
      </c>
      <c r="AR122" s="51">
        <f t="shared" ca="1" si="144"/>
        <v>0</v>
      </c>
      <c r="AT122" s="51">
        <f t="shared" ca="1" si="145"/>
        <v>0</v>
      </c>
      <c r="AV122" s="51">
        <f t="shared" ca="1" si="146"/>
        <v>0</v>
      </c>
      <c r="AX122" s="51">
        <f t="shared" ca="1" si="147"/>
        <v>0</v>
      </c>
      <c r="AZ122" s="51">
        <f t="shared" ca="1" si="148"/>
        <v>0</v>
      </c>
      <c r="BB122" s="51">
        <f t="shared" ca="1" si="149"/>
        <v>0</v>
      </c>
      <c r="BD122" s="51">
        <f t="shared" ca="1" si="150"/>
        <v>0</v>
      </c>
      <c r="BF122" s="51">
        <f t="shared" ca="1" si="151"/>
        <v>0</v>
      </c>
      <c r="BH122" s="51">
        <f t="shared" ca="1" si="152"/>
        <v>0</v>
      </c>
      <c r="BJ122" s="51">
        <f t="shared" ca="1" si="153"/>
        <v>0</v>
      </c>
      <c r="BL122" s="51">
        <f t="shared" ca="1" si="155"/>
        <v>0</v>
      </c>
    </row>
    <row r="123" spans="2:64" x14ac:dyDescent="0.2">
      <c r="D123" s="1" t="s">
        <v>18</v>
      </c>
      <c r="O123" s="74"/>
      <c r="AD123" s="9"/>
      <c r="AE123" s="9"/>
      <c r="AF123" s="9"/>
      <c r="AG123" s="9"/>
      <c r="AH123" s="9"/>
      <c r="AJ123" s="9">
        <f t="shared" si="156"/>
        <v>0</v>
      </c>
      <c r="AL123" s="26" t="str">
        <f t="shared" ref="AL123:AL180" si="158">IF(ROUND(F123,4)=ROUND(AJ123,4), "", "check")</f>
        <v/>
      </c>
      <c r="AM123" s="52"/>
      <c r="AR123" s="51">
        <f t="shared" si="144"/>
        <v>0</v>
      </c>
      <c r="AT123" s="51">
        <f t="shared" si="145"/>
        <v>0</v>
      </c>
      <c r="AV123" s="51">
        <f t="shared" si="146"/>
        <v>0</v>
      </c>
      <c r="AX123" s="51">
        <f t="shared" si="147"/>
        <v>0</v>
      </c>
      <c r="AZ123" s="51">
        <f t="shared" si="148"/>
        <v>0</v>
      </c>
      <c r="BB123" s="51">
        <f t="shared" si="149"/>
        <v>0</v>
      </c>
      <c r="BD123" s="51">
        <f t="shared" si="150"/>
        <v>0</v>
      </c>
      <c r="BF123" s="51">
        <f t="shared" si="151"/>
        <v>0</v>
      </c>
      <c r="BH123" s="51">
        <f t="shared" si="152"/>
        <v>0</v>
      </c>
      <c r="BJ123" s="51">
        <f t="shared" si="153"/>
        <v>0</v>
      </c>
      <c r="BL123" s="51">
        <f t="shared" si="155"/>
        <v>0</v>
      </c>
    </row>
    <row r="124" spans="2:64" x14ac:dyDescent="0.2">
      <c r="B124" s="18">
        <f>B122+1</f>
        <v>71</v>
      </c>
      <c r="D124" s="36" t="s">
        <v>110</v>
      </c>
      <c r="F124" s="51">
        <f ca="1">Function!V124</f>
        <v>0</v>
      </c>
      <c r="H124" s="79"/>
      <c r="K124" s="2">
        <f>_xlfn.IFNA(MATCH(J124,'Dist Factors'!$B$15:$B$431,0),0)</f>
        <v>0</v>
      </c>
      <c r="L124" s="51">
        <f t="shared" ref="L124" ca="1" si="159">F124-H124</f>
        <v>0</v>
      </c>
      <c r="O124" s="74">
        <f>_xlfn.IFNA(MATCH(N124,'Dist Factors'!$B$15:$B$431,0),0)</f>
        <v>0</v>
      </c>
      <c r="P124" s="20">
        <f ca="1">OFFSET('Dist Factors'!$B$15,$O124-1,P$14)*$L124+OFFSET('Dist Factors'!$B$15,$K124-1,P$14)*$H124</f>
        <v>0</v>
      </c>
      <c r="R124" s="20">
        <f ca="1">OFFSET('Dist Factors'!$B$15,$O124-1,R$14)*$L124+OFFSET('Dist Factors'!$B$15,$K124-1,R$14)*$H124</f>
        <v>0</v>
      </c>
      <c r="S124" s="20"/>
      <c r="T124" s="20">
        <f ca="1">OFFSET('Dist Factors'!$B$15,$O124-1,T$14)*$L124+OFFSET('Dist Factors'!$B$15,$K124-1,T$14)*$H124</f>
        <v>0</v>
      </c>
      <c r="U124" s="20"/>
      <c r="V124" s="20">
        <f ca="1">OFFSET('Dist Factors'!$B$15,$O124-1,V$14)*$L124+OFFSET('Dist Factors'!$B$15,$K124-1,V$14)*$H124</f>
        <v>0</v>
      </c>
      <c r="W124" s="9"/>
      <c r="X124" s="20">
        <f ca="1">OFFSET('Dist Factors'!$B$15,$O124-1,X$14)*$L124+OFFSET('Dist Factors'!$B$15,$K124-1,X$14)*$H124</f>
        <v>0</v>
      </c>
      <c r="Y124" s="9"/>
      <c r="Z124" s="20">
        <f ca="1">OFFSET('Dist Factors'!$B$15,$O124-1,Z$14)*$L124+OFFSET('Dist Factors'!$B$15,$K124-1,Z$14)*$H124</f>
        <v>0</v>
      </c>
      <c r="AA124" s="20"/>
      <c r="AB124" s="20">
        <f ca="1">OFFSET('Dist Factors'!$B$15,$O124-1,AB$14)*$L124+OFFSET('Dist Factors'!$B$15,$K124-1,AB$14)*$H124</f>
        <v>0</v>
      </c>
      <c r="AC124" s="9"/>
      <c r="AD124" s="20">
        <f ca="1">OFFSET('Dist Factors'!$B$15,$O124-1,AD$14)*$L124+OFFSET('Dist Factors'!$B$15,$K124-1,AD$14)*$H124</f>
        <v>0</v>
      </c>
      <c r="AE124" s="9"/>
      <c r="AF124" s="20">
        <f ca="1">OFFSET('Dist Factors'!$B$15,$O124-1,AF$14)*$L124+OFFSET('Dist Factors'!$B$15,$K124-1,AF$14)*$H124</f>
        <v>0</v>
      </c>
      <c r="AG124" s="9"/>
      <c r="AH124" s="20">
        <f ca="1">OFFSET('Dist Factors'!$B$15,$O124-1,AH$14)*$L124+OFFSET('Dist Factors'!$B$15,$K124-1,AH$14)*$H124</f>
        <v>0</v>
      </c>
      <c r="AI124" s="9"/>
      <c r="AJ124" s="9">
        <f t="shared" ca="1" si="156"/>
        <v>0</v>
      </c>
      <c r="AL124" s="26" t="str">
        <f t="shared" ca="1" si="158"/>
        <v/>
      </c>
      <c r="AM124" s="52"/>
      <c r="AO124" s="93">
        <f ca="1">Function!AL124</f>
        <v>0</v>
      </c>
      <c r="AP124" s="99">
        <f t="shared" ref="AP124:AP131" ca="1" si="160">IFERROR(AO124/F124,0)</f>
        <v>0</v>
      </c>
      <c r="AR124" s="51">
        <f t="shared" ca="1" si="144"/>
        <v>0</v>
      </c>
      <c r="AT124" s="51">
        <f t="shared" ca="1" si="145"/>
        <v>0</v>
      </c>
      <c r="AV124" s="51">
        <f t="shared" ca="1" si="146"/>
        <v>0</v>
      </c>
      <c r="AX124" s="51">
        <f t="shared" ca="1" si="147"/>
        <v>0</v>
      </c>
      <c r="AZ124" s="51">
        <f t="shared" ca="1" si="148"/>
        <v>0</v>
      </c>
      <c r="BB124" s="51">
        <f t="shared" ca="1" si="149"/>
        <v>0</v>
      </c>
      <c r="BD124" s="51">
        <f t="shared" ca="1" si="150"/>
        <v>0</v>
      </c>
      <c r="BF124" s="51">
        <f t="shared" ca="1" si="151"/>
        <v>0</v>
      </c>
      <c r="BH124" s="51">
        <f t="shared" ca="1" si="152"/>
        <v>0</v>
      </c>
      <c r="BJ124" s="51">
        <f t="shared" ca="1" si="153"/>
        <v>0</v>
      </c>
      <c r="BL124" s="51">
        <f t="shared" ca="1" si="155"/>
        <v>0</v>
      </c>
    </row>
    <row r="125" spans="2:64" x14ac:dyDescent="0.2">
      <c r="B125" s="18">
        <f t="shared" ref="B125:B131" si="161">B124+1</f>
        <v>72</v>
      </c>
      <c r="D125" s="36" t="s">
        <v>111</v>
      </c>
      <c r="F125" s="51">
        <f ca="1">Function!V125</f>
        <v>0</v>
      </c>
      <c r="H125" s="79"/>
      <c r="K125" s="2">
        <f>_xlfn.IFNA(MATCH(J125,'Dist Factors'!$B$15:$B$431,0),0)</f>
        <v>0</v>
      </c>
      <c r="L125" s="51"/>
      <c r="O125" s="74">
        <f>_xlfn.IFNA(MATCH(N125,'Dist Factors'!$B$15:$B$431,0),0)</f>
        <v>0</v>
      </c>
      <c r="P125" s="20">
        <f ca="1">OFFSET('Dist Factors'!$B$15,$O125-1,P$14)*$L125+OFFSET('Dist Factors'!$B$15,$K125-1,P$14)*$H125</f>
        <v>0</v>
      </c>
      <c r="R125" s="20">
        <f ca="1">OFFSET('Dist Factors'!$B$15,$O125-1,R$14)*$L125+OFFSET('Dist Factors'!$B$15,$K125-1,R$14)*$H125</f>
        <v>0</v>
      </c>
      <c r="S125" s="20"/>
      <c r="T125" s="20">
        <f ca="1">OFFSET('Dist Factors'!$B$15,$O125-1,T$14)*$L125+OFFSET('Dist Factors'!$B$15,$K125-1,T$14)*$H125</f>
        <v>0</v>
      </c>
      <c r="U125" s="20"/>
      <c r="V125" s="20">
        <f ca="1">OFFSET('Dist Factors'!$B$15,$O125-1,V$14)*$L125+OFFSET('Dist Factors'!$B$15,$K125-1,V$14)*$H125</f>
        <v>0</v>
      </c>
      <c r="W125" s="9"/>
      <c r="X125" s="20">
        <f ca="1">OFFSET('Dist Factors'!$B$15,$O125-1,X$14)*$L125+OFFSET('Dist Factors'!$B$15,$K125-1,X$14)*$H125</f>
        <v>0</v>
      </c>
      <c r="Y125" s="9"/>
      <c r="Z125" s="20">
        <f ca="1">OFFSET('Dist Factors'!$B$15,$O125-1,Z$14)*$L125+OFFSET('Dist Factors'!$B$15,$K125-1,Z$14)*$H125</f>
        <v>0</v>
      </c>
      <c r="AA125" s="20"/>
      <c r="AB125" s="20">
        <f ca="1">OFFSET('Dist Factors'!$B$15,$O125-1,AB$14)*$L125+OFFSET('Dist Factors'!$B$15,$K125-1,AB$14)*$H125</f>
        <v>0</v>
      </c>
      <c r="AC125" s="9"/>
      <c r="AD125" s="20">
        <f ca="1">OFFSET('Dist Factors'!$B$15,$O125-1,AD$14)*$L125+OFFSET('Dist Factors'!$B$15,$K125-1,AD$14)*$H125</f>
        <v>0</v>
      </c>
      <c r="AE125" s="9"/>
      <c r="AF125" s="20">
        <f ca="1">OFFSET('Dist Factors'!$B$15,$O125-1,AF$14)*$L125+OFFSET('Dist Factors'!$B$15,$K125-1,AF$14)*$H125</f>
        <v>0</v>
      </c>
      <c r="AG125" s="9"/>
      <c r="AH125" s="20">
        <f ca="1">OFFSET('Dist Factors'!$B$15,$O125-1,AH$14)*$L125+OFFSET('Dist Factors'!$B$15,$K125-1,AH$14)*$H125</f>
        <v>0</v>
      </c>
      <c r="AI125" s="9"/>
      <c r="AJ125" s="9">
        <f t="shared" ca="1" si="156"/>
        <v>0</v>
      </c>
      <c r="AL125" s="26" t="str">
        <f t="shared" ca="1" si="158"/>
        <v/>
      </c>
      <c r="AM125" s="52"/>
      <c r="AO125" s="93">
        <f ca="1">Function!AL125</f>
        <v>0</v>
      </c>
      <c r="AP125" s="99">
        <f t="shared" ca="1" si="160"/>
        <v>0</v>
      </c>
      <c r="AR125" s="51">
        <f t="shared" ca="1" si="144"/>
        <v>0</v>
      </c>
      <c r="AT125" s="51">
        <f t="shared" ca="1" si="145"/>
        <v>0</v>
      </c>
      <c r="AV125" s="51">
        <f t="shared" ca="1" si="146"/>
        <v>0</v>
      </c>
      <c r="AX125" s="51">
        <f t="shared" ca="1" si="147"/>
        <v>0</v>
      </c>
      <c r="AZ125" s="51">
        <f t="shared" ca="1" si="148"/>
        <v>0</v>
      </c>
      <c r="BB125" s="51">
        <f t="shared" ca="1" si="149"/>
        <v>0</v>
      </c>
      <c r="BD125" s="51">
        <f t="shared" ca="1" si="150"/>
        <v>0</v>
      </c>
      <c r="BF125" s="51">
        <f t="shared" ca="1" si="151"/>
        <v>0</v>
      </c>
      <c r="BH125" s="51">
        <f t="shared" ca="1" si="152"/>
        <v>0</v>
      </c>
      <c r="BJ125" s="51">
        <f t="shared" ca="1" si="153"/>
        <v>0</v>
      </c>
      <c r="BL125" s="51">
        <f t="shared" ca="1" si="155"/>
        <v>0</v>
      </c>
    </row>
    <row r="126" spans="2:64" x14ac:dyDescent="0.2">
      <c r="B126" s="18">
        <f t="shared" si="161"/>
        <v>73</v>
      </c>
      <c r="D126" s="36" t="s">
        <v>113</v>
      </c>
      <c r="F126" s="51">
        <f ca="1">Function!V126</f>
        <v>0</v>
      </c>
      <c r="H126" s="79"/>
      <c r="K126" s="2">
        <f>_xlfn.IFNA(MATCH(J126,'Dist Factors'!$B$15:$B$431,0),0)</f>
        <v>0</v>
      </c>
      <c r="L126" s="51">
        <f t="shared" ref="L126:L131" ca="1" si="162">F126-H126</f>
        <v>0</v>
      </c>
      <c r="O126" s="74">
        <f>_xlfn.IFNA(MATCH(N126,'Dist Factors'!$B$15:$B$431,0),0)</f>
        <v>0</v>
      </c>
      <c r="P126" s="20">
        <f ca="1">OFFSET('Dist Factors'!$B$15,$O126-1,P$14)*$L126+OFFSET('Dist Factors'!$B$15,$K126-1,P$14)*$H126</f>
        <v>0</v>
      </c>
      <c r="R126" s="20">
        <f ca="1">OFFSET('Dist Factors'!$B$15,$O126-1,R$14)*$L126+OFFSET('Dist Factors'!$B$15,$K126-1,R$14)*$H126</f>
        <v>0</v>
      </c>
      <c r="S126" s="20"/>
      <c r="T126" s="20">
        <f ca="1">OFFSET('Dist Factors'!$B$15,$O126-1,T$14)*$L126+OFFSET('Dist Factors'!$B$15,$K126-1,T$14)*$H126</f>
        <v>0</v>
      </c>
      <c r="U126" s="20"/>
      <c r="V126" s="20">
        <f ca="1">OFFSET('Dist Factors'!$B$15,$O126-1,V$14)*$L126+OFFSET('Dist Factors'!$B$15,$K126-1,V$14)*$H126</f>
        <v>0</v>
      </c>
      <c r="W126" s="9"/>
      <c r="X126" s="20">
        <f ca="1">OFFSET('Dist Factors'!$B$15,$O126-1,X$14)*$L126+OFFSET('Dist Factors'!$B$15,$K126-1,X$14)*$H126</f>
        <v>0</v>
      </c>
      <c r="Y126" s="9"/>
      <c r="Z126" s="20">
        <f ca="1">OFFSET('Dist Factors'!$B$15,$O126-1,Z$14)*$L126+OFFSET('Dist Factors'!$B$15,$K126-1,Z$14)*$H126</f>
        <v>0</v>
      </c>
      <c r="AA126" s="20"/>
      <c r="AB126" s="20">
        <f ca="1">OFFSET('Dist Factors'!$B$15,$O126-1,AB$14)*$L126+OFFSET('Dist Factors'!$B$15,$K126-1,AB$14)*$H126</f>
        <v>0</v>
      </c>
      <c r="AC126" s="9"/>
      <c r="AD126" s="20">
        <f ca="1">OFFSET('Dist Factors'!$B$15,$O126-1,AD$14)*$L126+OFFSET('Dist Factors'!$B$15,$K126-1,AD$14)*$H126</f>
        <v>0</v>
      </c>
      <c r="AE126" s="9"/>
      <c r="AF126" s="20">
        <f ca="1">OFFSET('Dist Factors'!$B$15,$O126-1,AF$14)*$L126+OFFSET('Dist Factors'!$B$15,$K126-1,AF$14)*$H126</f>
        <v>0</v>
      </c>
      <c r="AG126" s="9"/>
      <c r="AH126" s="20">
        <f ca="1">OFFSET('Dist Factors'!$B$15,$O126-1,AH$14)*$L126+OFFSET('Dist Factors'!$B$15,$K126-1,AH$14)*$H126</f>
        <v>0</v>
      </c>
      <c r="AI126" s="9"/>
      <c r="AJ126" s="9">
        <f t="shared" ca="1" si="156"/>
        <v>0</v>
      </c>
      <c r="AL126" s="26" t="str">
        <f t="shared" ca="1" si="158"/>
        <v/>
      </c>
      <c r="AM126" s="52"/>
      <c r="AO126" s="93">
        <f ca="1">Function!AL126</f>
        <v>0</v>
      </c>
      <c r="AP126" s="99">
        <f t="shared" ca="1" si="160"/>
        <v>0</v>
      </c>
      <c r="AR126" s="51">
        <f t="shared" ca="1" si="144"/>
        <v>0</v>
      </c>
      <c r="AT126" s="51">
        <f t="shared" ca="1" si="145"/>
        <v>0</v>
      </c>
      <c r="AV126" s="51">
        <f t="shared" ca="1" si="146"/>
        <v>0</v>
      </c>
      <c r="AX126" s="51">
        <f t="shared" ca="1" si="147"/>
        <v>0</v>
      </c>
      <c r="AZ126" s="51">
        <f t="shared" ca="1" si="148"/>
        <v>0</v>
      </c>
      <c r="BB126" s="51">
        <f t="shared" ca="1" si="149"/>
        <v>0</v>
      </c>
      <c r="BD126" s="51">
        <f t="shared" ca="1" si="150"/>
        <v>0</v>
      </c>
      <c r="BF126" s="51">
        <f t="shared" ca="1" si="151"/>
        <v>0</v>
      </c>
      <c r="BH126" s="51">
        <f t="shared" ca="1" si="152"/>
        <v>0</v>
      </c>
      <c r="BJ126" s="51">
        <f t="shared" ca="1" si="153"/>
        <v>0</v>
      </c>
      <c r="BL126" s="51">
        <f t="shared" ca="1" si="155"/>
        <v>0</v>
      </c>
    </row>
    <row r="127" spans="2:64" x14ac:dyDescent="0.2">
      <c r="B127" s="18">
        <f t="shared" si="161"/>
        <v>74</v>
      </c>
      <c r="D127" s="36" t="s">
        <v>114</v>
      </c>
      <c r="F127" s="51">
        <f ca="1">Function!V127</f>
        <v>0</v>
      </c>
      <c r="H127" s="79"/>
      <c r="K127" s="2">
        <f>_xlfn.IFNA(MATCH(J127,'Dist Factors'!$B$15:$B$431,0),0)</f>
        <v>0</v>
      </c>
      <c r="L127" s="51">
        <f t="shared" ca="1" si="162"/>
        <v>0</v>
      </c>
      <c r="O127" s="74">
        <f>_xlfn.IFNA(MATCH(N127,'Dist Factors'!$B$15:$B$431,0),0)</f>
        <v>0</v>
      </c>
      <c r="P127" s="20">
        <f ca="1">OFFSET('Dist Factors'!$B$15,$O127-1,P$14)*$L127+OFFSET('Dist Factors'!$B$15,$K127-1,P$14)*$H127</f>
        <v>0</v>
      </c>
      <c r="R127" s="20">
        <f ca="1">OFFSET('Dist Factors'!$B$15,$O127-1,R$14)*$L127+OFFSET('Dist Factors'!$B$15,$K127-1,R$14)*$H127</f>
        <v>0</v>
      </c>
      <c r="S127" s="20"/>
      <c r="T127" s="20">
        <f ca="1">OFFSET('Dist Factors'!$B$15,$O127-1,T$14)*$L127+OFFSET('Dist Factors'!$B$15,$K127-1,T$14)*$H127</f>
        <v>0</v>
      </c>
      <c r="U127" s="20"/>
      <c r="V127" s="20">
        <f ca="1">OFFSET('Dist Factors'!$B$15,$O127-1,V$14)*$L127+OFFSET('Dist Factors'!$B$15,$K127-1,V$14)*$H127</f>
        <v>0</v>
      </c>
      <c r="W127" s="9"/>
      <c r="X127" s="20">
        <f ca="1">OFFSET('Dist Factors'!$B$15,$O127-1,X$14)*$L127+OFFSET('Dist Factors'!$B$15,$K127-1,X$14)*$H127</f>
        <v>0</v>
      </c>
      <c r="Y127" s="9"/>
      <c r="Z127" s="20">
        <f ca="1">OFFSET('Dist Factors'!$B$15,$O127-1,Z$14)*$L127+OFFSET('Dist Factors'!$B$15,$K127-1,Z$14)*$H127</f>
        <v>0</v>
      </c>
      <c r="AA127" s="20"/>
      <c r="AB127" s="20">
        <f ca="1">OFFSET('Dist Factors'!$B$15,$O127-1,AB$14)*$L127+OFFSET('Dist Factors'!$B$15,$K127-1,AB$14)*$H127</f>
        <v>0</v>
      </c>
      <c r="AC127" s="9"/>
      <c r="AD127" s="20">
        <f ca="1">OFFSET('Dist Factors'!$B$15,$O127-1,AD$14)*$L127+OFFSET('Dist Factors'!$B$15,$K127-1,AD$14)*$H127</f>
        <v>0</v>
      </c>
      <c r="AE127" s="9"/>
      <c r="AF127" s="20">
        <f ca="1">OFFSET('Dist Factors'!$B$15,$O127-1,AF$14)*$L127+OFFSET('Dist Factors'!$B$15,$K127-1,AF$14)*$H127</f>
        <v>0</v>
      </c>
      <c r="AG127" s="9"/>
      <c r="AH127" s="20">
        <f ca="1">OFFSET('Dist Factors'!$B$15,$O127-1,AH$14)*$L127+OFFSET('Dist Factors'!$B$15,$K127-1,AH$14)*$H127</f>
        <v>0</v>
      </c>
      <c r="AI127" s="9"/>
      <c r="AJ127" s="9">
        <f t="shared" ca="1" si="156"/>
        <v>0</v>
      </c>
      <c r="AL127" s="26" t="str">
        <f t="shared" ca="1" si="158"/>
        <v/>
      </c>
      <c r="AM127" s="52"/>
      <c r="AO127" s="93">
        <f ca="1">Function!AL127</f>
        <v>0</v>
      </c>
      <c r="AP127" s="99">
        <f t="shared" ca="1" si="160"/>
        <v>0</v>
      </c>
      <c r="AR127" s="51">
        <f t="shared" ca="1" si="144"/>
        <v>0</v>
      </c>
      <c r="AT127" s="51">
        <f t="shared" ca="1" si="145"/>
        <v>0</v>
      </c>
      <c r="AV127" s="51">
        <f t="shared" ca="1" si="146"/>
        <v>0</v>
      </c>
      <c r="AX127" s="51">
        <f t="shared" ca="1" si="147"/>
        <v>0</v>
      </c>
      <c r="AZ127" s="51">
        <f t="shared" ca="1" si="148"/>
        <v>0</v>
      </c>
      <c r="BB127" s="51">
        <f t="shared" ca="1" si="149"/>
        <v>0</v>
      </c>
      <c r="BD127" s="51">
        <f t="shared" ca="1" si="150"/>
        <v>0</v>
      </c>
      <c r="BF127" s="51">
        <f t="shared" ca="1" si="151"/>
        <v>0</v>
      </c>
      <c r="BH127" s="51">
        <f t="shared" ca="1" si="152"/>
        <v>0</v>
      </c>
      <c r="BJ127" s="51">
        <f t="shared" ca="1" si="153"/>
        <v>0</v>
      </c>
      <c r="BL127" s="51">
        <f t="shared" ca="1" si="155"/>
        <v>0</v>
      </c>
    </row>
    <row r="128" spans="2:64" x14ac:dyDescent="0.2">
      <c r="B128" s="18">
        <f t="shared" si="161"/>
        <v>75</v>
      </c>
      <c r="D128" s="36" t="s">
        <v>39</v>
      </c>
      <c r="F128" s="51">
        <f ca="1">Function!V128</f>
        <v>0</v>
      </c>
      <c r="H128" s="79"/>
      <c r="K128" s="2">
        <f>_xlfn.IFNA(MATCH(J128,'Dist Factors'!$B$15:$B$431,0),0)</f>
        <v>0</v>
      </c>
      <c r="L128" s="51">
        <f t="shared" ca="1" si="162"/>
        <v>0</v>
      </c>
      <c r="O128" s="74">
        <f>_xlfn.IFNA(MATCH(N128,'Dist Factors'!$B$15:$B$431,0),0)</f>
        <v>0</v>
      </c>
      <c r="P128" s="20">
        <f ca="1">OFFSET('Dist Factors'!$B$15,$O128-1,P$14)*$L128+OFFSET('Dist Factors'!$B$15,$K128-1,P$14)*$H128</f>
        <v>0</v>
      </c>
      <c r="R128" s="20">
        <f ca="1">OFFSET('Dist Factors'!$B$15,$O128-1,R$14)*$L128+OFFSET('Dist Factors'!$B$15,$K128-1,R$14)*$H128</f>
        <v>0</v>
      </c>
      <c r="S128" s="20"/>
      <c r="T128" s="20">
        <f ca="1">OFFSET('Dist Factors'!$B$15,$O128-1,T$14)*$L128+OFFSET('Dist Factors'!$B$15,$K128-1,T$14)*$H128</f>
        <v>0</v>
      </c>
      <c r="U128" s="20"/>
      <c r="V128" s="20">
        <f ca="1">OFFSET('Dist Factors'!$B$15,$O128-1,V$14)*$L128+OFFSET('Dist Factors'!$B$15,$K128-1,V$14)*$H128</f>
        <v>0</v>
      </c>
      <c r="W128" s="9"/>
      <c r="X128" s="20">
        <f ca="1">OFFSET('Dist Factors'!$B$15,$O128-1,X$14)*$L128+OFFSET('Dist Factors'!$B$15,$K128-1,X$14)*$H128</f>
        <v>0</v>
      </c>
      <c r="Y128" s="9"/>
      <c r="Z128" s="20">
        <f ca="1">OFFSET('Dist Factors'!$B$15,$O128-1,Z$14)*$L128+OFFSET('Dist Factors'!$B$15,$K128-1,Z$14)*$H128</f>
        <v>0</v>
      </c>
      <c r="AA128" s="20"/>
      <c r="AB128" s="20">
        <f ca="1">OFFSET('Dist Factors'!$B$15,$O128-1,AB$14)*$L128+OFFSET('Dist Factors'!$B$15,$K128-1,AB$14)*$H128</f>
        <v>0</v>
      </c>
      <c r="AC128" s="9"/>
      <c r="AD128" s="20">
        <f ca="1">OFFSET('Dist Factors'!$B$15,$O128-1,AD$14)*$L128+OFFSET('Dist Factors'!$B$15,$K128-1,AD$14)*$H128</f>
        <v>0</v>
      </c>
      <c r="AE128" s="9"/>
      <c r="AF128" s="20">
        <f ca="1">OFFSET('Dist Factors'!$B$15,$O128-1,AF$14)*$L128+OFFSET('Dist Factors'!$B$15,$K128-1,AF$14)*$H128</f>
        <v>0</v>
      </c>
      <c r="AG128" s="9"/>
      <c r="AH128" s="20">
        <f ca="1">OFFSET('Dist Factors'!$B$15,$O128-1,AH$14)*$L128+OFFSET('Dist Factors'!$B$15,$K128-1,AH$14)*$H128</f>
        <v>0</v>
      </c>
      <c r="AI128" s="9"/>
      <c r="AJ128" s="9">
        <f t="shared" ca="1" si="156"/>
        <v>0</v>
      </c>
      <c r="AL128" s="26" t="str">
        <f t="shared" ca="1" si="158"/>
        <v/>
      </c>
      <c r="AM128" s="52"/>
      <c r="AO128" s="93">
        <f ca="1">Function!AL128</f>
        <v>0</v>
      </c>
      <c r="AP128" s="99">
        <f t="shared" ca="1" si="160"/>
        <v>0</v>
      </c>
      <c r="AR128" s="51">
        <f t="shared" ca="1" si="144"/>
        <v>0</v>
      </c>
      <c r="AT128" s="51">
        <f t="shared" ca="1" si="145"/>
        <v>0</v>
      </c>
      <c r="AV128" s="51">
        <f t="shared" ca="1" si="146"/>
        <v>0</v>
      </c>
      <c r="AX128" s="51">
        <f t="shared" ca="1" si="147"/>
        <v>0</v>
      </c>
      <c r="AZ128" s="51">
        <f t="shared" ca="1" si="148"/>
        <v>0</v>
      </c>
      <c r="BB128" s="51">
        <f t="shared" ca="1" si="149"/>
        <v>0</v>
      </c>
      <c r="BD128" s="51">
        <f t="shared" ca="1" si="150"/>
        <v>0</v>
      </c>
      <c r="BF128" s="51">
        <f t="shared" ca="1" si="151"/>
        <v>0</v>
      </c>
      <c r="BH128" s="51">
        <f t="shared" ca="1" si="152"/>
        <v>0</v>
      </c>
      <c r="BJ128" s="51">
        <f t="shared" ca="1" si="153"/>
        <v>0</v>
      </c>
      <c r="BL128" s="51">
        <f t="shared" ca="1" si="155"/>
        <v>0</v>
      </c>
    </row>
    <row r="129" spans="2:64" x14ac:dyDescent="0.2">
      <c r="B129" s="18">
        <f t="shared" si="161"/>
        <v>76</v>
      </c>
      <c r="D129" s="36" t="s">
        <v>116</v>
      </c>
      <c r="F129" s="51">
        <f ca="1">Function!V129</f>
        <v>0</v>
      </c>
      <c r="H129" s="79"/>
      <c r="K129" s="2">
        <f>_xlfn.IFNA(MATCH(J129,'Dist Factors'!$B$15:$B$431,0),0)</f>
        <v>0</v>
      </c>
      <c r="L129" s="51">
        <f t="shared" ca="1" si="162"/>
        <v>0</v>
      </c>
      <c r="O129" s="74">
        <f>_xlfn.IFNA(MATCH(N129,'Dist Factors'!$B$15:$B$431,0),0)</f>
        <v>0</v>
      </c>
      <c r="P129" s="20">
        <f ca="1">OFFSET('Dist Factors'!$B$15,$O129-1,P$14)*$L129+OFFSET('Dist Factors'!$B$15,$K129-1,P$14)*$H129</f>
        <v>0</v>
      </c>
      <c r="R129" s="20">
        <f ca="1">OFFSET('Dist Factors'!$B$15,$O129-1,R$14)*$L129+OFFSET('Dist Factors'!$B$15,$K129-1,R$14)*$H129</f>
        <v>0</v>
      </c>
      <c r="S129" s="20"/>
      <c r="T129" s="20">
        <f ca="1">OFFSET('Dist Factors'!$B$15,$O129-1,T$14)*$L129+OFFSET('Dist Factors'!$B$15,$K129-1,T$14)*$H129</f>
        <v>0</v>
      </c>
      <c r="U129" s="20"/>
      <c r="V129" s="20">
        <f ca="1">OFFSET('Dist Factors'!$B$15,$O129-1,V$14)*$L129+OFFSET('Dist Factors'!$B$15,$K129-1,V$14)*$H129</f>
        <v>0</v>
      </c>
      <c r="W129" s="9"/>
      <c r="X129" s="20">
        <f ca="1">OFFSET('Dist Factors'!$B$15,$O129-1,X$14)*$L129+OFFSET('Dist Factors'!$B$15,$K129-1,X$14)*$H129</f>
        <v>0</v>
      </c>
      <c r="Y129" s="9"/>
      <c r="Z129" s="20">
        <f ca="1">OFFSET('Dist Factors'!$B$15,$O129-1,Z$14)*$L129+OFFSET('Dist Factors'!$B$15,$K129-1,Z$14)*$H129</f>
        <v>0</v>
      </c>
      <c r="AA129" s="20"/>
      <c r="AB129" s="20">
        <f ca="1">OFFSET('Dist Factors'!$B$15,$O129-1,AB$14)*$L129+OFFSET('Dist Factors'!$B$15,$K129-1,AB$14)*$H129</f>
        <v>0</v>
      </c>
      <c r="AC129" s="9"/>
      <c r="AD129" s="20">
        <f ca="1">OFFSET('Dist Factors'!$B$15,$O129-1,AD$14)*$L129+OFFSET('Dist Factors'!$B$15,$K129-1,AD$14)*$H129</f>
        <v>0</v>
      </c>
      <c r="AE129" s="9"/>
      <c r="AF129" s="20">
        <f ca="1">OFFSET('Dist Factors'!$B$15,$O129-1,AF$14)*$L129+OFFSET('Dist Factors'!$B$15,$K129-1,AF$14)*$H129</f>
        <v>0</v>
      </c>
      <c r="AG129" s="9"/>
      <c r="AH129" s="20">
        <f ca="1">OFFSET('Dist Factors'!$B$15,$O129-1,AH$14)*$L129+OFFSET('Dist Factors'!$B$15,$K129-1,AH$14)*$H129</f>
        <v>0</v>
      </c>
      <c r="AI129" s="9"/>
      <c r="AJ129" s="9">
        <f t="shared" ca="1" si="156"/>
        <v>0</v>
      </c>
      <c r="AL129" s="26" t="str">
        <f t="shared" ca="1" si="158"/>
        <v/>
      </c>
      <c r="AM129" s="52"/>
      <c r="AO129" s="93">
        <f ca="1">Function!AL129</f>
        <v>0</v>
      </c>
      <c r="AP129" s="99">
        <f t="shared" ca="1" si="160"/>
        <v>0</v>
      </c>
      <c r="AR129" s="51">
        <f t="shared" ca="1" si="144"/>
        <v>0</v>
      </c>
      <c r="AT129" s="51">
        <f t="shared" ca="1" si="145"/>
        <v>0</v>
      </c>
      <c r="AV129" s="51">
        <f t="shared" ca="1" si="146"/>
        <v>0</v>
      </c>
      <c r="AX129" s="51">
        <f t="shared" ca="1" si="147"/>
        <v>0</v>
      </c>
      <c r="AZ129" s="51">
        <f t="shared" ca="1" si="148"/>
        <v>0</v>
      </c>
      <c r="BB129" s="51">
        <f t="shared" ca="1" si="149"/>
        <v>0</v>
      </c>
      <c r="BD129" s="51">
        <f t="shared" ca="1" si="150"/>
        <v>0</v>
      </c>
      <c r="BF129" s="51">
        <f t="shared" ca="1" si="151"/>
        <v>0</v>
      </c>
      <c r="BH129" s="51">
        <f t="shared" ca="1" si="152"/>
        <v>0</v>
      </c>
      <c r="BJ129" s="51">
        <f t="shared" ca="1" si="153"/>
        <v>0</v>
      </c>
      <c r="BL129" s="51">
        <f t="shared" ca="1" si="155"/>
        <v>0</v>
      </c>
    </row>
    <row r="130" spans="2:64" x14ac:dyDescent="0.2">
      <c r="B130" s="18">
        <f t="shared" si="161"/>
        <v>77</v>
      </c>
      <c r="D130" s="36" t="s">
        <v>117</v>
      </c>
      <c r="F130" s="51">
        <f ca="1">Function!V130</f>
        <v>0</v>
      </c>
      <c r="H130" s="79"/>
      <c r="K130" s="2">
        <f>_xlfn.IFNA(MATCH(J130,'Dist Factors'!$B$15:$B$431,0),0)</f>
        <v>0</v>
      </c>
      <c r="L130" s="51">
        <f t="shared" ca="1" si="162"/>
        <v>0</v>
      </c>
      <c r="O130" s="74">
        <f>_xlfn.IFNA(MATCH(N130,'Dist Factors'!$B$15:$B$431,0),0)</f>
        <v>0</v>
      </c>
      <c r="P130" s="20">
        <f ca="1">OFFSET('Dist Factors'!$B$15,$O130-1,P$14)*$L130+OFFSET('Dist Factors'!$B$15,$K130-1,P$14)*$H130</f>
        <v>0</v>
      </c>
      <c r="R130" s="20">
        <f ca="1">OFFSET('Dist Factors'!$B$15,$O130-1,R$14)*$L130+OFFSET('Dist Factors'!$B$15,$K130-1,R$14)*$H130</f>
        <v>0</v>
      </c>
      <c r="S130" s="20"/>
      <c r="T130" s="20">
        <f ca="1">OFFSET('Dist Factors'!$B$15,$O130-1,T$14)*$L130+OFFSET('Dist Factors'!$B$15,$K130-1,T$14)*$H130</f>
        <v>0</v>
      </c>
      <c r="U130" s="20"/>
      <c r="V130" s="20">
        <f ca="1">OFFSET('Dist Factors'!$B$15,$O130-1,V$14)*$L130+OFFSET('Dist Factors'!$B$15,$K130-1,V$14)*$H130</f>
        <v>0</v>
      </c>
      <c r="W130" s="9"/>
      <c r="X130" s="20">
        <f ca="1">OFFSET('Dist Factors'!$B$15,$O130-1,X$14)*$L130+OFFSET('Dist Factors'!$B$15,$K130-1,X$14)*$H130</f>
        <v>0</v>
      </c>
      <c r="Y130" s="9"/>
      <c r="Z130" s="20">
        <f ca="1">OFFSET('Dist Factors'!$B$15,$O130-1,Z$14)*$L130+OFFSET('Dist Factors'!$B$15,$K130-1,Z$14)*$H130</f>
        <v>0</v>
      </c>
      <c r="AA130" s="20"/>
      <c r="AB130" s="20">
        <f ca="1">OFFSET('Dist Factors'!$B$15,$O130-1,AB$14)*$L130+OFFSET('Dist Factors'!$B$15,$K130-1,AB$14)*$H130</f>
        <v>0</v>
      </c>
      <c r="AC130" s="9"/>
      <c r="AD130" s="20">
        <f ca="1">OFFSET('Dist Factors'!$B$15,$O130-1,AD$14)*$L130+OFFSET('Dist Factors'!$B$15,$K130-1,AD$14)*$H130</f>
        <v>0</v>
      </c>
      <c r="AE130" s="9"/>
      <c r="AF130" s="20">
        <f ca="1">OFFSET('Dist Factors'!$B$15,$O130-1,AF$14)*$L130+OFFSET('Dist Factors'!$B$15,$K130-1,AF$14)*$H130</f>
        <v>0</v>
      </c>
      <c r="AG130" s="9"/>
      <c r="AH130" s="20">
        <f ca="1">OFFSET('Dist Factors'!$B$15,$O130-1,AH$14)*$L130+OFFSET('Dist Factors'!$B$15,$K130-1,AH$14)*$H130</f>
        <v>0</v>
      </c>
      <c r="AI130" s="9"/>
      <c r="AJ130" s="9">
        <f t="shared" ca="1" si="156"/>
        <v>0</v>
      </c>
      <c r="AL130" s="26" t="str">
        <f t="shared" ca="1" si="158"/>
        <v/>
      </c>
      <c r="AM130" s="52"/>
      <c r="AO130" s="93">
        <f ca="1">Function!AL130</f>
        <v>0</v>
      </c>
      <c r="AP130" s="99">
        <f t="shared" ca="1" si="160"/>
        <v>0</v>
      </c>
      <c r="AR130" s="51">
        <f t="shared" ca="1" si="144"/>
        <v>0</v>
      </c>
      <c r="AT130" s="51">
        <f t="shared" ca="1" si="145"/>
        <v>0</v>
      </c>
      <c r="AV130" s="51">
        <f t="shared" ca="1" si="146"/>
        <v>0</v>
      </c>
      <c r="AX130" s="51">
        <f t="shared" ca="1" si="147"/>
        <v>0</v>
      </c>
      <c r="AZ130" s="51">
        <f t="shared" ca="1" si="148"/>
        <v>0</v>
      </c>
      <c r="BB130" s="51">
        <f t="shared" ca="1" si="149"/>
        <v>0</v>
      </c>
      <c r="BD130" s="51">
        <f t="shared" ca="1" si="150"/>
        <v>0</v>
      </c>
      <c r="BF130" s="51">
        <f t="shared" ca="1" si="151"/>
        <v>0</v>
      </c>
      <c r="BH130" s="51">
        <f t="shared" ca="1" si="152"/>
        <v>0</v>
      </c>
      <c r="BJ130" s="51">
        <f t="shared" ca="1" si="153"/>
        <v>0</v>
      </c>
      <c r="BL130" s="51">
        <f t="shared" ca="1" si="155"/>
        <v>0</v>
      </c>
    </row>
    <row r="131" spans="2:64" x14ac:dyDescent="0.2">
      <c r="B131" s="18">
        <f t="shared" si="161"/>
        <v>78</v>
      </c>
      <c r="D131" s="36" t="s">
        <v>118</v>
      </c>
      <c r="F131" s="51">
        <f ca="1">Function!V131</f>
        <v>0</v>
      </c>
      <c r="H131" s="79"/>
      <c r="K131" s="2">
        <f>_xlfn.IFNA(MATCH(J131,'Dist Factors'!$B$15:$B$431,0),0)</f>
        <v>0</v>
      </c>
      <c r="L131" s="51">
        <f t="shared" ca="1" si="162"/>
        <v>0</v>
      </c>
      <c r="O131" s="74">
        <f>_xlfn.IFNA(MATCH(N131,'Dist Factors'!$B$15:$B$431,0),0)</f>
        <v>0</v>
      </c>
      <c r="P131" s="20">
        <f ca="1">OFFSET('Dist Factors'!$B$15,$O131-1,P$14)*$L131+OFFSET('Dist Factors'!$B$15,$K131-1,P$14)*$H131</f>
        <v>0</v>
      </c>
      <c r="R131" s="20">
        <f ca="1">OFFSET('Dist Factors'!$B$15,$O131-1,R$14)*$L131+OFFSET('Dist Factors'!$B$15,$K131-1,R$14)*$H131</f>
        <v>0</v>
      </c>
      <c r="S131" s="20"/>
      <c r="T131" s="20">
        <f ca="1">OFFSET('Dist Factors'!$B$15,$O131-1,T$14)*$L131+OFFSET('Dist Factors'!$B$15,$K131-1,T$14)*$H131</f>
        <v>0</v>
      </c>
      <c r="U131" s="20"/>
      <c r="V131" s="20">
        <f ca="1">OFFSET('Dist Factors'!$B$15,$O131-1,V$14)*$L131+OFFSET('Dist Factors'!$B$15,$K131-1,V$14)*$H131</f>
        <v>0</v>
      </c>
      <c r="W131" s="9"/>
      <c r="X131" s="20">
        <f ca="1">OFFSET('Dist Factors'!$B$15,$O131-1,X$14)*$L131+OFFSET('Dist Factors'!$B$15,$K131-1,X$14)*$H131</f>
        <v>0</v>
      </c>
      <c r="Y131" s="9"/>
      <c r="Z131" s="20">
        <f ca="1">OFFSET('Dist Factors'!$B$15,$O131-1,Z$14)*$L131+OFFSET('Dist Factors'!$B$15,$K131-1,Z$14)*$H131</f>
        <v>0</v>
      </c>
      <c r="AA131" s="20"/>
      <c r="AB131" s="20">
        <f ca="1">OFFSET('Dist Factors'!$B$15,$O131-1,AB$14)*$L131+OFFSET('Dist Factors'!$B$15,$K131-1,AB$14)*$H131</f>
        <v>0</v>
      </c>
      <c r="AC131" s="9"/>
      <c r="AD131" s="20">
        <f ca="1">OFFSET('Dist Factors'!$B$15,$O131-1,AD$14)*$L131+OFFSET('Dist Factors'!$B$15,$K131-1,AD$14)*$H131</f>
        <v>0</v>
      </c>
      <c r="AE131" s="9"/>
      <c r="AF131" s="20">
        <f ca="1">OFFSET('Dist Factors'!$B$15,$O131-1,AF$14)*$L131+OFFSET('Dist Factors'!$B$15,$K131-1,AF$14)*$H131</f>
        <v>0</v>
      </c>
      <c r="AG131" s="9"/>
      <c r="AH131" s="20">
        <f ca="1">OFFSET('Dist Factors'!$B$15,$O131-1,AH$14)*$L131+OFFSET('Dist Factors'!$B$15,$K131-1,AH$14)*$H131</f>
        <v>0</v>
      </c>
      <c r="AI131" s="9"/>
      <c r="AJ131" s="9">
        <f t="shared" ca="1" si="156"/>
        <v>0</v>
      </c>
      <c r="AL131" s="26" t="str">
        <f t="shared" ca="1" si="158"/>
        <v/>
      </c>
      <c r="AM131" s="52"/>
      <c r="AO131" s="93">
        <f ca="1">Function!AL131</f>
        <v>0</v>
      </c>
      <c r="AP131" s="99">
        <f t="shared" ca="1" si="160"/>
        <v>0</v>
      </c>
      <c r="AR131" s="51">
        <f t="shared" ca="1" si="144"/>
        <v>0</v>
      </c>
      <c r="AT131" s="51">
        <f t="shared" ca="1" si="145"/>
        <v>0</v>
      </c>
      <c r="AV131" s="51">
        <f t="shared" ca="1" si="146"/>
        <v>0</v>
      </c>
      <c r="AX131" s="51">
        <f t="shared" ca="1" si="147"/>
        <v>0</v>
      </c>
      <c r="AZ131" s="51">
        <f t="shared" ca="1" si="148"/>
        <v>0</v>
      </c>
      <c r="BB131" s="51">
        <f t="shared" ca="1" si="149"/>
        <v>0</v>
      </c>
      <c r="BD131" s="51">
        <f t="shared" ca="1" si="150"/>
        <v>0</v>
      </c>
      <c r="BF131" s="51">
        <f t="shared" ca="1" si="151"/>
        <v>0</v>
      </c>
      <c r="BH131" s="51">
        <f t="shared" ca="1" si="152"/>
        <v>0</v>
      </c>
      <c r="BJ131" s="51">
        <f t="shared" ca="1" si="153"/>
        <v>0</v>
      </c>
      <c r="BL131" s="51">
        <f t="shared" ca="1" si="155"/>
        <v>0</v>
      </c>
    </row>
    <row r="132" spans="2:64" x14ac:dyDescent="0.2">
      <c r="D132" s="1" t="s">
        <v>19</v>
      </c>
      <c r="AD132" s="9"/>
      <c r="AE132" s="9"/>
      <c r="AF132" s="9"/>
      <c r="AG132" s="9"/>
      <c r="AH132" s="9"/>
      <c r="AJ132" s="9">
        <f t="shared" si="156"/>
        <v>0</v>
      </c>
      <c r="AL132" s="26" t="str">
        <f t="shared" si="158"/>
        <v/>
      </c>
      <c r="AM132" s="52"/>
      <c r="AR132" s="51">
        <f t="shared" si="144"/>
        <v>0</v>
      </c>
      <c r="AT132" s="51">
        <f t="shared" si="145"/>
        <v>0</v>
      </c>
      <c r="AV132" s="51">
        <f t="shared" si="146"/>
        <v>0</v>
      </c>
      <c r="AX132" s="51">
        <f t="shared" si="147"/>
        <v>0</v>
      </c>
      <c r="AZ132" s="51">
        <f t="shared" si="148"/>
        <v>0</v>
      </c>
      <c r="BB132" s="51">
        <f t="shared" si="149"/>
        <v>0</v>
      </c>
      <c r="BD132" s="51">
        <f t="shared" si="150"/>
        <v>0</v>
      </c>
      <c r="BF132" s="51">
        <f t="shared" si="151"/>
        <v>0</v>
      </c>
      <c r="BH132" s="51">
        <f t="shared" si="152"/>
        <v>0</v>
      </c>
      <c r="BJ132" s="51">
        <f t="shared" si="153"/>
        <v>0</v>
      </c>
      <c r="BL132" s="51">
        <f t="shared" si="155"/>
        <v>0</v>
      </c>
    </row>
    <row r="133" spans="2:64" x14ac:dyDescent="0.2">
      <c r="B133" s="18">
        <f>B131+1</f>
        <v>79</v>
      </c>
      <c r="D133" s="1" t="s">
        <v>119</v>
      </c>
      <c r="F133" s="51">
        <f ca="1">Function!V133</f>
        <v>0</v>
      </c>
      <c r="AD133" s="9"/>
      <c r="AE133" s="9"/>
      <c r="AF133" s="9"/>
      <c r="AG133" s="9"/>
      <c r="AH133" s="9"/>
      <c r="AJ133" s="9">
        <f t="shared" si="156"/>
        <v>0</v>
      </c>
      <c r="AL133" s="26" t="str">
        <f t="shared" ca="1" si="158"/>
        <v/>
      </c>
      <c r="AM133" s="52"/>
      <c r="AO133" s="93">
        <f ca="1">Function!AL133</f>
        <v>0</v>
      </c>
      <c r="AP133" s="99">
        <f ca="1">IFERROR(AO133/F133,0)</f>
        <v>0</v>
      </c>
      <c r="AR133" s="51">
        <f t="shared" ca="1" si="144"/>
        <v>0</v>
      </c>
      <c r="AT133" s="51">
        <f t="shared" ca="1" si="145"/>
        <v>0</v>
      </c>
      <c r="AV133" s="51">
        <f t="shared" ca="1" si="146"/>
        <v>0</v>
      </c>
      <c r="AX133" s="51">
        <f t="shared" ca="1" si="147"/>
        <v>0</v>
      </c>
      <c r="AZ133" s="51">
        <f t="shared" ca="1" si="148"/>
        <v>0</v>
      </c>
      <c r="BB133" s="51">
        <f t="shared" ca="1" si="149"/>
        <v>0</v>
      </c>
      <c r="BD133" s="51">
        <f t="shared" ca="1" si="150"/>
        <v>0</v>
      </c>
      <c r="BF133" s="51">
        <f t="shared" ca="1" si="151"/>
        <v>0</v>
      </c>
      <c r="BH133" s="51">
        <f t="shared" ca="1" si="152"/>
        <v>0</v>
      </c>
      <c r="BJ133" s="51">
        <f t="shared" ca="1" si="153"/>
        <v>0</v>
      </c>
      <c r="BL133" s="51">
        <f t="shared" ca="1" si="155"/>
        <v>0</v>
      </c>
    </row>
    <row r="134" spans="2:64" x14ac:dyDescent="0.2">
      <c r="B134" s="18">
        <f>B133+1</f>
        <v>80</v>
      </c>
      <c r="D134" s="36" t="s">
        <v>120</v>
      </c>
      <c r="F134" s="51">
        <f ca="1">Function!V134</f>
        <v>0</v>
      </c>
      <c r="H134" s="79"/>
      <c r="K134" s="2">
        <f>_xlfn.IFNA(MATCH(J134,'Dist Factors'!$B$15:$B$431,0),0)</f>
        <v>0</v>
      </c>
      <c r="L134" s="51">
        <f t="shared" ref="L134:L136" ca="1" si="163">F134-H134</f>
        <v>0</v>
      </c>
      <c r="O134" s="74">
        <f>_xlfn.IFNA(MATCH(N134,'Dist Factors'!$B$15:$B$431,0),0)</f>
        <v>0</v>
      </c>
      <c r="P134" s="20">
        <f ca="1">OFFSET('Dist Factors'!$B$15,$O134-1,P$14)*$L134+OFFSET('Dist Factors'!$B$15,$K134-1,P$14)*$H134</f>
        <v>0</v>
      </c>
      <c r="R134" s="20">
        <f ca="1">OFFSET('Dist Factors'!$B$15,$O134-1,R$14)*$L134+OFFSET('Dist Factors'!$B$15,$K134-1,R$14)*$H134</f>
        <v>0</v>
      </c>
      <c r="S134" s="20"/>
      <c r="T134" s="20">
        <f ca="1">OFFSET('Dist Factors'!$B$15,$O134-1,T$14)*$L134+OFFSET('Dist Factors'!$B$15,$K134-1,T$14)*$H134</f>
        <v>0</v>
      </c>
      <c r="U134" s="20"/>
      <c r="V134" s="20">
        <f ca="1">OFFSET('Dist Factors'!$B$15,$O134-1,V$14)*$L134+OFFSET('Dist Factors'!$B$15,$K134-1,V$14)*$H134</f>
        <v>0</v>
      </c>
      <c r="W134" s="9"/>
      <c r="X134" s="20">
        <f ca="1">OFFSET('Dist Factors'!$B$15,$O134-1,X$14)*$L134+OFFSET('Dist Factors'!$B$15,$K134-1,X$14)*$H134</f>
        <v>0</v>
      </c>
      <c r="Y134" s="9"/>
      <c r="Z134" s="20">
        <f ca="1">OFFSET('Dist Factors'!$B$15,$O134-1,Z$14)*$L134+OFFSET('Dist Factors'!$B$15,$K134-1,Z$14)*$H134</f>
        <v>0</v>
      </c>
      <c r="AA134" s="20"/>
      <c r="AB134" s="20">
        <f ca="1">OFFSET('Dist Factors'!$B$15,$O134-1,AB$14)*$L134+OFFSET('Dist Factors'!$B$15,$K134-1,AB$14)*$H134</f>
        <v>0</v>
      </c>
      <c r="AC134" s="9"/>
      <c r="AD134" s="20">
        <f ca="1">OFFSET('Dist Factors'!$B$15,$O134-1,AD$14)*$L134+OFFSET('Dist Factors'!$B$15,$K134-1,AD$14)*$H134</f>
        <v>0</v>
      </c>
      <c r="AE134" s="9"/>
      <c r="AF134" s="20">
        <f ca="1">OFFSET('Dist Factors'!$B$15,$O134-1,AF$14)*$L134+OFFSET('Dist Factors'!$B$15,$K134-1,AF$14)*$H134</f>
        <v>0</v>
      </c>
      <c r="AG134" s="9"/>
      <c r="AH134" s="20">
        <f ca="1">OFFSET('Dist Factors'!$B$15,$O134-1,AH$14)*$L134+OFFSET('Dist Factors'!$B$15,$K134-1,AH$14)*$H134</f>
        <v>0</v>
      </c>
      <c r="AI134" s="9"/>
      <c r="AJ134" s="9">
        <f t="shared" ca="1" si="156"/>
        <v>0</v>
      </c>
      <c r="AL134" s="26" t="str">
        <f t="shared" ca="1" si="158"/>
        <v/>
      </c>
      <c r="AM134" s="52"/>
      <c r="AO134" s="93">
        <f ca="1">Function!AL134</f>
        <v>0</v>
      </c>
      <c r="AP134" s="99">
        <f ca="1">IFERROR(AO134/F134,0)</f>
        <v>0</v>
      </c>
      <c r="AR134" s="51">
        <f t="shared" ca="1" si="144"/>
        <v>0</v>
      </c>
      <c r="AT134" s="51">
        <f t="shared" ca="1" si="145"/>
        <v>0</v>
      </c>
      <c r="AV134" s="51">
        <f t="shared" ca="1" si="146"/>
        <v>0</v>
      </c>
      <c r="AX134" s="51">
        <f t="shared" ca="1" si="147"/>
        <v>0</v>
      </c>
      <c r="AZ134" s="51">
        <f t="shared" ca="1" si="148"/>
        <v>0</v>
      </c>
      <c r="BB134" s="51">
        <f t="shared" ca="1" si="149"/>
        <v>0</v>
      </c>
      <c r="BD134" s="51">
        <f t="shared" ca="1" si="150"/>
        <v>0</v>
      </c>
      <c r="BF134" s="51">
        <f t="shared" ca="1" si="151"/>
        <v>0</v>
      </c>
      <c r="BH134" s="51">
        <f t="shared" ca="1" si="152"/>
        <v>0</v>
      </c>
      <c r="BJ134" s="51">
        <f t="shared" ca="1" si="153"/>
        <v>0</v>
      </c>
      <c r="BL134" s="51">
        <f t="shared" ca="1" si="155"/>
        <v>0</v>
      </c>
    </row>
    <row r="135" spans="2:64" x14ac:dyDescent="0.2">
      <c r="B135" s="18">
        <f t="shared" ref="B135:B136" si="164">B134+1</f>
        <v>81</v>
      </c>
      <c r="D135" s="36" t="s">
        <v>114</v>
      </c>
      <c r="F135" s="51">
        <f ca="1">Function!V135</f>
        <v>0</v>
      </c>
      <c r="H135" s="79"/>
      <c r="K135" s="2">
        <f>_xlfn.IFNA(MATCH(J135,'Dist Factors'!$B$15:$B$431,0),0)</f>
        <v>0</v>
      </c>
      <c r="L135" s="51">
        <f t="shared" ca="1" si="163"/>
        <v>0</v>
      </c>
      <c r="O135" s="74">
        <f>_xlfn.IFNA(MATCH(N135,'Dist Factors'!$B$15:$B$431,0),0)</f>
        <v>0</v>
      </c>
      <c r="P135" s="20">
        <f ca="1">OFFSET('Dist Factors'!$B$15,$O135-1,P$14)*$L135+OFFSET('Dist Factors'!$B$15,$K135-1,P$14)*$H135</f>
        <v>0</v>
      </c>
      <c r="R135" s="20">
        <f ca="1">OFFSET('Dist Factors'!$B$15,$O135-1,R$14)*$L135+OFFSET('Dist Factors'!$B$15,$K135-1,R$14)*$H135</f>
        <v>0</v>
      </c>
      <c r="S135" s="20"/>
      <c r="T135" s="20">
        <f ca="1">OFFSET('Dist Factors'!$B$15,$O135-1,T$14)*$L135+OFFSET('Dist Factors'!$B$15,$K135-1,T$14)*$H135</f>
        <v>0</v>
      </c>
      <c r="U135" s="20"/>
      <c r="V135" s="20">
        <f ca="1">OFFSET('Dist Factors'!$B$15,$O135-1,V$14)*$L135+OFFSET('Dist Factors'!$B$15,$K135-1,V$14)*$H135</f>
        <v>0</v>
      </c>
      <c r="W135" s="9"/>
      <c r="X135" s="20">
        <f ca="1">OFFSET('Dist Factors'!$B$15,$O135-1,X$14)*$L135+OFFSET('Dist Factors'!$B$15,$K135-1,X$14)*$H135</f>
        <v>0</v>
      </c>
      <c r="Y135" s="9"/>
      <c r="Z135" s="20">
        <f ca="1">OFFSET('Dist Factors'!$B$15,$O135-1,Z$14)*$L135+OFFSET('Dist Factors'!$B$15,$K135-1,Z$14)*$H135</f>
        <v>0</v>
      </c>
      <c r="AA135" s="20"/>
      <c r="AB135" s="20">
        <f ca="1">OFFSET('Dist Factors'!$B$15,$O135-1,AB$14)*$L135+OFFSET('Dist Factors'!$B$15,$K135-1,AB$14)*$H135</f>
        <v>0</v>
      </c>
      <c r="AC135" s="9"/>
      <c r="AD135" s="20">
        <f ca="1">OFFSET('Dist Factors'!$B$15,$O135-1,AD$14)*$L135+OFFSET('Dist Factors'!$B$15,$K135-1,AD$14)*$H135</f>
        <v>0</v>
      </c>
      <c r="AE135" s="9"/>
      <c r="AF135" s="20">
        <f ca="1">OFFSET('Dist Factors'!$B$15,$O135-1,AF$14)*$L135+OFFSET('Dist Factors'!$B$15,$K135-1,AF$14)*$H135</f>
        <v>0</v>
      </c>
      <c r="AG135" s="9"/>
      <c r="AH135" s="20">
        <f ca="1">OFFSET('Dist Factors'!$B$15,$O135-1,AH$14)*$L135+OFFSET('Dist Factors'!$B$15,$K135-1,AH$14)*$H135</f>
        <v>0</v>
      </c>
      <c r="AI135" s="9"/>
      <c r="AJ135" s="9">
        <f t="shared" ca="1" si="156"/>
        <v>0</v>
      </c>
      <c r="AL135" s="26" t="str">
        <f t="shared" ca="1" si="158"/>
        <v/>
      </c>
      <c r="AM135" s="52"/>
      <c r="AO135" s="93">
        <f ca="1">Function!AL135</f>
        <v>0</v>
      </c>
      <c r="AP135" s="99">
        <f ca="1">IFERROR(AO135/F135,0)</f>
        <v>0</v>
      </c>
      <c r="AR135" s="51">
        <f t="shared" ca="1" si="144"/>
        <v>0</v>
      </c>
      <c r="AT135" s="51">
        <f t="shared" ca="1" si="145"/>
        <v>0</v>
      </c>
      <c r="AV135" s="51">
        <f t="shared" ca="1" si="146"/>
        <v>0</v>
      </c>
      <c r="AX135" s="51">
        <f t="shared" ca="1" si="147"/>
        <v>0</v>
      </c>
      <c r="AZ135" s="51">
        <f t="shared" ca="1" si="148"/>
        <v>0</v>
      </c>
      <c r="BB135" s="51">
        <f t="shared" ca="1" si="149"/>
        <v>0</v>
      </c>
      <c r="BD135" s="51">
        <f t="shared" ca="1" si="150"/>
        <v>0</v>
      </c>
      <c r="BF135" s="51">
        <f t="shared" ca="1" si="151"/>
        <v>0</v>
      </c>
      <c r="BH135" s="51">
        <f t="shared" ca="1" si="152"/>
        <v>0</v>
      </c>
      <c r="BJ135" s="51">
        <f t="shared" ca="1" si="153"/>
        <v>0</v>
      </c>
      <c r="BL135" s="51">
        <f t="shared" ca="1" si="155"/>
        <v>0</v>
      </c>
    </row>
    <row r="136" spans="2:64" x14ac:dyDescent="0.2">
      <c r="B136" s="18">
        <f t="shared" si="164"/>
        <v>82</v>
      </c>
      <c r="D136" s="36" t="s">
        <v>39</v>
      </c>
      <c r="F136" s="51">
        <f ca="1">Function!V136</f>
        <v>0</v>
      </c>
      <c r="H136" s="79"/>
      <c r="K136" s="2">
        <f>_xlfn.IFNA(MATCH(J136,'Dist Factors'!$B$15:$B$431,0),0)</f>
        <v>0</v>
      </c>
      <c r="L136" s="51">
        <f t="shared" ca="1" si="163"/>
        <v>0</v>
      </c>
      <c r="O136" s="74">
        <f>_xlfn.IFNA(MATCH(N136,'Dist Factors'!$B$15:$B$431,0),0)</f>
        <v>0</v>
      </c>
      <c r="P136" s="20">
        <f ca="1">OFFSET('Dist Factors'!$B$15,$O136-1,P$14)*$L136+OFFSET('Dist Factors'!$B$15,$K136-1,P$14)*$H136</f>
        <v>0</v>
      </c>
      <c r="R136" s="20">
        <f ca="1">OFFSET('Dist Factors'!$B$15,$O136-1,R$14)*$L136+OFFSET('Dist Factors'!$B$15,$K136-1,R$14)*$H136</f>
        <v>0</v>
      </c>
      <c r="S136" s="20"/>
      <c r="T136" s="20">
        <f ca="1">OFFSET('Dist Factors'!$B$15,$O136-1,T$14)*$L136+OFFSET('Dist Factors'!$B$15,$K136-1,T$14)*$H136</f>
        <v>0</v>
      </c>
      <c r="U136" s="20"/>
      <c r="V136" s="20">
        <f ca="1">OFFSET('Dist Factors'!$B$15,$O136-1,V$14)*$L136+OFFSET('Dist Factors'!$B$15,$K136-1,V$14)*$H136</f>
        <v>0</v>
      </c>
      <c r="W136" s="9"/>
      <c r="X136" s="20">
        <f ca="1">OFFSET('Dist Factors'!$B$15,$O136-1,X$14)*$L136+OFFSET('Dist Factors'!$B$15,$K136-1,X$14)*$H136</f>
        <v>0</v>
      </c>
      <c r="Y136" s="9"/>
      <c r="Z136" s="20">
        <f ca="1">OFFSET('Dist Factors'!$B$15,$O136-1,Z$14)*$L136+OFFSET('Dist Factors'!$B$15,$K136-1,Z$14)*$H136</f>
        <v>0</v>
      </c>
      <c r="AA136" s="20"/>
      <c r="AB136" s="20">
        <f ca="1">OFFSET('Dist Factors'!$B$15,$O136-1,AB$14)*$L136+OFFSET('Dist Factors'!$B$15,$K136-1,AB$14)*$H136</f>
        <v>0</v>
      </c>
      <c r="AC136" s="9"/>
      <c r="AD136" s="20">
        <f ca="1">OFFSET('Dist Factors'!$B$15,$O136-1,AD$14)*$L136+OFFSET('Dist Factors'!$B$15,$K136-1,AD$14)*$H136</f>
        <v>0</v>
      </c>
      <c r="AE136" s="9"/>
      <c r="AF136" s="20">
        <f ca="1">OFFSET('Dist Factors'!$B$15,$O136-1,AF$14)*$L136+OFFSET('Dist Factors'!$B$15,$K136-1,AF$14)*$H136</f>
        <v>0</v>
      </c>
      <c r="AG136" s="9"/>
      <c r="AH136" s="20">
        <f ca="1">OFFSET('Dist Factors'!$B$15,$O136-1,AH$14)*$L136+OFFSET('Dist Factors'!$B$15,$K136-1,AH$14)*$H136</f>
        <v>0</v>
      </c>
      <c r="AI136" s="9"/>
      <c r="AJ136" s="9">
        <f t="shared" ca="1" si="156"/>
        <v>0</v>
      </c>
      <c r="AL136" s="26" t="str">
        <f t="shared" ca="1" si="158"/>
        <v/>
      </c>
      <c r="AM136" s="52"/>
      <c r="AO136" s="93">
        <f ca="1">Function!AL136</f>
        <v>0</v>
      </c>
      <c r="AP136" s="99">
        <f ca="1">IFERROR(AO136/F136,0)</f>
        <v>0</v>
      </c>
      <c r="AR136" s="51">
        <f t="shared" ca="1" si="144"/>
        <v>0</v>
      </c>
      <c r="AT136" s="51">
        <f t="shared" ca="1" si="145"/>
        <v>0</v>
      </c>
      <c r="AV136" s="51">
        <f t="shared" ca="1" si="146"/>
        <v>0</v>
      </c>
      <c r="AX136" s="51">
        <f t="shared" ca="1" si="147"/>
        <v>0</v>
      </c>
      <c r="AZ136" s="51">
        <f t="shared" ca="1" si="148"/>
        <v>0</v>
      </c>
      <c r="BB136" s="51">
        <f t="shared" ca="1" si="149"/>
        <v>0</v>
      </c>
      <c r="BD136" s="51">
        <f t="shared" ca="1" si="150"/>
        <v>0</v>
      </c>
      <c r="BF136" s="51">
        <f t="shared" ca="1" si="151"/>
        <v>0</v>
      </c>
      <c r="BH136" s="51">
        <f t="shared" ca="1" si="152"/>
        <v>0</v>
      </c>
      <c r="BJ136" s="51">
        <f t="shared" ca="1" si="153"/>
        <v>0</v>
      </c>
      <c r="BL136" s="51">
        <f t="shared" ca="1" si="155"/>
        <v>0</v>
      </c>
    </row>
    <row r="137" spans="2:64" x14ac:dyDescent="0.2">
      <c r="D137" s="1" t="s">
        <v>20</v>
      </c>
      <c r="AD137" s="9"/>
      <c r="AE137" s="9"/>
      <c r="AF137" s="9"/>
      <c r="AG137" s="9"/>
      <c r="AH137" s="9"/>
      <c r="AJ137" s="9">
        <f t="shared" si="156"/>
        <v>0</v>
      </c>
      <c r="AL137" s="26" t="str">
        <f t="shared" si="158"/>
        <v/>
      </c>
      <c r="AM137" s="52"/>
      <c r="AP137" s="99"/>
      <c r="AR137" s="51">
        <f t="shared" si="144"/>
        <v>0</v>
      </c>
      <c r="AT137" s="51">
        <f t="shared" si="145"/>
        <v>0</v>
      </c>
      <c r="AV137" s="51">
        <f t="shared" si="146"/>
        <v>0</v>
      </c>
      <c r="AX137" s="51">
        <f t="shared" si="147"/>
        <v>0</v>
      </c>
      <c r="AZ137" s="51">
        <f t="shared" si="148"/>
        <v>0</v>
      </c>
      <c r="BB137" s="51">
        <f t="shared" si="149"/>
        <v>0</v>
      </c>
      <c r="BD137" s="51">
        <f t="shared" si="150"/>
        <v>0</v>
      </c>
      <c r="BF137" s="51">
        <f t="shared" si="151"/>
        <v>0</v>
      </c>
      <c r="BH137" s="51">
        <f t="shared" si="152"/>
        <v>0</v>
      </c>
      <c r="BJ137" s="51">
        <f t="shared" si="153"/>
        <v>0</v>
      </c>
      <c r="BL137" s="51">
        <f t="shared" si="155"/>
        <v>0</v>
      </c>
    </row>
    <row r="138" spans="2:64" x14ac:dyDescent="0.2">
      <c r="B138" s="18">
        <f>B136+1</f>
        <v>83</v>
      </c>
      <c r="D138" s="1" t="s">
        <v>121</v>
      </c>
      <c r="F138" s="51">
        <f ca="1">Function!V138</f>
        <v>10616.772187581613</v>
      </c>
      <c r="K138" s="2">
        <f>_xlfn.IFNA(MATCH(J138,'Dist Factors'!$B$15:$B$431,0),0)</f>
        <v>0</v>
      </c>
      <c r="L138" s="51">
        <f t="shared" ref="L138:L143" ca="1" si="165">F138-H138</f>
        <v>10616.772187581613</v>
      </c>
      <c r="N138" s="18" t="s">
        <v>304</v>
      </c>
      <c r="O138" s="74">
        <f>_xlfn.IFNA(MATCH(N138,'Dist Factors'!$B$15:$B$431,0),0)</f>
        <v>50</v>
      </c>
      <c r="P138" s="20">
        <f ca="1">OFFSET('Dist Factors'!$B$15,$O138-1,P$14)*$L138+OFFSET('Dist Factors'!$B$15,$K138-1,P$14)*$H138</f>
        <v>1535.8209489488574</v>
      </c>
      <c r="R138" s="20">
        <f ca="1">OFFSET('Dist Factors'!$B$15,$O138-1,R$14)*$L138+OFFSET('Dist Factors'!$B$15,$K138-1,R$14)*$H138</f>
        <v>293.74811862889084</v>
      </c>
      <c r="S138" s="20"/>
      <c r="T138" s="20">
        <f ca="1">OFFSET('Dist Factors'!$B$15,$O138-1,T$14)*$L138+OFFSET('Dist Factors'!$B$15,$K138-1,T$14)*$H138</f>
        <v>1558.0061506309021</v>
      </c>
      <c r="U138" s="20"/>
      <c r="V138" s="20">
        <f ca="1">OFFSET('Dist Factors'!$B$15,$O138-1,V$14)*$L138+OFFSET('Dist Factors'!$B$15,$K138-1,V$14)*$H138</f>
        <v>0</v>
      </c>
      <c r="W138" s="9"/>
      <c r="X138" s="20">
        <f ca="1">OFFSET('Dist Factors'!$B$15,$O138-1,X$14)*$L138+OFFSET('Dist Factors'!$B$15,$K138-1,X$14)*$H138</f>
        <v>1819.3076087929016</v>
      </c>
      <c r="Y138" s="9"/>
      <c r="Z138" s="20">
        <f ca="1">OFFSET('Dist Factors'!$B$15,$O138-1,Z$14)*$L138+OFFSET('Dist Factors'!$B$15,$K138-1,Z$14)*$H138</f>
        <v>2732.8190337742058</v>
      </c>
      <c r="AA138" s="20"/>
      <c r="AB138" s="20">
        <f ca="1">OFFSET('Dist Factors'!$B$15,$O138-1,AB$14)*$L138+OFFSET('Dist Factors'!$B$15,$K138-1,AB$14)*$H138</f>
        <v>2299.9543136867696</v>
      </c>
      <c r="AC138" s="9"/>
      <c r="AD138" s="20">
        <f ca="1">OFFSET('Dist Factors'!$B$15,$O138-1,AD$14)*$L138+OFFSET('Dist Factors'!$B$15,$K138-1,AD$14)*$H138</f>
        <v>377.11601311908538</v>
      </c>
      <c r="AE138" s="9"/>
      <c r="AF138" s="20">
        <f ca="1">OFFSET('Dist Factors'!$B$15,$O138-1,AF$14)*$L138+OFFSET('Dist Factors'!$B$15,$K138-1,AF$14)*$H138</f>
        <v>0</v>
      </c>
      <c r="AG138" s="9"/>
      <c r="AH138" s="20">
        <f ca="1">OFFSET('Dist Factors'!$B$15,$O138-1,AH$14)*$L138+OFFSET('Dist Factors'!$B$15,$K138-1,AH$14)*$H138</f>
        <v>0</v>
      </c>
      <c r="AI138" s="9"/>
      <c r="AJ138" s="9">
        <f t="shared" ca="1" si="156"/>
        <v>10616.772187581613</v>
      </c>
      <c r="AL138" s="26" t="str">
        <f t="shared" ca="1" si="158"/>
        <v/>
      </c>
      <c r="AM138" s="52"/>
      <c r="AO138" s="93">
        <f ca="1">Function!AL138</f>
        <v>7329.8580613904187</v>
      </c>
      <c r="AP138" s="99">
        <f t="shared" ref="AP138:AP143" ca="1" si="166">IFERROR(AO138/F138,0)</f>
        <v>0.69040363039569763</v>
      </c>
      <c r="AR138" s="51">
        <f t="shared" ca="1" si="144"/>
        <v>1060.3363587920567</v>
      </c>
      <c r="AT138" s="51">
        <f t="shared" ca="1" si="145"/>
        <v>202.8047675232923</v>
      </c>
      <c r="AV138" s="51">
        <f t="shared" ca="1" si="146"/>
        <v>1075.6531025744009</v>
      </c>
      <c r="AX138" s="51">
        <f t="shared" ca="1" si="147"/>
        <v>0</v>
      </c>
      <c r="AZ138" s="51">
        <f t="shared" ca="1" si="148"/>
        <v>1256.056577917135</v>
      </c>
      <c r="BB138" s="51">
        <f t="shared" ca="1" si="149"/>
        <v>1886.7481821321742</v>
      </c>
      <c r="BD138" s="51">
        <f t="shared" ca="1" si="150"/>
        <v>1587.8968079135909</v>
      </c>
      <c r="BF138" s="51">
        <f t="shared" ca="1" si="151"/>
        <v>260.36226453776806</v>
      </c>
      <c r="BH138" s="51">
        <f t="shared" ca="1" si="152"/>
        <v>0</v>
      </c>
      <c r="BJ138" s="51">
        <f t="shared" ca="1" si="153"/>
        <v>0</v>
      </c>
      <c r="BL138" s="51">
        <f t="shared" ca="1" si="155"/>
        <v>7329.8580613904187</v>
      </c>
    </row>
    <row r="139" spans="2:64" x14ac:dyDescent="0.2">
      <c r="B139" s="18">
        <f>B138+1</f>
        <v>84</v>
      </c>
      <c r="D139" s="36" t="s">
        <v>122</v>
      </c>
      <c r="F139" s="51">
        <f ca="1">Function!V139</f>
        <v>22130.98895566666</v>
      </c>
      <c r="H139" s="79">
        <v>2479.1055581980895</v>
      </c>
      <c r="J139" s="32" t="s">
        <v>293</v>
      </c>
      <c r="K139" s="2">
        <f>_xlfn.IFNA(MATCH(J139,'Dist Factors'!$B$15:$B$431,0),0)</f>
        <v>14</v>
      </c>
      <c r="L139" s="51">
        <f t="shared" ca="1" si="165"/>
        <v>19651.883397468569</v>
      </c>
      <c r="N139" s="18" t="s">
        <v>295</v>
      </c>
      <c r="O139" s="74">
        <f>_xlfn.IFNA(MATCH(N139,'Dist Factors'!$B$15:$B$431,0),0)</f>
        <v>5</v>
      </c>
      <c r="P139" s="20">
        <f ca="1">OFFSET('Dist Factors'!$B$15,$O139-1,P$14)*$L139+OFFSET('Dist Factors'!$B$15,$K139-1,P$14)*$H139</f>
        <v>0</v>
      </c>
      <c r="R139" s="20">
        <f ca="1">OFFSET('Dist Factors'!$B$15,$O139-1,R$14)*$L139+OFFSET('Dist Factors'!$B$15,$K139-1,R$14)*$H139</f>
        <v>0</v>
      </c>
      <c r="S139" s="20"/>
      <c r="T139" s="20">
        <f ca="1">OFFSET('Dist Factors'!$B$15,$O139-1,T$14)*$L139+OFFSET('Dist Factors'!$B$15,$K139-1,T$14)*$H139</f>
        <v>0</v>
      </c>
      <c r="U139" s="20"/>
      <c r="V139" s="20">
        <f ca="1">OFFSET('Dist Factors'!$B$15,$O139-1,V$14)*$L139+OFFSET('Dist Factors'!$B$15,$K139-1,V$14)*$H139</f>
        <v>0</v>
      </c>
      <c r="W139" s="9"/>
      <c r="X139" s="20">
        <f ca="1">OFFSET('Dist Factors'!$B$15,$O139-1,X$14)*$L139+OFFSET('Dist Factors'!$B$15,$K139-1,X$14)*$H139</f>
        <v>0</v>
      </c>
      <c r="Y139" s="9"/>
      <c r="Z139" s="20">
        <f ca="1">OFFSET('Dist Factors'!$B$15,$O139-1,Z$14)*$L139+OFFSET('Dist Factors'!$B$15,$K139-1,Z$14)*$H139</f>
        <v>0</v>
      </c>
      <c r="AA139" s="20"/>
      <c r="AB139" s="20">
        <f ca="1">OFFSET('Dist Factors'!$B$15,$O139-1,AB$14)*$L139+OFFSET('Dist Factors'!$B$15,$K139-1,AB$14)*$H139</f>
        <v>19651.883397468569</v>
      </c>
      <c r="AC139" s="9"/>
      <c r="AD139" s="20">
        <f ca="1">OFFSET('Dist Factors'!$B$15,$O139-1,AD$14)*$L139+OFFSET('Dist Factors'!$B$15,$K139-1,AD$14)*$H139</f>
        <v>2479.1055581980895</v>
      </c>
      <c r="AE139" s="9"/>
      <c r="AF139" s="20">
        <f ca="1">OFFSET('Dist Factors'!$B$15,$O139-1,AF$14)*$L139+OFFSET('Dist Factors'!$B$15,$K139-1,AF$14)*$H139</f>
        <v>0</v>
      </c>
      <c r="AG139" s="9"/>
      <c r="AH139" s="20">
        <f ca="1">OFFSET('Dist Factors'!$B$15,$O139-1,AH$14)*$L139+OFFSET('Dist Factors'!$B$15,$K139-1,AH$14)*$H139</f>
        <v>0</v>
      </c>
      <c r="AI139" s="9"/>
      <c r="AJ139" s="9">
        <f t="shared" ca="1" si="156"/>
        <v>22130.98895566666</v>
      </c>
      <c r="AL139" s="26" t="str">
        <f t="shared" ca="1" si="158"/>
        <v/>
      </c>
      <c r="AM139" s="52"/>
      <c r="AO139" s="93">
        <f ca="1">Function!AL139</f>
        <v>5485.71519527688</v>
      </c>
      <c r="AP139" s="99">
        <f t="shared" ca="1" si="166"/>
        <v>0.24787483317017595</v>
      </c>
      <c r="AR139" s="51">
        <f t="shared" ca="1" si="144"/>
        <v>0</v>
      </c>
      <c r="AT139" s="51">
        <f t="shared" ca="1" si="145"/>
        <v>0</v>
      </c>
      <c r="AV139" s="51">
        <f t="shared" ca="1" si="146"/>
        <v>0</v>
      </c>
      <c r="AX139" s="51">
        <f t="shared" ca="1" si="147"/>
        <v>0</v>
      </c>
      <c r="AZ139" s="51">
        <f t="shared" ca="1" si="148"/>
        <v>0</v>
      </c>
      <c r="BB139" s="51">
        <f t="shared" ca="1" si="149"/>
        <v>0</v>
      </c>
      <c r="BD139" s="51">
        <f t="shared" ca="1" si="150"/>
        <v>4871.2073186272719</v>
      </c>
      <c r="BF139" s="51">
        <f t="shared" ca="1" si="151"/>
        <v>614.5078766496074</v>
      </c>
      <c r="BH139" s="51">
        <f t="shared" ca="1" si="152"/>
        <v>0</v>
      </c>
      <c r="BJ139" s="51">
        <f t="shared" ca="1" si="153"/>
        <v>0</v>
      </c>
      <c r="BL139" s="51">
        <f t="shared" ca="1" si="155"/>
        <v>5485.7151952768791</v>
      </c>
    </row>
    <row r="140" spans="2:64" x14ac:dyDescent="0.2">
      <c r="B140" s="18">
        <f t="shared" ref="B140:B143" si="167">B139+1</f>
        <v>85</v>
      </c>
      <c r="D140" s="36" t="s">
        <v>123</v>
      </c>
      <c r="F140" s="51">
        <f ca="1">Function!V140</f>
        <v>0</v>
      </c>
      <c r="H140" s="79"/>
      <c r="K140" s="2">
        <f>_xlfn.IFNA(MATCH(J140,'Dist Factors'!$B$15:$B$431,0),0)</f>
        <v>0</v>
      </c>
      <c r="L140" s="51">
        <f t="shared" ca="1" si="165"/>
        <v>0</v>
      </c>
      <c r="N140" s="18" t="s">
        <v>295</v>
      </c>
      <c r="O140" s="74">
        <f>_xlfn.IFNA(MATCH(N140,'Dist Factors'!$B$15:$B$431,0),0)</f>
        <v>5</v>
      </c>
      <c r="P140" s="20">
        <f ca="1">OFFSET('Dist Factors'!$B$15,$O140-1,P$14)*$L140+OFFSET('Dist Factors'!$B$15,$K140-1,P$14)*$H140</f>
        <v>0</v>
      </c>
      <c r="R140" s="20">
        <f ca="1">OFFSET('Dist Factors'!$B$15,$O140-1,R$14)*$L140+OFFSET('Dist Factors'!$B$15,$K140-1,R$14)*$H140</f>
        <v>0</v>
      </c>
      <c r="S140" s="20"/>
      <c r="T140" s="20">
        <f ca="1">OFFSET('Dist Factors'!$B$15,$O140-1,T$14)*$L140+OFFSET('Dist Factors'!$B$15,$K140-1,T$14)*$H140</f>
        <v>0</v>
      </c>
      <c r="U140" s="20"/>
      <c r="V140" s="20">
        <f ca="1">OFFSET('Dist Factors'!$B$15,$O140-1,V$14)*$L140+OFFSET('Dist Factors'!$B$15,$K140-1,V$14)*$H140</f>
        <v>0</v>
      </c>
      <c r="W140" s="9"/>
      <c r="X140" s="20">
        <f ca="1">OFFSET('Dist Factors'!$B$15,$O140-1,X$14)*$L140+OFFSET('Dist Factors'!$B$15,$K140-1,X$14)*$H140</f>
        <v>0</v>
      </c>
      <c r="Y140" s="9"/>
      <c r="Z140" s="20">
        <f ca="1">OFFSET('Dist Factors'!$B$15,$O140-1,Z$14)*$L140+OFFSET('Dist Factors'!$B$15,$K140-1,Z$14)*$H140</f>
        <v>0</v>
      </c>
      <c r="AA140" s="20"/>
      <c r="AB140" s="20">
        <f ca="1">OFFSET('Dist Factors'!$B$15,$O140-1,AB$14)*$L140+OFFSET('Dist Factors'!$B$15,$K140-1,AB$14)*$H140</f>
        <v>0</v>
      </c>
      <c r="AC140" s="9"/>
      <c r="AD140" s="20">
        <f ca="1">OFFSET('Dist Factors'!$B$15,$O140-1,AD$14)*$L140+OFFSET('Dist Factors'!$B$15,$K140-1,AD$14)*$H140</f>
        <v>0</v>
      </c>
      <c r="AE140" s="9"/>
      <c r="AF140" s="20">
        <f ca="1">OFFSET('Dist Factors'!$B$15,$O140-1,AF$14)*$L140+OFFSET('Dist Factors'!$B$15,$K140-1,AF$14)*$H140</f>
        <v>0</v>
      </c>
      <c r="AG140" s="9"/>
      <c r="AH140" s="20">
        <f ca="1">OFFSET('Dist Factors'!$B$15,$O140-1,AH$14)*$L140+OFFSET('Dist Factors'!$B$15,$K140-1,AH$14)*$H140</f>
        <v>0</v>
      </c>
      <c r="AI140" s="9"/>
      <c r="AJ140" s="9">
        <f t="shared" ca="1" si="156"/>
        <v>0</v>
      </c>
      <c r="AL140" s="26" t="str">
        <f t="shared" ca="1" si="158"/>
        <v/>
      </c>
      <c r="AM140" s="52"/>
      <c r="AO140" s="93">
        <f ca="1">Function!AL140</f>
        <v>0</v>
      </c>
      <c r="AP140" s="99">
        <f t="shared" ca="1" si="166"/>
        <v>0</v>
      </c>
      <c r="AR140" s="51">
        <f t="shared" ca="1" si="144"/>
        <v>0</v>
      </c>
      <c r="AT140" s="51">
        <f t="shared" ca="1" si="145"/>
        <v>0</v>
      </c>
      <c r="AV140" s="51">
        <f t="shared" ca="1" si="146"/>
        <v>0</v>
      </c>
      <c r="AX140" s="51">
        <f t="shared" ca="1" si="147"/>
        <v>0</v>
      </c>
      <c r="AZ140" s="51">
        <f t="shared" ca="1" si="148"/>
        <v>0</v>
      </c>
      <c r="BB140" s="51">
        <f t="shared" ca="1" si="149"/>
        <v>0</v>
      </c>
      <c r="BD140" s="51">
        <f t="shared" ca="1" si="150"/>
        <v>0</v>
      </c>
      <c r="BF140" s="51">
        <f t="shared" ca="1" si="151"/>
        <v>0</v>
      </c>
      <c r="BH140" s="51">
        <f t="shared" ca="1" si="152"/>
        <v>0</v>
      </c>
      <c r="BJ140" s="51">
        <f t="shared" ca="1" si="153"/>
        <v>0</v>
      </c>
      <c r="BL140" s="51">
        <f t="shared" ca="1" si="155"/>
        <v>0</v>
      </c>
    </row>
    <row r="141" spans="2:64" x14ac:dyDescent="0.2">
      <c r="B141" s="18">
        <f t="shared" si="167"/>
        <v>86</v>
      </c>
      <c r="D141" s="36" t="s">
        <v>124</v>
      </c>
      <c r="F141" s="51">
        <f ca="1">Function!V141</f>
        <v>59329.65715247715</v>
      </c>
      <c r="H141" s="79"/>
      <c r="K141" s="2">
        <f>_xlfn.IFNA(MATCH(J141,'Dist Factors'!$B$15:$B$431,0),0)</f>
        <v>0</v>
      </c>
      <c r="L141" s="51">
        <f t="shared" ca="1" si="165"/>
        <v>59329.65715247715</v>
      </c>
      <c r="N141" s="18" t="s">
        <v>305</v>
      </c>
      <c r="O141" s="74">
        <f>_xlfn.IFNA(MATCH(N141,'Dist Factors'!$B$15:$B$431,0),0)</f>
        <v>56</v>
      </c>
      <c r="P141" s="20">
        <f ca="1">OFFSET('Dist Factors'!$B$15,$O141-1,P$14)*$L141+OFFSET('Dist Factors'!$B$15,$K141-1,P$14)*$H141</f>
        <v>9368.4456685486002</v>
      </c>
      <c r="R141" s="20">
        <f ca="1">OFFSET('Dist Factors'!$B$15,$O141-1,R$14)*$L141+OFFSET('Dist Factors'!$B$15,$K141-1,R$14)*$H141</f>
        <v>1791.8516422742014</v>
      </c>
      <c r="S141" s="20"/>
      <c r="T141" s="20">
        <f ca="1">OFFSET('Dist Factors'!$B$15,$O141-1,T$14)*$L141+OFFSET('Dist Factors'!$B$15,$K141-1,T$14)*$H141</f>
        <v>9503.7745014742595</v>
      </c>
      <c r="U141" s="20"/>
      <c r="V141" s="20">
        <f ca="1">OFFSET('Dist Factors'!$B$15,$O141-1,V$14)*$L141+OFFSET('Dist Factors'!$B$15,$K141-1,V$14)*$H141</f>
        <v>0</v>
      </c>
      <c r="W141" s="9"/>
      <c r="X141" s="20">
        <f ca="1">OFFSET('Dist Factors'!$B$15,$O141-1,X$14)*$L141+OFFSET('Dist Factors'!$B$15,$K141-1,X$14)*$H141</f>
        <v>15453.127544832776</v>
      </c>
      <c r="Y141" s="9"/>
      <c r="Z141" s="20">
        <f ca="1">OFFSET('Dist Factors'!$B$15,$O141-1,Z$14)*$L141+OFFSET('Dist Factors'!$B$15,$K141-1,Z$14)*$H141</f>
        <v>23212.457795347313</v>
      </c>
      <c r="AA141" s="20"/>
      <c r="AB141" s="20">
        <f ca="1">OFFSET('Dist Factors'!$B$15,$O141-1,AB$14)*$L141+OFFSET('Dist Factors'!$B$15,$K141-1,AB$14)*$H141</f>
        <v>0</v>
      </c>
      <c r="AC141" s="9"/>
      <c r="AD141" s="20">
        <f ca="1">OFFSET('Dist Factors'!$B$15,$O141-1,AD$14)*$L141+OFFSET('Dist Factors'!$B$15,$K141-1,AD$14)*$H141</f>
        <v>0</v>
      </c>
      <c r="AE141" s="9"/>
      <c r="AF141" s="20">
        <f ca="1">OFFSET('Dist Factors'!$B$15,$O141-1,AF$14)*$L141+OFFSET('Dist Factors'!$B$15,$K141-1,AF$14)*$H141</f>
        <v>0</v>
      </c>
      <c r="AG141" s="9"/>
      <c r="AH141" s="20">
        <f ca="1">OFFSET('Dist Factors'!$B$15,$O141-1,AH$14)*$L141+OFFSET('Dist Factors'!$B$15,$K141-1,AH$14)*$H141</f>
        <v>0</v>
      </c>
      <c r="AI141" s="9"/>
      <c r="AJ141" s="9">
        <f t="shared" ca="1" si="156"/>
        <v>59329.65715247715</v>
      </c>
      <c r="AL141" s="26" t="str">
        <f t="shared" ca="1" si="158"/>
        <v/>
      </c>
      <c r="AM141" s="52"/>
      <c r="AO141" s="93">
        <f ca="1">Function!AL141</f>
        <v>20405.421374016114</v>
      </c>
      <c r="AP141" s="99">
        <f t="shared" ca="1" si="166"/>
        <v>0.34393290562212764</v>
      </c>
      <c r="AR141" s="51">
        <f t="shared" ca="1" si="144"/>
        <v>3222.1167399469564</v>
      </c>
      <c r="AT141" s="51">
        <f t="shared" ca="1" si="145"/>
        <v>616.27674177114727</v>
      </c>
      <c r="AV141" s="51">
        <f t="shared" ca="1" si="146"/>
        <v>3268.6607786695295</v>
      </c>
      <c r="AX141" s="51">
        <f t="shared" ca="1" si="147"/>
        <v>0</v>
      </c>
      <c r="AZ141" s="51">
        <f t="shared" ca="1" si="148"/>
        <v>5314.8390574436726</v>
      </c>
      <c r="BB141" s="51">
        <f t="shared" ca="1" si="149"/>
        <v>7983.5280561848085</v>
      </c>
      <c r="BD141" s="51">
        <f t="shared" ca="1" si="150"/>
        <v>0</v>
      </c>
      <c r="BF141" s="51">
        <f t="shared" ca="1" si="151"/>
        <v>0</v>
      </c>
      <c r="BH141" s="51">
        <f t="shared" ca="1" si="152"/>
        <v>0</v>
      </c>
      <c r="BJ141" s="51">
        <f t="shared" ca="1" si="153"/>
        <v>0</v>
      </c>
      <c r="BL141" s="51">
        <f t="shared" ca="1" si="155"/>
        <v>20405.421374016114</v>
      </c>
    </row>
    <row r="142" spans="2:64" x14ac:dyDescent="0.2">
      <c r="B142" s="18">
        <f t="shared" si="167"/>
        <v>87</v>
      </c>
      <c r="D142" s="36" t="s">
        <v>39</v>
      </c>
      <c r="F142" s="51">
        <f ca="1">Function!V142</f>
        <v>8901.2312001131213</v>
      </c>
      <c r="H142" s="79">
        <v>743.14971575767004</v>
      </c>
      <c r="J142" s="32" t="s">
        <v>293</v>
      </c>
      <c r="K142" s="2">
        <f>_xlfn.IFNA(MATCH(J142,'Dist Factors'!$B$15:$B$431,0),0)</f>
        <v>14</v>
      </c>
      <c r="L142" s="51">
        <f t="shared" ca="1" si="165"/>
        <v>8158.0814843554508</v>
      </c>
      <c r="N142" s="18" t="s">
        <v>291</v>
      </c>
      <c r="O142" s="74">
        <f>_xlfn.IFNA(MATCH(N142,'Dist Factors'!$B$15:$B$431,0),0)</f>
        <v>53</v>
      </c>
      <c r="P142" s="20">
        <f ca="1">OFFSET('Dist Factors'!$B$15,$O142-1,P$14)*$L142+OFFSET('Dist Factors'!$B$15,$K142-1,P$14)*$H142</f>
        <v>3698.6197028358279</v>
      </c>
      <c r="R142" s="20">
        <f ca="1">OFFSET('Dist Factors'!$B$15,$O142-1,R$14)*$L142+OFFSET('Dist Factors'!$B$15,$K142-1,R$14)*$H142</f>
        <v>707.41487148965223</v>
      </c>
      <c r="S142" s="20"/>
      <c r="T142" s="20">
        <f ca="1">OFFSET('Dist Factors'!$B$15,$O142-1,T$14)*$L142+OFFSET('Dist Factors'!$B$15,$K142-1,T$14)*$H142</f>
        <v>3752.0469100299715</v>
      </c>
      <c r="U142" s="20"/>
      <c r="V142" s="20">
        <f ca="1">OFFSET('Dist Factors'!$B$15,$O142-1,V$14)*$L142+OFFSET('Dist Factors'!$B$15,$K142-1,V$14)*$H142</f>
        <v>0</v>
      </c>
      <c r="W142" s="9"/>
      <c r="X142" s="20">
        <f ca="1">OFFSET('Dist Factors'!$B$15,$O142-1,X$14)*$L142+OFFSET('Dist Factors'!$B$15,$K142-1,X$14)*$H142</f>
        <v>0</v>
      </c>
      <c r="Y142" s="9"/>
      <c r="Z142" s="20">
        <f ca="1">OFFSET('Dist Factors'!$B$15,$O142-1,Z$14)*$L142+OFFSET('Dist Factors'!$B$15,$K142-1,Z$14)*$H142</f>
        <v>0</v>
      </c>
      <c r="AA142" s="20"/>
      <c r="AB142" s="20">
        <f ca="1">OFFSET('Dist Factors'!$B$15,$O142-1,AB$14)*$L142+OFFSET('Dist Factors'!$B$15,$K142-1,AB$14)*$H142</f>
        <v>0</v>
      </c>
      <c r="AC142" s="9"/>
      <c r="AD142" s="20">
        <f ca="1">OFFSET('Dist Factors'!$B$15,$O142-1,AD$14)*$L142+OFFSET('Dist Factors'!$B$15,$K142-1,AD$14)*$H142</f>
        <v>743.14971575767004</v>
      </c>
      <c r="AE142" s="9"/>
      <c r="AF142" s="20">
        <f ca="1">OFFSET('Dist Factors'!$B$15,$O142-1,AF$14)*$L142+OFFSET('Dist Factors'!$B$15,$K142-1,AF$14)*$H142</f>
        <v>0</v>
      </c>
      <c r="AG142" s="9"/>
      <c r="AH142" s="20">
        <f ca="1">OFFSET('Dist Factors'!$B$15,$O142-1,AH$14)*$L142+OFFSET('Dist Factors'!$B$15,$K142-1,AH$14)*$H142</f>
        <v>0</v>
      </c>
      <c r="AI142" s="9"/>
      <c r="AJ142" s="9">
        <f t="shared" ca="1" si="156"/>
        <v>8901.2312001131213</v>
      </c>
      <c r="AL142" s="26" t="str">
        <f t="shared" ca="1" si="158"/>
        <v/>
      </c>
      <c r="AM142" s="52"/>
      <c r="AO142" s="93">
        <f ca="1">Function!AL142</f>
        <v>4222.653922803057</v>
      </c>
      <c r="AP142" s="99">
        <f t="shared" ca="1" si="166"/>
        <v>0.47438987122920628</v>
      </c>
      <c r="AR142" s="51">
        <f t="shared" ca="1" si="144"/>
        <v>1754.5877245540935</v>
      </c>
      <c r="AT142" s="51">
        <f t="shared" ca="1" si="145"/>
        <v>335.59044979160166</v>
      </c>
      <c r="AV142" s="51">
        <f t="shared" ca="1" si="146"/>
        <v>1779.9330504950594</v>
      </c>
      <c r="AX142" s="51">
        <f t="shared" ca="1" si="147"/>
        <v>0</v>
      </c>
      <c r="AZ142" s="51">
        <f t="shared" ca="1" si="148"/>
        <v>0</v>
      </c>
      <c r="BB142" s="51">
        <f t="shared" ca="1" si="149"/>
        <v>0</v>
      </c>
      <c r="BD142" s="51">
        <f t="shared" ca="1" si="150"/>
        <v>0</v>
      </c>
      <c r="BF142" s="51">
        <f t="shared" ca="1" si="151"/>
        <v>352.54269796230233</v>
      </c>
      <c r="BH142" s="51">
        <f t="shared" ca="1" si="152"/>
        <v>0</v>
      </c>
      <c r="BJ142" s="51">
        <f t="shared" ca="1" si="153"/>
        <v>0</v>
      </c>
      <c r="BL142" s="51">
        <f t="shared" ca="1" si="155"/>
        <v>4222.653922803057</v>
      </c>
    </row>
    <row r="143" spans="2:64" x14ac:dyDescent="0.2">
      <c r="B143" s="18">
        <f t="shared" si="167"/>
        <v>88</v>
      </c>
      <c r="D143" s="36" t="s">
        <v>125</v>
      </c>
      <c r="F143" s="51">
        <f ca="1">Function!V143</f>
        <v>352.78073788360939</v>
      </c>
      <c r="H143" s="79"/>
      <c r="K143" s="2">
        <f>_xlfn.IFNA(MATCH(J143,'Dist Factors'!$B$15:$B$431,0),0)</f>
        <v>0</v>
      </c>
      <c r="L143" s="51">
        <f t="shared" ca="1" si="165"/>
        <v>352.78073788360939</v>
      </c>
      <c r="N143" s="2" t="s">
        <v>305</v>
      </c>
      <c r="O143" s="74">
        <f>_xlfn.IFNA(MATCH(N143,'Dist Factors'!$B$15:$B$431,0),0)</f>
        <v>56</v>
      </c>
      <c r="P143" s="20">
        <f ca="1">OFFSET('Dist Factors'!$B$15,$O143-1,P$14)*$L143+OFFSET('Dist Factors'!$B$15,$K143-1,P$14)*$H143</f>
        <v>55.705819557986231</v>
      </c>
      <c r="R143" s="20">
        <f ca="1">OFFSET('Dist Factors'!$B$15,$O143-1,R$14)*$L143+OFFSET('Dist Factors'!$B$15,$K143-1,R$14)*$H143</f>
        <v>10.654549088575967</v>
      </c>
      <c r="S143" s="20"/>
      <c r="T143" s="20">
        <f ca="1">OFFSET('Dist Factors'!$B$15,$O143-1,T$14)*$L143+OFFSET('Dist Factors'!$B$15,$K143-1,T$14)*$H143</f>
        <v>56.510499844840858</v>
      </c>
      <c r="U143" s="20"/>
      <c r="V143" s="20">
        <f ca="1">OFFSET('Dist Factors'!$B$15,$O143-1,V$14)*$L143+OFFSET('Dist Factors'!$B$15,$K143-1,V$14)*$H143</f>
        <v>0</v>
      </c>
      <c r="W143" s="9"/>
      <c r="X143" s="20">
        <f ca="1">OFFSET('Dist Factors'!$B$15,$O143-1,X$14)*$L143+OFFSET('Dist Factors'!$B$15,$K143-1,X$14)*$H143</f>
        <v>91.886014508142495</v>
      </c>
      <c r="Y143" s="9"/>
      <c r="Z143" s="20">
        <f ca="1">OFFSET('Dist Factors'!$B$15,$O143-1,Z$14)*$L143+OFFSET('Dist Factors'!$B$15,$K143-1,Z$14)*$H143</f>
        <v>138.02385488406384</v>
      </c>
      <c r="AA143" s="20"/>
      <c r="AB143" s="20">
        <f ca="1">OFFSET('Dist Factors'!$B$15,$O143-1,AB$14)*$L143+OFFSET('Dist Factors'!$B$15,$K143-1,AB$14)*$H143</f>
        <v>0</v>
      </c>
      <c r="AC143" s="9"/>
      <c r="AD143" s="20">
        <f ca="1">OFFSET('Dist Factors'!$B$15,$O143-1,AD$14)*$L143+OFFSET('Dist Factors'!$B$15,$K143-1,AD$14)*$H143</f>
        <v>0</v>
      </c>
      <c r="AE143" s="9"/>
      <c r="AF143" s="20">
        <f ca="1">OFFSET('Dist Factors'!$B$15,$O143-1,AF$14)*$L143+OFFSET('Dist Factors'!$B$15,$K143-1,AF$14)*$H143</f>
        <v>0</v>
      </c>
      <c r="AG143" s="9"/>
      <c r="AH143" s="20">
        <f ca="1">OFFSET('Dist Factors'!$B$15,$O143-1,AH$14)*$L143+OFFSET('Dist Factors'!$B$15,$K143-1,AH$14)*$H143</f>
        <v>0</v>
      </c>
      <c r="AI143" s="9"/>
      <c r="AJ143" s="9">
        <f t="shared" ca="1" si="156"/>
        <v>352.78073788360939</v>
      </c>
      <c r="AL143" s="26" t="str">
        <f t="shared" ca="1" si="158"/>
        <v/>
      </c>
      <c r="AM143" s="52"/>
      <c r="AO143" s="93">
        <f ca="1">Function!AL143</f>
        <v>165.61362128320948</v>
      </c>
      <c r="AP143" s="99">
        <f t="shared" ca="1" si="166"/>
        <v>0.46945199524427916</v>
      </c>
      <c r="AR143" s="51">
        <f t="shared" ca="1" si="144"/>
        <v>26.151208138214425</v>
      </c>
      <c r="AT143" s="51">
        <f t="shared" ca="1" si="145"/>
        <v>5.0017993280601036</v>
      </c>
      <c r="AV143" s="51">
        <f t="shared" ca="1" si="146"/>
        <v>26.528966904412069</v>
      </c>
      <c r="AX143" s="51">
        <f t="shared" ca="1" si="147"/>
        <v>0</v>
      </c>
      <c r="AZ143" s="51">
        <f t="shared" ca="1" si="148"/>
        <v>43.136072845892279</v>
      </c>
      <c r="BB143" s="51">
        <f t="shared" ca="1" si="149"/>
        <v>64.795574066630607</v>
      </c>
      <c r="BD143" s="51">
        <f t="shared" ca="1" si="150"/>
        <v>0</v>
      </c>
      <c r="BF143" s="51">
        <f t="shared" ca="1" si="151"/>
        <v>0</v>
      </c>
      <c r="BH143" s="51">
        <f t="shared" ca="1" si="152"/>
        <v>0</v>
      </c>
      <c r="BJ143" s="51">
        <f t="shared" ca="1" si="153"/>
        <v>0</v>
      </c>
      <c r="BL143" s="51">
        <f t="shared" ca="1" si="155"/>
        <v>165.61362128320951</v>
      </c>
    </row>
    <row r="144" spans="2:64" x14ac:dyDescent="0.2">
      <c r="D144" s="1" t="s">
        <v>126</v>
      </c>
      <c r="F144" s="51"/>
      <c r="K144" s="2"/>
      <c r="O144" s="74"/>
      <c r="P144" s="20"/>
      <c r="R144" s="20"/>
      <c r="S144" s="20"/>
      <c r="T144" s="20"/>
      <c r="U144" s="20"/>
      <c r="V144" s="20"/>
      <c r="W144" s="9"/>
      <c r="X144" s="20"/>
      <c r="Y144" s="9"/>
      <c r="Z144" s="20"/>
      <c r="AA144" s="20"/>
      <c r="AB144" s="20"/>
      <c r="AC144" s="9"/>
      <c r="AD144" s="20"/>
      <c r="AE144" s="9"/>
      <c r="AF144" s="20"/>
      <c r="AG144" s="9"/>
      <c r="AH144" s="20"/>
      <c r="AJ144" s="9"/>
      <c r="AL144" s="26" t="str">
        <f t="shared" si="158"/>
        <v/>
      </c>
      <c r="AM144" s="52"/>
      <c r="AR144" s="51">
        <f t="shared" si="144"/>
        <v>0</v>
      </c>
      <c r="AT144" s="51">
        <f t="shared" si="145"/>
        <v>0</v>
      </c>
      <c r="AV144" s="51">
        <f t="shared" si="146"/>
        <v>0</v>
      </c>
      <c r="AX144" s="51">
        <f t="shared" si="147"/>
        <v>0</v>
      </c>
      <c r="AZ144" s="51">
        <f t="shared" si="148"/>
        <v>0</v>
      </c>
      <c r="BB144" s="51">
        <f t="shared" si="149"/>
        <v>0</v>
      </c>
      <c r="BD144" s="51">
        <f t="shared" si="150"/>
        <v>0</v>
      </c>
      <c r="BF144" s="51">
        <f t="shared" si="151"/>
        <v>0</v>
      </c>
      <c r="BH144" s="51">
        <f t="shared" si="152"/>
        <v>0</v>
      </c>
      <c r="BJ144" s="51">
        <f t="shared" si="153"/>
        <v>0</v>
      </c>
      <c r="BL144" s="51">
        <f t="shared" si="155"/>
        <v>0</v>
      </c>
    </row>
    <row r="145" spans="2:64" x14ac:dyDescent="0.2">
      <c r="B145" s="18">
        <f>B143+1</f>
        <v>89</v>
      </c>
      <c r="D145" s="36" t="s">
        <v>127</v>
      </c>
      <c r="F145" s="51">
        <f ca="1">Function!V145</f>
        <v>169987.47758188492</v>
      </c>
      <c r="H145" s="79">
        <f>'Function Factors'!L22</f>
        <v>394.23107506524224</v>
      </c>
      <c r="J145" s="32" t="s">
        <v>306</v>
      </c>
      <c r="K145" s="2">
        <f>_xlfn.IFNA(MATCH(J145,'Dist Factors'!$B$15:$B$431,0),0)</f>
        <v>11</v>
      </c>
      <c r="L145" s="51">
        <f t="shared" ref="L145" ca="1" si="168">F145-H145</f>
        <v>169593.24650681968</v>
      </c>
      <c r="N145" s="18" t="s">
        <v>298</v>
      </c>
      <c r="O145" s="74">
        <f>_xlfn.IFNA(MATCH(N145,'Dist Factors'!$B$15:$B$431,0),0)</f>
        <v>38</v>
      </c>
      <c r="P145" s="20">
        <f ca="1">OFFSET('Dist Factors'!$B$15,$O145-1,P$14)*$L145+OFFSET('Dist Factors'!$B$15,$K145-1,P$14)*$H145</f>
        <v>27638.250941894461</v>
      </c>
      <c r="R145" s="20">
        <f ca="1">OFFSET('Dist Factors'!$B$15,$O145-1,R$14)*$L145+OFFSET('Dist Factors'!$B$15,$K145-1,R$14)*$H145</f>
        <v>5286.2179161778186</v>
      </c>
      <c r="S145" s="20"/>
      <c r="T145" s="20">
        <f ca="1">OFFSET('Dist Factors'!$B$15,$O145-1,T$14)*$L145+OFFSET('Dist Factors'!$B$15,$K145-1,T$14)*$H145</f>
        <v>28037.49030095162</v>
      </c>
      <c r="U145" s="20"/>
      <c r="V145" s="20">
        <f ca="1">OFFSET('Dist Factors'!$B$15,$O145-1,V$14)*$L145+OFFSET('Dist Factors'!$B$15,$K145-1,V$14)*$H145</f>
        <v>0</v>
      </c>
      <c r="W145" s="9"/>
      <c r="X145" s="20">
        <f ca="1">OFFSET('Dist Factors'!$B$15,$O145-1,X$14)*$L145+OFFSET('Dist Factors'!$B$15,$K145-1,X$14)*$H145</f>
        <v>37754.655915559939</v>
      </c>
      <c r="Y145" s="9"/>
      <c r="Z145" s="20">
        <f ca="1">OFFSET('Dist Factors'!$B$15,$O145-1,Z$14)*$L145+OFFSET('Dist Factors'!$B$15,$K145-1,Z$14)*$H145</f>
        <v>51517.656163927757</v>
      </c>
      <c r="AA145" s="20"/>
      <c r="AB145" s="20">
        <f ca="1">OFFSET('Dist Factors'!$B$15,$O145-1,AB$14)*$L145+OFFSET('Dist Factors'!$B$15,$K145-1,AB$14)*$H145</f>
        <v>15170.781156644638</v>
      </c>
      <c r="AC145" s="9"/>
      <c r="AD145" s="20">
        <f ca="1">OFFSET('Dist Factors'!$B$15,$O145-1,AD$14)*$L145+OFFSET('Dist Factors'!$B$15,$K145-1,AD$14)*$H145</f>
        <v>4188.1941116634362</v>
      </c>
      <c r="AE145" s="9"/>
      <c r="AF145" s="20">
        <f ca="1">OFFSET('Dist Factors'!$B$15,$O145-1,AF$14)*$L145+OFFSET('Dist Factors'!$B$15,$K145-1,AF$14)*$H145</f>
        <v>394.23107506524224</v>
      </c>
      <c r="AG145" s="9"/>
      <c r="AH145" s="20">
        <f ca="1">OFFSET('Dist Factors'!$B$15,$O145-1,AH$14)*$L145+OFFSET('Dist Factors'!$B$15,$K145-1,AH$14)*$H145</f>
        <v>0</v>
      </c>
      <c r="AI145" s="9"/>
      <c r="AJ145" s="9">
        <f t="shared" ca="1" si="156"/>
        <v>169987.47758188492</v>
      </c>
      <c r="AL145" s="26" t="str">
        <f t="shared" ca="1" si="158"/>
        <v/>
      </c>
      <c r="AM145" s="52"/>
      <c r="AO145" s="93">
        <f>Function!AL145</f>
        <v>71166.732872573702</v>
      </c>
      <c r="AP145" s="99">
        <f ca="1">IFERROR(AO145/L145,0)</f>
        <v>0.41963188003309998</v>
      </c>
      <c r="AR145" s="51">
        <f t="shared" ca="1" si="144"/>
        <v>11597.891203573769</v>
      </c>
      <c r="AT145" s="51">
        <f t="shared" ca="1" si="145"/>
        <v>2218.2655624303543</v>
      </c>
      <c r="AV145" s="51">
        <f t="shared" ca="1" si="146"/>
        <v>11765.424766398135</v>
      </c>
      <c r="AX145" s="51">
        <f t="shared" ca="1" si="147"/>
        <v>0</v>
      </c>
      <c r="AZ145" s="51">
        <f t="shared" ca="1" si="148"/>
        <v>15843.057241849217</v>
      </c>
      <c r="BB145" s="51">
        <f t="shared" ca="1" si="149"/>
        <v>21618.450910967826</v>
      </c>
      <c r="BD145" s="51">
        <f t="shared" ca="1" si="150"/>
        <v>6366.1434183335168</v>
      </c>
      <c r="BF145" s="51">
        <f t="shared" ca="1" si="151"/>
        <v>1757.4997690208868</v>
      </c>
      <c r="BH145" s="51">
        <f ca="1">$AP145*(AF145-H145)</f>
        <v>0</v>
      </c>
      <c r="BJ145" s="51">
        <f t="shared" ca="1" si="153"/>
        <v>0</v>
      </c>
      <c r="BL145" s="51">
        <f t="shared" ca="1" si="155"/>
        <v>71166.732872573702</v>
      </c>
    </row>
    <row r="146" spans="2:64" x14ac:dyDescent="0.2">
      <c r="D146" s="1" t="s">
        <v>130</v>
      </c>
      <c r="AD146" s="9"/>
      <c r="AE146" s="9"/>
      <c r="AF146" s="9"/>
      <c r="AG146" s="9"/>
      <c r="AH146" s="9"/>
      <c r="AJ146" s="9">
        <f t="shared" si="156"/>
        <v>0</v>
      </c>
      <c r="AL146" s="26" t="str">
        <f t="shared" si="158"/>
        <v/>
      </c>
      <c r="AM146" s="52"/>
      <c r="AR146" s="51">
        <f t="shared" si="144"/>
        <v>0</v>
      </c>
      <c r="AT146" s="51">
        <f t="shared" si="145"/>
        <v>0</v>
      </c>
      <c r="AV146" s="51">
        <f t="shared" si="146"/>
        <v>0</v>
      </c>
      <c r="AX146" s="51">
        <f t="shared" si="147"/>
        <v>0</v>
      </c>
      <c r="AZ146" s="51">
        <f t="shared" si="148"/>
        <v>0</v>
      </c>
      <c r="BB146" s="51">
        <f t="shared" si="149"/>
        <v>0</v>
      </c>
      <c r="BD146" s="51">
        <f t="shared" si="150"/>
        <v>0</v>
      </c>
      <c r="BF146" s="51">
        <f t="shared" si="151"/>
        <v>0</v>
      </c>
      <c r="BH146" s="51">
        <f t="shared" si="152"/>
        <v>0</v>
      </c>
      <c r="BJ146" s="51">
        <f t="shared" si="153"/>
        <v>0</v>
      </c>
      <c r="BL146" s="51">
        <f t="shared" si="155"/>
        <v>0</v>
      </c>
    </row>
    <row r="147" spans="2:64" x14ac:dyDescent="0.2">
      <c r="B147" s="18">
        <f>B145+1</f>
        <v>90</v>
      </c>
      <c r="D147" s="36" t="s">
        <v>131</v>
      </c>
      <c r="F147" s="51">
        <f ca="1">Function!V147</f>
        <v>10182.521136802581</v>
      </c>
      <c r="H147" s="79"/>
      <c r="K147" s="2">
        <f>_xlfn.IFNA(MATCH(J147,'Dist Factors'!$B$15:$B$431,0),0)</f>
        <v>0</v>
      </c>
      <c r="L147" s="51">
        <f t="shared" ref="L147:L149" ca="1" si="169">F147-H147</f>
        <v>10182.521136802581</v>
      </c>
      <c r="N147" s="18" t="s">
        <v>306</v>
      </c>
      <c r="O147" s="74">
        <f>_xlfn.IFNA(MATCH(N147,'Dist Factors'!$B$15:$B$431,0),0)</f>
        <v>11</v>
      </c>
      <c r="P147" s="20">
        <f ca="1">OFFSET('Dist Factors'!$B$15,$O147-1,P$14)*$L147+OFFSET('Dist Factors'!$B$15,$K147-1,P$14)*$H147</f>
        <v>0</v>
      </c>
      <c r="R147" s="20">
        <f ca="1">OFFSET('Dist Factors'!$B$15,$O147-1,R$14)*$L147+OFFSET('Dist Factors'!$B$15,$K147-1,R$14)*$H147</f>
        <v>0</v>
      </c>
      <c r="S147" s="20"/>
      <c r="T147" s="20">
        <f ca="1">OFFSET('Dist Factors'!$B$15,$O147-1,T$14)*$L147+OFFSET('Dist Factors'!$B$15,$K147-1,T$14)*$H147</f>
        <v>0</v>
      </c>
      <c r="U147" s="20"/>
      <c r="V147" s="20">
        <f ca="1">OFFSET('Dist Factors'!$B$15,$O147-1,V$14)*$L147+OFFSET('Dist Factors'!$B$15,$K147-1,V$14)*$H147</f>
        <v>0</v>
      </c>
      <c r="W147" s="9"/>
      <c r="X147" s="20">
        <f ca="1">OFFSET('Dist Factors'!$B$15,$O147-1,X$14)*$L147+OFFSET('Dist Factors'!$B$15,$K147-1,X$14)*$H147</f>
        <v>0</v>
      </c>
      <c r="Y147" s="9"/>
      <c r="Z147" s="20">
        <f ca="1">OFFSET('Dist Factors'!$B$15,$O147-1,Z$14)*$L147+OFFSET('Dist Factors'!$B$15,$K147-1,Z$14)*$H147</f>
        <v>0</v>
      </c>
      <c r="AA147" s="20"/>
      <c r="AB147" s="20">
        <f ca="1">OFFSET('Dist Factors'!$B$15,$O147-1,AB$14)*$L147+OFFSET('Dist Factors'!$B$15,$K147-1,AB$14)*$H147</f>
        <v>0</v>
      </c>
      <c r="AC147" s="9"/>
      <c r="AD147" s="20">
        <f ca="1">OFFSET('Dist Factors'!$B$15,$O147-1,AD$14)*$L147+OFFSET('Dist Factors'!$B$15,$K147-1,AD$14)*$H147</f>
        <v>0</v>
      </c>
      <c r="AE147" s="9"/>
      <c r="AF147" s="20">
        <f ca="1">OFFSET('Dist Factors'!$B$15,$O147-1,AF$14)*$L147+OFFSET('Dist Factors'!$B$15,$K147-1,AF$14)*$H147</f>
        <v>10182.521136802581</v>
      </c>
      <c r="AG147" s="9"/>
      <c r="AH147" s="20">
        <f ca="1">OFFSET('Dist Factors'!$B$15,$O147-1,AH$14)*$L147+OFFSET('Dist Factors'!$B$15,$K147-1,AH$14)*$H147</f>
        <v>0</v>
      </c>
      <c r="AI147" s="9"/>
      <c r="AJ147" s="9">
        <f t="shared" ca="1" si="156"/>
        <v>10182.521136802581</v>
      </c>
      <c r="AL147" s="26" t="str">
        <f t="shared" ca="1" si="158"/>
        <v/>
      </c>
      <c r="AM147" s="52"/>
      <c r="AO147" s="93">
        <f ca="1">Function!AL147</f>
        <v>6545.1150972226396</v>
      </c>
      <c r="AP147" s="99">
        <f ca="1">IFERROR(AO147/F147,0)</f>
        <v>0.64277942655740705</v>
      </c>
      <c r="AR147" s="51">
        <f t="shared" ca="1" si="144"/>
        <v>0</v>
      </c>
      <c r="AT147" s="51">
        <f t="shared" ca="1" si="145"/>
        <v>0</v>
      </c>
      <c r="AV147" s="51">
        <f t="shared" ca="1" si="146"/>
        <v>0</v>
      </c>
      <c r="AX147" s="51">
        <f t="shared" ca="1" si="147"/>
        <v>0</v>
      </c>
      <c r="AZ147" s="51">
        <f t="shared" ca="1" si="148"/>
        <v>0</v>
      </c>
      <c r="BB147" s="51">
        <f t="shared" ca="1" si="149"/>
        <v>0</v>
      </c>
      <c r="BD147" s="51">
        <f t="shared" ca="1" si="150"/>
        <v>0</v>
      </c>
      <c r="BF147" s="51">
        <f t="shared" ca="1" si="151"/>
        <v>0</v>
      </c>
      <c r="BH147" s="51">
        <f t="shared" ca="1" si="152"/>
        <v>6545.1150972226396</v>
      </c>
      <c r="BJ147" s="51">
        <f t="shared" ca="1" si="153"/>
        <v>0</v>
      </c>
      <c r="BL147" s="51">
        <f t="shared" ca="1" si="155"/>
        <v>6545.1150972226396</v>
      </c>
    </row>
    <row r="148" spans="2:64" x14ac:dyDescent="0.2">
      <c r="B148" s="18">
        <f>B147+1</f>
        <v>91</v>
      </c>
      <c r="D148" s="36" t="s">
        <v>132</v>
      </c>
      <c r="F148" s="51">
        <f ca="1">Function!V148</f>
        <v>150927.52203758305</v>
      </c>
      <c r="H148" s="79"/>
      <c r="K148" s="2">
        <f>_xlfn.IFNA(MATCH(J148,'Dist Factors'!$B$15:$B$431,0),0)</f>
        <v>0</v>
      </c>
      <c r="L148" s="51">
        <f t="shared" ca="1" si="169"/>
        <v>150927.52203758305</v>
      </c>
      <c r="N148" s="18" t="s">
        <v>307</v>
      </c>
      <c r="O148" s="74">
        <f>_xlfn.IFNA(MATCH(N148,'Dist Factors'!$B$15:$B$431,0),0)</f>
        <v>17</v>
      </c>
      <c r="P148" s="20">
        <f ca="1">OFFSET('Dist Factors'!$B$15,$O148-1,P$14)*$L148+OFFSET('Dist Factors'!$B$15,$K148-1,P$14)*$H148</f>
        <v>0</v>
      </c>
      <c r="R148" s="20">
        <f ca="1">OFFSET('Dist Factors'!$B$15,$O148-1,R$14)*$L148+OFFSET('Dist Factors'!$B$15,$K148-1,R$14)*$H148</f>
        <v>0</v>
      </c>
      <c r="S148" s="20"/>
      <c r="T148" s="20">
        <f ca="1">OFFSET('Dist Factors'!$B$15,$O148-1,T$14)*$L148+OFFSET('Dist Factors'!$B$15,$K148-1,T$14)*$H148</f>
        <v>0</v>
      </c>
      <c r="U148" s="20"/>
      <c r="V148" s="20">
        <f ca="1">OFFSET('Dist Factors'!$B$15,$O148-1,V$14)*$L148+OFFSET('Dist Factors'!$B$15,$K148-1,V$14)*$H148</f>
        <v>150927.52203758305</v>
      </c>
      <c r="W148" s="9"/>
      <c r="X148" s="20">
        <f ca="1">OFFSET('Dist Factors'!$B$15,$O148-1,X$14)*$L148+OFFSET('Dist Factors'!$B$15,$K148-1,X$14)*$H148</f>
        <v>0</v>
      </c>
      <c r="Y148" s="9"/>
      <c r="Z148" s="20">
        <f ca="1">OFFSET('Dist Factors'!$B$15,$O148-1,Z$14)*$L148+OFFSET('Dist Factors'!$B$15,$K148-1,Z$14)*$H148</f>
        <v>0</v>
      </c>
      <c r="AA148" s="20"/>
      <c r="AB148" s="20">
        <f ca="1">OFFSET('Dist Factors'!$B$15,$O148-1,AB$14)*$L148+OFFSET('Dist Factors'!$B$15,$K148-1,AB$14)*$H148</f>
        <v>0</v>
      </c>
      <c r="AC148" s="9"/>
      <c r="AD148" s="20">
        <f ca="1">OFFSET('Dist Factors'!$B$15,$O148-1,AD$14)*$L148+OFFSET('Dist Factors'!$B$15,$K148-1,AD$14)*$H148</f>
        <v>0</v>
      </c>
      <c r="AE148" s="9"/>
      <c r="AF148" s="20">
        <f ca="1">OFFSET('Dist Factors'!$B$15,$O148-1,AF$14)*$L148+OFFSET('Dist Factors'!$B$15,$K148-1,AF$14)*$H148</f>
        <v>0</v>
      </c>
      <c r="AG148" s="9"/>
      <c r="AH148" s="20">
        <f ca="1">OFFSET('Dist Factors'!$B$15,$O148-1,AH$14)*$L148+OFFSET('Dist Factors'!$B$15,$K148-1,AH$14)*$H148</f>
        <v>0</v>
      </c>
      <c r="AI148" s="9"/>
      <c r="AJ148" s="9">
        <f t="shared" ca="1" si="156"/>
        <v>150927.52203758305</v>
      </c>
      <c r="AL148" s="26" t="str">
        <f t="shared" ca="1" si="158"/>
        <v/>
      </c>
      <c r="AM148" s="52"/>
      <c r="AO148" s="93">
        <f ca="1">Function!AL148</f>
        <v>0</v>
      </c>
      <c r="AP148" s="99">
        <f ca="1">IFERROR(AO148/F148,0)</f>
        <v>0</v>
      </c>
      <c r="AR148" s="51">
        <f t="shared" ca="1" si="144"/>
        <v>0</v>
      </c>
      <c r="AT148" s="51">
        <f t="shared" ca="1" si="145"/>
        <v>0</v>
      </c>
      <c r="AV148" s="51">
        <f t="shared" ca="1" si="146"/>
        <v>0</v>
      </c>
      <c r="AX148" s="51">
        <f t="shared" ca="1" si="147"/>
        <v>0</v>
      </c>
      <c r="AZ148" s="51">
        <f t="shared" ca="1" si="148"/>
        <v>0</v>
      </c>
      <c r="BB148" s="51">
        <f t="shared" ca="1" si="149"/>
        <v>0</v>
      </c>
      <c r="BD148" s="51">
        <f t="shared" ca="1" si="150"/>
        <v>0</v>
      </c>
      <c r="BF148" s="51">
        <f t="shared" ca="1" si="151"/>
        <v>0</v>
      </c>
      <c r="BH148" s="51">
        <f t="shared" ca="1" si="152"/>
        <v>0</v>
      </c>
      <c r="BJ148" s="51">
        <f t="shared" ca="1" si="153"/>
        <v>0</v>
      </c>
      <c r="BL148" s="51">
        <f t="shared" ca="1" si="155"/>
        <v>0</v>
      </c>
    </row>
    <row r="149" spans="2:64" x14ac:dyDescent="0.2">
      <c r="B149" s="18">
        <f t="shared" ref="B149" si="170">B148+1</f>
        <v>92</v>
      </c>
      <c r="D149" s="36" t="s">
        <v>133</v>
      </c>
      <c r="F149" s="51">
        <f ca="1">Function!V149</f>
        <v>32154.405162180323</v>
      </c>
      <c r="H149" s="79"/>
      <c r="K149" s="2">
        <f>_xlfn.IFNA(MATCH(J149,'Dist Factors'!$B$15:$B$431,0),0)</f>
        <v>0</v>
      </c>
      <c r="L149" s="51">
        <f t="shared" ca="1" si="169"/>
        <v>32154.405162180323</v>
      </c>
      <c r="N149" s="18" t="s">
        <v>307</v>
      </c>
      <c r="O149" s="74">
        <f>_xlfn.IFNA(MATCH(N149,'Dist Factors'!$B$15:$B$431,0),0)</f>
        <v>17</v>
      </c>
      <c r="P149" s="20">
        <f ca="1">OFFSET('Dist Factors'!$B$15,$O149-1,P$14)*$L149+OFFSET('Dist Factors'!$B$15,$K149-1,P$14)*$H149</f>
        <v>0</v>
      </c>
      <c r="R149" s="20">
        <f ca="1">OFFSET('Dist Factors'!$B$15,$O149-1,R$14)*$L149+OFFSET('Dist Factors'!$B$15,$K149-1,R$14)*$H149</f>
        <v>0</v>
      </c>
      <c r="S149" s="20"/>
      <c r="T149" s="20">
        <f ca="1">OFFSET('Dist Factors'!$B$15,$O149-1,T$14)*$L149+OFFSET('Dist Factors'!$B$15,$K149-1,T$14)*$H149</f>
        <v>0</v>
      </c>
      <c r="U149" s="20"/>
      <c r="V149" s="20">
        <f ca="1">OFFSET('Dist Factors'!$B$15,$O149-1,V$14)*$L149+OFFSET('Dist Factors'!$B$15,$K149-1,V$14)*$H149</f>
        <v>32154.405162180323</v>
      </c>
      <c r="W149" s="9"/>
      <c r="X149" s="20">
        <f ca="1">OFFSET('Dist Factors'!$B$15,$O149-1,X$14)*$L149+OFFSET('Dist Factors'!$B$15,$K149-1,X$14)*$H149</f>
        <v>0</v>
      </c>
      <c r="Y149" s="9"/>
      <c r="Z149" s="20">
        <f ca="1">OFFSET('Dist Factors'!$B$15,$O149-1,Z$14)*$L149+OFFSET('Dist Factors'!$B$15,$K149-1,Z$14)*$H149</f>
        <v>0</v>
      </c>
      <c r="AA149" s="20"/>
      <c r="AB149" s="20">
        <f ca="1">OFFSET('Dist Factors'!$B$15,$O149-1,AB$14)*$L149+OFFSET('Dist Factors'!$B$15,$K149-1,AB$14)*$H149</f>
        <v>0</v>
      </c>
      <c r="AC149" s="9"/>
      <c r="AD149" s="20">
        <f ca="1">OFFSET('Dist Factors'!$B$15,$O149-1,AD$14)*$L149+OFFSET('Dist Factors'!$B$15,$K149-1,AD$14)*$H149</f>
        <v>0</v>
      </c>
      <c r="AE149" s="9"/>
      <c r="AF149" s="20">
        <f ca="1">OFFSET('Dist Factors'!$B$15,$O149-1,AF$14)*$L149+OFFSET('Dist Factors'!$B$15,$K149-1,AF$14)*$H149</f>
        <v>0</v>
      </c>
      <c r="AG149" s="9"/>
      <c r="AH149" s="20">
        <f ca="1">OFFSET('Dist Factors'!$B$15,$O149-1,AH$14)*$L149+OFFSET('Dist Factors'!$B$15,$K149-1,AH$14)*$H149</f>
        <v>0</v>
      </c>
      <c r="AI149" s="9"/>
      <c r="AJ149" s="9">
        <f t="shared" ca="1" si="156"/>
        <v>32154.405162180323</v>
      </c>
      <c r="AL149" s="26" t="str">
        <f t="shared" ca="1" si="158"/>
        <v/>
      </c>
      <c r="AM149" s="52"/>
      <c r="AO149" s="93">
        <f ca="1">Function!AL149</f>
        <v>18121.6757442331</v>
      </c>
      <c r="AP149" s="99">
        <f ca="1">IFERROR(AO149/F149,0)</f>
        <v>0.56358298817319208</v>
      </c>
      <c r="AR149" s="51">
        <f t="shared" ca="1" si="144"/>
        <v>0</v>
      </c>
      <c r="AT149" s="51">
        <f t="shared" ca="1" si="145"/>
        <v>0</v>
      </c>
      <c r="AV149" s="51">
        <f t="shared" ca="1" si="146"/>
        <v>0</v>
      </c>
      <c r="AX149" s="51">
        <f t="shared" ca="1" si="147"/>
        <v>18121.6757442331</v>
      </c>
      <c r="AZ149" s="51">
        <f t="shared" ca="1" si="148"/>
        <v>0</v>
      </c>
      <c r="BB149" s="51">
        <f t="shared" ca="1" si="149"/>
        <v>0</v>
      </c>
      <c r="BD149" s="51">
        <f t="shared" ca="1" si="150"/>
        <v>0</v>
      </c>
      <c r="BF149" s="51">
        <f t="shared" ca="1" si="151"/>
        <v>0</v>
      </c>
      <c r="BH149" s="51">
        <f t="shared" ca="1" si="152"/>
        <v>0</v>
      </c>
      <c r="BJ149" s="51">
        <f t="shared" ca="1" si="153"/>
        <v>0</v>
      </c>
      <c r="BL149" s="51">
        <f t="shared" ca="1" si="155"/>
        <v>18121.6757442331</v>
      </c>
    </row>
    <row r="150" spans="2:64" x14ac:dyDescent="0.2">
      <c r="D150" s="1" t="s">
        <v>134</v>
      </c>
      <c r="AD150" s="9"/>
      <c r="AE150" s="9"/>
      <c r="AF150" s="9"/>
      <c r="AG150" s="9"/>
      <c r="AH150" s="9"/>
      <c r="AJ150" s="9">
        <f t="shared" si="156"/>
        <v>0</v>
      </c>
      <c r="AL150" s="26" t="str">
        <f t="shared" si="158"/>
        <v/>
      </c>
      <c r="AM150" s="52"/>
      <c r="AR150" s="51">
        <f t="shared" si="144"/>
        <v>0</v>
      </c>
      <c r="AT150" s="51">
        <f t="shared" si="145"/>
        <v>0</v>
      </c>
      <c r="AV150" s="51">
        <f t="shared" si="146"/>
        <v>0</v>
      </c>
      <c r="AX150" s="51">
        <f t="shared" si="147"/>
        <v>0</v>
      </c>
      <c r="AZ150" s="51">
        <f t="shared" si="148"/>
        <v>0</v>
      </c>
      <c r="BB150" s="51">
        <f t="shared" si="149"/>
        <v>0</v>
      </c>
      <c r="BD150" s="51">
        <f t="shared" si="150"/>
        <v>0</v>
      </c>
      <c r="BF150" s="51">
        <f t="shared" si="151"/>
        <v>0</v>
      </c>
      <c r="BH150" s="51">
        <f t="shared" si="152"/>
        <v>0</v>
      </c>
      <c r="BJ150" s="51">
        <f t="shared" si="153"/>
        <v>0</v>
      </c>
      <c r="BL150" s="51">
        <f t="shared" si="155"/>
        <v>0</v>
      </c>
    </row>
    <row r="151" spans="2:64" x14ac:dyDescent="0.2">
      <c r="B151" s="18">
        <f>B149+1</f>
        <v>93</v>
      </c>
      <c r="D151" s="36" t="s">
        <v>111</v>
      </c>
      <c r="F151" s="51">
        <f ca="1">Function!V151</f>
        <v>2999.0388448958947</v>
      </c>
      <c r="H151" s="79">
        <f>'Function Factors'!L16</f>
        <v>412.91835995474958</v>
      </c>
      <c r="J151" s="32" t="s">
        <v>306</v>
      </c>
      <c r="K151" s="2">
        <f>_xlfn.IFNA(MATCH(J151,'Dist Factors'!$B$15:$B$431,0),0)</f>
        <v>11</v>
      </c>
      <c r="L151" s="51">
        <f t="shared" ref="L151:L157" ca="1" si="171">F151-H151</f>
        <v>2586.1204849411452</v>
      </c>
      <c r="N151" s="18" t="s">
        <v>306</v>
      </c>
      <c r="O151" s="74">
        <f>_xlfn.IFNA(MATCH(N151,'Dist Factors'!$B$15:$B$431,0),0)</f>
        <v>11</v>
      </c>
      <c r="P151" s="20">
        <f ca="1">OFFSET('Dist Factors'!$B$15,$O151-1,P$14)*$L151+OFFSET('Dist Factors'!$B$15,$K151-1,P$14)*$H151</f>
        <v>0</v>
      </c>
      <c r="R151" s="20">
        <f ca="1">OFFSET('Dist Factors'!$B$15,$O151-1,R$14)*$L151+OFFSET('Dist Factors'!$B$15,$K151-1,R$14)*$H151</f>
        <v>0</v>
      </c>
      <c r="S151" s="20"/>
      <c r="T151" s="20">
        <f ca="1">OFFSET('Dist Factors'!$B$15,$O151-1,T$14)*$L151+OFFSET('Dist Factors'!$B$15,$K151-1,T$14)*$H151</f>
        <v>0</v>
      </c>
      <c r="U151" s="20"/>
      <c r="V151" s="20">
        <f ca="1">OFFSET('Dist Factors'!$B$15,$O151-1,V$14)*$L151+OFFSET('Dist Factors'!$B$15,$K151-1,V$14)*$H151</f>
        <v>0</v>
      </c>
      <c r="W151" s="9"/>
      <c r="X151" s="20">
        <f ca="1">OFFSET('Dist Factors'!$B$15,$O151-1,X$14)*$L151+OFFSET('Dist Factors'!$B$15,$K151-1,X$14)*$H151</f>
        <v>0</v>
      </c>
      <c r="Y151" s="9"/>
      <c r="Z151" s="20">
        <f ca="1">OFFSET('Dist Factors'!$B$15,$O151-1,Z$14)*$L151+OFFSET('Dist Factors'!$B$15,$K151-1,Z$14)*$H151</f>
        <v>0</v>
      </c>
      <c r="AA151" s="20"/>
      <c r="AB151" s="20">
        <f ca="1">OFFSET('Dist Factors'!$B$15,$O151-1,AB$14)*$L151+OFFSET('Dist Factors'!$B$15,$K151-1,AB$14)*$H151</f>
        <v>0</v>
      </c>
      <c r="AC151" s="9"/>
      <c r="AD151" s="20">
        <f ca="1">OFFSET('Dist Factors'!$B$15,$O151-1,AD$14)*$L151+OFFSET('Dist Factors'!$B$15,$K151-1,AD$14)*$H151</f>
        <v>0</v>
      </c>
      <c r="AE151" s="9"/>
      <c r="AF151" s="20">
        <f ca="1">OFFSET('Dist Factors'!$B$15,$O151-1,AF$14)*$L151+OFFSET('Dist Factors'!$B$15,$K151-1,AF$14)*$H151</f>
        <v>2999.0388448958947</v>
      </c>
      <c r="AG151" s="9"/>
      <c r="AH151" s="20">
        <f ca="1">OFFSET('Dist Factors'!$B$15,$O151-1,AH$14)*$L151+OFFSET('Dist Factors'!$B$15,$K151-1,AH$14)*$H151</f>
        <v>0</v>
      </c>
      <c r="AI151" s="9"/>
      <c r="AJ151" s="9">
        <f t="shared" ca="1" si="156"/>
        <v>2999.0388448958947</v>
      </c>
      <c r="AL151" s="26" t="str">
        <f t="shared" ca="1" si="158"/>
        <v/>
      </c>
      <c r="AM151" s="52"/>
      <c r="AO151" s="93">
        <f>Function!AL151</f>
        <v>4273.2481020128562</v>
      </c>
      <c r="AP151" s="99">
        <f ca="1">IFERROR(AO151/L151,0)</f>
        <v>1.6523778095010553</v>
      </c>
      <c r="AR151" s="51">
        <f t="shared" ca="1" si="144"/>
        <v>0</v>
      </c>
      <c r="AT151" s="51">
        <f t="shared" ca="1" si="145"/>
        <v>0</v>
      </c>
      <c r="AV151" s="51">
        <f t="shared" ca="1" si="146"/>
        <v>0</v>
      </c>
      <c r="AX151" s="51">
        <f t="shared" ca="1" si="147"/>
        <v>0</v>
      </c>
      <c r="AZ151" s="51">
        <f t="shared" ca="1" si="148"/>
        <v>0</v>
      </c>
      <c r="BB151" s="51">
        <f t="shared" ca="1" si="149"/>
        <v>0</v>
      </c>
      <c r="BD151" s="51">
        <f t="shared" ca="1" si="150"/>
        <v>0</v>
      </c>
      <c r="BF151" s="51">
        <f t="shared" ca="1" si="151"/>
        <v>0</v>
      </c>
      <c r="BH151" s="51">
        <f ca="1">$AP151*(AF151-H151)</f>
        <v>4273.2481020128562</v>
      </c>
      <c r="BJ151" s="51">
        <f t="shared" ca="1" si="153"/>
        <v>0</v>
      </c>
      <c r="BL151" s="51">
        <f t="shared" ca="1" si="155"/>
        <v>4273.2481020128562</v>
      </c>
    </row>
    <row r="152" spans="2:64" x14ac:dyDescent="0.2">
      <c r="B152" s="18">
        <f>B151+1</f>
        <v>94</v>
      </c>
      <c r="D152" s="36" t="s">
        <v>136</v>
      </c>
      <c r="F152" s="51">
        <f ca="1">Function!V152</f>
        <v>19535.319138357758</v>
      </c>
      <c r="H152" s="79"/>
      <c r="K152" s="2">
        <f>_xlfn.IFNA(MATCH(J152,'Dist Factors'!$B$15:$B$431,0),0)</f>
        <v>0</v>
      </c>
      <c r="L152" s="51">
        <f t="shared" ca="1" si="171"/>
        <v>19535.319138357758</v>
      </c>
      <c r="N152" s="18" t="s">
        <v>306</v>
      </c>
      <c r="O152" s="74">
        <f>_xlfn.IFNA(MATCH(N152,'Dist Factors'!$B$15:$B$431,0),0)</f>
        <v>11</v>
      </c>
      <c r="P152" s="20">
        <f ca="1">OFFSET('Dist Factors'!$B$15,$O152-1,P$14)*$L152+OFFSET('Dist Factors'!$B$15,$K152-1,P$14)*$H152</f>
        <v>0</v>
      </c>
      <c r="R152" s="20">
        <f ca="1">OFFSET('Dist Factors'!$B$15,$O152-1,R$14)*$L152+OFFSET('Dist Factors'!$B$15,$K152-1,R$14)*$H152</f>
        <v>0</v>
      </c>
      <c r="S152" s="20"/>
      <c r="T152" s="20">
        <f ca="1">OFFSET('Dist Factors'!$B$15,$O152-1,T$14)*$L152+OFFSET('Dist Factors'!$B$15,$K152-1,T$14)*$H152</f>
        <v>0</v>
      </c>
      <c r="U152" s="20"/>
      <c r="V152" s="20">
        <f ca="1">OFFSET('Dist Factors'!$B$15,$O152-1,V$14)*$L152+OFFSET('Dist Factors'!$B$15,$K152-1,V$14)*$H152</f>
        <v>0</v>
      </c>
      <c r="W152" s="9"/>
      <c r="X152" s="20">
        <f ca="1">OFFSET('Dist Factors'!$B$15,$O152-1,X$14)*$L152+OFFSET('Dist Factors'!$B$15,$K152-1,X$14)*$H152</f>
        <v>0</v>
      </c>
      <c r="Y152" s="9"/>
      <c r="Z152" s="20">
        <f ca="1">OFFSET('Dist Factors'!$B$15,$O152-1,Z$14)*$L152+OFFSET('Dist Factors'!$B$15,$K152-1,Z$14)*$H152</f>
        <v>0</v>
      </c>
      <c r="AA152" s="20"/>
      <c r="AB152" s="20">
        <f ca="1">OFFSET('Dist Factors'!$B$15,$O152-1,AB$14)*$L152+OFFSET('Dist Factors'!$B$15,$K152-1,AB$14)*$H152</f>
        <v>0</v>
      </c>
      <c r="AC152" s="9"/>
      <c r="AD152" s="20">
        <f ca="1">OFFSET('Dist Factors'!$B$15,$O152-1,AD$14)*$L152+OFFSET('Dist Factors'!$B$15,$K152-1,AD$14)*$H152</f>
        <v>0</v>
      </c>
      <c r="AE152" s="9"/>
      <c r="AF152" s="20">
        <f ca="1">OFFSET('Dist Factors'!$B$15,$O152-1,AF$14)*$L152+OFFSET('Dist Factors'!$B$15,$K152-1,AF$14)*$H152</f>
        <v>19535.319138357758</v>
      </c>
      <c r="AG152" s="9"/>
      <c r="AH152" s="20">
        <f ca="1">OFFSET('Dist Factors'!$B$15,$O152-1,AH$14)*$L152+OFFSET('Dist Factors'!$B$15,$K152-1,AH$14)*$H152</f>
        <v>0</v>
      </c>
      <c r="AI152" s="9"/>
      <c r="AJ152" s="9">
        <f t="shared" ca="1" si="156"/>
        <v>19535.319138357758</v>
      </c>
      <c r="AL152" s="26" t="str">
        <f t="shared" ca="1" si="158"/>
        <v/>
      </c>
      <c r="AM152" s="52"/>
      <c r="AO152" s="93">
        <f ca="1">Function!AL152</f>
        <v>8208.9423951896006</v>
      </c>
      <c r="AP152" s="99">
        <f t="shared" ref="AP152:AP157" ca="1" si="172">IFERROR(AO152/F152,0)</f>
        <v>0.42021030406773724</v>
      </c>
      <c r="AR152" s="51">
        <f t="shared" ca="1" si="144"/>
        <v>0</v>
      </c>
      <c r="AT152" s="51">
        <f t="shared" ca="1" si="145"/>
        <v>0</v>
      </c>
      <c r="AV152" s="51">
        <f t="shared" ca="1" si="146"/>
        <v>0</v>
      </c>
      <c r="AX152" s="51">
        <f t="shared" ca="1" si="147"/>
        <v>0</v>
      </c>
      <c r="AZ152" s="51">
        <f t="shared" ca="1" si="148"/>
        <v>0</v>
      </c>
      <c r="BB152" s="51">
        <f t="shared" ca="1" si="149"/>
        <v>0</v>
      </c>
      <c r="BD152" s="51">
        <f t="shared" ca="1" si="150"/>
        <v>0</v>
      </c>
      <c r="BF152" s="51">
        <f t="shared" ca="1" si="151"/>
        <v>0</v>
      </c>
      <c r="BH152" s="51">
        <f t="shared" ca="1" si="152"/>
        <v>8208.9423951896006</v>
      </c>
      <c r="BJ152" s="51">
        <f t="shared" ca="1" si="153"/>
        <v>0</v>
      </c>
      <c r="BL152" s="51">
        <f t="shared" ca="1" si="155"/>
        <v>8208.9423951896006</v>
      </c>
    </row>
    <row r="153" spans="2:64" x14ac:dyDescent="0.2">
      <c r="B153" s="18">
        <f>B152+1</f>
        <v>95</v>
      </c>
      <c r="D153" s="36" t="s">
        <v>137</v>
      </c>
      <c r="F153" s="51">
        <f ca="1">Function!V153</f>
        <v>23437.232127810334</v>
      </c>
      <c r="H153" s="79"/>
      <c r="K153" s="2">
        <f>_xlfn.IFNA(MATCH(J153,'Dist Factors'!$B$15:$B$431,0),0)</f>
        <v>0</v>
      </c>
      <c r="L153" s="51">
        <f t="shared" ca="1" si="171"/>
        <v>23437.232127810334</v>
      </c>
      <c r="N153" s="18" t="s">
        <v>306</v>
      </c>
      <c r="O153" s="74">
        <f>_xlfn.IFNA(MATCH(N153,'Dist Factors'!$B$15:$B$431,0),0)</f>
        <v>11</v>
      </c>
      <c r="P153" s="20">
        <f ca="1">OFFSET('Dist Factors'!$B$15,$O153-1,P$14)*$L153+OFFSET('Dist Factors'!$B$15,$K153-1,P$14)*$H153</f>
        <v>0</v>
      </c>
      <c r="R153" s="20">
        <f ca="1">OFFSET('Dist Factors'!$B$15,$O153-1,R$14)*$L153+OFFSET('Dist Factors'!$B$15,$K153-1,R$14)*$H153</f>
        <v>0</v>
      </c>
      <c r="S153" s="20"/>
      <c r="T153" s="20">
        <f ca="1">OFFSET('Dist Factors'!$B$15,$O153-1,T$14)*$L153+OFFSET('Dist Factors'!$B$15,$K153-1,T$14)*$H153</f>
        <v>0</v>
      </c>
      <c r="U153" s="20"/>
      <c r="V153" s="20">
        <f ca="1">OFFSET('Dist Factors'!$B$15,$O153-1,V$14)*$L153+OFFSET('Dist Factors'!$B$15,$K153-1,V$14)*$H153</f>
        <v>0</v>
      </c>
      <c r="W153" s="9"/>
      <c r="X153" s="20">
        <f ca="1">OFFSET('Dist Factors'!$B$15,$O153-1,X$14)*$L153+OFFSET('Dist Factors'!$B$15,$K153-1,X$14)*$H153</f>
        <v>0</v>
      </c>
      <c r="Y153" s="9"/>
      <c r="Z153" s="20">
        <f ca="1">OFFSET('Dist Factors'!$B$15,$O153-1,Z$14)*$L153+OFFSET('Dist Factors'!$B$15,$K153-1,Z$14)*$H153</f>
        <v>0</v>
      </c>
      <c r="AA153" s="20"/>
      <c r="AB153" s="20">
        <f ca="1">OFFSET('Dist Factors'!$B$15,$O153-1,AB$14)*$L153+OFFSET('Dist Factors'!$B$15,$K153-1,AB$14)*$H153</f>
        <v>0</v>
      </c>
      <c r="AC153" s="9"/>
      <c r="AD153" s="20">
        <f ca="1">OFFSET('Dist Factors'!$B$15,$O153-1,AD$14)*$L153+OFFSET('Dist Factors'!$B$15,$K153-1,AD$14)*$H153</f>
        <v>0</v>
      </c>
      <c r="AE153" s="9"/>
      <c r="AF153" s="20">
        <f ca="1">OFFSET('Dist Factors'!$B$15,$O153-1,AF$14)*$L153+OFFSET('Dist Factors'!$B$15,$K153-1,AF$14)*$H153</f>
        <v>23437.232127810334</v>
      </c>
      <c r="AG153" s="9"/>
      <c r="AH153" s="20">
        <f ca="1">OFFSET('Dist Factors'!$B$15,$O153-1,AH$14)*$L153+OFFSET('Dist Factors'!$B$15,$K153-1,AH$14)*$H153</f>
        <v>0</v>
      </c>
      <c r="AI153" s="9"/>
      <c r="AJ153" s="9">
        <f t="shared" ca="1" si="156"/>
        <v>23437.232127810334</v>
      </c>
      <c r="AL153" s="26" t="str">
        <f t="shared" ca="1" si="158"/>
        <v/>
      </c>
      <c r="AM153" s="52"/>
      <c r="AO153" s="93">
        <f ca="1">Function!AL153</f>
        <v>430.97034567832998</v>
      </c>
      <c r="AP153" s="99">
        <f t="shared" ca="1" si="172"/>
        <v>1.8388278245832015E-2</v>
      </c>
      <c r="AR153" s="51">
        <f t="shared" ca="1" si="144"/>
        <v>0</v>
      </c>
      <c r="AT153" s="51">
        <f t="shared" ca="1" si="145"/>
        <v>0</v>
      </c>
      <c r="AV153" s="51">
        <f t="shared" ca="1" si="146"/>
        <v>0</v>
      </c>
      <c r="AX153" s="51">
        <f t="shared" ca="1" si="147"/>
        <v>0</v>
      </c>
      <c r="AZ153" s="51">
        <f t="shared" ca="1" si="148"/>
        <v>0</v>
      </c>
      <c r="BB153" s="51">
        <f t="shared" ca="1" si="149"/>
        <v>0</v>
      </c>
      <c r="BD153" s="51">
        <f t="shared" ca="1" si="150"/>
        <v>0</v>
      </c>
      <c r="BF153" s="51">
        <f t="shared" ca="1" si="151"/>
        <v>0</v>
      </c>
      <c r="BH153" s="51">
        <f t="shared" ca="1" si="152"/>
        <v>430.97034567832998</v>
      </c>
      <c r="BJ153" s="51">
        <f t="shared" ca="1" si="153"/>
        <v>0</v>
      </c>
      <c r="BL153" s="51">
        <f t="shared" ca="1" si="155"/>
        <v>430.97034567832998</v>
      </c>
    </row>
    <row r="154" spans="2:64" x14ac:dyDescent="0.2">
      <c r="B154" s="18">
        <f t="shared" ref="B154:B157" si="173">B153+1</f>
        <v>96</v>
      </c>
      <c r="D154" s="36" t="s">
        <v>138</v>
      </c>
      <c r="F154" s="51">
        <f ca="1">Function!V154</f>
        <v>47499.389818864729</v>
      </c>
      <c r="H154" s="79"/>
      <c r="K154" s="2">
        <f>_xlfn.IFNA(MATCH(J154,'Dist Factors'!$B$15:$B$431,0),0)</f>
        <v>0</v>
      </c>
      <c r="L154" s="51">
        <f t="shared" ca="1" si="171"/>
        <v>47499.389818864729</v>
      </c>
      <c r="N154" s="18" t="s">
        <v>306</v>
      </c>
      <c r="O154" s="74">
        <f>_xlfn.IFNA(MATCH(N154,'Dist Factors'!$B$15:$B$431,0),0)</f>
        <v>11</v>
      </c>
      <c r="P154" s="20">
        <f ca="1">OFFSET('Dist Factors'!$B$15,$O154-1,P$14)*$L154+OFFSET('Dist Factors'!$B$15,$K154-1,P$14)*$H154</f>
        <v>0</v>
      </c>
      <c r="R154" s="20">
        <f ca="1">OFFSET('Dist Factors'!$B$15,$O154-1,R$14)*$L154+OFFSET('Dist Factors'!$B$15,$K154-1,R$14)*$H154</f>
        <v>0</v>
      </c>
      <c r="S154" s="20"/>
      <c r="T154" s="20">
        <f ca="1">OFFSET('Dist Factors'!$B$15,$O154-1,T$14)*$L154+OFFSET('Dist Factors'!$B$15,$K154-1,T$14)*$H154</f>
        <v>0</v>
      </c>
      <c r="U154" s="20"/>
      <c r="V154" s="20">
        <f ca="1">OFFSET('Dist Factors'!$B$15,$O154-1,V$14)*$L154+OFFSET('Dist Factors'!$B$15,$K154-1,V$14)*$H154</f>
        <v>0</v>
      </c>
      <c r="W154" s="9"/>
      <c r="X154" s="20">
        <f ca="1">OFFSET('Dist Factors'!$B$15,$O154-1,X$14)*$L154+OFFSET('Dist Factors'!$B$15,$K154-1,X$14)*$H154</f>
        <v>0</v>
      </c>
      <c r="Y154" s="9"/>
      <c r="Z154" s="20">
        <f ca="1">OFFSET('Dist Factors'!$B$15,$O154-1,Z$14)*$L154+OFFSET('Dist Factors'!$B$15,$K154-1,Z$14)*$H154</f>
        <v>0</v>
      </c>
      <c r="AA154" s="20"/>
      <c r="AB154" s="20">
        <f ca="1">OFFSET('Dist Factors'!$B$15,$O154-1,AB$14)*$L154+OFFSET('Dist Factors'!$B$15,$K154-1,AB$14)*$H154</f>
        <v>0</v>
      </c>
      <c r="AC154" s="9"/>
      <c r="AD154" s="20">
        <f ca="1">OFFSET('Dist Factors'!$B$15,$O154-1,AD$14)*$L154+OFFSET('Dist Factors'!$B$15,$K154-1,AD$14)*$H154</f>
        <v>0</v>
      </c>
      <c r="AE154" s="9"/>
      <c r="AF154" s="20">
        <f ca="1">OFFSET('Dist Factors'!$B$15,$O154-1,AF$14)*$L154+OFFSET('Dist Factors'!$B$15,$K154-1,AF$14)*$H154</f>
        <v>47499.389818864729</v>
      </c>
      <c r="AG154" s="9"/>
      <c r="AH154" s="20">
        <f ca="1">OFFSET('Dist Factors'!$B$15,$O154-1,AH$14)*$L154+OFFSET('Dist Factors'!$B$15,$K154-1,AH$14)*$H154</f>
        <v>0</v>
      </c>
      <c r="AI154" s="9"/>
      <c r="AJ154" s="9">
        <f t="shared" ca="1" si="156"/>
        <v>47499.389818864729</v>
      </c>
      <c r="AL154" s="26" t="str">
        <f t="shared" ca="1" si="158"/>
        <v/>
      </c>
      <c r="AM154" s="52"/>
      <c r="AO154" s="93">
        <f ca="1">Function!AL154</f>
        <v>4988.9291576484293</v>
      </c>
      <c r="AP154" s="99">
        <f t="shared" ca="1" si="172"/>
        <v>0.10503143675473152</v>
      </c>
      <c r="AR154" s="51">
        <f t="shared" ca="1" si="144"/>
        <v>0</v>
      </c>
      <c r="AT154" s="51">
        <f t="shared" ca="1" si="145"/>
        <v>0</v>
      </c>
      <c r="AV154" s="51">
        <f t="shared" ca="1" si="146"/>
        <v>0</v>
      </c>
      <c r="AX154" s="51">
        <f t="shared" ca="1" si="147"/>
        <v>0</v>
      </c>
      <c r="AZ154" s="51">
        <f t="shared" ca="1" si="148"/>
        <v>0</v>
      </c>
      <c r="BB154" s="51">
        <f t="shared" ca="1" si="149"/>
        <v>0</v>
      </c>
      <c r="BD154" s="51">
        <f t="shared" ca="1" si="150"/>
        <v>0</v>
      </c>
      <c r="BF154" s="51">
        <f t="shared" ca="1" si="151"/>
        <v>0</v>
      </c>
      <c r="BH154" s="51">
        <f t="shared" ca="1" si="152"/>
        <v>4988.9291576484293</v>
      </c>
      <c r="BJ154" s="51">
        <f t="shared" ca="1" si="153"/>
        <v>0</v>
      </c>
      <c r="BL154" s="51">
        <f t="shared" ca="1" si="155"/>
        <v>4988.9291576484293</v>
      </c>
    </row>
    <row r="155" spans="2:64" x14ac:dyDescent="0.2">
      <c r="B155" s="18">
        <f t="shared" si="173"/>
        <v>97</v>
      </c>
      <c r="D155" s="36" t="s">
        <v>139</v>
      </c>
      <c r="F155" s="51">
        <f ca="1">Function!V155</f>
        <v>6052.9452734375218</v>
      </c>
      <c r="H155" s="79"/>
      <c r="K155" s="2">
        <f>_xlfn.IFNA(MATCH(J155,'Dist Factors'!$B$15:$B$431,0),0)</f>
        <v>0</v>
      </c>
      <c r="L155" s="51">
        <f t="shared" ca="1" si="171"/>
        <v>6052.9452734375218</v>
      </c>
      <c r="N155" s="18" t="s">
        <v>306</v>
      </c>
      <c r="O155" s="74">
        <f>_xlfn.IFNA(MATCH(N155,'Dist Factors'!$B$15:$B$431,0),0)</f>
        <v>11</v>
      </c>
      <c r="P155" s="20">
        <f ca="1">OFFSET('Dist Factors'!$B$15,$O155-1,P$14)*$L155+OFFSET('Dist Factors'!$B$15,$K155-1,P$14)*$H155</f>
        <v>0</v>
      </c>
      <c r="R155" s="20">
        <f ca="1">OFFSET('Dist Factors'!$B$15,$O155-1,R$14)*$L155+OFFSET('Dist Factors'!$B$15,$K155-1,R$14)*$H155</f>
        <v>0</v>
      </c>
      <c r="S155" s="20"/>
      <c r="T155" s="20">
        <f ca="1">OFFSET('Dist Factors'!$B$15,$O155-1,T$14)*$L155+OFFSET('Dist Factors'!$B$15,$K155-1,T$14)*$H155</f>
        <v>0</v>
      </c>
      <c r="U155" s="20"/>
      <c r="V155" s="20">
        <f ca="1">OFFSET('Dist Factors'!$B$15,$O155-1,V$14)*$L155+OFFSET('Dist Factors'!$B$15,$K155-1,V$14)*$H155</f>
        <v>0</v>
      </c>
      <c r="W155" s="9"/>
      <c r="X155" s="20">
        <f ca="1">OFFSET('Dist Factors'!$B$15,$O155-1,X$14)*$L155+OFFSET('Dist Factors'!$B$15,$K155-1,X$14)*$H155</f>
        <v>0</v>
      </c>
      <c r="Y155" s="9"/>
      <c r="Z155" s="20">
        <f ca="1">OFFSET('Dist Factors'!$B$15,$O155-1,Z$14)*$L155+OFFSET('Dist Factors'!$B$15,$K155-1,Z$14)*$H155</f>
        <v>0</v>
      </c>
      <c r="AA155" s="20"/>
      <c r="AB155" s="20">
        <f ca="1">OFFSET('Dist Factors'!$B$15,$O155-1,AB$14)*$L155+OFFSET('Dist Factors'!$B$15,$K155-1,AB$14)*$H155</f>
        <v>0</v>
      </c>
      <c r="AC155" s="9"/>
      <c r="AD155" s="20">
        <f ca="1">OFFSET('Dist Factors'!$B$15,$O155-1,AD$14)*$L155+OFFSET('Dist Factors'!$B$15,$K155-1,AD$14)*$H155</f>
        <v>0</v>
      </c>
      <c r="AE155" s="9"/>
      <c r="AF155" s="20">
        <f ca="1">OFFSET('Dist Factors'!$B$15,$O155-1,AF$14)*$L155+OFFSET('Dist Factors'!$B$15,$K155-1,AF$14)*$H155</f>
        <v>6052.9452734375218</v>
      </c>
      <c r="AG155" s="9"/>
      <c r="AH155" s="20">
        <f ca="1">OFFSET('Dist Factors'!$B$15,$O155-1,AH$14)*$L155+OFFSET('Dist Factors'!$B$15,$K155-1,AH$14)*$H155</f>
        <v>0</v>
      </c>
      <c r="AI155" s="9"/>
      <c r="AJ155" s="9">
        <f t="shared" ca="1" si="156"/>
        <v>6052.9452734375218</v>
      </c>
      <c r="AL155" s="26" t="str">
        <f t="shared" ca="1" si="158"/>
        <v/>
      </c>
      <c r="AM155" s="52"/>
      <c r="AO155" s="93">
        <f ca="1">Function!AL155</f>
        <v>5323.0427163833365</v>
      </c>
      <c r="AP155" s="99">
        <f t="shared" ca="1" si="172"/>
        <v>0.87941365334042298</v>
      </c>
      <c r="AR155" s="51">
        <f t="shared" ca="1" si="144"/>
        <v>0</v>
      </c>
      <c r="AT155" s="51">
        <f t="shared" ca="1" si="145"/>
        <v>0</v>
      </c>
      <c r="AV155" s="51">
        <f t="shared" ca="1" si="146"/>
        <v>0</v>
      </c>
      <c r="AX155" s="51">
        <f t="shared" ca="1" si="147"/>
        <v>0</v>
      </c>
      <c r="AZ155" s="51">
        <f t="shared" ca="1" si="148"/>
        <v>0</v>
      </c>
      <c r="BB155" s="51">
        <f t="shared" ca="1" si="149"/>
        <v>0</v>
      </c>
      <c r="BD155" s="51">
        <f t="shared" ca="1" si="150"/>
        <v>0</v>
      </c>
      <c r="BF155" s="51">
        <f t="shared" ca="1" si="151"/>
        <v>0</v>
      </c>
      <c r="BH155" s="51">
        <f t="shared" ca="1" si="152"/>
        <v>5323.0427163833365</v>
      </c>
      <c r="BJ155" s="51">
        <f t="shared" ca="1" si="153"/>
        <v>0</v>
      </c>
      <c r="BL155" s="51">
        <f t="shared" ca="1" si="155"/>
        <v>5323.0427163833365</v>
      </c>
    </row>
    <row r="156" spans="2:64" x14ac:dyDescent="0.2">
      <c r="B156" s="18">
        <f t="shared" si="173"/>
        <v>98</v>
      </c>
      <c r="D156" s="36" t="s">
        <v>140</v>
      </c>
      <c r="F156" s="51">
        <f ca="1">Function!V156</f>
        <v>6258.7532042938401</v>
      </c>
      <c r="H156" s="79"/>
      <c r="K156" s="2">
        <f>_xlfn.IFNA(MATCH(J156,'Dist Factors'!$B$15:$B$431,0),0)</f>
        <v>0</v>
      </c>
      <c r="L156" s="51">
        <f t="shared" ca="1" si="171"/>
        <v>6258.7532042938401</v>
      </c>
      <c r="N156" s="18" t="s">
        <v>306</v>
      </c>
      <c r="O156" s="74">
        <f>_xlfn.IFNA(MATCH(N156,'Dist Factors'!$B$15:$B$431,0),0)</f>
        <v>11</v>
      </c>
      <c r="P156" s="20">
        <f ca="1">OFFSET('Dist Factors'!$B$15,$O156-1,P$14)*$L156+OFFSET('Dist Factors'!$B$15,$K156-1,P$14)*$H156</f>
        <v>0</v>
      </c>
      <c r="R156" s="20">
        <f ca="1">OFFSET('Dist Factors'!$B$15,$O156-1,R$14)*$L156+OFFSET('Dist Factors'!$B$15,$K156-1,R$14)*$H156</f>
        <v>0</v>
      </c>
      <c r="S156" s="20"/>
      <c r="T156" s="20">
        <f ca="1">OFFSET('Dist Factors'!$B$15,$O156-1,T$14)*$L156+OFFSET('Dist Factors'!$B$15,$K156-1,T$14)*$H156</f>
        <v>0</v>
      </c>
      <c r="U156" s="20"/>
      <c r="V156" s="20">
        <f ca="1">OFFSET('Dist Factors'!$B$15,$O156-1,V$14)*$L156+OFFSET('Dist Factors'!$B$15,$K156-1,V$14)*$H156</f>
        <v>0</v>
      </c>
      <c r="W156" s="9"/>
      <c r="X156" s="20">
        <f ca="1">OFFSET('Dist Factors'!$B$15,$O156-1,X$14)*$L156+OFFSET('Dist Factors'!$B$15,$K156-1,X$14)*$H156</f>
        <v>0</v>
      </c>
      <c r="Y156" s="9"/>
      <c r="Z156" s="20">
        <f ca="1">OFFSET('Dist Factors'!$B$15,$O156-1,Z$14)*$L156+OFFSET('Dist Factors'!$B$15,$K156-1,Z$14)*$H156</f>
        <v>0</v>
      </c>
      <c r="AA156" s="20"/>
      <c r="AB156" s="20">
        <f ca="1">OFFSET('Dist Factors'!$B$15,$O156-1,AB$14)*$L156+OFFSET('Dist Factors'!$B$15,$K156-1,AB$14)*$H156</f>
        <v>0</v>
      </c>
      <c r="AC156" s="9"/>
      <c r="AD156" s="20">
        <f ca="1">OFFSET('Dist Factors'!$B$15,$O156-1,AD$14)*$L156+OFFSET('Dist Factors'!$B$15,$K156-1,AD$14)*$H156</f>
        <v>0</v>
      </c>
      <c r="AE156" s="9"/>
      <c r="AF156" s="20">
        <f ca="1">OFFSET('Dist Factors'!$B$15,$O156-1,AF$14)*$L156+OFFSET('Dist Factors'!$B$15,$K156-1,AF$14)*$H156</f>
        <v>6258.7532042938401</v>
      </c>
      <c r="AG156" s="9"/>
      <c r="AH156" s="20">
        <f ca="1">OFFSET('Dist Factors'!$B$15,$O156-1,AH$14)*$L156+OFFSET('Dist Factors'!$B$15,$K156-1,AH$14)*$H156</f>
        <v>0</v>
      </c>
      <c r="AI156" s="9"/>
      <c r="AJ156" s="9">
        <f t="shared" ca="1" si="156"/>
        <v>6258.7532042938401</v>
      </c>
      <c r="AL156" s="26" t="str">
        <f t="shared" ca="1" si="158"/>
        <v/>
      </c>
      <c r="AM156" s="52"/>
      <c r="AO156" s="93">
        <f ca="1">Function!AL156</f>
        <v>1248.1922043138802</v>
      </c>
      <c r="AP156" s="99">
        <f t="shared" ca="1" si="172"/>
        <v>0.19943144641932095</v>
      </c>
      <c r="AR156" s="51">
        <f t="shared" ca="1" si="144"/>
        <v>0</v>
      </c>
      <c r="AT156" s="51">
        <f t="shared" ca="1" si="145"/>
        <v>0</v>
      </c>
      <c r="AV156" s="51">
        <f t="shared" ca="1" si="146"/>
        <v>0</v>
      </c>
      <c r="AX156" s="51">
        <f t="shared" ca="1" si="147"/>
        <v>0</v>
      </c>
      <c r="AZ156" s="51">
        <f t="shared" ca="1" si="148"/>
        <v>0</v>
      </c>
      <c r="BB156" s="51">
        <f t="shared" ca="1" si="149"/>
        <v>0</v>
      </c>
      <c r="BD156" s="51">
        <f t="shared" ca="1" si="150"/>
        <v>0</v>
      </c>
      <c r="BF156" s="51">
        <f t="shared" ca="1" si="151"/>
        <v>0</v>
      </c>
      <c r="BH156" s="51">
        <f t="shared" ca="1" si="152"/>
        <v>1248.1922043138802</v>
      </c>
      <c r="BJ156" s="51">
        <f t="shared" ca="1" si="153"/>
        <v>0</v>
      </c>
      <c r="BL156" s="51">
        <f t="shared" ca="1" si="155"/>
        <v>1248.1922043138802</v>
      </c>
    </row>
    <row r="157" spans="2:64" x14ac:dyDescent="0.2">
      <c r="B157" s="18">
        <f t="shared" si="173"/>
        <v>99</v>
      </c>
      <c r="D157" s="36" t="s">
        <v>141</v>
      </c>
      <c r="F157" s="51">
        <f ca="1">Function!V157</f>
        <v>11814.781536038916</v>
      </c>
      <c r="H157" s="79"/>
      <c r="K157" s="2">
        <f>_xlfn.IFNA(MATCH(J157,'Dist Factors'!$B$15:$B$431,0),0)</f>
        <v>0</v>
      </c>
      <c r="L157" s="51">
        <f t="shared" ca="1" si="171"/>
        <v>11814.781536038916</v>
      </c>
      <c r="N157" s="18" t="s">
        <v>306</v>
      </c>
      <c r="O157" s="74">
        <f>_xlfn.IFNA(MATCH(N157,'Dist Factors'!$B$15:$B$431,0),0)</f>
        <v>11</v>
      </c>
      <c r="P157" s="20">
        <f ca="1">OFFSET('Dist Factors'!$B$15,$O157-1,P$14)*$L157+OFFSET('Dist Factors'!$B$15,$K157-1,P$14)*$H157</f>
        <v>0</v>
      </c>
      <c r="R157" s="20">
        <f ca="1">OFFSET('Dist Factors'!$B$15,$O157-1,R$14)*$L157+OFFSET('Dist Factors'!$B$15,$K157-1,R$14)*$H157</f>
        <v>0</v>
      </c>
      <c r="S157" s="20"/>
      <c r="T157" s="20">
        <f ca="1">OFFSET('Dist Factors'!$B$15,$O157-1,T$14)*$L157+OFFSET('Dist Factors'!$B$15,$K157-1,T$14)*$H157</f>
        <v>0</v>
      </c>
      <c r="U157" s="20"/>
      <c r="V157" s="20">
        <f ca="1">OFFSET('Dist Factors'!$B$15,$O157-1,V$14)*$L157+OFFSET('Dist Factors'!$B$15,$K157-1,V$14)*$H157</f>
        <v>0</v>
      </c>
      <c r="W157" s="9"/>
      <c r="X157" s="20">
        <f ca="1">OFFSET('Dist Factors'!$B$15,$O157-1,X$14)*$L157+OFFSET('Dist Factors'!$B$15,$K157-1,X$14)*$H157</f>
        <v>0</v>
      </c>
      <c r="Y157" s="9"/>
      <c r="Z157" s="20">
        <f ca="1">OFFSET('Dist Factors'!$B$15,$O157-1,Z$14)*$L157+OFFSET('Dist Factors'!$B$15,$K157-1,Z$14)*$H157</f>
        <v>0</v>
      </c>
      <c r="AA157" s="20"/>
      <c r="AB157" s="20">
        <f ca="1">OFFSET('Dist Factors'!$B$15,$O157-1,AB$14)*$L157+OFFSET('Dist Factors'!$B$15,$K157-1,AB$14)*$H157</f>
        <v>0</v>
      </c>
      <c r="AC157" s="9"/>
      <c r="AD157" s="20">
        <f ca="1">OFFSET('Dist Factors'!$B$15,$O157-1,AD$14)*$L157+OFFSET('Dist Factors'!$B$15,$K157-1,AD$14)*$H157</f>
        <v>0</v>
      </c>
      <c r="AE157" s="9"/>
      <c r="AF157" s="20">
        <f ca="1">OFFSET('Dist Factors'!$B$15,$O157-1,AF$14)*$L157+OFFSET('Dist Factors'!$B$15,$K157-1,AF$14)*$H157</f>
        <v>11814.781536038916</v>
      </c>
      <c r="AG157" s="9"/>
      <c r="AH157" s="20">
        <f ca="1">OFFSET('Dist Factors'!$B$15,$O157-1,AH$14)*$L157+OFFSET('Dist Factors'!$B$15,$K157-1,AH$14)*$H157</f>
        <v>0</v>
      </c>
      <c r="AI157" s="9"/>
      <c r="AJ157" s="9">
        <f t="shared" ca="1" si="156"/>
        <v>11814.781536038916</v>
      </c>
      <c r="AL157" s="26" t="str">
        <f t="shared" ca="1" si="158"/>
        <v/>
      </c>
      <c r="AM157" s="52"/>
      <c r="AO157" s="93">
        <f ca="1">Function!AL157</f>
        <v>0</v>
      </c>
      <c r="AP157" s="99">
        <f t="shared" ca="1" si="172"/>
        <v>0</v>
      </c>
      <c r="AR157" s="51">
        <f t="shared" ca="1" si="144"/>
        <v>0</v>
      </c>
      <c r="AT157" s="51">
        <f t="shared" ca="1" si="145"/>
        <v>0</v>
      </c>
      <c r="AV157" s="51">
        <f t="shared" ca="1" si="146"/>
        <v>0</v>
      </c>
      <c r="AX157" s="51">
        <f t="shared" ca="1" si="147"/>
        <v>0</v>
      </c>
      <c r="AZ157" s="51">
        <f t="shared" ca="1" si="148"/>
        <v>0</v>
      </c>
      <c r="BB157" s="51">
        <f t="shared" ca="1" si="149"/>
        <v>0</v>
      </c>
      <c r="BD157" s="51">
        <f t="shared" ca="1" si="150"/>
        <v>0</v>
      </c>
      <c r="BF157" s="51">
        <f t="shared" ca="1" si="151"/>
        <v>0</v>
      </c>
      <c r="BH157" s="51">
        <f t="shared" ca="1" si="152"/>
        <v>0</v>
      </c>
      <c r="BJ157" s="51">
        <f t="shared" ca="1" si="153"/>
        <v>0</v>
      </c>
      <c r="BL157" s="51">
        <f t="shared" ca="1" si="155"/>
        <v>0</v>
      </c>
    </row>
    <row r="158" spans="2:64" x14ac:dyDescent="0.2">
      <c r="D158" s="1" t="s">
        <v>143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6"/>
        <v>0</v>
      </c>
      <c r="AL158" s="26" t="str">
        <f t="shared" si="158"/>
        <v/>
      </c>
      <c r="AM158" s="52"/>
      <c r="AR158" s="51">
        <f t="shared" si="144"/>
        <v>0</v>
      </c>
      <c r="AT158" s="51">
        <f t="shared" si="145"/>
        <v>0</v>
      </c>
      <c r="AV158" s="51">
        <f t="shared" si="146"/>
        <v>0</v>
      </c>
      <c r="AX158" s="51">
        <f t="shared" si="147"/>
        <v>0</v>
      </c>
      <c r="AZ158" s="51">
        <f t="shared" si="148"/>
        <v>0</v>
      </c>
      <c r="BB158" s="51">
        <f t="shared" si="149"/>
        <v>0</v>
      </c>
      <c r="BD158" s="51">
        <f t="shared" si="150"/>
        <v>0</v>
      </c>
      <c r="BF158" s="51">
        <f t="shared" si="151"/>
        <v>0</v>
      </c>
      <c r="BH158" s="51">
        <f t="shared" si="152"/>
        <v>0</v>
      </c>
      <c r="BJ158" s="51">
        <f t="shared" si="153"/>
        <v>0</v>
      </c>
      <c r="BL158" s="51">
        <f t="shared" si="155"/>
        <v>0</v>
      </c>
    </row>
    <row r="159" spans="2:64" x14ac:dyDescent="0.2">
      <c r="B159" s="18">
        <f>B157+1</f>
        <v>100</v>
      </c>
      <c r="D159" s="36" t="s">
        <v>144</v>
      </c>
      <c r="F159" s="51">
        <f ca="1">Function!V159</f>
        <v>151458.62512828546</v>
      </c>
      <c r="H159" s="79">
        <f>'Function Factors'!L19</f>
        <v>427.13051271001717</v>
      </c>
      <c r="J159" s="32" t="s">
        <v>306</v>
      </c>
      <c r="K159" s="2">
        <f>_xlfn.IFNA(MATCH(J159,'Dist Factors'!$B$15:$B$431,0),0)</f>
        <v>11</v>
      </c>
      <c r="L159" s="51">
        <f t="shared" ref="L159:L160" ca="1" si="174">F159-H159</f>
        <v>151031.49461557544</v>
      </c>
      <c r="N159" s="18" t="s">
        <v>308</v>
      </c>
      <c r="O159" s="74">
        <f>_xlfn.IFNA(MATCH(N159,'Dist Factors'!$B$15:$B$431,0),0)</f>
        <v>29</v>
      </c>
      <c r="P159" s="20">
        <f ca="1">OFFSET('Dist Factors'!$B$15,$O159-1,P$14)*$L159+OFFSET('Dist Factors'!$B$15,$K159-1,P$14)*$H159</f>
        <v>16355.649916370168</v>
      </c>
      <c r="R159" s="20">
        <f ca="1">OFFSET('Dist Factors'!$B$15,$O159-1,R$14)*$L159+OFFSET('Dist Factors'!$B$15,$K159-1,R$14)*$H159</f>
        <v>3128.2561910454187</v>
      </c>
      <c r="S159" s="20"/>
      <c r="T159" s="20">
        <f ca="1">OFFSET('Dist Factors'!$B$15,$O159-1,T$14)*$L159+OFFSET('Dist Factors'!$B$15,$K159-1,T$14)*$H159</f>
        <v>16591.910134258156</v>
      </c>
      <c r="U159" s="20"/>
      <c r="V159" s="20">
        <f ca="1">OFFSET('Dist Factors'!$B$15,$O159-1,V$14)*$L159+OFFSET('Dist Factors'!$B$15,$K159-1,V$14)*$H159</f>
        <v>15450.631284303161</v>
      </c>
      <c r="W159" s="9"/>
      <c r="X159" s="20">
        <f ca="1">OFFSET('Dist Factors'!$B$15,$O159-1,X$14)*$L159+OFFSET('Dist Factors'!$B$15,$K159-1,X$14)*$H159</f>
        <v>20955.360028710787</v>
      </c>
      <c r="Y159" s="9"/>
      <c r="Z159" s="20">
        <f ca="1">OFFSET('Dist Factors'!$B$15,$O159-1,Z$14)*$L159+OFFSET('Dist Factors'!$B$15,$K159-1,Z$14)*$H159</f>
        <v>29461.926867395028</v>
      </c>
      <c r="AA159" s="20"/>
      <c r="AB159" s="20">
        <f ca="1">OFFSET('Dist Factors'!$B$15,$O159-1,AB$14)*$L159+OFFSET('Dist Factors'!$B$15,$K159-1,AB$14)*$H159</f>
        <v>12635.927051838724</v>
      </c>
      <c r="AC159" s="9"/>
      <c r="AD159" s="20">
        <f ca="1">OFFSET('Dist Factors'!$B$15,$O159-1,AD$14)*$L159+OFFSET('Dist Factors'!$B$15,$K159-1,AD$14)*$H159</f>
        <v>2839.9369420136336</v>
      </c>
      <c r="AE159" s="9"/>
      <c r="AF159" s="20">
        <f ca="1">OFFSET('Dist Factors'!$B$15,$O159-1,AF$14)*$L159+OFFSET('Dist Factors'!$B$15,$K159-1,AF$14)*$H159</f>
        <v>34039.026712350395</v>
      </c>
      <c r="AG159" s="9"/>
      <c r="AH159" s="20">
        <f ca="1">OFFSET('Dist Factors'!$B$15,$O159-1,AH$14)*$L159+OFFSET('Dist Factors'!$B$15,$K159-1,AH$14)*$H159</f>
        <v>0</v>
      </c>
      <c r="AI159" s="9"/>
      <c r="AJ159" s="9">
        <f t="shared" ca="1" si="156"/>
        <v>151458.62512828546</v>
      </c>
      <c r="AL159" s="26" t="str">
        <f t="shared" ca="1" si="158"/>
        <v/>
      </c>
      <c r="AM159" s="52"/>
      <c r="AO159" s="93"/>
      <c r="AP159" s="99"/>
      <c r="AR159" s="51"/>
      <c r="AT159" s="51"/>
      <c r="AV159" s="51"/>
      <c r="AX159" s="51"/>
      <c r="AZ159" s="51"/>
      <c r="BB159" s="51"/>
      <c r="BD159" s="51"/>
      <c r="BF159" s="51"/>
      <c r="BH159" s="51"/>
      <c r="BJ159" s="51"/>
      <c r="BL159" s="51"/>
    </row>
    <row r="160" spans="2:64" x14ac:dyDescent="0.2">
      <c r="B160" s="18">
        <f>B159+1</f>
        <v>101</v>
      </c>
      <c r="D160" s="36" t="s">
        <v>147</v>
      </c>
      <c r="F160" s="51">
        <f ca="1">Function!V160</f>
        <v>184250.05767693275</v>
      </c>
      <c r="H160" s="38">
        <f>'Function Factors'!L13</f>
        <v>1107.36012997326</v>
      </c>
      <c r="J160" s="32" t="s">
        <v>306</v>
      </c>
      <c r="K160" s="2">
        <f>_xlfn.IFNA(MATCH(J160,'Dist Factors'!$B$15:$B$431,0),0)</f>
        <v>11</v>
      </c>
      <c r="L160" s="51">
        <f t="shared" ca="1" si="174"/>
        <v>183142.69754695948</v>
      </c>
      <c r="N160" s="18" t="s">
        <v>309</v>
      </c>
      <c r="O160" s="74">
        <f>_xlfn.IFNA(MATCH(N160,'Dist Factors'!$B$15:$B$431,0),0)</f>
        <v>41</v>
      </c>
      <c r="P160" s="23">
        <f ca="1">OFFSET('Dist Factors'!$B$15,$O160-1,P$14)*$L160+OFFSET('Dist Factors'!$B$15,$K160-1,P$14)*$H160</f>
        <v>18856.373801257083</v>
      </c>
      <c r="R160" s="23">
        <f ca="1">OFFSET('Dist Factors'!$B$15,$O160-1,R$14)*$L160+OFFSET('Dist Factors'!$B$15,$K160-1,R$14)*$H160</f>
        <v>3606.5560455295131</v>
      </c>
      <c r="S160" s="23"/>
      <c r="T160" s="23">
        <f ca="1">OFFSET('Dist Factors'!$B$15,$O160-1,T$14)*$L160+OFFSET('Dist Factors'!$B$15,$K160-1,T$14)*$H160</f>
        <v>19128.757412158619</v>
      </c>
      <c r="U160" s="23"/>
      <c r="V160" s="23">
        <f ca="1">OFFSET('Dist Factors'!$B$15,$O160-1,V$14)*$L160+OFFSET('Dist Factors'!$B$15,$K160-1,V$14)*$H160</f>
        <v>15304.692369778437</v>
      </c>
      <c r="W160" s="13"/>
      <c r="X160" s="23">
        <f ca="1">OFFSET('Dist Factors'!$B$15,$O160-1,X$14)*$L160+OFFSET('Dist Factors'!$B$15,$K160-1,X$14)*$H160</f>
        <v>24457.377068685662</v>
      </c>
      <c r="Y160" s="9"/>
      <c r="Z160" s="20">
        <f ca="1">OFFSET('Dist Factors'!$B$15,$O160-1,Z$14)*$L160+OFFSET('Dist Factors'!$B$15,$K160-1,Z$14)*$H160</f>
        <v>34419.982039641953</v>
      </c>
      <c r="AA160" s="20"/>
      <c r="AB160" s="20">
        <f ca="1">OFFSET('Dist Factors'!$B$15,$O160-1,AB$14)*$L160+OFFSET('Dist Factors'!$B$15,$K160-1,AB$14)*$H160</f>
        <v>15997.030879782431</v>
      </c>
      <c r="AC160" s="9"/>
      <c r="AD160" s="20">
        <f ca="1">OFFSET('Dist Factors'!$B$15,$O160-1,AD$14)*$L160+OFFSET('Dist Factors'!$B$15,$K160-1,AD$14)*$H160</f>
        <v>3416.6690359990903</v>
      </c>
      <c r="AE160" s="9"/>
      <c r="AF160" s="20">
        <f ca="1">OFFSET('Dist Factors'!$B$15,$O160-1,AF$14)*$L160+OFFSET('Dist Factors'!$B$15,$K160-1,AF$14)*$H160</f>
        <v>49062.61902409992</v>
      </c>
      <c r="AG160" s="9"/>
      <c r="AH160" s="20">
        <f ca="1">OFFSET('Dist Factors'!$B$15,$O160-1,AH$14)*$L160+OFFSET('Dist Factors'!$B$15,$K160-1,AH$14)*$H160</f>
        <v>0</v>
      </c>
      <c r="AI160" s="9"/>
      <c r="AJ160" s="9">
        <f t="shared" ca="1" si="156"/>
        <v>184250.05767693272</v>
      </c>
      <c r="AL160" s="26" t="str">
        <f t="shared" ca="1" si="158"/>
        <v/>
      </c>
      <c r="AM160" s="52"/>
      <c r="AO160" s="93">
        <f>Function!AL160</f>
        <v>104984.30387066457</v>
      </c>
      <c r="AP160" s="99">
        <f ca="1">IFERROR(AO160/L160,0)</f>
        <v>0.57323772815864327</v>
      </c>
      <c r="AR160" s="51">
        <f ca="1">$AP160*P160</f>
        <v>10809.184879142771</v>
      </c>
      <c r="AT160" s="51">
        <f ca="1">$AP160*R160</f>
        <v>2067.4139940161585</v>
      </c>
      <c r="AV160" s="51">
        <f ca="1">$AP160*T160</f>
        <v>10965.325441443614</v>
      </c>
      <c r="AX160" s="51">
        <f ca="1">$AP160*V160</f>
        <v>8773.2270842187136</v>
      </c>
      <c r="AZ160" s="51">
        <f ca="1">$AP160*X160</f>
        <v>14019.891267572668</v>
      </c>
      <c r="BB160" s="51">
        <f ca="1">$AP160*Z160</f>
        <v>19730.832307665656</v>
      </c>
      <c r="BD160" s="51">
        <f ca="1">$AP160*AB160</f>
        <v>9170.1016388101434</v>
      </c>
      <c r="BF160" s="51">
        <f ca="1">$AP160*AD160</f>
        <v>1958.5635960661002</v>
      </c>
      <c r="BH160" s="51">
        <f ca="1">$AP160*(AF160-H160)</f>
        <v>27489.763661728739</v>
      </c>
      <c r="BJ160" s="51">
        <f ca="1">$AP160*AH160</f>
        <v>0</v>
      </c>
      <c r="BL160" s="51">
        <f t="shared" ca="1" si="155"/>
        <v>104984.30387066456</v>
      </c>
    </row>
    <row r="161" spans="2:64" x14ac:dyDescent="0.2">
      <c r="AJ161" s="1">
        <f t="shared" si="156"/>
        <v>0</v>
      </c>
      <c r="AL161" s="26" t="str">
        <f t="shared" si="158"/>
        <v/>
      </c>
      <c r="AM161" s="52"/>
    </row>
    <row r="162" spans="2:64" x14ac:dyDescent="0.2">
      <c r="B162" s="18">
        <f>B160+1</f>
        <v>102</v>
      </c>
      <c r="D162" s="1" t="s">
        <v>150</v>
      </c>
      <c r="F162" s="81">
        <f ca="1">SUM(F115:F160)</f>
        <v>946939.3723735325</v>
      </c>
      <c r="H162" s="81">
        <f>SUM(H115:H160)</f>
        <v>5563.8953516590282</v>
      </c>
      <c r="L162" s="81">
        <f ca="1">SUM(L115:L160)</f>
        <v>941375.47702187346</v>
      </c>
      <c r="P162" s="11">
        <f ca="1">SUM(P115:P160)</f>
        <v>88218.856885679357</v>
      </c>
      <c r="R162" s="11">
        <f ca="1">SUM(R115:R160)</f>
        <v>14824.69933423407</v>
      </c>
      <c r="S162" s="20"/>
      <c r="T162" s="11">
        <f ca="1">SUM(T115:T160)</f>
        <v>78628.495909348363</v>
      </c>
      <c r="U162" s="20"/>
      <c r="V162" s="11">
        <f ca="1">SUM(V115:V160)</f>
        <v>213837.25085384495</v>
      </c>
      <c r="X162" s="11">
        <f ca="1">SUM(X115:X160)</f>
        <v>100531.7141810902</v>
      </c>
      <c r="Z162" s="11">
        <f ca="1">SUM(Z115:Z160)</f>
        <v>141482.86575497032</v>
      </c>
      <c r="AB162" s="11">
        <f ca="1">SUM(AB115:AB160)</f>
        <v>65755.57679942112</v>
      </c>
      <c r="AD162" s="11">
        <f ca="1">SUM(AD115:AD160)</f>
        <v>14044.171376751005</v>
      </c>
      <c r="AF162" s="11">
        <f ca="1">SUM(AF115:AF160)</f>
        <v>211275.85789201714</v>
      </c>
      <c r="AH162" s="11">
        <f ca="1">SUM(AH115:AH160)</f>
        <v>18339.883386175716</v>
      </c>
      <c r="AJ162" s="11">
        <f ca="1">P162+R162+T162+V162+X162+Z162+AB162+AH162+AF162+AD162</f>
        <v>946939.37237353215</v>
      </c>
      <c r="AL162" s="26" t="str">
        <f ca="1">IF(ROUND(F162,4)=ROUND(AJ162,4), "", "check")</f>
        <v/>
      </c>
      <c r="AM162" s="52"/>
      <c r="AO162" s="94">
        <f ca="1">SUM(AO116:AO161)</f>
        <v>262900.4146806901</v>
      </c>
      <c r="AR162" s="94">
        <f ca="1">SUM(AR116:AR161)</f>
        <v>28470.268114147861</v>
      </c>
      <c r="AT162" s="94">
        <f ca="1">SUM(AT116:AT161)</f>
        <v>5445.3533148606139</v>
      </c>
      <c r="AV162" s="94">
        <f ca="1">SUM(AV116:AV161)</f>
        <v>28881.526106485151</v>
      </c>
      <c r="AX162" s="94">
        <f ca="1">SUM(AX116:AX161)</f>
        <v>26894.902828451814</v>
      </c>
      <c r="AZ162" s="94">
        <f ca="1">SUM(AZ116:AZ161)</f>
        <v>36476.980217628588</v>
      </c>
      <c r="BB162" s="94">
        <f ca="1">SUM(BB116:BB161)</f>
        <v>51284.355031017098</v>
      </c>
      <c r="BD162" s="94">
        <f ca="1">SUM(BD116:BD161)</f>
        <v>21995.349183684521</v>
      </c>
      <c r="BF162" s="94">
        <f ca="1">SUM(BF116:BF161)</f>
        <v>4943.4762042366647</v>
      </c>
      <c r="BH162" s="94">
        <f ca="1">SUM(BH116:BH161)</f>
        <v>58508.203680177816</v>
      </c>
      <c r="BJ162" s="94">
        <f ca="1">SUM(BJ116:BJ161)</f>
        <v>0</v>
      </c>
      <c r="BL162" s="94">
        <f ca="1">SUM(BL116:BL161)</f>
        <v>262900.4146806901</v>
      </c>
    </row>
    <row r="163" spans="2:64" x14ac:dyDescent="0.2">
      <c r="S163" s="20"/>
      <c r="U163" s="20"/>
      <c r="AL163" s="26" t="str">
        <f t="shared" si="158"/>
        <v/>
      </c>
      <c r="AM163" s="52"/>
    </row>
    <row r="164" spans="2:64" ht="13.5" thickBot="1" x14ac:dyDescent="0.25">
      <c r="B164" s="18">
        <f>B162+1</f>
        <v>103</v>
      </c>
      <c r="D164" s="1" t="s">
        <v>151</v>
      </c>
      <c r="F164" s="83">
        <f ca="1">F162+F104+F109+F108+F97</f>
        <v>2464291.6658636788</v>
      </c>
      <c r="H164" s="83">
        <f>H162+H104+H109+H108+H97</f>
        <v>5563.8953516590282</v>
      </c>
      <c r="L164" s="83">
        <f ca="1">L162+L104+L109+L108+L97</f>
        <v>2458727.7705120193</v>
      </c>
      <c r="P164" s="35">
        <f ca="1">P162+P104+P109+P108+P97</f>
        <v>311406.91405573947</v>
      </c>
      <c r="R164" s="35">
        <f ca="1">R162+R104+R109+R108+R97</f>
        <v>57512.664971773804</v>
      </c>
      <c r="S164" s="20"/>
      <c r="T164" s="35">
        <f ca="1">T162+T104+T109+T108+T97</f>
        <v>306243.27582367021</v>
      </c>
      <c r="U164" s="20"/>
      <c r="V164" s="35">
        <f ca="1">V162+V104+V109+V108+V97</f>
        <v>216775.89918464422</v>
      </c>
      <c r="X164" s="35">
        <f ca="1">X162+X104+X109+X108+X97</f>
        <v>407980.07155946712</v>
      </c>
      <c r="Z164" s="35">
        <f ca="1">Z162+Z104+Z109+Z108+Z97</f>
        <v>583743.7291515196</v>
      </c>
      <c r="AB164" s="35">
        <f ca="1">AB162+AB104+AB109+AB108+AB97</f>
        <v>293237.9955716416</v>
      </c>
      <c r="AD164" s="35">
        <f ca="1">AD162+AD104+AD109+AD108+AD97</f>
        <v>48458.119684596852</v>
      </c>
      <c r="AF164" s="35">
        <f ca="1">AF162+AF104+AF109+AF108+AF97</f>
        <v>220593.11247445</v>
      </c>
      <c r="AH164" s="35">
        <f ca="1">AH162+AH104+AH109+AH108+AH97</f>
        <v>18339.883386175716</v>
      </c>
      <c r="AJ164" s="35">
        <f ca="1">AJ162+AJ104+AJ109+AJ108+AJ97</f>
        <v>2464291.6658636788</v>
      </c>
      <c r="AL164" s="26" t="str">
        <f t="shared" ca="1" si="158"/>
        <v/>
      </c>
      <c r="AM164" s="52"/>
    </row>
    <row r="165" spans="2:64" ht="13.5" thickTop="1" x14ac:dyDescent="0.2">
      <c r="F165" s="51"/>
      <c r="H165" s="51"/>
      <c r="L165" s="51"/>
      <c r="AL165" s="26" t="str">
        <f t="shared" si="158"/>
        <v/>
      </c>
      <c r="AM165" s="52"/>
    </row>
    <row r="166" spans="2:64" x14ac:dyDescent="0.2">
      <c r="F166" s="51"/>
      <c r="H166" s="51"/>
      <c r="L166" s="51"/>
      <c r="AL166" s="26" t="str">
        <f t="shared" si="158"/>
        <v/>
      </c>
      <c r="AM166" s="52"/>
    </row>
    <row r="167" spans="2:64" x14ac:dyDescent="0.2">
      <c r="F167" s="51"/>
      <c r="H167" s="51"/>
      <c r="L167" s="51"/>
      <c r="AL167" s="26" t="str">
        <f t="shared" si="158"/>
        <v/>
      </c>
      <c r="AM167" s="52"/>
    </row>
    <row r="168" spans="2:64" x14ac:dyDescent="0.2">
      <c r="D168" s="6" t="s">
        <v>152</v>
      </c>
      <c r="AL168" s="26" t="str">
        <f t="shared" si="158"/>
        <v/>
      </c>
      <c r="AM168" s="52"/>
    </row>
    <row r="169" spans="2:64" x14ac:dyDescent="0.2">
      <c r="D169" s="6"/>
      <c r="F169" s="51"/>
      <c r="H169" s="79"/>
      <c r="K169" s="2"/>
      <c r="L169" s="51"/>
      <c r="O169" s="74"/>
      <c r="P169" s="20"/>
      <c r="R169" s="20"/>
      <c r="S169" s="20"/>
      <c r="T169" s="20"/>
      <c r="U169" s="20"/>
      <c r="V169" s="20"/>
      <c r="W169" s="9"/>
      <c r="X169" s="20"/>
      <c r="Y169" s="9"/>
      <c r="Z169" s="20"/>
      <c r="AA169" s="20"/>
      <c r="AB169" s="20"/>
      <c r="AC169" s="9"/>
      <c r="AD169" s="20"/>
      <c r="AE169" s="9"/>
      <c r="AF169" s="20"/>
      <c r="AG169" s="9"/>
      <c r="AH169" s="20"/>
      <c r="AI169" s="9"/>
      <c r="AJ169" s="20"/>
      <c r="AL169" s="26" t="str">
        <f t="shared" si="158"/>
        <v/>
      </c>
      <c r="AM169" s="52"/>
    </row>
    <row r="170" spans="2:64" x14ac:dyDescent="0.2">
      <c r="B170" s="18">
        <f>B164+1</f>
        <v>104</v>
      </c>
      <c r="D170" s="1" t="s">
        <v>153</v>
      </c>
      <c r="F170" s="51">
        <f ca="1">Function!V170</f>
        <v>0</v>
      </c>
      <c r="H170" s="79"/>
      <c r="K170" s="2">
        <f>_xlfn.IFNA(MATCH(J170,'Dist Factors'!$B$15:$B$431,0),0)</f>
        <v>0</v>
      </c>
      <c r="L170" s="51">
        <f t="shared" ref="L170:L176" ca="1" si="175">F170-H170</f>
        <v>0</v>
      </c>
      <c r="O170" s="74">
        <f>_xlfn.IFNA(MATCH(N170,'Dist Factors'!$B$15:$B$431,0),0)</f>
        <v>0</v>
      </c>
      <c r="P170" s="20">
        <f ca="1">OFFSET('Dist Factors'!$B$15,$O170-1,P$14)*$L170+OFFSET('Dist Factors'!$B$15,$K170-1,P$14)*$H170</f>
        <v>0</v>
      </c>
      <c r="R170" s="20">
        <f ca="1">OFFSET('Dist Factors'!$B$15,$O170-1,R$14)*$L170+OFFSET('Dist Factors'!$B$15,$K170-1,R$14)*$H170</f>
        <v>0</v>
      </c>
      <c r="S170" s="20"/>
      <c r="T170" s="20">
        <f ca="1">OFFSET('Dist Factors'!$B$15,$O170-1,T$14)*$L170+OFFSET('Dist Factors'!$B$15,$K170-1,T$14)*$H170</f>
        <v>0</v>
      </c>
      <c r="U170" s="20"/>
      <c r="V170" s="20">
        <f ca="1">OFFSET('Dist Factors'!$B$15,$O170-1,V$14)*$L170+OFFSET('Dist Factors'!$B$15,$K170-1,V$14)*$H170</f>
        <v>0</v>
      </c>
      <c r="W170" s="9"/>
      <c r="X170" s="20">
        <f ca="1">OFFSET('Dist Factors'!$B$15,$O170-1,X$14)*$L170+OFFSET('Dist Factors'!$B$15,$K170-1,X$14)*$H170</f>
        <v>0</v>
      </c>
      <c r="Y170" s="9"/>
      <c r="Z170" s="20">
        <f ca="1">OFFSET('Dist Factors'!$B$15,$O170-1,Z$14)*$L170+OFFSET('Dist Factors'!$B$15,$K170-1,Z$14)*$H170</f>
        <v>0</v>
      </c>
      <c r="AA170" s="20"/>
      <c r="AB170" s="20">
        <f ca="1">OFFSET('Dist Factors'!$B$15,$O170-1,AB$14)*$L170+OFFSET('Dist Factors'!$B$15,$K170-1,AB$14)*$H170</f>
        <v>0</v>
      </c>
      <c r="AC170" s="9"/>
      <c r="AD170" s="20">
        <f ca="1">OFFSET('Dist Factors'!$B$15,$O170-1,AD$14)*$L170+OFFSET('Dist Factors'!$B$15,$K170-1,AD$14)*$H170</f>
        <v>0</v>
      </c>
      <c r="AE170" s="9"/>
      <c r="AF170" s="20">
        <f ca="1">OFFSET('Dist Factors'!$B$15,$O170-1,AF$14)*$L170+OFFSET('Dist Factors'!$B$15,$K170-1,AF$14)*$H170</f>
        <v>0</v>
      </c>
      <c r="AG170" s="9"/>
      <c r="AH170" s="20">
        <f ca="1">OFFSET('Dist Factors'!$B$15,$O170-1,AH$14)*$L170+OFFSET('Dist Factors'!$B$15,$K170-1,AH$14)*$H170</f>
        <v>0</v>
      </c>
      <c r="AI170" s="9"/>
      <c r="AJ170" s="20">
        <f t="shared" ref="AJ170:AJ177" ca="1" si="176">P170+R170+T170+V170+X170+Z170+AB170+AD170+AF170+AH170</f>
        <v>0</v>
      </c>
      <c r="AL170" s="26" t="str">
        <f t="shared" ca="1" si="158"/>
        <v/>
      </c>
      <c r="AM170" s="52"/>
    </row>
    <row r="171" spans="2:64" x14ac:dyDescent="0.2">
      <c r="B171" s="18">
        <f t="shared" ref="B171:B176" si="177">B170+1</f>
        <v>105</v>
      </c>
      <c r="D171" s="1" t="s">
        <v>154</v>
      </c>
      <c r="F171" s="51">
        <f ca="1">Function!V171</f>
        <v>0</v>
      </c>
      <c r="H171" s="79"/>
      <c r="J171" s="2"/>
      <c r="K171" s="2">
        <f>_xlfn.IFNA(MATCH(J171,'Dist Factors'!$B$15:$B$431,0),0)</f>
        <v>0</v>
      </c>
      <c r="L171" s="51">
        <f t="shared" ca="1" si="175"/>
        <v>0</v>
      </c>
      <c r="O171" s="74">
        <f>_xlfn.IFNA(MATCH(N171,'Dist Factors'!$B$15:$B$431,0),0)</f>
        <v>0</v>
      </c>
      <c r="P171" s="20">
        <f ca="1">OFFSET('Dist Factors'!$B$15,$O171-1,P$14)*$L171+OFFSET('Dist Factors'!$B$15,$K171-1,P$14)*$H171</f>
        <v>0</v>
      </c>
      <c r="R171" s="20">
        <f ca="1">OFFSET('Dist Factors'!$B$15,$O171-1,R$14)*$L171+OFFSET('Dist Factors'!$B$15,$K171-1,R$14)*$H171</f>
        <v>0</v>
      </c>
      <c r="S171" s="20"/>
      <c r="T171" s="20">
        <f ca="1">OFFSET('Dist Factors'!$B$15,$O171-1,T$14)*$L171+OFFSET('Dist Factors'!$B$15,$K171-1,T$14)*$H171</f>
        <v>0</v>
      </c>
      <c r="U171" s="20"/>
      <c r="V171" s="20">
        <f ca="1">OFFSET('Dist Factors'!$B$15,$O171-1,V$14)*$L171+OFFSET('Dist Factors'!$B$15,$K171-1,V$14)*$H171</f>
        <v>0</v>
      </c>
      <c r="W171" s="9"/>
      <c r="X171" s="20">
        <f ca="1">OFFSET('Dist Factors'!$B$15,$O171-1,X$14)*$L171+OFFSET('Dist Factors'!$B$15,$K171-1,X$14)*$H171</f>
        <v>0</v>
      </c>
      <c r="Y171" s="9"/>
      <c r="Z171" s="20">
        <f ca="1">OFFSET('Dist Factors'!$B$15,$O171-1,Z$14)*$L171+OFFSET('Dist Factors'!$B$15,$K171-1,Z$14)*$H171</f>
        <v>0</v>
      </c>
      <c r="AA171" s="20"/>
      <c r="AB171" s="20">
        <f ca="1">OFFSET('Dist Factors'!$B$15,$O171-1,AB$14)*$L171+OFFSET('Dist Factors'!$B$15,$K171-1,AB$14)*$H171</f>
        <v>0</v>
      </c>
      <c r="AC171" s="9"/>
      <c r="AD171" s="20">
        <f ca="1">OFFSET('Dist Factors'!$B$15,$O171-1,AD$14)*$L171+OFFSET('Dist Factors'!$B$15,$K171-1,AD$14)*$H171</f>
        <v>0</v>
      </c>
      <c r="AE171" s="9"/>
      <c r="AF171" s="20">
        <f ca="1">OFFSET('Dist Factors'!$B$15,$O171-1,AF$14)*$L171+OFFSET('Dist Factors'!$B$15,$K171-1,AF$14)*$H171</f>
        <v>0</v>
      </c>
      <c r="AG171" s="9"/>
      <c r="AH171" s="20">
        <f ca="1">OFFSET('Dist Factors'!$B$15,$O171-1,AH$14)*$L171+OFFSET('Dist Factors'!$B$15,$K171-1,AH$14)*$H171</f>
        <v>0</v>
      </c>
      <c r="AI171" s="9"/>
      <c r="AJ171" s="20">
        <f t="shared" ca="1" si="176"/>
        <v>0</v>
      </c>
      <c r="AL171" s="26" t="str">
        <f t="shared" ca="1" si="158"/>
        <v/>
      </c>
      <c r="AM171" s="52"/>
    </row>
    <row r="172" spans="2:64" x14ac:dyDescent="0.2">
      <c r="B172" s="18">
        <f t="shared" si="177"/>
        <v>106</v>
      </c>
      <c r="D172" s="1" t="s">
        <v>155</v>
      </c>
      <c r="F172" s="51">
        <f ca="1">Function!V172</f>
        <v>0</v>
      </c>
      <c r="H172" s="79"/>
      <c r="J172" s="2"/>
      <c r="K172" s="2">
        <f>_xlfn.IFNA(MATCH(J172,'Dist Factors'!$B$15:$B$431,0),0)</f>
        <v>0</v>
      </c>
      <c r="L172" s="51">
        <f t="shared" ca="1" si="175"/>
        <v>0</v>
      </c>
      <c r="O172" s="74">
        <f>_xlfn.IFNA(MATCH(N172,'Dist Factors'!$B$15:$B$431,0),0)</f>
        <v>0</v>
      </c>
      <c r="P172" s="20">
        <f ca="1">OFFSET('Dist Factors'!$B$15,$O172-1,P$14)*$L172+OFFSET('Dist Factors'!$B$15,$K172-1,P$14)*$H172</f>
        <v>0</v>
      </c>
      <c r="R172" s="20">
        <f ca="1">OFFSET('Dist Factors'!$B$15,$O172-1,R$14)*$L172+OFFSET('Dist Factors'!$B$15,$K172-1,R$14)*$H172</f>
        <v>0</v>
      </c>
      <c r="S172" s="20"/>
      <c r="T172" s="20">
        <f ca="1">OFFSET('Dist Factors'!$B$15,$O172-1,T$14)*$L172+OFFSET('Dist Factors'!$B$15,$K172-1,T$14)*$H172</f>
        <v>0</v>
      </c>
      <c r="U172" s="20"/>
      <c r="V172" s="20">
        <f ca="1">OFFSET('Dist Factors'!$B$15,$O172-1,V$14)*$L172+OFFSET('Dist Factors'!$B$15,$K172-1,V$14)*$H172</f>
        <v>0</v>
      </c>
      <c r="W172" s="9"/>
      <c r="X172" s="20">
        <f ca="1">OFFSET('Dist Factors'!$B$15,$O172-1,X$14)*$L172+OFFSET('Dist Factors'!$B$15,$K172-1,X$14)*$H172</f>
        <v>0</v>
      </c>
      <c r="Y172" s="9"/>
      <c r="Z172" s="20">
        <f ca="1">OFFSET('Dist Factors'!$B$15,$O172-1,Z$14)*$L172+OFFSET('Dist Factors'!$B$15,$K172-1,Z$14)*$H172</f>
        <v>0</v>
      </c>
      <c r="AA172" s="20"/>
      <c r="AB172" s="20">
        <f ca="1">OFFSET('Dist Factors'!$B$15,$O172-1,AB$14)*$L172+OFFSET('Dist Factors'!$B$15,$K172-1,AB$14)*$H172</f>
        <v>0</v>
      </c>
      <c r="AC172" s="9"/>
      <c r="AD172" s="20">
        <f ca="1">OFFSET('Dist Factors'!$B$15,$O172-1,AD$14)*$L172+OFFSET('Dist Factors'!$B$15,$K172-1,AD$14)*$H172</f>
        <v>0</v>
      </c>
      <c r="AE172" s="9"/>
      <c r="AF172" s="20">
        <f ca="1">OFFSET('Dist Factors'!$B$15,$O172-1,AF$14)*$L172+OFFSET('Dist Factors'!$B$15,$K172-1,AF$14)*$H172</f>
        <v>0</v>
      </c>
      <c r="AG172" s="9"/>
      <c r="AH172" s="20">
        <f ca="1">OFFSET('Dist Factors'!$B$15,$O172-1,AH$14)*$L172+OFFSET('Dist Factors'!$B$15,$K172-1,AH$14)*$H172</f>
        <v>0</v>
      </c>
      <c r="AI172" s="9"/>
      <c r="AJ172" s="20">
        <f t="shared" ca="1" si="176"/>
        <v>0</v>
      </c>
      <c r="AL172" s="26" t="str">
        <f t="shared" ca="1" si="158"/>
        <v/>
      </c>
      <c r="AM172" s="52"/>
    </row>
    <row r="173" spans="2:64" x14ac:dyDescent="0.2">
      <c r="B173" s="18">
        <f t="shared" si="177"/>
        <v>107</v>
      </c>
      <c r="D173" s="1" t="s">
        <v>156</v>
      </c>
      <c r="F173" s="51">
        <f ca="1">Function!V173</f>
        <v>26870.623617239937</v>
      </c>
      <c r="H173" s="79"/>
      <c r="J173" s="2"/>
      <c r="K173" s="2">
        <f>_xlfn.IFNA(MATCH(J173,'Dist Factors'!$B$15:$B$431,0),0)</f>
        <v>0</v>
      </c>
      <c r="L173" s="51">
        <f t="shared" ca="1" si="175"/>
        <v>26870.623617239937</v>
      </c>
      <c r="N173" s="18" t="s">
        <v>306</v>
      </c>
      <c r="O173" s="74">
        <f>_xlfn.IFNA(MATCH(N173,'Dist Factors'!$B$15:$B$431,0),0)</f>
        <v>11</v>
      </c>
      <c r="P173" s="20">
        <f ca="1">OFFSET('Dist Factors'!$B$15,$O173-1,P$14)*$L173+OFFSET('Dist Factors'!$B$15,$K173-1,P$14)*$H173</f>
        <v>0</v>
      </c>
      <c r="R173" s="20">
        <f ca="1">OFFSET('Dist Factors'!$B$15,$O173-1,R$14)*$L173+OFFSET('Dist Factors'!$B$15,$K173-1,R$14)*$H173</f>
        <v>0</v>
      </c>
      <c r="S173" s="20"/>
      <c r="T173" s="20">
        <f ca="1">OFFSET('Dist Factors'!$B$15,$O173-1,T$14)*$L173+OFFSET('Dist Factors'!$B$15,$K173-1,T$14)*$H173</f>
        <v>0</v>
      </c>
      <c r="U173" s="20"/>
      <c r="V173" s="20">
        <f ca="1">OFFSET('Dist Factors'!$B$15,$O173-1,V$14)*$L173+OFFSET('Dist Factors'!$B$15,$K173-1,V$14)*$H173</f>
        <v>0</v>
      </c>
      <c r="W173" s="9"/>
      <c r="X173" s="20">
        <f ca="1">OFFSET('Dist Factors'!$B$15,$O173-1,X$14)*$L173+OFFSET('Dist Factors'!$B$15,$K173-1,X$14)*$H173</f>
        <v>0</v>
      </c>
      <c r="Y173" s="9"/>
      <c r="Z173" s="20">
        <f ca="1">OFFSET('Dist Factors'!$B$15,$O173-1,Z$14)*$L173+OFFSET('Dist Factors'!$B$15,$K173-1,Z$14)*$H173</f>
        <v>0</v>
      </c>
      <c r="AA173" s="20"/>
      <c r="AB173" s="20">
        <f ca="1">OFFSET('Dist Factors'!$B$15,$O173-1,AB$14)*$L173+OFFSET('Dist Factors'!$B$15,$K173-1,AB$14)*$H173</f>
        <v>0</v>
      </c>
      <c r="AC173" s="9"/>
      <c r="AD173" s="20">
        <f ca="1">OFFSET('Dist Factors'!$B$15,$O173-1,AD$14)*$L173+OFFSET('Dist Factors'!$B$15,$K173-1,AD$14)*$H173</f>
        <v>0</v>
      </c>
      <c r="AE173" s="9"/>
      <c r="AF173" s="20">
        <f ca="1">OFFSET('Dist Factors'!$B$15,$O173-1,AF$14)*$L173+OFFSET('Dist Factors'!$B$15,$K173-1,AF$14)*$H173</f>
        <v>26870.623617239937</v>
      </c>
      <c r="AG173" s="9"/>
      <c r="AH173" s="20">
        <f ca="1">OFFSET('Dist Factors'!$B$15,$O173-1,AH$14)*$L173+OFFSET('Dist Factors'!$B$15,$K173-1,AH$14)*$H173</f>
        <v>0</v>
      </c>
      <c r="AI173" s="9"/>
      <c r="AJ173" s="20">
        <f t="shared" ca="1" si="176"/>
        <v>26870.623617239937</v>
      </c>
      <c r="AL173" s="26" t="str">
        <f ca="1">IF(ROUND(F173,4)=ROUND(AJ173,4), "", "check")</f>
        <v/>
      </c>
      <c r="AM173" s="52"/>
    </row>
    <row r="174" spans="2:64" x14ac:dyDescent="0.2">
      <c r="B174" s="18">
        <f t="shared" si="177"/>
        <v>108</v>
      </c>
      <c r="D174" s="1" t="s">
        <v>157</v>
      </c>
      <c r="F174" s="51">
        <f ca="1">Function!V174</f>
        <v>14283.139384300001</v>
      </c>
      <c r="H174" s="79"/>
      <c r="J174" s="2"/>
      <c r="K174" s="2">
        <f>_xlfn.IFNA(MATCH(J174,'Dist Factors'!$B$15:$B$431,0),0)</f>
        <v>0</v>
      </c>
      <c r="L174" s="51">
        <f t="shared" ca="1" si="175"/>
        <v>14283.139384300001</v>
      </c>
      <c r="N174" s="18" t="s">
        <v>306</v>
      </c>
      <c r="O174" s="74">
        <f>_xlfn.IFNA(MATCH(N174,'Dist Factors'!$B$15:$B$431,0),0)</f>
        <v>11</v>
      </c>
      <c r="P174" s="20">
        <f ca="1">OFFSET('Dist Factors'!$B$15,$O174-1,P$14)*$L174+OFFSET('Dist Factors'!$B$15,$K174-1,P$14)*$H174</f>
        <v>0</v>
      </c>
      <c r="R174" s="20">
        <f ca="1">OFFSET('Dist Factors'!$B$15,$O174-1,R$14)*$L174+OFFSET('Dist Factors'!$B$15,$K174-1,R$14)*$H174</f>
        <v>0</v>
      </c>
      <c r="S174" s="20"/>
      <c r="T174" s="20">
        <f ca="1">OFFSET('Dist Factors'!$B$15,$O174-1,T$14)*$L174+OFFSET('Dist Factors'!$B$15,$K174-1,T$14)*$H174</f>
        <v>0</v>
      </c>
      <c r="U174" s="20"/>
      <c r="V174" s="20">
        <f ca="1">OFFSET('Dist Factors'!$B$15,$O174-1,V$14)*$L174+OFFSET('Dist Factors'!$B$15,$K174-1,V$14)*$H174</f>
        <v>0</v>
      </c>
      <c r="W174" s="9"/>
      <c r="X174" s="20">
        <f ca="1">OFFSET('Dist Factors'!$B$15,$O174-1,X$14)*$L174+OFFSET('Dist Factors'!$B$15,$K174-1,X$14)*$H174</f>
        <v>0</v>
      </c>
      <c r="Y174" s="9"/>
      <c r="Z174" s="20">
        <f ca="1">OFFSET('Dist Factors'!$B$15,$O174-1,Z$14)*$L174+OFFSET('Dist Factors'!$B$15,$K174-1,Z$14)*$H174</f>
        <v>0</v>
      </c>
      <c r="AA174" s="20"/>
      <c r="AB174" s="20">
        <f ca="1">OFFSET('Dist Factors'!$B$15,$O174-1,AB$14)*$L174+OFFSET('Dist Factors'!$B$15,$K174-1,AB$14)*$H174</f>
        <v>0</v>
      </c>
      <c r="AC174" s="9"/>
      <c r="AD174" s="20">
        <f ca="1">OFFSET('Dist Factors'!$B$15,$O174-1,AD$14)*$L174+OFFSET('Dist Factors'!$B$15,$K174-1,AD$14)*$H174</f>
        <v>0</v>
      </c>
      <c r="AE174" s="9"/>
      <c r="AF174" s="20">
        <f ca="1">OFFSET('Dist Factors'!$B$15,$O174-1,AF$14)*$L174+OFFSET('Dist Factors'!$B$15,$K174-1,AF$14)*$H174</f>
        <v>14283.139384300001</v>
      </c>
      <c r="AG174" s="9"/>
      <c r="AH174" s="20">
        <f ca="1">OFFSET('Dist Factors'!$B$15,$O174-1,AH$14)*$L174+OFFSET('Dist Factors'!$B$15,$K174-1,AH$14)*$H174</f>
        <v>0</v>
      </c>
      <c r="AI174" s="9"/>
      <c r="AJ174" s="20">
        <f t="shared" ca="1" si="176"/>
        <v>14283.139384300001</v>
      </c>
      <c r="AL174" s="26" t="str">
        <f t="shared" ca="1" si="158"/>
        <v/>
      </c>
      <c r="AM174" s="52"/>
    </row>
    <row r="175" spans="2:64" x14ac:dyDescent="0.2">
      <c r="B175" s="18">
        <f t="shared" si="177"/>
        <v>109</v>
      </c>
      <c r="D175" s="1" t="s">
        <v>158</v>
      </c>
      <c r="F175" s="51">
        <f ca="1">Function!V175</f>
        <v>17761.652743977927</v>
      </c>
      <c r="H175" s="79"/>
      <c r="J175" s="2"/>
      <c r="K175" s="2">
        <f>_xlfn.IFNA(MATCH(J175,'Dist Factors'!$B$15:$B$431,0),0)</f>
        <v>0</v>
      </c>
      <c r="L175" s="51">
        <f t="shared" ca="1" si="175"/>
        <v>17761.652743977927</v>
      </c>
      <c r="N175" s="18" t="s">
        <v>306</v>
      </c>
      <c r="O175" s="74">
        <f>_xlfn.IFNA(MATCH(N175,'Dist Factors'!$B$15:$B$431,0),0)</f>
        <v>11</v>
      </c>
      <c r="P175" s="20">
        <f ca="1">OFFSET('Dist Factors'!$B$15,$O175-1,P$14)*$L175+OFFSET('Dist Factors'!$B$15,$K175-1,P$14)*$H175</f>
        <v>0</v>
      </c>
      <c r="R175" s="20">
        <f ca="1">OFFSET('Dist Factors'!$B$15,$O175-1,R$14)*$L175+OFFSET('Dist Factors'!$B$15,$K175-1,R$14)*$H175</f>
        <v>0</v>
      </c>
      <c r="S175" s="20"/>
      <c r="T175" s="20">
        <f ca="1">OFFSET('Dist Factors'!$B$15,$O175-1,T$14)*$L175+OFFSET('Dist Factors'!$B$15,$K175-1,T$14)*$H175</f>
        <v>0</v>
      </c>
      <c r="U175" s="20"/>
      <c r="V175" s="20">
        <f ca="1">OFFSET('Dist Factors'!$B$15,$O175-1,V$14)*$L175+OFFSET('Dist Factors'!$B$15,$K175-1,V$14)*$H175</f>
        <v>0</v>
      </c>
      <c r="W175" s="9"/>
      <c r="X175" s="20">
        <f ca="1">OFFSET('Dist Factors'!$B$15,$O175-1,X$14)*$L175+OFFSET('Dist Factors'!$B$15,$K175-1,X$14)*$H175</f>
        <v>0</v>
      </c>
      <c r="Y175" s="9"/>
      <c r="Z175" s="20">
        <f ca="1">OFFSET('Dist Factors'!$B$15,$O175-1,Z$14)*$L175+OFFSET('Dist Factors'!$B$15,$K175-1,Z$14)*$H175</f>
        <v>0</v>
      </c>
      <c r="AA175" s="20"/>
      <c r="AB175" s="20">
        <f ca="1">OFFSET('Dist Factors'!$B$15,$O175-1,AB$14)*$L175+OFFSET('Dist Factors'!$B$15,$K175-1,AB$14)*$H175</f>
        <v>0</v>
      </c>
      <c r="AC175" s="9"/>
      <c r="AD175" s="20">
        <f ca="1">OFFSET('Dist Factors'!$B$15,$O175-1,AD$14)*$L175+OFFSET('Dist Factors'!$B$15,$K175-1,AD$14)*$H175</f>
        <v>0</v>
      </c>
      <c r="AE175" s="9"/>
      <c r="AF175" s="20">
        <f ca="1">OFFSET('Dist Factors'!$B$15,$O175-1,AF$14)*$L175+OFFSET('Dist Factors'!$B$15,$K175-1,AF$14)*$H175</f>
        <v>17761.652743977927</v>
      </c>
      <c r="AG175" s="9"/>
      <c r="AH175" s="20">
        <f ca="1">OFFSET('Dist Factors'!$B$15,$O175-1,AH$14)*$L175+OFFSET('Dist Factors'!$B$15,$K175-1,AH$14)*$H175</f>
        <v>0</v>
      </c>
      <c r="AI175" s="9"/>
      <c r="AJ175" s="20">
        <f t="shared" ca="1" si="176"/>
        <v>17761.652743977927</v>
      </c>
      <c r="AL175" s="26" t="str">
        <f t="shared" ca="1" si="158"/>
        <v/>
      </c>
      <c r="AM175" s="52"/>
    </row>
    <row r="176" spans="2:64" x14ac:dyDescent="0.2">
      <c r="B176" s="18">
        <f t="shared" si="177"/>
        <v>110</v>
      </c>
      <c r="D176" s="1" t="s">
        <v>159</v>
      </c>
      <c r="F176" s="51">
        <f ca="1">Function!V176</f>
        <v>6017.1693334783249</v>
      </c>
      <c r="H176" s="79">
        <v>3019.5891666666666</v>
      </c>
      <c r="J176" s="32" t="s">
        <v>293</v>
      </c>
      <c r="K176" s="2">
        <f>_xlfn.IFNA(MATCH(J176,'Dist Factors'!$B$15:$B$431,0),0)</f>
        <v>14</v>
      </c>
      <c r="L176" s="51">
        <f t="shared" ca="1" si="175"/>
        <v>2997.5801668116583</v>
      </c>
      <c r="N176" s="18" t="s">
        <v>310</v>
      </c>
      <c r="O176" s="74">
        <f>_xlfn.IFNA(MATCH(N176,'Dist Factors'!$B$15:$B$431,0),0)</f>
        <v>2</v>
      </c>
      <c r="P176" s="20">
        <f ca="1">OFFSET('Dist Factors'!$B$15,$O176-1,P$14)*$L176+OFFSET('Dist Factors'!$B$15,$K176-1,P$14)*$H176</f>
        <v>0</v>
      </c>
      <c r="R176" s="20">
        <f ca="1">OFFSET('Dist Factors'!$B$15,$O176-1,R$14)*$L176+OFFSET('Dist Factors'!$B$15,$K176-1,R$14)*$H176</f>
        <v>0</v>
      </c>
      <c r="S176" s="20"/>
      <c r="T176" s="20">
        <f ca="1">OFFSET('Dist Factors'!$B$15,$O176-1,T$14)*$L176+OFFSET('Dist Factors'!$B$15,$K176-1,T$14)*$H176</f>
        <v>559.86422969329931</v>
      </c>
      <c r="U176" s="20"/>
      <c r="V176" s="20">
        <f ca="1">OFFSET('Dist Factors'!$B$15,$O176-1,V$14)*$L176+OFFSET('Dist Factors'!$B$15,$K176-1,V$14)*$H176</f>
        <v>0</v>
      </c>
      <c r="W176" s="9"/>
      <c r="X176" s="20">
        <f ca="1">OFFSET('Dist Factors'!$B$15,$O176-1,X$14)*$L176+OFFSET('Dist Factors'!$B$15,$K176-1,X$14)*$H176</f>
        <v>745.85620820414306</v>
      </c>
      <c r="Y176" s="9"/>
      <c r="Z176" s="20">
        <f ca="1">OFFSET('Dist Factors'!$B$15,$O176-1,Z$14)*$L176+OFFSET('Dist Factors'!$B$15,$K176-1,Z$14)*$H176</f>
        <v>1067.1817442544775</v>
      </c>
      <c r="AA176" s="20"/>
      <c r="AB176" s="20">
        <f ca="1">OFFSET('Dist Factors'!$B$15,$O176-1,AB$14)*$L176+OFFSET('Dist Factors'!$B$15,$K176-1,AB$14)*$H176</f>
        <v>536.08838942165892</v>
      </c>
      <c r="AC176" s="9"/>
      <c r="AD176" s="20">
        <f ca="1">OFFSET('Dist Factors'!$B$15,$O176-1,AD$14)*$L176+OFFSET('Dist Factors'!$B$15,$K176-1,AD$14)*$H176</f>
        <v>3108.1787619047464</v>
      </c>
      <c r="AE176" s="9"/>
      <c r="AF176" s="20">
        <f ca="1">OFFSET('Dist Factors'!$B$15,$O176-1,AF$14)*$L176+OFFSET('Dist Factors'!$B$15,$K176-1,AF$14)*$H176</f>
        <v>0</v>
      </c>
      <c r="AG176" s="9"/>
      <c r="AH176" s="20">
        <f ca="1">OFFSET('Dist Factors'!$B$15,$O176-1,AH$14)*$L176+OFFSET('Dist Factors'!$B$15,$K176-1,AH$14)*$H176</f>
        <v>0</v>
      </c>
      <c r="AI176" s="9"/>
      <c r="AJ176" s="20">
        <f t="shared" ca="1" si="176"/>
        <v>6017.1693334783249</v>
      </c>
      <c r="AL176" s="26" t="str">
        <f t="shared" ca="1" si="158"/>
        <v/>
      </c>
      <c r="AM176" s="52"/>
    </row>
    <row r="177" spans="2:39" x14ac:dyDescent="0.2">
      <c r="AE177" s="9"/>
      <c r="AG177" s="9"/>
      <c r="AJ177" s="1">
        <f t="shared" si="176"/>
        <v>0</v>
      </c>
      <c r="AL177" s="26" t="str">
        <f t="shared" si="158"/>
        <v/>
      </c>
      <c r="AM177" s="52"/>
    </row>
    <row r="178" spans="2:39" x14ac:dyDescent="0.2">
      <c r="B178" s="18">
        <f>B176+1</f>
        <v>111</v>
      </c>
      <c r="D178" s="1" t="s">
        <v>160</v>
      </c>
      <c r="F178" s="42">
        <f ca="1">SUM(F170:F176)</f>
        <v>64932.585078996191</v>
      </c>
      <c r="H178" s="42">
        <f>SUM(H170:H176)</f>
        <v>3019.5891666666666</v>
      </c>
      <c r="J178" s="2"/>
      <c r="L178" s="42">
        <f ca="1">SUM(L170:L176)</f>
        <v>61912.995912329527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559.86422969329931</v>
      </c>
      <c r="U178" s="20"/>
      <c r="V178" s="10">
        <f ca="1">SUM(V170:V176)</f>
        <v>0</v>
      </c>
      <c r="X178" s="10">
        <f ca="1">SUM(X170:X176)</f>
        <v>745.85620820414306</v>
      </c>
      <c r="Z178" s="10">
        <f ca="1">SUM(Z170:Z176)</f>
        <v>1067.1817442544775</v>
      </c>
      <c r="AB178" s="10">
        <f ca="1">SUM(AB170:AB176)</f>
        <v>536.08838942165892</v>
      </c>
      <c r="AD178" s="10">
        <f ca="1">SUM(AD170:AD176)</f>
        <v>3108.1787619047464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26" t="str">
        <f t="shared" ca="1" si="158"/>
        <v/>
      </c>
      <c r="AM178" s="52"/>
    </row>
    <row r="179" spans="2:39" x14ac:dyDescent="0.2">
      <c r="S179" s="20"/>
      <c r="U179" s="20"/>
      <c r="AL179" s="26" t="str">
        <f t="shared" si="158"/>
        <v/>
      </c>
      <c r="AM179" s="52"/>
    </row>
    <row r="180" spans="2:39" ht="13.5" thickBot="1" x14ac:dyDescent="0.25">
      <c r="B180" s="18">
        <f>B178+1</f>
        <v>112</v>
      </c>
      <c r="D180" s="1" t="s">
        <v>161</v>
      </c>
      <c r="F180" s="83">
        <f ca="1">F164-F178</f>
        <v>2399359.0807846827</v>
      </c>
      <c r="H180" s="83">
        <f>H164-H178</f>
        <v>2544.3061849923615</v>
      </c>
      <c r="L180" s="83">
        <f ca="1">L164-L178</f>
        <v>2396814.77459969</v>
      </c>
      <c r="P180" s="35">
        <f ca="1">P164-P178</f>
        <v>311406.91405573947</v>
      </c>
      <c r="R180" s="35">
        <f ca="1">R164-R178</f>
        <v>57512.664971773804</v>
      </c>
      <c r="S180" s="20"/>
      <c r="T180" s="35">
        <f ca="1">T164-T178</f>
        <v>305683.4115939769</v>
      </c>
      <c r="U180" s="20"/>
      <c r="V180" s="35">
        <f ca="1">V164-V178</f>
        <v>216775.89918464422</v>
      </c>
      <c r="X180" s="35">
        <f ca="1">X164-X178</f>
        <v>407234.215351263</v>
      </c>
      <c r="Z180" s="35">
        <f ca="1">Z164-Z178</f>
        <v>582676.54740726517</v>
      </c>
      <c r="AB180" s="35">
        <f ca="1">AB164-AB178</f>
        <v>292701.90718221996</v>
      </c>
      <c r="AD180" s="35">
        <f ca="1">AD164-AD178</f>
        <v>45349.940922692105</v>
      </c>
      <c r="AF180" s="35">
        <f ca="1">AF164-AF178</f>
        <v>161677.69672893215</v>
      </c>
      <c r="AH180" s="35">
        <f ca="1">AH164-AH178</f>
        <v>18339.883386175716</v>
      </c>
      <c r="AJ180" s="35">
        <f ca="1">AJ164-AJ178</f>
        <v>2399359.0807846827</v>
      </c>
      <c r="AL180" s="26" t="str">
        <f t="shared" ca="1" si="158"/>
        <v/>
      </c>
      <c r="AM180" s="52"/>
    </row>
    <row r="181" spans="2:39" ht="13.5" thickTop="1" x14ac:dyDescent="0.2">
      <c r="D181" s="1" t="s">
        <v>162</v>
      </c>
    </row>
    <row r="182" spans="2:39" x14ac:dyDescent="0.2">
      <c r="V182" s="8"/>
    </row>
  </sheetData>
  <mergeCells count="5">
    <mergeCell ref="B5:AJ5"/>
    <mergeCell ref="B6:AJ6"/>
    <mergeCell ref="B7:AJ7"/>
    <mergeCell ref="P9:V9"/>
    <mergeCell ref="X9:AF9"/>
  </mergeCells>
  <phoneticPr fontId="12" type="noConversion"/>
  <pageMargins left="0.7" right="0.7" top="0.75" bottom="0.75" header="0.3" footer="0.3"/>
  <pageSetup scale="37" fitToHeight="4" orientation="landscape" r:id="rId1"/>
  <ignoredErrors>
    <ignoredError sqref="AD158:AH1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7CBCCB4-0556-4E66-9270-21635FE02698}"/>
</file>

<file path=customXml/itemProps2.xml><?xml version="1.0" encoding="utf-8"?>
<ds:datastoreItem xmlns:ds="http://schemas.openxmlformats.org/officeDocument/2006/customXml" ds:itemID="{D7B82530-D367-447A-ADD9-E134F8818944}"/>
</file>

<file path=customXml/itemProps3.xml><?xml version="1.0" encoding="utf-8"?>
<ds:datastoreItem xmlns:ds="http://schemas.openxmlformats.org/officeDocument/2006/customXml" ds:itemID="{7884B355-646F-49EB-8953-4708C3F06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</vt:lpstr>
      <vt:lpstr>Dist Cust Factors</vt:lpstr>
      <vt:lpstr>Total ALLOCATION</vt:lpstr>
      <vt:lpstr>Allocation Factors</vt:lpstr>
      <vt:lpstr>Dist ALLOCATION</vt:lpstr>
      <vt:lpstr>Gas Cost ALLOCATION</vt:lpstr>
      <vt:lpstr>'Allocation Factors'!Print_Area</vt:lpstr>
      <vt:lpstr>'Dist ALLOCATION'!Print_Area</vt:lpstr>
      <vt:lpstr>'Dist Cust Class'!Print_Area</vt:lpstr>
      <vt:lpstr>'Dist Factors'!Print_Area</vt:lpstr>
      <vt:lpstr>'Distribution Class'!Print_Area</vt:lpstr>
      <vt:lpstr>Function!Print_Area</vt:lpstr>
      <vt:lpstr>'Function Factors'!Print_Area</vt:lpstr>
      <vt:lpstr>'Gas Cost ALLOCATION'!Print_Area</vt:lpstr>
      <vt:lpstr>'Gas Supply Class'!Print_Area</vt:lpstr>
      <vt:lpstr>'Gas Supply Factors'!Print_Area</vt:lpstr>
      <vt:lpstr>'Stor Factors'!Print_Area</vt:lpstr>
      <vt:lpstr>'Storage Class'!Print_Area</vt:lpstr>
      <vt:lpstr>'Total ALLOCATION'!Print_Area</vt:lpstr>
      <vt:lpstr>'Trans Factors'!Print_Area</vt:lpstr>
      <vt:lpstr>'Transmission Class'!Print_Area</vt:lpstr>
      <vt:lpstr>Function!Print_Titles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2025-02-28T15:12:11Z</dcterms:created>
  <dcterms:modified xsi:type="dcterms:W3CDTF">2025-02-28T15:12:22Z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