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6" documentId="8_{852001E4-57F2-41CC-9D14-650CC0E6A3AE}" xr6:coauthVersionLast="47" xr6:coauthVersionMax="47" xr10:uidLastSave="{D53061CE-5F9A-4C6B-83EC-1C56EF8CD384}"/>
  <bookViews>
    <workbookView xWindow="-9410" yWindow="10690" windowWidth="19420" windowHeight="10300" tabRatio="945" firstSheet="1" activeTab="3" xr2:uid="{99F201B8-D305-49BE-A724-50517CFADF7F}"/>
  </bookViews>
  <sheets>
    <sheet name=" Attach 1" sheetId="37" r:id="rId1"/>
    <sheet name=" Attach 2" sheetId="5" r:id="rId2"/>
    <sheet name=" Attach 3" sheetId="38" r:id="rId3"/>
    <sheet name=" Attach 4" sheetId="39" r:id="rId4"/>
    <sheet name="Attach 5" sheetId="40" r:id="rId5"/>
    <sheet name="Attach 6" sheetId="41" r:id="rId6"/>
    <sheet name=" Attach 7" sheetId="42" r:id="rId7"/>
    <sheet name=" Attach 8" sheetId="16" r:id="rId8"/>
    <sheet name="Attach 9" sheetId="17" r:id="rId9"/>
    <sheet name=" Attach 10" sheetId="10" r:id="rId10"/>
    <sheet name="Attach 12 p.1-3" sheetId="43" r:id="rId11"/>
    <sheet name="Attach 12 p.4" sheetId="44" r:id="rId12"/>
    <sheet name="Attach 12 p.5-6" sheetId="45" r:id="rId13"/>
    <sheet name="Attach 12 p.7-8" sheetId="46" r:id="rId14"/>
    <sheet name="Attach 12 p.9-10" sheetId="47" r:id="rId15"/>
    <sheet name="Attach 12 p.11-14" sheetId="48" r:id="rId16"/>
    <sheet name="Attach 13 p.1" sheetId="49" r:id="rId17"/>
    <sheet name="Attach 13 p.2" sheetId="50" r:id="rId18"/>
    <sheet name="Attach 13 p.3" sheetId="51" r:id="rId19"/>
  </sheets>
  <definedNames>
    <definedName name="CurrentYear">#REF!</definedName>
    <definedName name="Demand_Dawn_to_Parkway">#REF!</definedName>
    <definedName name="Demand_FromDawn_Ojibway">#REF!</definedName>
    <definedName name="Demand_Rate_M12_Dawn_to_Kirkwall">#REF!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 localSheetId="16">#REF!</definedName>
    <definedName name="GSAdminChg" localSheetId="17">#REF!</definedName>
    <definedName name="GSAdminChg" localSheetId="18">#REF!</definedName>
    <definedName name="GSAdminChg">#REF!</definedName>
    <definedName name="Monthly_Fixed_Charge_M13_Large">#REF!</definedName>
    <definedName name="Monthly_Fixed_Charge_M13_Typical">#REF!</definedName>
    <definedName name="paolo" localSheetId="0" hidden="1">{#N/A,#N/A,FALSE,"H3 Tab 1"}</definedName>
    <definedName name="paolo" localSheetId="3" hidden="1">{#N/A,#N/A,FALSE,"H3 Tab 1"}</definedName>
    <definedName name="paolo" localSheetId="16" hidden="1">{#N/A,#N/A,FALSE,"H3 Tab 1"}</definedName>
    <definedName name="paolo" localSheetId="17" hidden="1">{#N/A,#N/A,FALSE,"H3 Tab 1"}</definedName>
    <definedName name="paolo" localSheetId="18" hidden="1">{#N/A,#N/A,FALSE,"H3 Tab 1"}</definedName>
    <definedName name="paolo" localSheetId="4" hidden="1">{#N/A,#N/A,FALSE,"H3 Tab 1"}</definedName>
    <definedName name="paolo" hidden="1">{#N/A,#N/A,FALSE,"H3 Tab 1"}</definedName>
    <definedName name="_xlnm.Print_Area" localSheetId="0">' Attach 1'!$A$1:$M$41</definedName>
    <definedName name="_xlnm.Print_Area" localSheetId="9">' Attach 10'!$B$1:$AN$54</definedName>
    <definedName name="_xlnm.Print_Area" localSheetId="1">' Attach 2'!$A$1:$AB$44</definedName>
    <definedName name="_xlnm.Print_Area" localSheetId="2">' Attach 3'!$A$1:$Z$182</definedName>
    <definedName name="_xlnm.Print_Area" localSheetId="3">' Attach 4'!$A$1:$AA$183</definedName>
    <definedName name="_xlnm.Print_Area" localSheetId="6">' Attach 7'!$A$1:$AH$183</definedName>
    <definedName name="_xlnm.Print_Area" localSheetId="7">' Attach 8'!$B$1:$AN$73</definedName>
    <definedName name="_xlnm.Print_Area" localSheetId="16">'Attach 13 p.1'!$B$1:$U$60</definedName>
    <definedName name="_xlnm.Print_Area" localSheetId="17">'Attach 13 p.2'!$B$1:$U$72</definedName>
    <definedName name="_xlnm.Print_Area" localSheetId="18">'Attach 13 p.3'!$B$1:$U$56</definedName>
    <definedName name="_xlnm.Print_Area" localSheetId="4">'Attach 5'!$A$1:$V$183</definedName>
    <definedName name="_xlnm.Print_Area" localSheetId="5">'Attach 6'!$A$1:$AD$182</definedName>
    <definedName name="_xlnm.Print_Area" localSheetId="8">'Attach 9'!$B$1:$AN$55</definedName>
    <definedName name="_xlnm.Print_Titles" localSheetId="9">' Attach 10'!$B:$E</definedName>
    <definedName name="_xlnm.Print_Titles" localSheetId="1">' Attach 2'!$A:$D,' Attach 2'!$1:$15</definedName>
    <definedName name="_xlnm.Print_Titles" localSheetId="2">' Attach 3'!$1:$13</definedName>
    <definedName name="_xlnm.Print_Titles" localSheetId="3">' Attach 4'!$A:$G,' Attach 4'!$1:$13</definedName>
    <definedName name="_xlnm.Print_Titles" localSheetId="6">' Attach 7'!$1:$16</definedName>
    <definedName name="_xlnm.Print_Titles" localSheetId="7">' Attach 8'!$B:$E</definedName>
    <definedName name="_xlnm.Print_Titles" localSheetId="15">'Attach 12 p.11-14'!$A:$F</definedName>
    <definedName name="_xlnm.Print_Titles" localSheetId="16">'Attach 13 p.1'!$6:$11</definedName>
    <definedName name="_xlnm.Print_Titles" localSheetId="17">'Attach 13 p.2'!$6:$11</definedName>
    <definedName name="_xlnm.Print_Titles" localSheetId="18">'Attach 13 p.3'!$6:$11</definedName>
    <definedName name="_xlnm.Print_Titles" localSheetId="4">'Attach 5'!$1:$13</definedName>
    <definedName name="_xlnm.Print_Titles" localSheetId="5">'Attach 6'!$1:$13</definedName>
    <definedName name="_xlnm.Print_Titles" localSheetId="8">'Attach 9'!$A:$E</definedName>
    <definedName name="Refprice">#REF!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16" hidden="1">{#N/A,#N/A,FALSE,"Margins";#N/A,#N/A,FALSE,"Fuel $";#N/A,#N/A,FALSE,"Fuel";#N/A,#N/A,FALSE,"M12 Storage";#N/A,#N/A,FALSE,"M12 Transport";#N/A,#N/A,FALSE,"M12 OR";#N/A,#N/A,FALSE,"C1 OR"}</definedName>
    <definedName name="wrn.Backup." localSheetId="17" hidden="1">{#N/A,#N/A,FALSE,"Margins";#N/A,#N/A,FALSE,"Fuel $";#N/A,#N/A,FALSE,"Fuel";#N/A,#N/A,FALSE,"M12 Storage";#N/A,#N/A,FALSE,"M12 Transport";#N/A,#N/A,FALSE,"M12 OR";#N/A,#N/A,FALSE,"C1 OR"}</definedName>
    <definedName name="wrn.Backup." localSheetId="18" hidden="1">{#N/A,#N/A,FALSE,"Margins";#N/A,#N/A,FALSE,"Fuel $";#N/A,#N/A,FALSE,"Fuel";#N/A,#N/A,FALSE,"M12 Storage";#N/A,#N/A,FALSE,"M12 Transport";#N/A,#N/A,FALSE,"M12 OR";#N/A,#N/A,FALSE,"C1 OR"}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0" hidden="1">{#N/A,#N/A,FALSE,"H3 Tab 1"}</definedName>
    <definedName name="wrn.h3T1S1." localSheetId="3" hidden="1">{#N/A,#N/A,FALSE,"H3 Tab 1"}</definedName>
    <definedName name="wrn.h3T1S1." localSheetId="16" hidden="1">{#N/A,#N/A,FALSE,"H3 Tab 1"}</definedName>
    <definedName name="wrn.h3T1S1." localSheetId="17" hidden="1">{#N/A,#N/A,FALSE,"H3 Tab 1"}</definedName>
    <definedName name="wrn.h3T1S1." localSheetId="18" hidden="1">{#N/A,#N/A,FALSE,"H3 Tab 1"}</definedName>
    <definedName name="wrn.h3T1S1." localSheetId="4" hidden="1">{#N/A,#N/A,FALSE,"H3 Tab 1"}</definedName>
    <definedName name="wrn.h3T1S1." hidden="1">{#N/A,#N/A,FALSE,"H3 Tab 1"}</definedName>
    <definedName name="wrn.H3T1S2." localSheetId="0" hidden="1">{#N/A,#N/A,FALSE,"H3 Tab 1"}</definedName>
    <definedName name="wrn.H3T1S2." localSheetId="3" hidden="1">{#N/A,#N/A,FALSE,"H3 Tab 1"}</definedName>
    <definedName name="wrn.H3T1S2." localSheetId="16" hidden="1">{#N/A,#N/A,FALSE,"H3 Tab 1"}</definedName>
    <definedName name="wrn.H3T1S2." localSheetId="17" hidden="1">{#N/A,#N/A,FALSE,"H3 Tab 1"}</definedName>
    <definedName name="wrn.H3T1S2." localSheetId="18" hidden="1">{#N/A,#N/A,FALSE,"H3 Tab 1"}</definedName>
    <definedName name="wrn.H3T1S2." localSheetId="4" hidden="1">{#N/A,#N/A,FALSE,"H3 Tab 1"}</definedName>
    <definedName name="wrn.H3T1S2." hidden="1">{#N/A,#N/A,FALSE,"H3 Tab 1"}</definedName>
    <definedName name="wrn.H3T2S3." localSheetId="0" hidden="1">{#N/A,#N/A,FALSE,"H3 Tab 2";#N/A,#N/A,FALSE,"H3 Tab 2"}</definedName>
    <definedName name="wrn.H3T2S3." localSheetId="3" hidden="1">{#N/A,#N/A,FALSE,"H3 Tab 2";#N/A,#N/A,FALSE,"H3 Tab 2"}</definedName>
    <definedName name="wrn.H3T2S3." localSheetId="16" hidden="1">{#N/A,#N/A,FALSE,"H3 Tab 2";#N/A,#N/A,FALSE,"H3 Tab 2"}</definedName>
    <definedName name="wrn.H3T2S3." localSheetId="17" hidden="1">{#N/A,#N/A,FALSE,"H3 Tab 2";#N/A,#N/A,FALSE,"H3 Tab 2"}</definedName>
    <definedName name="wrn.H3T2S3." localSheetId="18" hidden="1">{#N/A,#N/A,FALSE,"H3 Tab 2";#N/A,#N/A,FALSE,"H3 Tab 2"}</definedName>
    <definedName name="wrn.H3T2S3." localSheetId="4" hidden="1">{#N/A,#N/A,FALSE,"H3 Tab 2";#N/A,#N/A,FALSE,"H3 Tab 2"}</definedName>
    <definedName name="wrn.H3T2S3." hidden="1">{#N/A,#N/A,FALSE,"H3 Tab 2";#N/A,#N/A,FALSE,"H3 Tab 2"}</definedName>
    <definedName name="wrn.Print._.All." localSheetId="0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3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6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7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8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4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0" hidden="1">{#N/A,#N/A,FALSE,"RevProof"}</definedName>
    <definedName name="wrn.RevProof." localSheetId="3" hidden="1">{#N/A,#N/A,FALSE,"RevProof"}</definedName>
    <definedName name="wrn.RevProof." localSheetId="16" hidden="1">{#N/A,#N/A,FALSE,"RevProof"}</definedName>
    <definedName name="wrn.RevProof." localSheetId="17" hidden="1">{#N/A,#N/A,FALSE,"RevProof"}</definedName>
    <definedName name="wrn.RevProof." localSheetId="18" hidden="1">{#N/A,#N/A,FALSE,"RevProof"}</definedName>
    <definedName name="wrn.RevProof." localSheetId="4" hidden="1">{#N/A,#N/A,FALSE,"RevProof"}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localSheetId="16" hidden="1">{#N/A,#N/A,FALSE,"Filed Sheet";#N/A,#N/A,FALSE,"Schedule C";#N/A,#N/A,FALSE,"Appendix A"}</definedName>
    <definedName name="wrn.Schedules." localSheetId="17" hidden="1">{#N/A,#N/A,FALSE,"Filed Sheet";#N/A,#N/A,FALSE,"Schedule C";#N/A,#N/A,FALSE,"Appendix A"}</definedName>
    <definedName name="wrn.Schedules." localSheetId="18" hidden="1">{#N/A,#N/A,FALSE,"Filed Sheet";#N/A,#N/A,FALSE,"Schedule C";#N/A,#N/A,FALSE,"Appendix A"}</definedName>
    <definedName name="wrn.Schedules." localSheetId="4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51" l="1"/>
  <c r="S49" i="51"/>
  <c r="K49" i="51"/>
  <c r="F49" i="51" s="1"/>
  <c r="U48" i="51"/>
  <c r="P48" i="51"/>
  <c r="O48" i="51"/>
  <c r="L48" i="51"/>
  <c r="K48" i="51"/>
  <c r="F48" i="51" s="1"/>
  <c r="T47" i="51"/>
  <c r="R47" i="51"/>
  <c r="Q47" i="51"/>
  <c r="J47" i="51"/>
  <c r="I47" i="51"/>
  <c r="H47" i="51"/>
  <c r="F47" i="51" s="1"/>
  <c r="T46" i="51"/>
  <c r="R46" i="51"/>
  <c r="Q46" i="51"/>
  <c r="O46" i="51"/>
  <c r="J46" i="51"/>
  <c r="I46" i="51"/>
  <c r="H46" i="51"/>
  <c r="F46" i="51" s="1"/>
  <c r="T45" i="51"/>
  <c r="S45" i="51"/>
  <c r="R45" i="51"/>
  <c r="Q45" i="51"/>
  <c r="N45" i="51"/>
  <c r="M45" i="51"/>
  <c r="J45" i="51"/>
  <c r="I45" i="51"/>
  <c r="H45" i="51"/>
  <c r="F45" i="51" s="1"/>
  <c r="U44" i="51"/>
  <c r="U50" i="51" s="1"/>
  <c r="T44" i="51"/>
  <c r="T50" i="51" s="1"/>
  <c r="S44" i="51"/>
  <c r="S50" i="51" s="1"/>
  <c r="R44" i="51"/>
  <c r="R50" i="51" s="1"/>
  <c r="Q44" i="51"/>
  <c r="Q50" i="51" s="1"/>
  <c r="P44" i="51"/>
  <c r="P50" i="51" s="1"/>
  <c r="O44" i="51"/>
  <c r="O50" i="51" s="1"/>
  <c r="N44" i="51"/>
  <c r="N50" i="51" s="1"/>
  <c r="M44" i="51"/>
  <c r="M50" i="51" s="1"/>
  <c r="L44" i="51"/>
  <c r="L50" i="51" s="1"/>
  <c r="K44" i="51"/>
  <c r="K50" i="51" s="1"/>
  <c r="J44" i="51"/>
  <c r="J50" i="51" s="1"/>
  <c r="I44" i="51"/>
  <c r="I50" i="51" s="1"/>
  <c r="H44" i="51"/>
  <c r="H50" i="51" s="1"/>
  <c r="F43" i="51"/>
  <c r="U37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H37" i="51"/>
  <c r="F37" i="51"/>
  <c r="F36" i="51"/>
  <c r="F35" i="51"/>
  <c r="U32" i="51"/>
  <c r="T32" i="51"/>
  <c r="S32" i="51"/>
  <c r="R32" i="51"/>
  <c r="Q32" i="51"/>
  <c r="P32" i="51"/>
  <c r="O32" i="51"/>
  <c r="N32" i="51"/>
  <c r="M32" i="51"/>
  <c r="L32" i="51"/>
  <c r="K32" i="51"/>
  <c r="J32" i="51"/>
  <c r="I32" i="51"/>
  <c r="H32" i="51"/>
  <c r="F31" i="51"/>
  <c r="F30" i="51"/>
  <c r="F32" i="51" s="1"/>
  <c r="U27" i="51"/>
  <c r="T27" i="51"/>
  <c r="S27" i="51"/>
  <c r="S39" i="51" s="1"/>
  <c r="R27" i="51"/>
  <c r="R39" i="51" s="1"/>
  <c r="Q27" i="51"/>
  <c r="P27" i="51"/>
  <c r="O27" i="51"/>
  <c r="O39" i="51" s="1"/>
  <c r="N27" i="51"/>
  <c r="M27" i="51"/>
  <c r="L27" i="51"/>
  <c r="K27" i="51"/>
  <c r="K39" i="51" s="1"/>
  <c r="J27" i="51"/>
  <c r="J39" i="51" s="1"/>
  <c r="I27" i="51"/>
  <c r="H27" i="51"/>
  <c r="F27" i="51"/>
  <c r="F26" i="51"/>
  <c r="F25" i="51"/>
  <c r="F24" i="51"/>
  <c r="U21" i="51"/>
  <c r="U39" i="51" s="1"/>
  <c r="T21" i="51"/>
  <c r="T39" i="51" s="1"/>
  <c r="S21" i="51"/>
  <c r="R21" i="51"/>
  <c r="Q21" i="51"/>
  <c r="Q39" i="51" s="1"/>
  <c r="P21" i="51"/>
  <c r="P39" i="51" s="1"/>
  <c r="O21" i="51"/>
  <c r="N21" i="51"/>
  <c r="N39" i="51" s="1"/>
  <c r="M21" i="51"/>
  <c r="M39" i="51" s="1"/>
  <c r="L21" i="51"/>
  <c r="L39" i="51" s="1"/>
  <c r="K21" i="51"/>
  <c r="J21" i="51"/>
  <c r="I21" i="51"/>
  <c r="I39" i="51" s="1"/>
  <c r="H21" i="51"/>
  <c r="H39" i="51" s="1"/>
  <c r="F20" i="51"/>
  <c r="F19" i="51"/>
  <c r="F18" i="51"/>
  <c r="B18" i="51"/>
  <c r="F17" i="51"/>
  <c r="B17" i="51"/>
  <c r="F16" i="51"/>
  <c r="F21" i="51" s="1"/>
  <c r="U65" i="50"/>
  <c r="S65" i="50"/>
  <c r="K65" i="50"/>
  <c r="F65" i="50"/>
  <c r="T64" i="50"/>
  <c r="R64" i="50"/>
  <c r="Q64" i="50"/>
  <c r="J64" i="50"/>
  <c r="I64" i="50"/>
  <c r="H64" i="50"/>
  <c r="F64" i="50" s="1"/>
  <c r="T63" i="50"/>
  <c r="R63" i="50"/>
  <c r="Q63" i="50"/>
  <c r="O63" i="50"/>
  <c r="F63" i="50" s="1"/>
  <c r="J63" i="50"/>
  <c r="I63" i="50"/>
  <c r="H63" i="50"/>
  <c r="F62" i="50"/>
  <c r="U61" i="50"/>
  <c r="T61" i="50"/>
  <c r="S61" i="50"/>
  <c r="S66" i="50" s="1"/>
  <c r="R61" i="50"/>
  <c r="Q61" i="50"/>
  <c r="P61" i="50"/>
  <c r="O61" i="50"/>
  <c r="O66" i="50" s="1"/>
  <c r="N61" i="50"/>
  <c r="F61" i="50" s="1"/>
  <c r="M61" i="50"/>
  <c r="L61" i="50"/>
  <c r="K61" i="50"/>
  <c r="J61" i="50"/>
  <c r="I61" i="50"/>
  <c r="H61" i="50"/>
  <c r="U60" i="50"/>
  <c r="U66" i="50" s="1"/>
  <c r="T60" i="50"/>
  <c r="T66" i="50" s="1"/>
  <c r="R60" i="50"/>
  <c r="R66" i="50" s="1"/>
  <c r="Q60" i="50"/>
  <c r="Q66" i="50" s="1"/>
  <c r="P60" i="50"/>
  <c r="P66" i="50" s="1"/>
  <c r="O60" i="50"/>
  <c r="N60" i="50"/>
  <c r="M60" i="50"/>
  <c r="M66" i="50" s="1"/>
  <c r="L60" i="50"/>
  <c r="L66" i="50" s="1"/>
  <c r="K60" i="50"/>
  <c r="K66" i="50" s="1"/>
  <c r="J60" i="50"/>
  <c r="J66" i="50" s="1"/>
  <c r="I60" i="50"/>
  <c r="I66" i="50" s="1"/>
  <c r="H60" i="50"/>
  <c r="H66" i="50" s="1"/>
  <c r="F55" i="50"/>
  <c r="F54" i="50"/>
  <c r="U49" i="50"/>
  <c r="T49" i="50"/>
  <c r="S49" i="50"/>
  <c r="R49" i="50"/>
  <c r="Q49" i="50"/>
  <c r="P49" i="50"/>
  <c r="O49" i="50"/>
  <c r="N49" i="50"/>
  <c r="M49" i="50"/>
  <c r="L49" i="50"/>
  <c r="K49" i="50"/>
  <c r="J49" i="50"/>
  <c r="I49" i="50"/>
  <c r="H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49" i="50" s="1"/>
  <c r="U34" i="50"/>
  <c r="T34" i="50"/>
  <c r="S34" i="50"/>
  <c r="R34" i="50"/>
  <c r="R51" i="50" s="1"/>
  <c r="R56" i="50" s="1"/>
  <c r="Q34" i="50"/>
  <c r="Q51" i="50" s="1"/>
  <c r="Q56" i="50" s="1"/>
  <c r="P34" i="50"/>
  <c r="O34" i="50"/>
  <c r="N34" i="50"/>
  <c r="M34" i="50"/>
  <c r="L34" i="50"/>
  <c r="K34" i="50"/>
  <c r="J34" i="50"/>
  <c r="J51" i="50" s="1"/>
  <c r="J56" i="50" s="1"/>
  <c r="I34" i="50"/>
  <c r="I51" i="50" s="1"/>
  <c r="I56" i="50" s="1"/>
  <c r="H34" i="50"/>
  <c r="F33" i="50"/>
  <c r="F32" i="50"/>
  <c r="F31" i="50"/>
  <c r="F30" i="50"/>
  <c r="F29" i="50"/>
  <c r="F28" i="50"/>
  <c r="F34" i="50" s="1"/>
  <c r="U25" i="50"/>
  <c r="T25" i="50"/>
  <c r="S25" i="50"/>
  <c r="R25" i="50"/>
  <c r="Q25" i="50"/>
  <c r="P25" i="50"/>
  <c r="O25" i="50"/>
  <c r="N25" i="50"/>
  <c r="M25" i="50"/>
  <c r="L25" i="50"/>
  <c r="K25" i="50"/>
  <c r="J25" i="50"/>
  <c r="I25" i="50"/>
  <c r="H25" i="50"/>
  <c r="F24" i="50"/>
  <c r="F23" i="50"/>
  <c r="F22" i="50"/>
  <c r="F25" i="50" s="1"/>
  <c r="U19" i="50"/>
  <c r="U51" i="50" s="1"/>
  <c r="U56" i="50" s="1"/>
  <c r="T19" i="50"/>
  <c r="T51" i="50" s="1"/>
  <c r="T56" i="50" s="1"/>
  <c r="S19" i="50"/>
  <c r="S51" i="50" s="1"/>
  <c r="S56" i="50" s="1"/>
  <c r="R19" i="50"/>
  <c r="Q19" i="50"/>
  <c r="P19" i="50"/>
  <c r="P51" i="50" s="1"/>
  <c r="P56" i="50" s="1"/>
  <c r="O19" i="50"/>
  <c r="O51" i="50" s="1"/>
  <c r="O56" i="50" s="1"/>
  <c r="N19" i="50"/>
  <c r="N51" i="50" s="1"/>
  <c r="N56" i="50" s="1"/>
  <c r="M19" i="50"/>
  <c r="M51" i="50" s="1"/>
  <c r="M56" i="50" s="1"/>
  <c r="L19" i="50"/>
  <c r="L51" i="50" s="1"/>
  <c r="L56" i="50" s="1"/>
  <c r="K19" i="50"/>
  <c r="K51" i="50" s="1"/>
  <c r="K56" i="50" s="1"/>
  <c r="J19" i="50"/>
  <c r="I19" i="50"/>
  <c r="H19" i="50"/>
  <c r="H51" i="50" s="1"/>
  <c r="H56" i="50" s="1"/>
  <c r="F18" i="50"/>
  <c r="B18" i="50"/>
  <c r="F17" i="50"/>
  <c r="F19" i="50" s="1"/>
  <c r="F51" i="50" s="1"/>
  <c r="F56" i="50" s="1"/>
  <c r="B17" i="50"/>
  <c r="F16" i="50"/>
  <c r="U54" i="49"/>
  <c r="T54" i="49"/>
  <c r="S54" i="49"/>
  <c r="R54" i="49"/>
  <c r="Q54" i="49"/>
  <c r="P54" i="49"/>
  <c r="O54" i="49"/>
  <c r="N54" i="49"/>
  <c r="M54" i="49"/>
  <c r="L54" i="49"/>
  <c r="K54" i="49"/>
  <c r="J54" i="49"/>
  <c r="I54" i="49"/>
  <c r="H54" i="49"/>
  <c r="F54" i="49" s="1"/>
  <c r="U53" i="49"/>
  <c r="T53" i="49"/>
  <c r="S53" i="49"/>
  <c r="R53" i="49"/>
  <c r="Q53" i="49"/>
  <c r="P53" i="49"/>
  <c r="O53" i="49"/>
  <c r="N53" i="49"/>
  <c r="M53" i="49"/>
  <c r="L53" i="49"/>
  <c r="K53" i="49"/>
  <c r="J53" i="49"/>
  <c r="I53" i="49"/>
  <c r="H53" i="49"/>
  <c r="F53" i="49" s="1"/>
  <c r="U52" i="49"/>
  <c r="T52" i="49"/>
  <c r="S52" i="49"/>
  <c r="R52" i="49"/>
  <c r="Q52" i="49"/>
  <c r="P52" i="49"/>
  <c r="O52" i="49"/>
  <c r="N52" i="49"/>
  <c r="M52" i="49"/>
  <c r="L52" i="49"/>
  <c r="K52" i="49"/>
  <c r="J52" i="49"/>
  <c r="I52" i="49"/>
  <c r="H52" i="49"/>
  <c r="F52" i="49" s="1"/>
  <c r="U51" i="49"/>
  <c r="T51" i="49"/>
  <c r="S51" i="49"/>
  <c r="R51" i="49"/>
  <c r="Q51" i="49"/>
  <c r="P51" i="49"/>
  <c r="O51" i="49"/>
  <c r="N51" i="49"/>
  <c r="M51" i="49"/>
  <c r="L51" i="49"/>
  <c r="K51" i="49"/>
  <c r="J51" i="49"/>
  <c r="I51" i="49"/>
  <c r="H51" i="49"/>
  <c r="F51" i="49" s="1"/>
  <c r="U50" i="49"/>
  <c r="T50" i="49"/>
  <c r="S50" i="49"/>
  <c r="R50" i="49"/>
  <c r="Q50" i="49"/>
  <c r="P50" i="49"/>
  <c r="O50" i="49"/>
  <c r="N50" i="49"/>
  <c r="M50" i="49"/>
  <c r="L50" i="49"/>
  <c r="K50" i="49"/>
  <c r="J50" i="49"/>
  <c r="I50" i="49"/>
  <c r="H50" i="49"/>
  <c r="F50" i="49" s="1"/>
  <c r="U49" i="49"/>
  <c r="T49" i="49"/>
  <c r="S49" i="49"/>
  <c r="R49" i="49"/>
  <c r="Q49" i="49"/>
  <c r="P49" i="49"/>
  <c r="O49" i="49"/>
  <c r="N49" i="49"/>
  <c r="M49" i="49"/>
  <c r="L49" i="49"/>
  <c r="K49" i="49"/>
  <c r="J49" i="49"/>
  <c r="I49" i="49"/>
  <c r="H49" i="49"/>
  <c r="F49" i="49" s="1"/>
  <c r="U48" i="49"/>
  <c r="U55" i="49" s="1"/>
  <c r="T48" i="49"/>
  <c r="T55" i="49" s="1"/>
  <c r="S48" i="49"/>
  <c r="S55" i="49" s="1"/>
  <c r="R48" i="49"/>
  <c r="R55" i="49" s="1"/>
  <c r="Q48" i="49"/>
  <c r="Q55" i="49" s="1"/>
  <c r="P48" i="49"/>
  <c r="P55" i="49" s="1"/>
  <c r="O48" i="49"/>
  <c r="O55" i="49" s="1"/>
  <c r="N48" i="49"/>
  <c r="N55" i="49" s="1"/>
  <c r="M48" i="49"/>
  <c r="M55" i="49" s="1"/>
  <c r="L48" i="49"/>
  <c r="L55" i="49" s="1"/>
  <c r="K48" i="49"/>
  <c r="K55" i="49" s="1"/>
  <c r="J48" i="49"/>
  <c r="J55" i="49" s="1"/>
  <c r="I48" i="49"/>
  <c r="I55" i="49" s="1"/>
  <c r="H48" i="49"/>
  <c r="H55" i="49" s="1"/>
  <c r="U44" i="49"/>
  <c r="T44" i="49"/>
  <c r="S44" i="49"/>
  <c r="R44" i="49"/>
  <c r="Q44" i="49"/>
  <c r="P44" i="49"/>
  <c r="O44" i="49"/>
  <c r="N44" i="49"/>
  <c r="M44" i="49"/>
  <c r="L44" i="49"/>
  <c r="K44" i="49"/>
  <c r="J44" i="49"/>
  <c r="I44" i="49"/>
  <c r="H44" i="49"/>
  <c r="F44" i="49" s="1"/>
  <c r="Q43" i="49"/>
  <c r="Q45" i="49" s="1"/>
  <c r="P43" i="49"/>
  <c r="P45" i="49" s="1"/>
  <c r="I43" i="49"/>
  <c r="I45" i="49" s="1"/>
  <c r="H43" i="49"/>
  <c r="U40" i="49"/>
  <c r="T40" i="49"/>
  <c r="S40" i="49"/>
  <c r="R40" i="49"/>
  <c r="Q40" i="49"/>
  <c r="P40" i="49"/>
  <c r="O40" i="49"/>
  <c r="N40" i="49"/>
  <c r="M40" i="49"/>
  <c r="L40" i="49"/>
  <c r="K40" i="49"/>
  <c r="J40" i="49"/>
  <c r="I40" i="49"/>
  <c r="H40" i="49"/>
  <c r="F39" i="49"/>
  <c r="F38" i="49"/>
  <c r="F37" i="49"/>
  <c r="F36" i="49"/>
  <c r="F35" i="49"/>
  <c r="F34" i="49"/>
  <c r="F33" i="49"/>
  <c r="F40" i="49" s="1"/>
  <c r="U43" i="49"/>
  <c r="U45" i="49" s="1"/>
  <c r="T43" i="49"/>
  <c r="T45" i="49" s="1"/>
  <c r="S30" i="49"/>
  <c r="R30" i="49"/>
  <c r="Q30" i="49"/>
  <c r="P30" i="49"/>
  <c r="O30" i="49"/>
  <c r="N30" i="49"/>
  <c r="M43" i="49"/>
  <c r="M45" i="49" s="1"/>
  <c r="L43" i="49"/>
  <c r="L45" i="49" s="1"/>
  <c r="K30" i="49"/>
  <c r="J30" i="49"/>
  <c r="I30" i="49"/>
  <c r="H30" i="49"/>
  <c r="U26" i="49"/>
  <c r="T26" i="49"/>
  <c r="S26" i="49"/>
  <c r="R26" i="49"/>
  <c r="Q26" i="49"/>
  <c r="P26" i="49"/>
  <c r="O26" i="49"/>
  <c r="N26" i="49"/>
  <c r="M26" i="49"/>
  <c r="L26" i="49"/>
  <c r="K26" i="49"/>
  <c r="J26" i="49"/>
  <c r="I26" i="49"/>
  <c r="H26" i="49"/>
  <c r="F25" i="49"/>
  <c r="F24" i="49"/>
  <c r="F23" i="49"/>
  <c r="F22" i="49"/>
  <c r="F26" i="49" s="1"/>
  <c r="F21" i="49"/>
  <c r="F20" i="49"/>
  <c r="U17" i="49"/>
  <c r="T17" i="49"/>
  <c r="S17" i="49"/>
  <c r="R17" i="49"/>
  <c r="Q17" i="49"/>
  <c r="P17" i="49"/>
  <c r="O17" i="49"/>
  <c r="N17" i="49"/>
  <c r="M17" i="49"/>
  <c r="L17" i="49"/>
  <c r="K17" i="49"/>
  <c r="J17" i="49"/>
  <c r="I17" i="49"/>
  <c r="H17" i="49"/>
  <c r="F16" i="49"/>
  <c r="B16" i="49"/>
  <c r="F15" i="49"/>
  <c r="F17" i="49" s="1"/>
  <c r="Z106" i="48"/>
  <c r="W106" i="48"/>
  <c r="S106" i="48"/>
  <c r="P106" i="48"/>
  <c r="N106" i="48"/>
  <c r="K106" i="48"/>
  <c r="F105" i="48"/>
  <c r="H106" i="48"/>
  <c r="F84" i="48"/>
  <c r="AB35" i="48"/>
  <c r="AA35" i="48"/>
  <c r="S35" i="48"/>
  <c r="R35" i="48"/>
  <c r="Q35" i="48"/>
  <c r="K35" i="48"/>
  <c r="J35" i="48"/>
  <c r="I35" i="48"/>
  <c r="F34" i="48"/>
  <c r="Y35" i="48" s="1"/>
  <c r="F22" i="48"/>
  <c r="Y23" i="48" s="1"/>
  <c r="S17" i="48"/>
  <c r="J17" i="48"/>
  <c r="W17" i="48"/>
  <c r="V17" i="48"/>
  <c r="U17" i="48"/>
  <c r="N17" i="48"/>
  <c r="M17" i="48"/>
  <c r="L17" i="48"/>
  <c r="K17" i="48"/>
  <c r="F16" i="48"/>
  <c r="A16" i="48"/>
  <c r="A17" i="48" s="1"/>
  <c r="A19" i="48" s="1"/>
  <c r="A20" i="48" s="1"/>
  <c r="A22" i="48" s="1"/>
  <c r="A23" i="48" s="1"/>
  <c r="A25" i="48" s="1"/>
  <c r="A26" i="48" s="1"/>
  <c r="A28" i="48" s="1"/>
  <c r="A29" i="48" s="1"/>
  <c r="A31" i="48" s="1"/>
  <c r="A32" i="48" s="1"/>
  <c r="A34" i="48" s="1"/>
  <c r="A35" i="48" s="1"/>
  <c r="A37" i="48" s="1"/>
  <c r="A38" i="48" s="1"/>
  <c r="A40" i="48" s="1"/>
  <c r="A41" i="48" s="1"/>
  <c r="A43" i="48" s="1"/>
  <c r="A44" i="48" s="1"/>
  <c r="A46" i="48" s="1"/>
  <c r="A47" i="48" s="1"/>
  <c r="A49" i="48" s="1"/>
  <c r="A50" i="48" s="1"/>
  <c r="A52" i="48" s="1"/>
  <c r="A53" i="48" s="1"/>
  <c r="A55" i="48" s="1"/>
  <c r="A56" i="48" s="1"/>
  <c r="A58" i="48" s="1"/>
  <c r="A59" i="48" s="1"/>
  <c r="A72" i="48" s="1"/>
  <c r="A73" i="48" s="1"/>
  <c r="A75" i="48" s="1"/>
  <c r="A76" i="48" s="1"/>
  <c r="A78" i="48" s="1"/>
  <c r="A79" i="48" s="1"/>
  <c r="A81" i="48" s="1"/>
  <c r="A82" i="48" s="1"/>
  <c r="A84" i="48" s="1"/>
  <c r="A85" i="48" s="1"/>
  <c r="A87" i="48" s="1"/>
  <c r="A88" i="48" s="1"/>
  <c r="A90" i="48" s="1"/>
  <c r="A91" i="48" s="1"/>
  <c r="A93" i="48" s="1"/>
  <c r="A94" i="48" s="1"/>
  <c r="A96" i="48" s="1"/>
  <c r="A97" i="48" s="1"/>
  <c r="A99" i="48" s="1"/>
  <c r="A100" i="48" s="1"/>
  <c r="A102" i="48" s="1"/>
  <c r="A103" i="48" s="1"/>
  <c r="A105" i="48" s="1"/>
  <c r="A106" i="48" s="1"/>
  <c r="A108" i="48" s="1"/>
  <c r="A109" i="48" s="1"/>
  <c r="A111" i="48" s="1"/>
  <c r="A112" i="48" s="1"/>
  <c r="A14" i="48"/>
  <c r="O75" i="47"/>
  <c r="F74" i="47"/>
  <c r="A16" i="47"/>
  <c r="A18" i="47" s="1"/>
  <c r="A19" i="47" s="1"/>
  <c r="A21" i="47" s="1"/>
  <c r="A22" i="47" s="1"/>
  <c r="A24" i="47" s="1"/>
  <c r="A25" i="47" s="1"/>
  <c r="A27" i="47" s="1"/>
  <c r="A28" i="47" s="1"/>
  <c r="A30" i="47" s="1"/>
  <c r="A31" i="47" s="1"/>
  <c r="A33" i="47" s="1"/>
  <c r="A34" i="47" s="1"/>
  <c r="A36" i="47" s="1"/>
  <c r="A37" i="47" s="1"/>
  <c r="A39" i="47" s="1"/>
  <c r="A40" i="47" s="1"/>
  <c r="A42" i="47" s="1"/>
  <c r="A43" i="47" s="1"/>
  <c r="A45" i="47" s="1"/>
  <c r="A46" i="47" s="1"/>
  <c r="A48" i="47" s="1"/>
  <c r="A49" i="47" s="1"/>
  <c r="A65" i="47" s="1"/>
  <c r="A66" i="47" s="1"/>
  <c r="A68" i="47" s="1"/>
  <c r="A69" i="47" s="1"/>
  <c r="A71" i="47" s="1"/>
  <c r="A72" i="47" s="1"/>
  <c r="A74" i="47" s="1"/>
  <c r="A75" i="47" s="1"/>
  <c r="A77" i="47" s="1"/>
  <c r="A78" i="47" s="1"/>
  <c r="A80" i="47" s="1"/>
  <c r="A81" i="47" s="1"/>
  <c r="A83" i="47" s="1"/>
  <c r="A84" i="47" s="1"/>
  <c r="A86" i="47" s="1"/>
  <c r="A87" i="47" s="1"/>
  <c r="A89" i="47" s="1"/>
  <c r="A90" i="47" s="1"/>
  <c r="R91" i="46"/>
  <c r="T91" i="46"/>
  <c r="P91" i="46"/>
  <c r="H91" i="46"/>
  <c r="F90" i="46"/>
  <c r="J91" i="46" s="1"/>
  <c r="F87" i="46"/>
  <c r="N88" i="46" s="1"/>
  <c r="T79" i="46"/>
  <c r="P79" i="46"/>
  <c r="N79" i="46"/>
  <c r="F78" i="46"/>
  <c r="J79" i="46" s="1"/>
  <c r="T44" i="46"/>
  <c r="P44" i="46"/>
  <c r="N44" i="46"/>
  <c r="L44" i="46"/>
  <c r="F43" i="46"/>
  <c r="J44" i="46" s="1"/>
  <c r="T17" i="46"/>
  <c r="R17" i="46"/>
  <c r="F16" i="46"/>
  <c r="N17" i="46" s="1"/>
  <c r="J14" i="46"/>
  <c r="A14" i="46"/>
  <c r="A16" i="46" s="1"/>
  <c r="A17" i="46" s="1"/>
  <c r="A19" i="46" s="1"/>
  <c r="A20" i="46" s="1"/>
  <c r="A22" i="46" s="1"/>
  <c r="A23" i="46" s="1"/>
  <c r="A25" i="46" s="1"/>
  <c r="A26" i="46" s="1"/>
  <c r="A28" i="46" s="1"/>
  <c r="A29" i="46" s="1"/>
  <c r="A31" i="46" s="1"/>
  <c r="A32" i="46" s="1"/>
  <c r="A34" i="46" s="1"/>
  <c r="A35" i="46" s="1"/>
  <c r="A37" i="46" s="1"/>
  <c r="A38" i="46" s="1"/>
  <c r="A40" i="46" s="1"/>
  <c r="A41" i="46" s="1"/>
  <c r="A43" i="46" s="1"/>
  <c r="A44" i="46" s="1"/>
  <c r="A46" i="46" s="1"/>
  <c r="A47" i="46" s="1"/>
  <c r="A49" i="46" s="1"/>
  <c r="A50" i="46" s="1"/>
  <c r="A63" i="46" s="1"/>
  <c r="A64" i="46" s="1"/>
  <c r="A66" i="46" s="1"/>
  <c r="A67" i="46" s="1"/>
  <c r="A69" i="46" s="1"/>
  <c r="A70" i="46" s="1"/>
  <c r="A72" i="46" s="1"/>
  <c r="A73" i="46" s="1"/>
  <c r="A75" i="46" s="1"/>
  <c r="A76" i="46" s="1"/>
  <c r="A78" i="46" s="1"/>
  <c r="A79" i="46" s="1"/>
  <c r="A81" i="46" s="1"/>
  <c r="A82" i="46" s="1"/>
  <c r="A84" i="46" s="1"/>
  <c r="A85" i="46" s="1"/>
  <c r="A87" i="46" s="1"/>
  <c r="A88" i="46" s="1"/>
  <c r="A90" i="46" s="1"/>
  <c r="A91" i="46" s="1"/>
  <c r="A93" i="46" s="1"/>
  <c r="A94" i="46" s="1"/>
  <c r="R14" i="46"/>
  <c r="F13" i="46"/>
  <c r="L14" i="46" s="1"/>
  <c r="H14" i="46"/>
  <c r="N85" i="45"/>
  <c r="F84" i="45"/>
  <c r="F78" i="45"/>
  <c r="F72" i="45"/>
  <c r="F66" i="45"/>
  <c r="F60" i="45"/>
  <c r="F43" i="45"/>
  <c r="N38" i="45"/>
  <c r="F37" i="45"/>
  <c r="F31" i="45"/>
  <c r="N26" i="45"/>
  <c r="F25" i="45"/>
  <c r="F19" i="45"/>
  <c r="A14" i="45"/>
  <c r="A16" i="45" s="1"/>
  <c r="A17" i="45" s="1"/>
  <c r="A19" i="45" s="1"/>
  <c r="A20" i="45" s="1"/>
  <c r="A22" i="45" s="1"/>
  <c r="A23" i="45" s="1"/>
  <c r="A25" i="45" s="1"/>
  <c r="A26" i="45" s="1"/>
  <c r="A28" i="45" s="1"/>
  <c r="A29" i="45" s="1"/>
  <c r="A31" i="45" s="1"/>
  <c r="A32" i="45" s="1"/>
  <c r="A34" i="45" s="1"/>
  <c r="A35" i="45" s="1"/>
  <c r="A37" i="45" s="1"/>
  <c r="A38" i="45" s="1"/>
  <c r="A40" i="45" s="1"/>
  <c r="A41" i="45" s="1"/>
  <c r="A43" i="45" s="1"/>
  <c r="A44" i="45" s="1"/>
  <c r="A46" i="45" s="1"/>
  <c r="A47" i="45" s="1"/>
  <c r="A60" i="45" s="1"/>
  <c r="A61" i="45" s="1"/>
  <c r="A63" i="45" s="1"/>
  <c r="A64" i="45" s="1"/>
  <c r="A66" i="45" s="1"/>
  <c r="A67" i="45" s="1"/>
  <c r="A69" i="45" s="1"/>
  <c r="A70" i="45" s="1"/>
  <c r="A72" i="45" s="1"/>
  <c r="A73" i="45" s="1"/>
  <c r="A75" i="45" s="1"/>
  <c r="A76" i="45" s="1"/>
  <c r="A78" i="45" s="1"/>
  <c r="A79" i="45" s="1"/>
  <c r="A81" i="45" s="1"/>
  <c r="A82" i="45" s="1"/>
  <c r="A84" i="45" s="1"/>
  <c r="A85" i="45" s="1"/>
  <c r="N14" i="45"/>
  <c r="F13" i="45"/>
  <c r="P20" i="44"/>
  <c r="F19" i="44"/>
  <c r="L20" i="44"/>
  <c r="P17" i="44"/>
  <c r="F16" i="44"/>
  <c r="L17" i="44"/>
  <c r="A14" i="44"/>
  <c r="A16" i="44" s="1"/>
  <c r="A17" i="44" s="1"/>
  <c r="A19" i="44" s="1"/>
  <c r="A20" i="44" s="1"/>
  <c r="P14" i="44"/>
  <c r="F13" i="44"/>
  <c r="J138" i="43"/>
  <c r="H138" i="43"/>
  <c r="L138" i="43"/>
  <c r="F137" i="43"/>
  <c r="N138" i="43" s="1"/>
  <c r="J132" i="43"/>
  <c r="F131" i="43"/>
  <c r="N132" i="43" s="1"/>
  <c r="J126" i="43"/>
  <c r="H126" i="43"/>
  <c r="L126" i="43"/>
  <c r="F125" i="43"/>
  <c r="N126" i="43" s="1"/>
  <c r="J120" i="43"/>
  <c r="F119" i="43"/>
  <c r="N120" i="43" s="1"/>
  <c r="J114" i="43"/>
  <c r="H114" i="43"/>
  <c r="L114" i="43"/>
  <c r="F113" i="43"/>
  <c r="N114" i="43" s="1"/>
  <c r="F110" i="43"/>
  <c r="H111" i="43" s="1"/>
  <c r="J108" i="43"/>
  <c r="F107" i="43"/>
  <c r="N108" i="43" s="1"/>
  <c r="F90" i="43"/>
  <c r="F87" i="43"/>
  <c r="H88" i="43" s="1"/>
  <c r="H82" i="43"/>
  <c r="L82" i="43"/>
  <c r="F81" i="43"/>
  <c r="J82" i="43" s="1"/>
  <c r="H76" i="43"/>
  <c r="L76" i="43"/>
  <c r="F75" i="43"/>
  <c r="J76" i="43" s="1"/>
  <c r="H70" i="43"/>
  <c r="L70" i="43"/>
  <c r="F69" i="43"/>
  <c r="J70" i="43" s="1"/>
  <c r="H64" i="43"/>
  <c r="L64" i="43"/>
  <c r="F63" i="43"/>
  <c r="J64" i="43" s="1"/>
  <c r="H47" i="43"/>
  <c r="L47" i="43"/>
  <c r="F46" i="43"/>
  <c r="N47" i="43" s="1"/>
  <c r="H41" i="43"/>
  <c r="L41" i="43"/>
  <c r="F40" i="43"/>
  <c r="J41" i="43" s="1"/>
  <c r="H35" i="43"/>
  <c r="L35" i="43"/>
  <c r="F34" i="43"/>
  <c r="J35" i="43" s="1"/>
  <c r="H29" i="43"/>
  <c r="L29" i="43"/>
  <c r="F28" i="43"/>
  <c r="J29" i="43" s="1"/>
  <c r="H23" i="43"/>
  <c r="L23" i="43"/>
  <c r="F22" i="43"/>
  <c r="J23" i="43" s="1"/>
  <c r="H17" i="43"/>
  <c r="L17" i="43"/>
  <c r="F16" i="43"/>
  <c r="J17" i="43" s="1"/>
  <c r="A16" i="43"/>
  <c r="A17" i="43" s="1"/>
  <c r="A19" i="43" s="1"/>
  <c r="A20" i="43" s="1"/>
  <c r="A22" i="43" s="1"/>
  <c r="A23" i="43" s="1"/>
  <c r="A25" i="43" s="1"/>
  <c r="A26" i="43" s="1"/>
  <c r="A28" i="43" s="1"/>
  <c r="A29" i="43" s="1"/>
  <c r="A31" i="43" s="1"/>
  <c r="A32" i="43" s="1"/>
  <c r="A34" i="43" s="1"/>
  <c r="A35" i="43" s="1"/>
  <c r="A37" i="43" s="1"/>
  <c r="A38" i="43" s="1"/>
  <c r="A40" i="43" s="1"/>
  <c r="A41" i="43" s="1"/>
  <c r="A43" i="43" s="1"/>
  <c r="A44" i="43" s="1"/>
  <c r="A46" i="43" s="1"/>
  <c r="A47" i="43" s="1"/>
  <c r="A60" i="43" s="1"/>
  <c r="A61" i="43" s="1"/>
  <c r="A63" i="43" s="1"/>
  <c r="A64" i="43" s="1"/>
  <c r="A66" i="43" s="1"/>
  <c r="A67" i="43" s="1"/>
  <c r="A69" i="43" s="1"/>
  <c r="A70" i="43" s="1"/>
  <c r="A72" i="43" s="1"/>
  <c r="A73" i="43" s="1"/>
  <c r="A75" i="43" s="1"/>
  <c r="A76" i="43" s="1"/>
  <c r="A78" i="43" s="1"/>
  <c r="A79" i="43" s="1"/>
  <c r="A81" i="43" s="1"/>
  <c r="A82" i="43" s="1"/>
  <c r="A84" i="43" s="1"/>
  <c r="A85" i="43" s="1"/>
  <c r="A87" i="43" s="1"/>
  <c r="A88" i="43" s="1"/>
  <c r="A90" i="43" s="1"/>
  <c r="A91" i="43" s="1"/>
  <c r="A104" i="43" s="1"/>
  <c r="A105" i="43" s="1"/>
  <c r="A107" i="43" s="1"/>
  <c r="A108" i="43" s="1"/>
  <c r="A110" i="43" s="1"/>
  <c r="A111" i="43" s="1"/>
  <c r="A113" i="43" s="1"/>
  <c r="A114" i="43" s="1"/>
  <c r="A116" i="43" s="1"/>
  <c r="A117" i="43" s="1"/>
  <c r="A119" i="43" s="1"/>
  <c r="A120" i="43" s="1"/>
  <c r="A122" i="43" s="1"/>
  <c r="A123" i="43" s="1"/>
  <c r="A125" i="43" s="1"/>
  <c r="A126" i="43" s="1"/>
  <c r="A128" i="43" s="1"/>
  <c r="A129" i="43" s="1"/>
  <c r="A131" i="43" s="1"/>
  <c r="A132" i="43" s="1"/>
  <c r="A134" i="43" s="1"/>
  <c r="A135" i="43" s="1"/>
  <c r="A137" i="43" s="1"/>
  <c r="A138" i="43" s="1"/>
  <c r="A14" i="43"/>
  <c r="F39" i="51" l="1"/>
  <c r="F44" i="51"/>
  <c r="F50" i="51" s="1"/>
  <c r="B19" i="51"/>
  <c r="F60" i="50"/>
  <c r="F66" i="50" s="1"/>
  <c r="N66" i="50"/>
  <c r="B19" i="50"/>
  <c r="B22" i="50"/>
  <c r="B23" i="50"/>
  <c r="B24" i="50"/>
  <c r="L30" i="49"/>
  <c r="T30" i="49"/>
  <c r="N43" i="49"/>
  <c r="N45" i="49" s="1"/>
  <c r="H45" i="49"/>
  <c r="F29" i="49"/>
  <c r="F30" i="49" s="1"/>
  <c r="M30" i="49"/>
  <c r="U30" i="49"/>
  <c r="O43" i="49"/>
  <c r="O45" i="49" s="1"/>
  <c r="F48" i="49"/>
  <c r="F55" i="49" s="1"/>
  <c r="J43" i="49"/>
  <c r="J45" i="49" s="1"/>
  <c r="R43" i="49"/>
  <c r="R45" i="49" s="1"/>
  <c r="K43" i="49"/>
  <c r="K45" i="49" s="1"/>
  <c r="S43" i="49"/>
  <c r="S45" i="49" s="1"/>
  <c r="B17" i="49"/>
  <c r="B20" i="49"/>
  <c r="N14" i="43"/>
  <c r="L79" i="43"/>
  <c r="F64" i="43"/>
  <c r="L61" i="43"/>
  <c r="N91" i="43"/>
  <c r="J91" i="43"/>
  <c r="H91" i="43"/>
  <c r="F35" i="43"/>
  <c r="F22" i="45"/>
  <c r="H23" i="45"/>
  <c r="K31" i="47"/>
  <c r="F30" i="47"/>
  <c r="L88" i="43"/>
  <c r="J111" i="43"/>
  <c r="J123" i="43"/>
  <c r="R14" i="44"/>
  <c r="L20" i="45"/>
  <c r="J20" i="45"/>
  <c r="L32" i="45"/>
  <c r="J32" i="45"/>
  <c r="L44" i="45"/>
  <c r="J44" i="45"/>
  <c r="L67" i="45"/>
  <c r="J67" i="45"/>
  <c r="N79" i="45"/>
  <c r="L79" i="45"/>
  <c r="J79" i="45"/>
  <c r="J47" i="43"/>
  <c r="F47" i="43" s="1"/>
  <c r="N17" i="43"/>
  <c r="F17" i="43" s="1"/>
  <c r="N23" i="43"/>
  <c r="F23" i="43" s="1"/>
  <c r="N29" i="43"/>
  <c r="F29" i="43" s="1"/>
  <c r="N35" i="43"/>
  <c r="N41" i="43"/>
  <c r="F41" i="43" s="1"/>
  <c r="N64" i="43"/>
  <c r="N70" i="43"/>
  <c r="F70" i="43" s="1"/>
  <c r="N76" i="43"/>
  <c r="F76" i="43" s="1"/>
  <c r="N82" i="43"/>
  <c r="F82" i="43" s="1"/>
  <c r="N88" i="43"/>
  <c r="L111" i="43"/>
  <c r="F114" i="43"/>
  <c r="F122" i="43"/>
  <c r="H123" i="43" s="1"/>
  <c r="F126" i="43"/>
  <c r="F134" i="43"/>
  <c r="F138" i="43"/>
  <c r="R17" i="44"/>
  <c r="R20" i="44"/>
  <c r="F69" i="45"/>
  <c r="H70" i="45"/>
  <c r="J16" i="47"/>
  <c r="N111" i="43"/>
  <c r="N123" i="43"/>
  <c r="N14" i="44"/>
  <c r="N17" i="44"/>
  <c r="N20" i="44"/>
  <c r="F16" i="45"/>
  <c r="F28" i="45"/>
  <c r="H29" i="45"/>
  <c r="F40" i="45"/>
  <c r="H41" i="45"/>
  <c r="F63" i="45"/>
  <c r="H64" i="45"/>
  <c r="F75" i="45"/>
  <c r="F31" i="46"/>
  <c r="F18" i="47"/>
  <c r="F42" i="47"/>
  <c r="F68" i="47"/>
  <c r="F111" i="43"/>
  <c r="F13" i="43"/>
  <c r="L14" i="43" s="1"/>
  <c r="F19" i="43"/>
  <c r="F25" i="43"/>
  <c r="F31" i="43"/>
  <c r="F37" i="43"/>
  <c r="N38" i="43" s="1"/>
  <c r="F43" i="43"/>
  <c r="N44" i="43" s="1"/>
  <c r="F60" i="43"/>
  <c r="F66" i="43"/>
  <c r="N67" i="43" s="1"/>
  <c r="F72" i="43"/>
  <c r="N73" i="43" s="1"/>
  <c r="F78" i="43"/>
  <c r="F84" i="43"/>
  <c r="L108" i="43"/>
  <c r="L120" i="43"/>
  <c r="L132" i="43"/>
  <c r="H14" i="44"/>
  <c r="N20" i="45"/>
  <c r="J29" i="45"/>
  <c r="N32" i="45"/>
  <c r="J41" i="45"/>
  <c r="N44" i="45"/>
  <c r="J64" i="45"/>
  <c r="N67" i="45"/>
  <c r="H88" i="46"/>
  <c r="F34" i="45"/>
  <c r="H35" i="45"/>
  <c r="F81" i="45"/>
  <c r="H82" i="45" s="1"/>
  <c r="J88" i="43"/>
  <c r="F88" i="43" s="1"/>
  <c r="J14" i="44"/>
  <c r="H17" i="44"/>
  <c r="F17" i="44" s="1"/>
  <c r="H20" i="44"/>
  <c r="L14" i="45"/>
  <c r="J14" i="45"/>
  <c r="L26" i="45"/>
  <c r="J26" i="45"/>
  <c r="L38" i="45"/>
  <c r="J38" i="45"/>
  <c r="N61" i="45"/>
  <c r="L61" i="45"/>
  <c r="J61" i="45"/>
  <c r="N73" i="45"/>
  <c r="L73" i="45"/>
  <c r="J73" i="45"/>
  <c r="L85" i="45"/>
  <c r="J85" i="45"/>
  <c r="F46" i="45"/>
  <c r="H47" i="45"/>
  <c r="L91" i="43"/>
  <c r="J70" i="45"/>
  <c r="H108" i="43"/>
  <c r="F116" i="43"/>
  <c r="H117" i="43" s="1"/>
  <c r="H120" i="43"/>
  <c r="F128" i="43"/>
  <c r="N129" i="43" s="1"/>
  <c r="H132" i="43"/>
  <c r="F132" i="43" s="1"/>
  <c r="L14" i="44"/>
  <c r="J17" i="44"/>
  <c r="J20" i="44"/>
  <c r="F19" i="46"/>
  <c r="J82" i="46"/>
  <c r="H14" i="45"/>
  <c r="F14" i="45" s="1"/>
  <c r="H20" i="45"/>
  <c r="H26" i="45"/>
  <c r="F26" i="45" s="1"/>
  <c r="H32" i="45"/>
  <c r="F32" i="45" s="1"/>
  <c r="H38" i="45"/>
  <c r="H44" i="45"/>
  <c r="H61" i="45"/>
  <c r="H67" i="45"/>
  <c r="F67" i="45" s="1"/>
  <c r="H73" i="45"/>
  <c r="F73" i="45" s="1"/>
  <c r="H79" i="45"/>
  <c r="H85" i="45"/>
  <c r="F85" i="45" s="1"/>
  <c r="N14" i="46"/>
  <c r="F22" i="46"/>
  <c r="F37" i="46"/>
  <c r="F75" i="46"/>
  <c r="N76" i="46" s="1"/>
  <c r="H76" i="46"/>
  <c r="J88" i="46"/>
  <c r="F15" i="47"/>
  <c r="M19" i="47"/>
  <c r="M31" i="47"/>
  <c r="M43" i="47"/>
  <c r="M69" i="47"/>
  <c r="P14" i="46"/>
  <c r="H17" i="46"/>
  <c r="H32" i="46"/>
  <c r="F40" i="46"/>
  <c r="H41" i="46"/>
  <c r="F63" i="46"/>
  <c r="N64" i="46" s="1"/>
  <c r="H64" i="46"/>
  <c r="J76" i="46"/>
  <c r="L88" i="46"/>
  <c r="M16" i="47"/>
  <c r="N19" i="47"/>
  <c r="F27" i="47"/>
  <c r="N31" i="47"/>
  <c r="F39" i="47"/>
  <c r="O40" i="47" s="1"/>
  <c r="N43" i="47"/>
  <c r="F65" i="47"/>
  <c r="N69" i="47"/>
  <c r="K75" i="47"/>
  <c r="M75" i="47"/>
  <c r="F86" i="47"/>
  <c r="H87" i="47"/>
  <c r="J17" i="46"/>
  <c r="L23" i="46"/>
  <c r="N38" i="46"/>
  <c r="J41" i="46"/>
  <c r="L76" i="46"/>
  <c r="N16" i="47"/>
  <c r="O19" i="47"/>
  <c r="M28" i="47"/>
  <c r="O31" i="47"/>
  <c r="O43" i="47"/>
  <c r="M66" i="47"/>
  <c r="O69" i="47"/>
  <c r="Q53" i="48"/>
  <c r="AA53" i="48"/>
  <c r="F104" i="43"/>
  <c r="H105" i="43" s="1"/>
  <c r="T14" i="46"/>
  <c r="L17" i="46"/>
  <c r="L32" i="46"/>
  <c r="P38" i="46"/>
  <c r="L64" i="46"/>
  <c r="F66" i="46"/>
  <c r="P73" i="46"/>
  <c r="H79" i="46"/>
  <c r="F79" i="46" s="1"/>
  <c r="R79" i="46"/>
  <c r="P88" i="46"/>
  <c r="O16" i="47"/>
  <c r="F24" i="47"/>
  <c r="N28" i="47"/>
  <c r="F36" i="47"/>
  <c r="O37" i="47" s="1"/>
  <c r="K49" i="47"/>
  <c r="F48" i="47"/>
  <c r="N66" i="47"/>
  <c r="N32" i="46"/>
  <c r="H35" i="46"/>
  <c r="F34" i="46"/>
  <c r="P76" i="46"/>
  <c r="T85" i="46"/>
  <c r="R88" i="46"/>
  <c r="L91" i="46"/>
  <c r="F91" i="46" s="1"/>
  <c r="O28" i="47"/>
  <c r="M49" i="47"/>
  <c r="O66" i="47"/>
  <c r="P17" i="46"/>
  <c r="H20" i="46"/>
  <c r="F28" i="46"/>
  <c r="H29" i="46" s="1"/>
  <c r="P32" i="46"/>
  <c r="T38" i="46"/>
  <c r="P41" i="46"/>
  <c r="H44" i="46"/>
  <c r="F44" i="46" s="1"/>
  <c r="R44" i="46"/>
  <c r="P64" i="46"/>
  <c r="R76" i="46"/>
  <c r="L79" i="46"/>
  <c r="H82" i="46"/>
  <c r="T88" i="46"/>
  <c r="N91" i="46"/>
  <c r="I19" i="47"/>
  <c r="S19" i="47"/>
  <c r="F21" i="47"/>
  <c r="K34" i="47"/>
  <c r="F33" i="47"/>
  <c r="N34" i="47" s="1"/>
  <c r="N37" i="47"/>
  <c r="K46" i="47"/>
  <c r="F45" i="47"/>
  <c r="N49" i="47"/>
  <c r="F71" i="47"/>
  <c r="K72" i="47"/>
  <c r="N75" i="47"/>
  <c r="P75" i="47"/>
  <c r="F80" i="47"/>
  <c r="Q81" i="47" s="1"/>
  <c r="N84" i="47"/>
  <c r="J87" i="47"/>
  <c r="P90" i="47"/>
  <c r="F40" i="48"/>
  <c r="P41" i="48"/>
  <c r="Z41" i="48"/>
  <c r="M112" i="48"/>
  <c r="V112" i="48"/>
  <c r="F46" i="46"/>
  <c r="H47" i="46" s="1"/>
  <c r="F69" i="46"/>
  <c r="H70" i="46" s="1"/>
  <c r="F81" i="46"/>
  <c r="F93" i="46"/>
  <c r="T94" i="46" s="1"/>
  <c r="H75" i="47"/>
  <c r="Q75" i="47"/>
  <c r="O84" i="47"/>
  <c r="K87" i="47"/>
  <c r="F89" i="47"/>
  <c r="H90" i="47" s="1"/>
  <c r="F19" i="48"/>
  <c r="P20" i="48"/>
  <c r="M59" i="48"/>
  <c r="V59" i="48"/>
  <c r="P72" i="47"/>
  <c r="I75" i="47"/>
  <c r="S75" i="47"/>
  <c r="N78" i="47"/>
  <c r="P84" i="47"/>
  <c r="S90" i="47"/>
  <c r="O29" i="48"/>
  <c r="Y29" i="48"/>
  <c r="L47" i="48"/>
  <c r="F108" i="48"/>
  <c r="J109" i="48" s="1"/>
  <c r="R109" i="48"/>
  <c r="F25" i="46"/>
  <c r="F49" i="46"/>
  <c r="F72" i="46"/>
  <c r="H73" i="46" s="1"/>
  <c r="F84" i="46"/>
  <c r="J75" i="47"/>
  <c r="O78" i="47"/>
  <c r="F83" i="47"/>
  <c r="M84" i="47" s="1"/>
  <c r="H84" i="47"/>
  <c r="Q84" i="47"/>
  <c r="N87" i="47"/>
  <c r="R17" i="48"/>
  <c r="I17" i="48"/>
  <c r="P17" i="48"/>
  <c r="H17" i="48"/>
  <c r="AB17" i="48"/>
  <c r="O17" i="48"/>
  <c r="Y17" i="48"/>
  <c r="L26" i="48"/>
  <c r="U26" i="48"/>
  <c r="K56" i="48"/>
  <c r="P78" i="47"/>
  <c r="I84" i="47"/>
  <c r="S84" i="47"/>
  <c r="O87" i="47"/>
  <c r="F77" i="47"/>
  <c r="Q78" i="47" s="1"/>
  <c r="H78" i="47"/>
  <c r="J84" i="47"/>
  <c r="F13" i="48"/>
  <c r="I14" i="48"/>
  <c r="Q14" i="48"/>
  <c r="R76" i="48"/>
  <c r="AB76" i="48"/>
  <c r="S85" i="48"/>
  <c r="K85" i="48"/>
  <c r="V85" i="48"/>
  <c r="M85" i="48"/>
  <c r="P85" i="48"/>
  <c r="Z85" i="48"/>
  <c r="Z17" i="48"/>
  <c r="K23" i="48"/>
  <c r="S23" i="48"/>
  <c r="F28" i="48"/>
  <c r="P29" i="48" s="1"/>
  <c r="H29" i="48"/>
  <c r="L35" i="48"/>
  <c r="U35" i="48"/>
  <c r="O35" i="48"/>
  <c r="N38" i="48"/>
  <c r="S44" i="48"/>
  <c r="M47" i="48"/>
  <c r="V47" i="48"/>
  <c r="J53" i="48"/>
  <c r="R53" i="48"/>
  <c r="AB53" i="48"/>
  <c r="L56" i="48"/>
  <c r="U56" i="48"/>
  <c r="N59" i="48"/>
  <c r="I85" i="48"/>
  <c r="Q85" i="48"/>
  <c r="AA85" i="48"/>
  <c r="H94" i="48"/>
  <c r="P94" i="48"/>
  <c r="Z94" i="48"/>
  <c r="F96" i="48"/>
  <c r="V106" i="48"/>
  <c r="M106" i="48"/>
  <c r="Q106" i="48"/>
  <c r="AA106" i="48"/>
  <c r="W112" i="48"/>
  <c r="Q17" i="48"/>
  <c r="AA17" i="48"/>
  <c r="L23" i="48"/>
  <c r="U23" i="48"/>
  <c r="O23" i="48"/>
  <c r="N26" i="48"/>
  <c r="Q29" i="48"/>
  <c r="M35" i="48"/>
  <c r="V35" i="48"/>
  <c r="O38" i="48"/>
  <c r="U44" i="48"/>
  <c r="N47" i="48"/>
  <c r="W47" i="48"/>
  <c r="V56" i="48"/>
  <c r="I73" i="48"/>
  <c r="Q73" i="48"/>
  <c r="AA73" i="48"/>
  <c r="L76" i="48"/>
  <c r="U76" i="48"/>
  <c r="F81" i="48"/>
  <c r="P82" i="48"/>
  <c r="Z82" i="48"/>
  <c r="J85" i="48"/>
  <c r="R85" i="48"/>
  <c r="AB85" i="48"/>
  <c r="F93" i="48"/>
  <c r="Q94" i="48"/>
  <c r="AA94" i="48"/>
  <c r="N100" i="48"/>
  <c r="W100" i="48"/>
  <c r="J106" i="48"/>
  <c r="R106" i="48"/>
  <c r="AB106" i="48"/>
  <c r="O112" i="48"/>
  <c r="K20" i="48"/>
  <c r="M23" i="48"/>
  <c r="V23" i="48"/>
  <c r="Y26" i="48"/>
  <c r="J29" i="48"/>
  <c r="AB29" i="48"/>
  <c r="N35" i="48"/>
  <c r="W35" i="48"/>
  <c r="F37" i="48"/>
  <c r="P38" i="48"/>
  <c r="V44" i="48"/>
  <c r="F49" i="48"/>
  <c r="AB50" i="48" s="1"/>
  <c r="L53" i="48"/>
  <c r="U53" i="48"/>
  <c r="W56" i="48"/>
  <c r="H59" i="48"/>
  <c r="P59" i="48"/>
  <c r="Z59" i="48"/>
  <c r="F72" i="48"/>
  <c r="Z73" i="48" s="1"/>
  <c r="V76" i="48"/>
  <c r="O79" i="48"/>
  <c r="Y79" i="48"/>
  <c r="I82" i="48"/>
  <c r="Q82" i="48"/>
  <c r="AA82" i="48"/>
  <c r="J94" i="48"/>
  <c r="R94" i="48"/>
  <c r="AB94" i="48"/>
  <c r="F111" i="48"/>
  <c r="H112" i="48"/>
  <c r="P112" i="48"/>
  <c r="Z112" i="48"/>
  <c r="N23" i="48"/>
  <c r="W23" i="48"/>
  <c r="F25" i="48"/>
  <c r="P26" i="48"/>
  <c r="Z26" i="48"/>
  <c r="I38" i="48"/>
  <c r="Q38" i="48"/>
  <c r="AA38" i="48"/>
  <c r="F46" i="48"/>
  <c r="P47" i="48"/>
  <c r="Z47" i="48"/>
  <c r="M53" i="48"/>
  <c r="V53" i="48"/>
  <c r="Y56" i="48"/>
  <c r="I59" i="48"/>
  <c r="Q59" i="48"/>
  <c r="AA59" i="48"/>
  <c r="N76" i="48"/>
  <c r="H79" i="48"/>
  <c r="P79" i="48"/>
  <c r="Z79" i="48"/>
  <c r="J82" i="48"/>
  <c r="R82" i="48"/>
  <c r="AB82" i="48"/>
  <c r="L85" i="48"/>
  <c r="U85" i="48"/>
  <c r="O88" i="48"/>
  <c r="Y88" i="48"/>
  <c r="K94" i="48"/>
  <c r="S94" i="48"/>
  <c r="F99" i="48"/>
  <c r="M100" i="48" s="1"/>
  <c r="L106" i="48"/>
  <c r="U106" i="48"/>
  <c r="O106" i="48"/>
  <c r="I26" i="48"/>
  <c r="Q26" i="48"/>
  <c r="AA26" i="48"/>
  <c r="L29" i="48"/>
  <c r="U29" i="48"/>
  <c r="P35" i="48"/>
  <c r="Z35" i="48"/>
  <c r="J38" i="48"/>
  <c r="R38" i="48"/>
  <c r="AB38" i="48"/>
  <c r="M41" i="48"/>
  <c r="I47" i="48"/>
  <c r="Q47" i="48"/>
  <c r="AA47" i="48"/>
  <c r="S50" i="48"/>
  <c r="W53" i="48"/>
  <c r="H56" i="48"/>
  <c r="J59" i="48"/>
  <c r="R59" i="48"/>
  <c r="AB59" i="48"/>
  <c r="U73" i="48"/>
  <c r="O76" i="48"/>
  <c r="Y76" i="48"/>
  <c r="K82" i="48"/>
  <c r="S82" i="48"/>
  <c r="F87" i="48"/>
  <c r="H88" i="48"/>
  <c r="Z88" i="48"/>
  <c r="J91" i="48"/>
  <c r="L94" i="48"/>
  <c r="U94" i="48"/>
  <c r="Y106" i="48"/>
  <c r="AB23" i="48"/>
  <c r="R23" i="48"/>
  <c r="J23" i="48"/>
  <c r="AA23" i="48"/>
  <c r="Q23" i="48"/>
  <c r="I23" i="48"/>
  <c r="P23" i="48"/>
  <c r="Z23" i="48"/>
  <c r="J26" i="48"/>
  <c r="R26" i="48"/>
  <c r="AB26" i="48"/>
  <c r="M29" i="48"/>
  <c r="K38" i="48"/>
  <c r="S38" i="48"/>
  <c r="N41" i="48"/>
  <c r="W41" i="48"/>
  <c r="J47" i="48"/>
  <c r="R47" i="48"/>
  <c r="AB47" i="48"/>
  <c r="O53" i="48"/>
  <c r="Y53" i="48"/>
  <c r="S59" i="48"/>
  <c r="F75" i="48"/>
  <c r="M76" i="48" s="1"/>
  <c r="H76" i="48"/>
  <c r="P76" i="48"/>
  <c r="Z76" i="48"/>
  <c r="J79" i="48"/>
  <c r="R79" i="48"/>
  <c r="L82" i="48"/>
  <c r="U82" i="48"/>
  <c r="N85" i="48"/>
  <c r="W85" i="48"/>
  <c r="J100" i="48"/>
  <c r="R100" i="48"/>
  <c r="AB100" i="48"/>
  <c r="O20" i="48"/>
  <c r="Y20" i="48"/>
  <c r="K26" i="48"/>
  <c r="S26" i="48"/>
  <c r="L38" i="48"/>
  <c r="U38" i="48"/>
  <c r="O41" i="48"/>
  <c r="Y41" i="48"/>
  <c r="K47" i="48"/>
  <c r="S47" i="48"/>
  <c r="F52" i="48"/>
  <c r="I53" i="48" s="1"/>
  <c r="H53" i="48"/>
  <c r="P53" i="48"/>
  <c r="Z53" i="48"/>
  <c r="J56" i="48"/>
  <c r="R56" i="48"/>
  <c r="L59" i="48"/>
  <c r="F58" i="48"/>
  <c r="U59" i="48"/>
  <c r="N73" i="48"/>
  <c r="W73" i="48"/>
  <c r="I76" i="48"/>
  <c r="Q76" i="48"/>
  <c r="AA76" i="48"/>
  <c r="O85" i="48"/>
  <c r="Y85" i="48"/>
  <c r="J88" i="48"/>
  <c r="R88" i="48"/>
  <c r="AB88" i="48"/>
  <c r="W94" i="48"/>
  <c r="L112" i="48"/>
  <c r="U112" i="48"/>
  <c r="H23" i="48"/>
  <c r="F31" i="48"/>
  <c r="AB32" i="48" s="1"/>
  <c r="H35" i="48"/>
  <c r="F43" i="48"/>
  <c r="J44" i="48" s="1"/>
  <c r="H47" i="48"/>
  <c r="F55" i="48"/>
  <c r="F78" i="48"/>
  <c r="V79" i="48" s="1"/>
  <c r="H82" i="48"/>
  <c r="F90" i="48"/>
  <c r="F102" i="48"/>
  <c r="I94" i="48"/>
  <c r="I106" i="48"/>
  <c r="F106" i="48" s="1"/>
  <c r="H26" i="48"/>
  <c r="H38" i="48"/>
  <c r="H85" i="48"/>
  <c r="B20" i="51" l="1"/>
  <c r="B28" i="50"/>
  <c r="B30" i="50"/>
  <c r="B29" i="50"/>
  <c r="B25" i="50"/>
  <c r="B21" i="49"/>
  <c r="F43" i="49"/>
  <c r="F45" i="49" s="1"/>
  <c r="Y103" i="48"/>
  <c r="O103" i="48"/>
  <c r="AA103" i="48"/>
  <c r="Q103" i="48"/>
  <c r="I103" i="48"/>
  <c r="W103" i="48"/>
  <c r="P103" i="48"/>
  <c r="L32" i="48"/>
  <c r="S97" i="48"/>
  <c r="K97" i="48"/>
  <c r="V97" i="48"/>
  <c r="M97" i="48"/>
  <c r="I97" i="48"/>
  <c r="J97" i="48"/>
  <c r="L97" i="48"/>
  <c r="W97" i="48"/>
  <c r="Y97" i="48"/>
  <c r="F23" i="48"/>
  <c r="U50" i="48"/>
  <c r="S103" i="48"/>
  <c r="AA20" i="48"/>
  <c r="Q20" i="48"/>
  <c r="AB20" i="48"/>
  <c r="L20" i="48"/>
  <c r="S81" i="47"/>
  <c r="L76" i="45"/>
  <c r="N76" i="45"/>
  <c r="H76" i="45"/>
  <c r="J76" i="45"/>
  <c r="P97" i="48"/>
  <c r="Z32" i="48"/>
  <c r="L50" i="48"/>
  <c r="K103" i="48"/>
  <c r="L44" i="48"/>
  <c r="R20" i="48"/>
  <c r="S14" i="48"/>
  <c r="K14" i="48"/>
  <c r="AB14" i="48"/>
  <c r="R14" i="48"/>
  <c r="J14" i="48"/>
  <c r="U14" i="48"/>
  <c r="L14" i="48"/>
  <c r="M14" i="48"/>
  <c r="Z14" i="48"/>
  <c r="I20" i="48"/>
  <c r="H20" i="48"/>
  <c r="I81" i="47"/>
  <c r="S41" i="48"/>
  <c r="K41" i="48"/>
  <c r="H41" i="48"/>
  <c r="R41" i="48"/>
  <c r="V41" i="48"/>
  <c r="S78" i="47"/>
  <c r="Q25" i="47"/>
  <c r="P25" i="47"/>
  <c r="H25" i="47"/>
  <c r="F25" i="47" s="1"/>
  <c r="I25" i="47"/>
  <c r="J25" i="47"/>
  <c r="O25" i="47"/>
  <c r="S25" i="47"/>
  <c r="J67" i="46"/>
  <c r="R67" i="46"/>
  <c r="L67" i="46"/>
  <c r="N67" i="46"/>
  <c r="O73" i="48"/>
  <c r="K40" i="47"/>
  <c r="L70" i="46"/>
  <c r="L129" i="43"/>
  <c r="F20" i="44"/>
  <c r="AA32" i="48"/>
  <c r="Q32" i="48"/>
  <c r="I32" i="48"/>
  <c r="V32" i="48"/>
  <c r="N32" i="48"/>
  <c r="O32" i="48"/>
  <c r="P32" i="48"/>
  <c r="Y91" i="48"/>
  <c r="O91" i="48"/>
  <c r="Q91" i="48"/>
  <c r="I91" i="48"/>
  <c r="AA91" i="48"/>
  <c r="M91" i="48"/>
  <c r="K50" i="48"/>
  <c r="M32" i="48"/>
  <c r="S32" i="48"/>
  <c r="S109" i="48"/>
  <c r="K109" i="48"/>
  <c r="V109" i="48"/>
  <c r="M109" i="48"/>
  <c r="AB109" i="48"/>
  <c r="W109" i="48"/>
  <c r="Z109" i="48"/>
  <c r="P81" i="47"/>
  <c r="P109" i="48"/>
  <c r="W20" i="48"/>
  <c r="W44" i="48"/>
  <c r="Z91" i="48"/>
  <c r="K44" i="48"/>
  <c r="F85" i="48"/>
  <c r="H97" i="48"/>
  <c r="K91" i="48"/>
  <c r="AA88" i="48"/>
  <c r="Q88" i="48"/>
  <c r="I88" i="48"/>
  <c r="S88" i="48"/>
  <c r="K88" i="48"/>
  <c r="M88" i="48"/>
  <c r="N88" i="48"/>
  <c r="P88" i="48"/>
  <c r="V20" i="48"/>
  <c r="J103" i="48"/>
  <c r="AA112" i="48"/>
  <c r="Q112" i="48"/>
  <c r="I112" i="48"/>
  <c r="S112" i="48"/>
  <c r="K112" i="48"/>
  <c r="Y112" i="48"/>
  <c r="AB112" i="48"/>
  <c r="P91" i="48"/>
  <c r="L109" i="48"/>
  <c r="AB41" i="48"/>
  <c r="J20" i="48"/>
  <c r="AA41" i="48"/>
  <c r="R32" i="48"/>
  <c r="P14" i="48"/>
  <c r="Y14" i="48"/>
  <c r="U100" i="48"/>
  <c r="W14" i="48"/>
  <c r="V14" i="48"/>
  <c r="N103" i="48"/>
  <c r="N25" i="47"/>
  <c r="I78" i="47"/>
  <c r="K25" i="47"/>
  <c r="M87" i="47"/>
  <c r="Q87" i="47"/>
  <c r="P87" i="47"/>
  <c r="I87" i="47"/>
  <c r="F87" i="47" s="1"/>
  <c r="S87" i="47"/>
  <c r="P67" i="46"/>
  <c r="L29" i="46"/>
  <c r="J29" i="46"/>
  <c r="F29" i="46" s="1"/>
  <c r="M103" i="48"/>
  <c r="AB103" i="48"/>
  <c r="R103" i="48"/>
  <c r="U109" i="48"/>
  <c r="I79" i="48"/>
  <c r="F79" i="48" s="1"/>
  <c r="AA79" i="48"/>
  <c r="Q79" i="48"/>
  <c r="N79" i="48"/>
  <c r="AB79" i="48"/>
  <c r="S79" i="48"/>
  <c r="H32" i="48"/>
  <c r="N20" i="48"/>
  <c r="AA56" i="48"/>
  <c r="Q56" i="48"/>
  <c r="I56" i="48"/>
  <c r="S56" i="48"/>
  <c r="N56" i="48"/>
  <c r="O56" i="48"/>
  <c r="AA109" i="48"/>
  <c r="K79" i="48"/>
  <c r="W29" i="48"/>
  <c r="U103" i="48"/>
  <c r="Y32" i="48"/>
  <c r="R112" i="48"/>
  <c r="Z56" i="48"/>
  <c r="M20" i="48"/>
  <c r="P100" i="48"/>
  <c r="S73" i="48"/>
  <c r="U41" i="48"/>
  <c r="M26" i="48"/>
  <c r="V26" i="48"/>
  <c r="Y100" i="48"/>
  <c r="H91" i="48"/>
  <c r="V38" i="48"/>
  <c r="M38" i="48"/>
  <c r="F38" i="48" s="1"/>
  <c r="W38" i="48"/>
  <c r="Z38" i="48"/>
  <c r="O26" i="48"/>
  <c r="V82" i="48"/>
  <c r="M82" i="48"/>
  <c r="F82" i="48" s="1"/>
  <c r="Y82" i="48"/>
  <c r="O82" i="48"/>
  <c r="M56" i="48"/>
  <c r="F56" i="48" s="1"/>
  <c r="J41" i="48"/>
  <c r="I29" i="48"/>
  <c r="V100" i="48"/>
  <c r="W91" i="48"/>
  <c r="M79" i="48"/>
  <c r="Q41" i="48"/>
  <c r="J32" i="48"/>
  <c r="AB44" i="48"/>
  <c r="N81" i="47"/>
  <c r="H14" i="48"/>
  <c r="O14" i="48"/>
  <c r="R85" i="46"/>
  <c r="J85" i="46"/>
  <c r="L85" i="46"/>
  <c r="H85" i="46"/>
  <c r="N85" i="46"/>
  <c r="P85" i="46"/>
  <c r="L100" i="48"/>
  <c r="N14" i="48"/>
  <c r="V91" i="48"/>
  <c r="Q90" i="47"/>
  <c r="F75" i="47"/>
  <c r="W82" i="48"/>
  <c r="J72" i="47"/>
  <c r="I72" i="47"/>
  <c r="H72" i="47"/>
  <c r="S72" i="47"/>
  <c r="Q72" i="47"/>
  <c r="N72" i="47"/>
  <c r="M72" i="47"/>
  <c r="O72" i="47"/>
  <c r="H22" i="47"/>
  <c r="P22" i="47"/>
  <c r="Q22" i="47"/>
  <c r="M22" i="47"/>
  <c r="N22" i="47"/>
  <c r="S22" i="47"/>
  <c r="K22" i="47"/>
  <c r="T70" i="46"/>
  <c r="I22" i="47"/>
  <c r="F41" i="46"/>
  <c r="O22" i="47"/>
  <c r="V50" i="48"/>
  <c r="M50" i="48"/>
  <c r="O50" i="48"/>
  <c r="Z50" i="48"/>
  <c r="H103" i="48"/>
  <c r="AA97" i="48"/>
  <c r="I50" i="48"/>
  <c r="S91" i="48"/>
  <c r="M44" i="48"/>
  <c r="K32" i="48"/>
  <c r="H109" i="48"/>
  <c r="N97" i="48"/>
  <c r="N44" i="48"/>
  <c r="Q109" i="48"/>
  <c r="U91" i="48"/>
  <c r="AB56" i="48"/>
  <c r="N29" i="48"/>
  <c r="L103" i="48"/>
  <c r="S76" i="48"/>
  <c r="K76" i="48"/>
  <c r="J76" i="48"/>
  <c r="F76" i="48" s="1"/>
  <c r="W76" i="48"/>
  <c r="V29" i="48"/>
  <c r="J112" i="48"/>
  <c r="F112" i="48" s="1"/>
  <c r="P56" i="48"/>
  <c r="Y44" i="48"/>
  <c r="W32" i="48"/>
  <c r="N109" i="48"/>
  <c r="H100" i="48"/>
  <c r="K73" i="48"/>
  <c r="R50" i="48"/>
  <c r="L41" i="48"/>
  <c r="O100" i="48"/>
  <c r="W88" i="48"/>
  <c r="R73" i="48"/>
  <c r="V94" i="48"/>
  <c r="M94" i="48"/>
  <c r="F94" i="48" s="1"/>
  <c r="Y94" i="48"/>
  <c r="O94" i="48"/>
  <c r="N94" i="48"/>
  <c r="W79" i="48"/>
  <c r="P50" i="48"/>
  <c r="Y38" i="48"/>
  <c r="W26" i="48"/>
  <c r="F26" i="48" s="1"/>
  <c r="N91" i="48"/>
  <c r="I41" i="48"/>
  <c r="R44" i="48"/>
  <c r="R73" i="46"/>
  <c r="L73" i="46"/>
  <c r="J73" i="46"/>
  <c r="F73" i="46" s="1"/>
  <c r="N73" i="46"/>
  <c r="U79" i="48"/>
  <c r="N94" i="46"/>
  <c r="P94" i="46"/>
  <c r="L94" i="46"/>
  <c r="H94" i="46"/>
  <c r="N82" i="48"/>
  <c r="T73" i="46"/>
  <c r="H67" i="46"/>
  <c r="F67" i="46" s="1"/>
  <c r="N41" i="46"/>
  <c r="R41" i="46"/>
  <c r="L41" i="46"/>
  <c r="T41" i="46"/>
  <c r="P47" i="46"/>
  <c r="N47" i="46"/>
  <c r="L47" i="46"/>
  <c r="J47" i="46"/>
  <c r="F47" i="46" s="1"/>
  <c r="R47" i="46"/>
  <c r="L17" i="45"/>
  <c r="N17" i="45"/>
  <c r="H17" i="45"/>
  <c r="J17" i="45"/>
  <c r="Z97" i="48"/>
  <c r="O97" i="48"/>
  <c r="I109" i="48"/>
  <c r="L91" i="48"/>
  <c r="P44" i="48"/>
  <c r="Y109" i="48"/>
  <c r="AB91" i="48"/>
  <c r="O44" i="48"/>
  <c r="AA100" i="48"/>
  <c r="Q100" i="48"/>
  <c r="I100" i="48"/>
  <c r="K100" i="48"/>
  <c r="S100" i="48"/>
  <c r="Z100" i="48"/>
  <c r="J50" i="48"/>
  <c r="U97" i="48"/>
  <c r="V73" i="48"/>
  <c r="M73" i="48"/>
  <c r="Y73" i="48"/>
  <c r="AB73" i="48"/>
  <c r="L73" i="48"/>
  <c r="AA50" i="48"/>
  <c r="V88" i="48"/>
  <c r="H50" i="48"/>
  <c r="AB97" i="48"/>
  <c r="U88" i="48"/>
  <c r="P73" i="48"/>
  <c r="Y50" i="48"/>
  <c r="R50" i="46"/>
  <c r="J50" i="46"/>
  <c r="L50" i="46"/>
  <c r="N50" i="46"/>
  <c r="T50" i="46"/>
  <c r="H50" i="46"/>
  <c r="L79" i="48"/>
  <c r="K90" i="47"/>
  <c r="J90" i="47"/>
  <c r="M90" i="47"/>
  <c r="I90" i="47"/>
  <c r="F90" i="47" s="1"/>
  <c r="O90" i="47"/>
  <c r="N90" i="47"/>
  <c r="N82" i="46"/>
  <c r="T82" i="46"/>
  <c r="P82" i="46"/>
  <c r="R82" i="46"/>
  <c r="L82" i="46"/>
  <c r="F82" i="46" s="1"/>
  <c r="W50" i="48"/>
  <c r="J46" i="47"/>
  <c r="S46" i="47"/>
  <c r="I46" i="47"/>
  <c r="H46" i="47"/>
  <c r="P46" i="47"/>
  <c r="Q46" i="47"/>
  <c r="M46" i="47"/>
  <c r="O46" i="47"/>
  <c r="N46" i="47"/>
  <c r="N29" i="46"/>
  <c r="P29" i="46"/>
  <c r="R29" i="46"/>
  <c r="M25" i="47"/>
  <c r="P50" i="46"/>
  <c r="T29" i="46"/>
  <c r="F14" i="46"/>
  <c r="M81" i="47"/>
  <c r="O81" i="47"/>
  <c r="Q97" i="48"/>
  <c r="K81" i="47"/>
  <c r="J40" i="47"/>
  <c r="S40" i="47"/>
  <c r="I40" i="47"/>
  <c r="Q40" i="47"/>
  <c r="P40" i="47"/>
  <c r="H40" i="47"/>
  <c r="M40" i="47"/>
  <c r="H129" i="43"/>
  <c r="F129" i="43" s="1"/>
  <c r="J129" i="43"/>
  <c r="AA44" i="48"/>
  <c r="Q44" i="48"/>
  <c r="I44" i="48"/>
  <c r="Z44" i="48"/>
  <c r="F35" i="48"/>
  <c r="V103" i="48"/>
  <c r="H44" i="48"/>
  <c r="O109" i="48"/>
  <c r="R91" i="48"/>
  <c r="U20" i="48"/>
  <c r="J73" i="48"/>
  <c r="Q50" i="48"/>
  <c r="U32" i="48"/>
  <c r="S20" i="48"/>
  <c r="Z103" i="48"/>
  <c r="N112" i="48"/>
  <c r="R97" i="48"/>
  <c r="L88" i="48"/>
  <c r="F88" i="48" s="1"/>
  <c r="H73" i="48"/>
  <c r="S29" i="48"/>
  <c r="K29" i="48"/>
  <c r="F29" i="48" s="1"/>
  <c r="Z29" i="48"/>
  <c r="AA29" i="48"/>
  <c r="R29" i="48"/>
  <c r="AA14" i="48"/>
  <c r="K78" i="47"/>
  <c r="M78" i="47"/>
  <c r="J78" i="47"/>
  <c r="F78" i="47" s="1"/>
  <c r="F17" i="48"/>
  <c r="R26" i="46"/>
  <c r="J26" i="46"/>
  <c r="N26" i="46"/>
  <c r="P26" i="46"/>
  <c r="T26" i="46"/>
  <c r="H26" i="46"/>
  <c r="L26" i="46"/>
  <c r="J81" i="47"/>
  <c r="Z20" i="48"/>
  <c r="N70" i="46"/>
  <c r="P70" i="46"/>
  <c r="J70" i="46"/>
  <c r="F70" i="46" s="1"/>
  <c r="R70" i="46"/>
  <c r="N50" i="48"/>
  <c r="H81" i="47"/>
  <c r="J94" i="46"/>
  <c r="T47" i="46"/>
  <c r="J22" i="47"/>
  <c r="L35" i="46"/>
  <c r="N35" i="46"/>
  <c r="P35" i="46"/>
  <c r="J35" i="46"/>
  <c r="F35" i="46" s="1"/>
  <c r="R35" i="46"/>
  <c r="T35" i="46"/>
  <c r="N40" i="47"/>
  <c r="R94" i="46"/>
  <c r="F17" i="46"/>
  <c r="N82" i="45"/>
  <c r="L82" i="45"/>
  <c r="J82" i="45"/>
  <c r="F82" i="45" s="1"/>
  <c r="J32" i="43"/>
  <c r="H32" i="43"/>
  <c r="N32" i="43"/>
  <c r="L32" i="43"/>
  <c r="T67" i="46"/>
  <c r="F79" i="45"/>
  <c r="F20" i="45"/>
  <c r="J20" i="46"/>
  <c r="F20" i="46" s="1"/>
  <c r="T20" i="46"/>
  <c r="R20" i="46"/>
  <c r="F120" i="43"/>
  <c r="F35" i="45"/>
  <c r="T64" i="46"/>
  <c r="J85" i="43"/>
  <c r="H85" i="43"/>
  <c r="J26" i="43"/>
  <c r="H26" i="43"/>
  <c r="J69" i="47"/>
  <c r="S69" i="47"/>
  <c r="I69" i="47"/>
  <c r="Q69" i="47"/>
  <c r="P69" i="47"/>
  <c r="H69" i="47"/>
  <c r="R64" i="46"/>
  <c r="N105" i="43"/>
  <c r="N26" i="43"/>
  <c r="L26" i="43"/>
  <c r="L44" i="43"/>
  <c r="J49" i="47"/>
  <c r="S49" i="47"/>
  <c r="I49" i="47"/>
  <c r="Q49" i="47"/>
  <c r="P49" i="47"/>
  <c r="H49" i="47"/>
  <c r="J28" i="47"/>
  <c r="S28" i="47"/>
  <c r="I28" i="47"/>
  <c r="Q28" i="47"/>
  <c r="P28" i="47"/>
  <c r="H28" i="47"/>
  <c r="Q16" i="47"/>
  <c r="P16" i="47"/>
  <c r="H16" i="47"/>
  <c r="L20" i="46"/>
  <c r="N47" i="45"/>
  <c r="L47" i="45"/>
  <c r="N35" i="45"/>
  <c r="L35" i="45"/>
  <c r="J79" i="43"/>
  <c r="H79" i="43"/>
  <c r="F79" i="43" s="1"/>
  <c r="J20" i="43"/>
  <c r="H20" i="43"/>
  <c r="K69" i="47"/>
  <c r="L64" i="45"/>
  <c r="F64" i="45" s="1"/>
  <c r="N64" i="45"/>
  <c r="N79" i="43"/>
  <c r="L20" i="43"/>
  <c r="K28" i="47"/>
  <c r="K16" i="47"/>
  <c r="R38" i="46"/>
  <c r="L38" i="46"/>
  <c r="J38" i="46"/>
  <c r="O49" i="47"/>
  <c r="L117" i="43"/>
  <c r="N117" i="43"/>
  <c r="J117" i="43"/>
  <c r="F117" i="43" s="1"/>
  <c r="H38" i="46"/>
  <c r="J73" i="43"/>
  <c r="H73" i="43"/>
  <c r="J14" i="43"/>
  <c r="H14" i="43"/>
  <c r="F14" i="43" s="1"/>
  <c r="J43" i="47"/>
  <c r="S43" i="47"/>
  <c r="I43" i="47"/>
  <c r="Q43" i="47"/>
  <c r="P43" i="47"/>
  <c r="H43" i="47"/>
  <c r="R32" i="46"/>
  <c r="J32" i="46"/>
  <c r="F32" i="46" s="1"/>
  <c r="N70" i="45"/>
  <c r="L70" i="45"/>
  <c r="F70" i="45" s="1"/>
  <c r="J135" i="43"/>
  <c r="H135" i="43"/>
  <c r="F135" i="43" s="1"/>
  <c r="N23" i="45"/>
  <c r="L23" i="45"/>
  <c r="J66" i="47"/>
  <c r="S66" i="47"/>
  <c r="I66" i="47"/>
  <c r="Q66" i="47"/>
  <c r="P66" i="47"/>
  <c r="H66" i="47"/>
  <c r="P23" i="46"/>
  <c r="N23" i="46"/>
  <c r="F61" i="45"/>
  <c r="F108" i="43"/>
  <c r="J105" i="43"/>
  <c r="M34" i="47"/>
  <c r="J67" i="43"/>
  <c r="H67" i="43"/>
  <c r="K43" i="47"/>
  <c r="T32" i="46"/>
  <c r="N41" i="45"/>
  <c r="F41" i="45" s="1"/>
  <c r="L41" i="45"/>
  <c r="N135" i="43"/>
  <c r="L135" i="43"/>
  <c r="L85" i="43"/>
  <c r="J37" i="47"/>
  <c r="S37" i="47"/>
  <c r="I37" i="47"/>
  <c r="Q37" i="47"/>
  <c r="P37" i="47"/>
  <c r="H37" i="47"/>
  <c r="F105" i="43"/>
  <c r="K84" i="47"/>
  <c r="F84" i="47" s="1"/>
  <c r="K66" i="47"/>
  <c r="J23" i="46"/>
  <c r="F76" i="46"/>
  <c r="H23" i="46"/>
  <c r="F44" i="45"/>
  <c r="S16" i="47"/>
  <c r="L105" i="43"/>
  <c r="F88" i="46"/>
  <c r="F14" i="44"/>
  <c r="J61" i="43"/>
  <c r="H61" i="43"/>
  <c r="F61" i="43" s="1"/>
  <c r="Q19" i="47"/>
  <c r="P19" i="47"/>
  <c r="H19" i="47"/>
  <c r="T23" i="46"/>
  <c r="F29" i="45"/>
  <c r="J19" i="47"/>
  <c r="N85" i="43"/>
  <c r="F91" i="43"/>
  <c r="O59" i="48"/>
  <c r="F59" i="48" s="1"/>
  <c r="Y59" i="48"/>
  <c r="S53" i="48"/>
  <c r="K53" i="48"/>
  <c r="F53" i="48" s="1"/>
  <c r="K59" i="48"/>
  <c r="N53" i="48"/>
  <c r="Y47" i="48"/>
  <c r="O47" i="48"/>
  <c r="F47" i="48" s="1"/>
  <c r="W59" i="48"/>
  <c r="U47" i="48"/>
  <c r="J34" i="47"/>
  <c r="S34" i="47"/>
  <c r="I34" i="47"/>
  <c r="H34" i="47"/>
  <c r="Q34" i="47"/>
  <c r="P34" i="47"/>
  <c r="R23" i="46"/>
  <c r="M37" i="47"/>
  <c r="K37" i="47"/>
  <c r="J64" i="46"/>
  <c r="F64" i="46" s="1"/>
  <c r="P20" i="46"/>
  <c r="O34" i="47"/>
  <c r="N20" i="46"/>
  <c r="F38" i="45"/>
  <c r="I16" i="47"/>
  <c r="J44" i="43"/>
  <c r="H44" i="43"/>
  <c r="J47" i="45"/>
  <c r="F47" i="45" s="1"/>
  <c r="K19" i="47"/>
  <c r="L29" i="45"/>
  <c r="N29" i="45"/>
  <c r="J23" i="45"/>
  <c r="F23" i="45" s="1"/>
  <c r="N20" i="43"/>
  <c r="L73" i="43"/>
  <c r="J38" i="43"/>
  <c r="H38" i="43"/>
  <c r="J35" i="45"/>
  <c r="T76" i="46"/>
  <c r="L123" i="43"/>
  <c r="F123" i="43" s="1"/>
  <c r="J31" i="47"/>
  <c r="S31" i="47"/>
  <c r="I31" i="47"/>
  <c r="Q31" i="47"/>
  <c r="P31" i="47"/>
  <c r="H31" i="47"/>
  <c r="N61" i="43"/>
  <c r="L38" i="43"/>
  <c r="L67" i="43"/>
  <c r="B21" i="51" l="1"/>
  <c r="B31" i="50"/>
  <c r="B22" i="49"/>
  <c r="F23" i="46"/>
  <c r="F109" i="48"/>
  <c r="F103" i="48"/>
  <c r="F85" i="46"/>
  <c r="F49" i="47"/>
  <c r="F31" i="47"/>
  <c r="F34" i="47"/>
  <c r="F67" i="43"/>
  <c r="F43" i="47"/>
  <c r="F73" i="43"/>
  <c r="F17" i="45"/>
  <c r="F94" i="46"/>
  <c r="F91" i="48"/>
  <c r="F32" i="48"/>
  <c r="F97" i="48"/>
  <c r="F20" i="48"/>
  <c r="F28" i="47"/>
  <c r="F26" i="43"/>
  <c r="F32" i="43"/>
  <c r="F44" i="48"/>
  <c r="F46" i="47"/>
  <c r="F50" i="48"/>
  <c r="F38" i="43"/>
  <c r="F66" i="47"/>
  <c r="F38" i="46"/>
  <c r="F50" i="46"/>
  <c r="F44" i="43"/>
  <c r="F20" i="43"/>
  <c r="F69" i="47"/>
  <c r="F85" i="43"/>
  <c r="F81" i="47"/>
  <c r="F40" i="47"/>
  <c r="F100" i="48"/>
  <c r="F76" i="45"/>
  <c r="F16" i="47"/>
  <c r="F73" i="48"/>
  <c r="F22" i="47"/>
  <c r="F19" i="47"/>
  <c r="F37" i="47"/>
  <c r="F26" i="46"/>
  <c r="F72" i="47"/>
  <c r="F14" i="48"/>
  <c r="F41" i="48"/>
  <c r="B24" i="51" l="1"/>
  <c r="B25" i="51"/>
  <c r="B32" i="50"/>
  <c r="B23" i="49"/>
  <c r="J51" i="10"/>
  <c r="B26" i="51" l="1"/>
  <c r="B27" i="51"/>
  <c r="B33" i="50"/>
  <c r="B34" i="50" s="1"/>
  <c r="B24" i="49"/>
  <c r="A34" i="5"/>
  <c r="A35" i="5" s="1"/>
  <c r="A36" i="5" s="1"/>
  <c r="A37" i="5" s="1"/>
  <c r="B30" i="51" l="1"/>
  <c r="B37" i="50"/>
  <c r="B38" i="50" s="1"/>
  <c r="B39" i="50" s="1"/>
  <c r="B40" i="50" s="1"/>
  <c r="B41" i="50" s="1"/>
  <c r="B42" i="50" s="1"/>
  <c r="B43" i="50" s="1"/>
  <c r="B44" i="50" s="1"/>
  <c r="B45" i="50" s="1"/>
  <c r="B46" i="50" s="1"/>
  <c r="B47" i="50" s="1"/>
  <c r="B48" i="50"/>
  <c r="B49" i="50" s="1"/>
  <c r="B51" i="50" s="1"/>
  <c r="B54" i="50" s="1"/>
  <c r="B55" i="50" s="1"/>
  <c r="B56" i="50" s="1"/>
  <c r="B60" i="50" s="1"/>
  <c r="B61" i="50" s="1"/>
  <c r="B62" i="50" s="1"/>
  <c r="B63" i="50" s="1"/>
  <c r="B64" i="50" s="1"/>
  <c r="B65" i="50" s="1"/>
  <c r="B66" i="50" s="1"/>
  <c r="B25" i="49"/>
  <c r="B72" i="16"/>
  <c r="B52" i="16"/>
  <c r="AN50" i="10"/>
  <c r="AN49" i="10"/>
  <c r="AN48" i="10"/>
  <c r="AN47" i="10"/>
  <c r="AN45" i="10"/>
  <c r="AN44" i="10"/>
  <c r="AN43" i="10"/>
  <c r="AN42" i="10"/>
  <c r="AN41" i="10"/>
  <c r="AN40" i="10"/>
  <c r="AN38" i="10"/>
  <c r="AN37" i="10"/>
  <c r="AN36" i="10"/>
  <c r="AN32" i="10"/>
  <c r="AN31" i="10"/>
  <c r="AN30" i="10"/>
  <c r="AN29" i="10"/>
  <c r="AN28" i="10"/>
  <c r="AN27" i="10"/>
  <c r="AN33" i="10" s="1"/>
  <c r="AN26" i="10"/>
  <c r="AN23" i="10"/>
  <c r="AN22" i="10"/>
  <c r="AN21" i="10"/>
  <c r="AN20" i="10"/>
  <c r="AN19" i="10"/>
  <c r="AN15" i="10"/>
  <c r="AN14" i="10"/>
  <c r="AN13" i="10"/>
  <c r="AN12" i="10"/>
  <c r="AN11" i="10"/>
  <c r="AN10" i="10"/>
  <c r="AN50" i="17"/>
  <c r="AN49" i="17"/>
  <c r="AN48" i="17"/>
  <c r="AN47" i="17"/>
  <c r="AN45" i="17"/>
  <c r="AN44" i="17"/>
  <c r="AN43" i="17"/>
  <c r="AN42" i="17"/>
  <c r="AN41" i="17"/>
  <c r="AN40" i="17"/>
  <c r="AN38" i="17"/>
  <c r="AN37" i="17"/>
  <c r="AN36" i="17"/>
  <c r="AN32" i="17"/>
  <c r="AN31" i="17"/>
  <c r="AN30" i="17"/>
  <c r="AN33" i="17" s="1"/>
  <c r="AN29" i="17"/>
  <c r="AN28" i="17"/>
  <c r="AN27" i="17"/>
  <c r="AN26" i="17"/>
  <c r="AN22" i="17"/>
  <c r="AN21" i="17"/>
  <c r="AN20" i="17"/>
  <c r="AN23" i="17" s="1"/>
  <c r="AN19" i="17"/>
  <c r="AN15" i="17"/>
  <c r="AN14" i="17"/>
  <c r="AN13" i="17"/>
  <c r="AN12" i="17"/>
  <c r="AN11" i="17"/>
  <c r="AN16" i="17" s="1"/>
  <c r="AN10" i="17"/>
  <c r="AN49" i="16"/>
  <c r="AN50" i="16"/>
  <c r="AN51" i="16"/>
  <c r="AN48" i="16"/>
  <c r="AN42" i="16"/>
  <c r="AN43" i="16"/>
  <c r="AN44" i="16"/>
  <c r="AN45" i="16"/>
  <c r="AN46" i="16"/>
  <c r="AN41" i="16"/>
  <c r="AN38" i="16"/>
  <c r="AN39" i="16"/>
  <c r="AN37" i="16"/>
  <c r="AN28" i="16"/>
  <c r="AN29" i="16"/>
  <c r="AN30" i="16"/>
  <c r="AN31" i="16"/>
  <c r="AN32" i="16"/>
  <c r="AN33" i="16"/>
  <c r="AN27" i="16"/>
  <c r="AN21" i="16"/>
  <c r="AN22" i="16"/>
  <c r="AN23" i="16"/>
  <c r="AN20" i="16"/>
  <c r="AN12" i="16"/>
  <c r="AN13" i="16"/>
  <c r="AN14" i="16"/>
  <c r="AN15" i="16"/>
  <c r="AN16" i="16"/>
  <c r="AN11" i="16"/>
  <c r="AB43" i="5"/>
  <c r="AB41" i="5"/>
  <c r="AB39" i="5"/>
  <c r="AB37" i="5"/>
  <c r="AB36" i="5"/>
  <c r="AB35" i="5"/>
  <c r="AB28" i="5"/>
  <c r="AB29" i="5"/>
  <c r="AB30" i="5"/>
  <c r="AB31" i="5"/>
  <c r="AB32" i="5"/>
  <c r="AB33" i="5"/>
  <c r="AB27" i="5"/>
  <c r="AB24" i="5"/>
  <c r="AB23" i="5"/>
  <c r="AB22" i="5"/>
  <c r="AB19" i="5"/>
  <c r="AB17" i="5"/>
  <c r="AB15" i="5"/>
  <c r="H178" i="42"/>
  <c r="H110" i="42"/>
  <c r="H104" i="42"/>
  <c r="H89" i="42"/>
  <c r="H79" i="42"/>
  <c r="H92" i="42" s="1"/>
  <c r="H75" i="42"/>
  <c r="H53" i="42"/>
  <c r="H57" i="42" s="1"/>
  <c r="H31" i="42"/>
  <c r="H35" i="42" s="1"/>
  <c r="B19" i="42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3" i="42" s="1"/>
  <c r="B35" i="42" s="1"/>
  <c r="B40" i="42" s="1"/>
  <c r="B41" i="42" s="1"/>
  <c r="B42" i="42" s="1"/>
  <c r="B43" i="42" s="1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5" i="42" s="1"/>
  <c r="B57" i="42" s="1"/>
  <c r="B62" i="42" s="1"/>
  <c r="B63" i="42" s="1"/>
  <c r="B64" i="42" s="1"/>
  <c r="B65" i="42" s="1"/>
  <c r="B66" i="42" s="1"/>
  <c r="B67" i="42" s="1"/>
  <c r="B68" i="42" s="1"/>
  <c r="B69" i="42" s="1"/>
  <c r="B70" i="42" s="1"/>
  <c r="B71" i="42" s="1"/>
  <c r="B72" i="42" s="1"/>
  <c r="B73" i="42" s="1"/>
  <c r="B74" i="42" s="1"/>
  <c r="B75" i="42" s="1"/>
  <c r="B77" i="42" s="1"/>
  <c r="B79" i="42" s="1"/>
  <c r="B84" i="42" s="1"/>
  <c r="B85" i="42" s="1"/>
  <c r="B86" i="42" s="1"/>
  <c r="B87" i="42" s="1"/>
  <c r="B88" i="42" s="1"/>
  <c r="B89" i="42" s="1"/>
  <c r="B92" i="42" s="1"/>
  <c r="B95" i="42" s="1"/>
  <c r="B97" i="42" s="1"/>
  <c r="B102" i="42" s="1"/>
  <c r="B103" i="42" s="1"/>
  <c r="B104" i="42" s="1"/>
  <c r="B108" i="42" s="1"/>
  <c r="B109" i="42" s="1"/>
  <c r="B110" i="42" s="1"/>
  <c r="B116" i="42" s="1"/>
  <c r="B117" i="42" s="1"/>
  <c r="B118" i="42" s="1"/>
  <c r="B119" i="42" s="1"/>
  <c r="B120" i="42" s="1"/>
  <c r="B121" i="42" s="1"/>
  <c r="B122" i="42" s="1"/>
  <c r="B124" i="42" s="1"/>
  <c r="B125" i="42" s="1"/>
  <c r="B126" i="42" s="1"/>
  <c r="B127" i="42" s="1"/>
  <c r="B128" i="42" s="1"/>
  <c r="B129" i="42" s="1"/>
  <c r="B130" i="42" s="1"/>
  <c r="B131" i="42" s="1"/>
  <c r="B133" i="42" s="1"/>
  <c r="B134" i="42" s="1"/>
  <c r="B135" i="42" s="1"/>
  <c r="B136" i="42" s="1"/>
  <c r="B138" i="42" s="1"/>
  <c r="B139" i="42" s="1"/>
  <c r="B140" i="42" s="1"/>
  <c r="B141" i="42" s="1"/>
  <c r="B142" i="42" s="1"/>
  <c r="B143" i="42" s="1"/>
  <c r="B145" i="42" s="1"/>
  <c r="B147" i="42" s="1"/>
  <c r="B148" i="42" s="1"/>
  <c r="B149" i="42" s="1"/>
  <c r="B151" i="42" s="1"/>
  <c r="B152" i="42" s="1"/>
  <c r="B153" i="42" s="1"/>
  <c r="B154" i="42" s="1"/>
  <c r="B155" i="42" s="1"/>
  <c r="B156" i="42" s="1"/>
  <c r="B157" i="42" s="1"/>
  <c r="B159" i="42" s="1"/>
  <c r="B160" i="42" s="1"/>
  <c r="B162" i="42" s="1"/>
  <c r="B164" i="42" s="1"/>
  <c r="B170" i="42" s="1"/>
  <c r="B171" i="42" s="1"/>
  <c r="B172" i="42" s="1"/>
  <c r="B173" i="42" s="1"/>
  <c r="B174" i="42" s="1"/>
  <c r="B175" i="42" s="1"/>
  <c r="B176" i="42" s="1"/>
  <c r="B178" i="42" s="1"/>
  <c r="B180" i="42" s="1"/>
  <c r="AF179" i="41"/>
  <c r="H178" i="41"/>
  <c r="AF177" i="41"/>
  <c r="AF169" i="41"/>
  <c r="AF168" i="41"/>
  <c r="AF167" i="41"/>
  <c r="AF166" i="41"/>
  <c r="AF165" i="41"/>
  <c r="AF163" i="41"/>
  <c r="H162" i="41"/>
  <c r="AF161" i="41"/>
  <c r="AF158" i="41"/>
  <c r="AF150" i="41"/>
  <c r="AF146" i="41"/>
  <c r="AF144" i="41"/>
  <c r="AF137" i="41"/>
  <c r="AF132" i="41"/>
  <c r="AF123" i="41"/>
  <c r="AF115" i="41"/>
  <c r="AF114" i="41"/>
  <c r="AF113" i="41"/>
  <c r="AF112" i="41"/>
  <c r="AF111" i="41"/>
  <c r="H110" i="41"/>
  <c r="AF107" i="41"/>
  <c r="AF106" i="41"/>
  <c r="AF105" i="41"/>
  <c r="H104" i="41"/>
  <c r="AF101" i="41"/>
  <c r="AF100" i="41"/>
  <c r="AF99" i="41"/>
  <c r="AD99" i="41"/>
  <c r="AF98" i="41"/>
  <c r="AD98" i="41"/>
  <c r="AF96" i="41"/>
  <c r="AF94" i="41"/>
  <c r="AF93" i="41"/>
  <c r="AF91" i="41"/>
  <c r="AF90" i="41"/>
  <c r="H89" i="41"/>
  <c r="AF83" i="41"/>
  <c r="AF82" i="41"/>
  <c r="AF81" i="41"/>
  <c r="AF80" i="41"/>
  <c r="AF78" i="41"/>
  <c r="AF76" i="41"/>
  <c r="H75" i="41"/>
  <c r="H79" i="41" s="1"/>
  <c r="AF61" i="41"/>
  <c r="AF59" i="41"/>
  <c r="AF58" i="41"/>
  <c r="H57" i="41"/>
  <c r="AF56" i="41"/>
  <c r="AF54" i="41"/>
  <c r="H53" i="41"/>
  <c r="AF39" i="41"/>
  <c r="AF37" i="41"/>
  <c r="AF36" i="41"/>
  <c r="H35" i="41"/>
  <c r="AF34" i="41"/>
  <c r="AF32" i="41"/>
  <c r="H31" i="41"/>
  <c r="B20" i="4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3" i="41" s="1"/>
  <c r="B35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5" i="41" s="1"/>
  <c r="B57" i="41" s="1"/>
  <c r="B62" i="41" s="1"/>
  <c r="B63" i="41" s="1"/>
  <c r="B64" i="41" s="1"/>
  <c r="B65" i="41" s="1"/>
  <c r="B66" i="41" s="1"/>
  <c r="B67" i="41" s="1"/>
  <c r="B68" i="41" s="1"/>
  <c r="B69" i="41" s="1"/>
  <c r="B70" i="41" s="1"/>
  <c r="B71" i="41" s="1"/>
  <c r="B72" i="41" s="1"/>
  <c r="B73" i="41" s="1"/>
  <c r="B74" i="41" s="1"/>
  <c r="B75" i="41" s="1"/>
  <c r="B77" i="41" s="1"/>
  <c r="B79" i="41" s="1"/>
  <c r="B84" i="41" s="1"/>
  <c r="B85" i="41" s="1"/>
  <c r="B86" i="41" s="1"/>
  <c r="B87" i="41" s="1"/>
  <c r="B88" i="41" s="1"/>
  <c r="B89" i="41" s="1"/>
  <c r="B92" i="41" s="1"/>
  <c r="B95" i="41" s="1"/>
  <c r="B97" i="41" s="1"/>
  <c r="B102" i="41" s="1"/>
  <c r="B103" i="41" s="1"/>
  <c r="B104" i="41" s="1"/>
  <c r="B108" i="41" s="1"/>
  <c r="B109" i="41" s="1"/>
  <c r="B110" i="41" s="1"/>
  <c r="B116" i="41" s="1"/>
  <c r="B117" i="41" s="1"/>
  <c r="B118" i="41" s="1"/>
  <c r="B119" i="41" s="1"/>
  <c r="B120" i="41" s="1"/>
  <c r="B121" i="41" s="1"/>
  <c r="B122" i="41" s="1"/>
  <c r="B124" i="41" s="1"/>
  <c r="B125" i="41" s="1"/>
  <c r="B126" i="41" s="1"/>
  <c r="B127" i="41" s="1"/>
  <c r="B128" i="41" s="1"/>
  <c r="B129" i="41" s="1"/>
  <c r="B130" i="41" s="1"/>
  <c r="B131" i="41" s="1"/>
  <c r="B133" i="41" s="1"/>
  <c r="B134" i="41" s="1"/>
  <c r="B135" i="41" s="1"/>
  <c r="B136" i="41" s="1"/>
  <c r="B138" i="41" s="1"/>
  <c r="B139" i="41" s="1"/>
  <c r="B140" i="41" s="1"/>
  <c r="B141" i="41" s="1"/>
  <c r="B142" i="41" s="1"/>
  <c r="B143" i="41" s="1"/>
  <c r="B145" i="41" s="1"/>
  <c r="B147" i="41" s="1"/>
  <c r="B148" i="41" s="1"/>
  <c r="B149" i="41" s="1"/>
  <c r="B151" i="41" s="1"/>
  <c r="B152" i="41" s="1"/>
  <c r="B153" i="41" s="1"/>
  <c r="B154" i="41" s="1"/>
  <c r="B155" i="41" s="1"/>
  <c r="B156" i="41" s="1"/>
  <c r="B157" i="41" s="1"/>
  <c r="B159" i="41" s="1"/>
  <c r="B160" i="41" s="1"/>
  <c r="B162" i="41" s="1"/>
  <c r="B164" i="41" s="1"/>
  <c r="B170" i="41" s="1"/>
  <c r="B171" i="41" s="1"/>
  <c r="B172" i="41" s="1"/>
  <c r="B173" i="41" s="1"/>
  <c r="B174" i="41" s="1"/>
  <c r="B175" i="41" s="1"/>
  <c r="B176" i="41" s="1"/>
  <c r="B178" i="41" s="1"/>
  <c r="B180" i="41" s="1"/>
  <c r="B19" i="41"/>
  <c r="AF17" i="41"/>
  <c r="H178" i="40"/>
  <c r="H89" i="40"/>
  <c r="B19" i="40"/>
  <c r="B20" i="40" s="1"/>
  <c r="B21" i="40" s="1"/>
  <c r="B22" i="40" s="1"/>
  <c r="B23" i="40" s="1"/>
  <c r="B24" i="40" s="1"/>
  <c r="B25" i="40" s="1"/>
  <c r="B26" i="40" s="1"/>
  <c r="B27" i="40" s="1"/>
  <c r="B28" i="40" s="1"/>
  <c r="B29" i="40" s="1"/>
  <c r="B30" i="40" s="1"/>
  <c r="B31" i="40" s="1"/>
  <c r="B33" i="40" s="1"/>
  <c r="B35" i="40" s="1"/>
  <c r="B40" i="40" s="1"/>
  <c r="B41" i="40" s="1"/>
  <c r="B42" i="40" s="1"/>
  <c r="B43" i="40" s="1"/>
  <c r="B44" i="40" s="1"/>
  <c r="B45" i="40" s="1"/>
  <c r="B46" i="40" s="1"/>
  <c r="B47" i="40" s="1"/>
  <c r="B48" i="40" s="1"/>
  <c r="B49" i="40" s="1"/>
  <c r="B50" i="40" s="1"/>
  <c r="B51" i="40" s="1"/>
  <c r="B52" i="40" s="1"/>
  <c r="B53" i="40" s="1"/>
  <c r="B55" i="40" s="1"/>
  <c r="B57" i="40" s="1"/>
  <c r="B62" i="40" s="1"/>
  <c r="B63" i="40" s="1"/>
  <c r="B64" i="40" s="1"/>
  <c r="B65" i="40" s="1"/>
  <c r="B66" i="40" s="1"/>
  <c r="B67" i="40" s="1"/>
  <c r="B68" i="40" s="1"/>
  <c r="B69" i="40" s="1"/>
  <c r="B70" i="40" s="1"/>
  <c r="B71" i="40" s="1"/>
  <c r="B72" i="40" s="1"/>
  <c r="B73" i="40" s="1"/>
  <c r="B74" i="40" s="1"/>
  <c r="B75" i="40" s="1"/>
  <c r="B77" i="40" s="1"/>
  <c r="B79" i="40" s="1"/>
  <c r="B84" i="40" s="1"/>
  <c r="B85" i="40" s="1"/>
  <c r="B86" i="40" s="1"/>
  <c r="B87" i="40" s="1"/>
  <c r="B88" i="40" s="1"/>
  <c r="B89" i="40" s="1"/>
  <c r="B92" i="40" s="1"/>
  <c r="B95" i="40" s="1"/>
  <c r="B97" i="40" s="1"/>
  <c r="B102" i="40" s="1"/>
  <c r="B103" i="40" s="1"/>
  <c r="B104" i="40" s="1"/>
  <c r="B108" i="40" s="1"/>
  <c r="B109" i="40" s="1"/>
  <c r="B110" i="40" s="1"/>
  <c r="B116" i="40" s="1"/>
  <c r="B117" i="40" s="1"/>
  <c r="B118" i="40" s="1"/>
  <c r="B119" i="40" s="1"/>
  <c r="B120" i="40" s="1"/>
  <c r="B121" i="40" s="1"/>
  <c r="B122" i="40" s="1"/>
  <c r="B124" i="40" s="1"/>
  <c r="B125" i="40" s="1"/>
  <c r="B126" i="40" s="1"/>
  <c r="B127" i="40" s="1"/>
  <c r="B128" i="40" s="1"/>
  <c r="B129" i="40" s="1"/>
  <c r="B130" i="40" s="1"/>
  <c r="B131" i="40" s="1"/>
  <c r="B133" i="40" s="1"/>
  <c r="B134" i="40" s="1"/>
  <c r="B135" i="40" s="1"/>
  <c r="B136" i="40" s="1"/>
  <c r="B138" i="40" s="1"/>
  <c r="B139" i="40" s="1"/>
  <c r="B140" i="40" s="1"/>
  <c r="B141" i="40" s="1"/>
  <c r="B142" i="40" s="1"/>
  <c r="B143" i="40" s="1"/>
  <c r="B145" i="40" s="1"/>
  <c r="B147" i="40" s="1"/>
  <c r="B148" i="40" s="1"/>
  <c r="B149" i="40" s="1"/>
  <c r="B151" i="40" s="1"/>
  <c r="B152" i="40" s="1"/>
  <c r="B153" i="40" s="1"/>
  <c r="B154" i="40" s="1"/>
  <c r="B155" i="40" s="1"/>
  <c r="B156" i="40" s="1"/>
  <c r="B157" i="40" s="1"/>
  <c r="B159" i="40" s="1"/>
  <c r="B160" i="40" s="1"/>
  <c r="B162" i="40" s="1"/>
  <c r="B164" i="40" s="1"/>
  <c r="B170" i="40" s="1"/>
  <c r="B171" i="40" s="1"/>
  <c r="B172" i="40" s="1"/>
  <c r="B173" i="40" s="1"/>
  <c r="B174" i="40" s="1"/>
  <c r="B175" i="40" s="1"/>
  <c r="B176" i="40" s="1"/>
  <c r="B178" i="40" s="1"/>
  <c r="B180" i="40" s="1"/>
  <c r="AE179" i="39"/>
  <c r="H178" i="39"/>
  <c r="AE177" i="39"/>
  <c r="AE169" i="39"/>
  <c r="AE168" i="39"/>
  <c r="AE167" i="39"/>
  <c r="AE165" i="39"/>
  <c r="AE163" i="39"/>
  <c r="H162" i="39"/>
  <c r="AE161" i="39"/>
  <c r="AE158" i="39"/>
  <c r="AE150" i="39"/>
  <c r="AE146" i="39"/>
  <c r="AE144" i="39"/>
  <c r="AE137" i="39"/>
  <c r="AE132" i="39"/>
  <c r="AE123" i="39"/>
  <c r="AE115" i="39"/>
  <c r="AE114" i="39"/>
  <c r="AE113" i="39"/>
  <c r="AE112" i="39"/>
  <c r="AE111" i="39"/>
  <c r="H110" i="39"/>
  <c r="AE107" i="39"/>
  <c r="AE106" i="39"/>
  <c r="AE105" i="39"/>
  <c r="H104" i="39"/>
  <c r="AE101" i="39"/>
  <c r="AE100" i="39"/>
  <c r="AE99" i="39"/>
  <c r="AE98" i="39"/>
  <c r="AE96" i="39"/>
  <c r="AE94" i="39"/>
  <c r="AE93" i="39"/>
  <c r="AE91" i="39"/>
  <c r="AE90" i="39"/>
  <c r="H89" i="39"/>
  <c r="AE83" i="39"/>
  <c r="AE82" i="39"/>
  <c r="AE81" i="39"/>
  <c r="AE80" i="39"/>
  <c r="AE78" i="39"/>
  <c r="AE76" i="39"/>
  <c r="H75" i="39"/>
  <c r="H79" i="39" s="1"/>
  <c r="AE56" i="39"/>
  <c r="AE54" i="39"/>
  <c r="H53" i="39"/>
  <c r="H57" i="39" s="1"/>
  <c r="AE34" i="39"/>
  <c r="AE32" i="39"/>
  <c r="H31" i="39"/>
  <c r="H35" i="39" s="1"/>
  <c r="B19" i="39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3" i="39" s="1"/>
  <c r="B35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5" i="39" s="1"/>
  <c r="B57" i="39" s="1"/>
  <c r="B62" i="39" s="1"/>
  <c r="B63" i="39" s="1"/>
  <c r="B64" i="39" s="1"/>
  <c r="B65" i="39" s="1"/>
  <c r="B66" i="39" s="1"/>
  <c r="B67" i="39" s="1"/>
  <c r="B68" i="39" s="1"/>
  <c r="B69" i="39" s="1"/>
  <c r="B70" i="39" s="1"/>
  <c r="B71" i="39" s="1"/>
  <c r="B72" i="39" s="1"/>
  <c r="B73" i="39" s="1"/>
  <c r="B74" i="39" s="1"/>
  <c r="B75" i="39" s="1"/>
  <c r="B77" i="39" s="1"/>
  <c r="B79" i="39" s="1"/>
  <c r="B84" i="39" s="1"/>
  <c r="B85" i="39" s="1"/>
  <c r="B86" i="39" s="1"/>
  <c r="B87" i="39" s="1"/>
  <c r="B88" i="39" s="1"/>
  <c r="B89" i="39" s="1"/>
  <c r="B92" i="39" s="1"/>
  <c r="B95" i="39" s="1"/>
  <c r="B97" i="39" s="1"/>
  <c r="B102" i="39" s="1"/>
  <c r="B103" i="39" s="1"/>
  <c r="B104" i="39" s="1"/>
  <c r="B108" i="39" s="1"/>
  <c r="B109" i="39" s="1"/>
  <c r="B110" i="39" s="1"/>
  <c r="B116" i="39" s="1"/>
  <c r="B117" i="39" s="1"/>
  <c r="B118" i="39" s="1"/>
  <c r="B119" i="39" s="1"/>
  <c r="B120" i="39" s="1"/>
  <c r="B121" i="39" s="1"/>
  <c r="B122" i="39" s="1"/>
  <c r="B124" i="39" s="1"/>
  <c r="B125" i="39" s="1"/>
  <c r="B126" i="39" s="1"/>
  <c r="B127" i="39" s="1"/>
  <c r="B128" i="39" s="1"/>
  <c r="B129" i="39" s="1"/>
  <c r="B130" i="39" s="1"/>
  <c r="B131" i="39" s="1"/>
  <c r="B133" i="39" s="1"/>
  <c r="B134" i="39" s="1"/>
  <c r="B135" i="39" s="1"/>
  <c r="B136" i="39" s="1"/>
  <c r="B138" i="39" s="1"/>
  <c r="B139" i="39" s="1"/>
  <c r="B140" i="39" s="1"/>
  <c r="B141" i="39" s="1"/>
  <c r="B142" i="39" s="1"/>
  <c r="B143" i="39" s="1"/>
  <c r="B145" i="39" s="1"/>
  <c r="B147" i="39" s="1"/>
  <c r="B148" i="39" s="1"/>
  <c r="B149" i="39" s="1"/>
  <c r="B151" i="39" s="1"/>
  <c r="B152" i="39" s="1"/>
  <c r="B153" i="39" s="1"/>
  <c r="B154" i="39" s="1"/>
  <c r="B155" i="39" s="1"/>
  <c r="B156" i="39" s="1"/>
  <c r="B157" i="39" s="1"/>
  <c r="B159" i="39" s="1"/>
  <c r="B160" i="39" s="1"/>
  <c r="B162" i="39" s="1"/>
  <c r="B164" i="39" s="1"/>
  <c r="B170" i="39" s="1"/>
  <c r="B171" i="39" s="1"/>
  <c r="B172" i="39" s="1"/>
  <c r="B173" i="39" s="1"/>
  <c r="B174" i="39" s="1"/>
  <c r="B175" i="39" s="1"/>
  <c r="B176" i="39" s="1"/>
  <c r="B178" i="39" s="1"/>
  <c r="B180" i="39" s="1"/>
  <c r="Z179" i="38"/>
  <c r="H178" i="38"/>
  <c r="Z177" i="38"/>
  <c r="L176" i="38"/>
  <c r="L175" i="38"/>
  <c r="L173" i="38"/>
  <c r="L172" i="38"/>
  <c r="L170" i="38"/>
  <c r="Z169" i="38"/>
  <c r="Z168" i="38"/>
  <c r="Z167" i="38"/>
  <c r="Z166" i="38"/>
  <c r="Z165" i="38"/>
  <c r="Z163" i="38"/>
  <c r="Z161" i="38"/>
  <c r="Z158" i="38"/>
  <c r="L156" i="38"/>
  <c r="L155" i="38"/>
  <c r="L154" i="38"/>
  <c r="L153" i="38"/>
  <c r="L152" i="38"/>
  <c r="Z150" i="38"/>
  <c r="L149" i="38"/>
  <c r="L148" i="38"/>
  <c r="Z146" i="38"/>
  <c r="Z144" i="38"/>
  <c r="L143" i="38"/>
  <c r="L142" i="38"/>
  <c r="L141" i="38"/>
  <c r="L140" i="38"/>
  <c r="L139" i="38"/>
  <c r="Z137" i="38"/>
  <c r="L136" i="38"/>
  <c r="L135" i="38"/>
  <c r="L134" i="38"/>
  <c r="L133" i="38"/>
  <c r="Z132" i="38"/>
  <c r="L131" i="38"/>
  <c r="L130" i="38"/>
  <c r="L129" i="38"/>
  <c r="L128" i="38"/>
  <c r="L127" i="38"/>
  <c r="L125" i="38"/>
  <c r="L124" i="38"/>
  <c r="Z123" i="38"/>
  <c r="L122" i="38"/>
  <c r="L121" i="38"/>
  <c r="L120" i="38"/>
  <c r="L119" i="38"/>
  <c r="L118" i="38"/>
  <c r="L117" i="38"/>
  <c r="L116" i="38"/>
  <c r="Z115" i="38"/>
  <c r="Z114" i="38"/>
  <c r="Z113" i="38"/>
  <c r="Z112" i="38"/>
  <c r="Z111" i="38"/>
  <c r="H110" i="38"/>
  <c r="L109" i="38"/>
  <c r="L108" i="38"/>
  <c r="Z107" i="38"/>
  <c r="Z106" i="38"/>
  <c r="Z105" i="38"/>
  <c r="H104" i="38"/>
  <c r="L103" i="38"/>
  <c r="Z101" i="38"/>
  <c r="Z100" i="38"/>
  <c r="Z99" i="38"/>
  <c r="Z98" i="38"/>
  <c r="Z96" i="38"/>
  <c r="V95" i="38"/>
  <c r="Z94" i="38"/>
  <c r="Z93" i="38"/>
  <c r="Z91" i="38"/>
  <c r="Z90" i="38"/>
  <c r="H89" i="38"/>
  <c r="L88" i="38"/>
  <c r="L87" i="38"/>
  <c r="L85" i="38"/>
  <c r="L84" i="38"/>
  <c r="Z83" i="38"/>
  <c r="Z82" i="38"/>
  <c r="Z81" i="38"/>
  <c r="Z80" i="38"/>
  <c r="H79" i="38"/>
  <c r="H92" i="38" s="1"/>
  <c r="Z78" i="38"/>
  <c r="Z76" i="38"/>
  <c r="H75" i="38"/>
  <c r="Z61" i="38"/>
  <c r="Z60" i="38"/>
  <c r="Z59" i="38"/>
  <c r="Z58" i="38"/>
  <c r="Z56" i="38"/>
  <c r="L55" i="38"/>
  <c r="Z54" i="38"/>
  <c r="H53" i="38"/>
  <c r="H57" i="38" s="1"/>
  <c r="L52" i="38"/>
  <c r="L51" i="38"/>
  <c r="L50" i="38"/>
  <c r="L49" i="38"/>
  <c r="L48" i="38"/>
  <c r="L47" i="38"/>
  <c r="L46" i="38"/>
  <c r="L45" i="38"/>
  <c r="L44" i="38"/>
  <c r="L43" i="38"/>
  <c r="L42" i="38"/>
  <c r="L41" i="38"/>
  <c r="L40" i="38"/>
  <c r="Z39" i="38"/>
  <c r="Z38" i="38"/>
  <c r="Z37" i="38"/>
  <c r="Z36" i="38"/>
  <c r="H35" i="38"/>
  <c r="Z34" i="38"/>
  <c r="L33" i="38"/>
  <c r="Z32" i="38"/>
  <c r="H31" i="38"/>
  <c r="L30" i="38"/>
  <c r="L29" i="38"/>
  <c r="L27" i="38"/>
  <c r="L26" i="38"/>
  <c r="L25" i="38"/>
  <c r="L24" i="38"/>
  <c r="L22" i="38"/>
  <c r="L21" i="38"/>
  <c r="L19" i="38"/>
  <c r="B19" i="38"/>
  <c r="B20" i="38" s="1"/>
  <c r="B21" i="38" s="1"/>
  <c r="B22" i="38" s="1"/>
  <c r="B23" i="38" s="1"/>
  <c r="B24" i="38" s="1"/>
  <c r="B25" i="38" s="1"/>
  <c r="B26" i="38" s="1"/>
  <c r="B27" i="38" s="1"/>
  <c r="B28" i="38" s="1"/>
  <c r="B29" i="38" s="1"/>
  <c r="B30" i="38" s="1"/>
  <c r="B31" i="38" s="1"/>
  <c r="B33" i="38" s="1"/>
  <c r="B35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5" i="38" s="1"/>
  <c r="B57" i="38" s="1"/>
  <c r="B62" i="38" s="1"/>
  <c r="B63" i="38" s="1"/>
  <c r="B64" i="38" s="1"/>
  <c r="B65" i="38" s="1"/>
  <c r="B66" i="38" s="1"/>
  <c r="B67" i="38" s="1"/>
  <c r="B68" i="38" s="1"/>
  <c r="B69" i="38" s="1"/>
  <c r="B70" i="38" s="1"/>
  <c r="B71" i="38" s="1"/>
  <c r="B72" i="38" s="1"/>
  <c r="B73" i="38" s="1"/>
  <c r="B74" i="38" s="1"/>
  <c r="B75" i="38" s="1"/>
  <c r="B77" i="38" s="1"/>
  <c r="B79" i="38" s="1"/>
  <c r="B84" i="38" s="1"/>
  <c r="B85" i="38" s="1"/>
  <c r="B86" i="38" s="1"/>
  <c r="B87" i="38" s="1"/>
  <c r="B88" i="38" s="1"/>
  <c r="B89" i="38" s="1"/>
  <c r="B92" i="38" s="1"/>
  <c r="B95" i="38" s="1"/>
  <c r="B97" i="38" s="1"/>
  <c r="B102" i="38" s="1"/>
  <c r="B103" i="38" s="1"/>
  <c r="B104" i="38" s="1"/>
  <c r="B108" i="38" s="1"/>
  <c r="B109" i="38" s="1"/>
  <c r="B110" i="38" s="1"/>
  <c r="B116" i="38" s="1"/>
  <c r="B117" i="38" s="1"/>
  <c r="B118" i="38" s="1"/>
  <c r="B119" i="38" s="1"/>
  <c r="B120" i="38" s="1"/>
  <c r="B121" i="38" s="1"/>
  <c r="B122" i="38" s="1"/>
  <c r="B124" i="38" s="1"/>
  <c r="B125" i="38" s="1"/>
  <c r="B126" i="38" s="1"/>
  <c r="B127" i="38" s="1"/>
  <c r="B128" i="38" s="1"/>
  <c r="B129" i="38" s="1"/>
  <c r="B130" i="38" s="1"/>
  <c r="B131" i="38" s="1"/>
  <c r="B133" i="38" s="1"/>
  <c r="B134" i="38" s="1"/>
  <c r="B135" i="38" s="1"/>
  <c r="B136" i="38" s="1"/>
  <c r="B138" i="38" s="1"/>
  <c r="B139" i="38" s="1"/>
  <c r="B140" i="38" s="1"/>
  <c r="B141" i="38" s="1"/>
  <c r="B142" i="38" s="1"/>
  <c r="B143" i="38" s="1"/>
  <c r="B145" i="38" s="1"/>
  <c r="B147" i="38" s="1"/>
  <c r="B148" i="38" s="1"/>
  <c r="B149" i="38" s="1"/>
  <c r="B151" i="38" s="1"/>
  <c r="B152" i="38" s="1"/>
  <c r="B153" i="38" s="1"/>
  <c r="B154" i="38" s="1"/>
  <c r="B155" i="38" s="1"/>
  <c r="B156" i="38" s="1"/>
  <c r="B157" i="38" s="1"/>
  <c r="B159" i="38" s="1"/>
  <c r="B160" i="38" s="1"/>
  <c r="B162" i="38" s="1"/>
  <c r="B164" i="38" s="1"/>
  <c r="B170" i="38" s="1"/>
  <c r="B171" i="38" s="1"/>
  <c r="B172" i="38" s="1"/>
  <c r="B173" i="38" s="1"/>
  <c r="B174" i="38" s="1"/>
  <c r="B175" i="38" s="1"/>
  <c r="B176" i="38" s="1"/>
  <c r="B178" i="38" s="1"/>
  <c r="B180" i="38" s="1"/>
  <c r="L18" i="38"/>
  <c r="Z17" i="38"/>
  <c r="Z16" i="38"/>
  <c r="Z15" i="38"/>
  <c r="Z14" i="38"/>
  <c r="A25" i="37"/>
  <c r="A26" i="37" s="1"/>
  <c r="A27" i="37" s="1"/>
  <c r="A28" i="37" s="1"/>
  <c r="A29" i="37" s="1"/>
  <c r="A30" i="37" s="1"/>
  <c r="A31" i="37" s="1"/>
  <c r="A32" i="37" s="1"/>
  <c r="A33" i="37" s="1"/>
  <c r="A34" i="37" s="1"/>
  <c r="A36" i="37" s="1"/>
  <c r="A38" i="37" s="1"/>
  <c r="A40" i="37" s="1"/>
  <c r="B31" i="51" l="1"/>
  <c r="B26" i="49"/>
  <c r="B29" i="49" s="1"/>
  <c r="AN16" i="10"/>
  <c r="AN51" i="17"/>
  <c r="AN53" i="17" s="1"/>
  <c r="AN51" i="10"/>
  <c r="AN53" i="10" s="1"/>
  <c r="H92" i="39"/>
  <c r="F67" i="38"/>
  <c r="L67" i="38" s="1"/>
  <c r="F77" i="38"/>
  <c r="F72" i="38"/>
  <c r="L72" i="38" s="1"/>
  <c r="L95" i="38"/>
  <c r="P95" i="38"/>
  <c r="R95" i="38"/>
  <c r="T95" i="38"/>
  <c r="F62" i="38"/>
  <c r="L62" i="38" s="1"/>
  <c r="X95" i="38"/>
  <c r="Z95" i="38" s="1"/>
  <c r="F64" i="38"/>
  <c r="L64" i="38" s="1"/>
  <c r="F89" i="38"/>
  <c r="L53" i="38"/>
  <c r="L57" i="38" s="1"/>
  <c r="H92" i="41"/>
  <c r="F68" i="38"/>
  <c r="L68" i="38" s="1"/>
  <c r="F70" i="38"/>
  <c r="L70" i="38" s="1"/>
  <c r="L77" i="38"/>
  <c r="F31" i="38"/>
  <c r="L20" i="38"/>
  <c r="L28" i="38"/>
  <c r="F104" i="38"/>
  <c r="L110" i="38"/>
  <c r="L138" i="38"/>
  <c r="L23" i="38"/>
  <c r="F65" i="38"/>
  <c r="F73" i="38"/>
  <c r="L86" i="38"/>
  <c r="L102" i="38"/>
  <c r="F178" i="38"/>
  <c r="F53" i="38"/>
  <c r="F63" i="38"/>
  <c r="F71" i="38"/>
  <c r="F162" i="38"/>
  <c r="F66" i="38"/>
  <c r="F74" i="38"/>
  <c r="L126" i="38"/>
  <c r="F69" i="38"/>
  <c r="L171" i="38"/>
  <c r="F110" i="38"/>
  <c r="L147" i="38"/>
  <c r="L174" i="38"/>
  <c r="B32" i="51" l="1"/>
  <c r="B30" i="49"/>
  <c r="B33" i="49" s="1"/>
  <c r="B34" i="49" s="1"/>
  <c r="B35" i="49" s="1"/>
  <c r="B36" i="49" s="1"/>
  <c r="B37" i="49" s="1"/>
  <c r="B38" i="49" s="1"/>
  <c r="B39" i="49" s="1"/>
  <c r="B40" i="49" s="1"/>
  <c r="B43" i="49" s="1"/>
  <c r="B44" i="49" s="1"/>
  <c r="B45" i="49" s="1"/>
  <c r="B48" i="49" s="1"/>
  <c r="B49" i="49" s="1"/>
  <c r="B50" i="49" s="1"/>
  <c r="B51" i="49" s="1"/>
  <c r="B52" i="49" s="1"/>
  <c r="B53" i="49" s="1"/>
  <c r="B54" i="49" s="1"/>
  <c r="B55" i="49" s="1"/>
  <c r="AN70" i="17"/>
  <c r="R69" i="38"/>
  <c r="V70" i="38"/>
  <c r="L31" i="38"/>
  <c r="L35" i="38" s="1"/>
  <c r="X172" i="38"/>
  <c r="Z172" i="38" s="1"/>
  <c r="V68" i="38"/>
  <c r="T70" i="38"/>
  <c r="X139" i="38"/>
  <c r="Z139" i="38" s="1"/>
  <c r="T71" i="38"/>
  <c r="X52" i="38"/>
  <c r="Z52" i="38" s="1"/>
  <c r="V69" i="38"/>
  <c r="R70" i="38"/>
  <c r="X124" i="38"/>
  <c r="Z124" i="38" s="1"/>
  <c r="T69" i="38"/>
  <c r="T73" i="38"/>
  <c r="X148" i="38"/>
  <c r="Z148" i="38" s="1"/>
  <c r="T72" i="38"/>
  <c r="X131" i="38"/>
  <c r="Z131" i="38" s="1"/>
  <c r="V73" i="38"/>
  <c r="P68" i="38"/>
  <c r="X129" i="38"/>
  <c r="Z129" i="38" s="1"/>
  <c r="R71" i="38"/>
  <c r="X29" i="38"/>
  <c r="Z29" i="38" s="1"/>
  <c r="X87" i="38"/>
  <c r="Z87" i="38" s="1"/>
  <c r="X47" i="38"/>
  <c r="Z47" i="38" s="1"/>
  <c r="X143" i="38"/>
  <c r="Z143" i="38" s="1"/>
  <c r="R68" i="38"/>
  <c r="X154" i="38"/>
  <c r="Z154" i="38" s="1"/>
  <c r="R73" i="38"/>
  <c r="X142" i="38"/>
  <c r="Z142" i="38" s="1"/>
  <c r="X140" i="38"/>
  <c r="Z140" i="38" s="1"/>
  <c r="X50" i="38"/>
  <c r="Z50" i="38" s="1"/>
  <c r="R72" i="38"/>
  <c r="X24" i="38"/>
  <c r="Z24" i="38" s="1"/>
  <c r="X155" i="38"/>
  <c r="Z155" i="38" s="1"/>
  <c r="X133" i="38"/>
  <c r="Z133" i="38" s="1"/>
  <c r="X175" i="38"/>
  <c r="Z175" i="38" s="1"/>
  <c r="F35" i="38"/>
  <c r="X170" i="38"/>
  <c r="L74" i="38"/>
  <c r="P70" i="38"/>
  <c r="X26" i="38"/>
  <c r="Z26" i="38" s="1"/>
  <c r="X121" i="38"/>
  <c r="Z121" i="38" s="1"/>
  <c r="L104" i="38"/>
  <c r="X156" i="38"/>
  <c r="Z156" i="38" s="1"/>
  <c r="X116" i="38"/>
  <c r="X25" i="38"/>
  <c r="Z25" i="38" s="1"/>
  <c r="P69" i="38"/>
  <c r="X141" i="38"/>
  <c r="Z141" i="38" s="1"/>
  <c r="L89" i="38"/>
  <c r="V72" i="38"/>
  <c r="X40" i="38"/>
  <c r="L65" i="38"/>
  <c r="F75" i="38"/>
  <c r="X173" i="38"/>
  <c r="Z173" i="38" s="1"/>
  <c r="X134" i="38"/>
  <c r="Z134" i="38" s="1"/>
  <c r="X176" i="38"/>
  <c r="Z176" i="38" s="1"/>
  <c r="L66" i="38"/>
  <c r="L71" i="38"/>
  <c r="X46" i="38"/>
  <c r="Z46" i="38" s="1"/>
  <c r="X51" i="38"/>
  <c r="Z51" i="38" s="1"/>
  <c r="P73" i="38"/>
  <c r="L73" i="38"/>
  <c r="L63" i="38"/>
  <c r="X48" i="38"/>
  <c r="Z48" i="38" s="1"/>
  <c r="X27" i="38"/>
  <c r="Z27" i="38" s="1"/>
  <c r="P71" i="38"/>
  <c r="X128" i="38"/>
  <c r="Z128" i="38" s="1"/>
  <c r="X130" i="38"/>
  <c r="Z130" i="38" s="1"/>
  <c r="L178" i="38"/>
  <c r="X135" i="38"/>
  <c r="Z135" i="38" s="1"/>
  <c r="T68" i="38"/>
  <c r="X49" i="38"/>
  <c r="Z49" i="38" s="1"/>
  <c r="X152" i="38"/>
  <c r="Z152" i="38" s="1"/>
  <c r="F57" i="38"/>
  <c r="X120" i="38"/>
  <c r="Z120" i="38" s="1"/>
  <c r="V71" i="38"/>
  <c r="X149" i="38"/>
  <c r="Z149" i="38" s="1"/>
  <c r="L69" i="38"/>
  <c r="X136" i="38"/>
  <c r="Z136" i="38" s="1"/>
  <c r="X153" i="38"/>
  <c r="Z153" i="38" s="1"/>
  <c r="A28" i="5"/>
  <c r="A29" i="5" s="1"/>
  <c r="A30" i="5" s="1"/>
  <c r="A31" i="5" s="1"/>
  <c r="A32" i="5" s="1"/>
  <c r="A33" i="5" s="1"/>
  <c r="B35" i="51" l="1"/>
  <c r="B36" i="51" s="1"/>
  <c r="B37" i="51" s="1"/>
  <c r="B39" i="51" s="1"/>
  <c r="B43" i="51" s="1"/>
  <c r="B44" i="51" s="1"/>
  <c r="B45" i="51" s="1"/>
  <c r="B46" i="51" s="1"/>
  <c r="B47" i="51" s="1"/>
  <c r="B48" i="51" s="1"/>
  <c r="B49" i="51" s="1"/>
  <c r="B50" i="51" s="1"/>
  <c r="L75" i="38"/>
  <c r="L79" i="38" s="1"/>
  <c r="L92" i="38" s="1"/>
  <c r="L97" i="38" s="1"/>
  <c r="X70" i="38"/>
  <c r="Z70" i="38" s="1"/>
  <c r="X68" i="38"/>
  <c r="Z68" i="38" s="1"/>
  <c r="X69" i="38"/>
  <c r="Z69" i="38" s="1"/>
  <c r="V178" i="38"/>
  <c r="P178" i="38"/>
  <c r="X73" i="38"/>
  <c r="Z73" i="38" s="1"/>
  <c r="R178" i="38"/>
  <c r="X138" i="38"/>
  <c r="Z138" i="38" s="1"/>
  <c r="T178" i="38"/>
  <c r="X174" i="38"/>
  <c r="Z174" i="38" s="1"/>
  <c r="Z40" i="38"/>
  <c r="X28" i="38"/>
  <c r="Z28" i="38" s="1"/>
  <c r="P72" i="38"/>
  <c r="X72" i="38" s="1"/>
  <c r="Z72" i="38" s="1"/>
  <c r="F79" i="38"/>
  <c r="X171" i="38"/>
  <c r="Z171" i="38" s="1"/>
  <c r="Z116" i="38"/>
  <c r="Z170" i="38"/>
  <c r="X147" i="38"/>
  <c r="Z147" i="38" s="1"/>
  <c r="X126" i="38"/>
  <c r="Z126" i="38" s="1"/>
  <c r="X71" i="38"/>
  <c r="Z71" i="38" s="1"/>
  <c r="A39" i="5"/>
  <c r="A41" i="5" s="1"/>
  <c r="A43" i="5" s="1"/>
  <c r="B11" i="10"/>
  <c r="B12" i="10" s="1"/>
  <c r="B13" i="10" s="1"/>
  <c r="B14" i="10" s="1"/>
  <c r="B15" i="10" s="1"/>
  <c r="B16" i="10" s="1"/>
  <c r="B19" i="10" s="1"/>
  <c r="B20" i="10" s="1"/>
  <c r="B21" i="10" s="1"/>
  <c r="B22" i="10" s="1"/>
  <c r="B23" i="10" s="1"/>
  <c r="B26" i="10" s="1"/>
  <c r="B27" i="10" s="1"/>
  <c r="B28" i="10" s="1"/>
  <c r="B29" i="10" s="1"/>
  <c r="B30" i="10" s="1"/>
  <c r="B31" i="10" s="1"/>
  <c r="B32" i="10" s="1"/>
  <c r="B33" i="10" s="1"/>
  <c r="B36" i="10" s="1"/>
  <c r="B37" i="10" s="1"/>
  <c r="B38" i="10" s="1"/>
  <c r="B40" i="10" s="1"/>
  <c r="B41" i="10" s="1"/>
  <c r="B42" i="10" s="1"/>
  <c r="B43" i="10" s="1"/>
  <c r="B44" i="10" s="1"/>
  <c r="B45" i="10" s="1"/>
  <c r="B47" i="10" s="1"/>
  <c r="B48" i="10" s="1"/>
  <c r="B49" i="10" s="1"/>
  <c r="B50" i="10" s="1"/>
  <c r="B51" i="10" s="1"/>
  <c r="B53" i="10" s="1"/>
  <c r="H49" i="10"/>
  <c r="N49" i="10" s="1"/>
  <c r="H48" i="10"/>
  <c r="N48" i="10" s="1"/>
  <c r="H47" i="10"/>
  <c r="N47" i="10" s="1"/>
  <c r="H40" i="10"/>
  <c r="N40" i="10" s="1"/>
  <c r="B11" i="17"/>
  <c r="B12" i="17" s="1"/>
  <c r="B13" i="17" s="1"/>
  <c r="B14" i="17" s="1"/>
  <c r="B15" i="17" s="1"/>
  <c r="B16" i="17" s="1"/>
  <c r="B19" i="17" s="1"/>
  <c r="B20" i="17" s="1"/>
  <c r="B21" i="17" s="1"/>
  <c r="B22" i="17" s="1"/>
  <c r="B23" i="17" s="1"/>
  <c r="B26" i="17" s="1"/>
  <c r="B27" i="17" s="1"/>
  <c r="B28" i="17" s="1"/>
  <c r="B29" i="17" s="1"/>
  <c r="B30" i="17" s="1"/>
  <c r="B31" i="17" s="1"/>
  <c r="B32" i="17" s="1"/>
  <c r="B33" i="17" s="1"/>
  <c r="B36" i="17" s="1"/>
  <c r="B37" i="17" s="1"/>
  <c r="B38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3" i="17" s="1"/>
  <c r="J33" i="17"/>
  <c r="B12" i="16"/>
  <c r="B13" i="16" s="1"/>
  <c r="B14" i="16" s="1"/>
  <c r="B15" i="16" s="1"/>
  <c r="B16" i="16" s="1"/>
  <c r="B17" i="16" s="1"/>
  <c r="B20" i="16" s="1"/>
  <c r="B21" i="16" s="1"/>
  <c r="B22" i="16" s="1"/>
  <c r="B23" i="16" s="1"/>
  <c r="B24" i="16" s="1"/>
  <c r="B27" i="16" s="1"/>
  <c r="B28" i="16" s="1"/>
  <c r="B29" i="16" s="1"/>
  <c r="B30" i="16" s="1"/>
  <c r="B31" i="16" s="1"/>
  <c r="B32" i="16" s="1"/>
  <c r="B33" i="16" s="1"/>
  <c r="B34" i="16" s="1"/>
  <c r="B37" i="16" s="1"/>
  <c r="B38" i="16" s="1"/>
  <c r="B39" i="16" s="1"/>
  <c r="B41" i="16" s="1"/>
  <c r="B42" i="16" s="1"/>
  <c r="B43" i="16" s="1"/>
  <c r="B44" i="16" s="1"/>
  <c r="B45" i="16" s="1"/>
  <c r="B46" i="16" s="1"/>
  <c r="B48" i="16" s="1"/>
  <c r="B49" i="16" s="1"/>
  <c r="B50" i="16" s="1"/>
  <c r="B51" i="16" s="1"/>
  <c r="X178" i="38" l="1"/>
  <c r="Z178" i="38" s="1"/>
  <c r="F92" i="38"/>
  <c r="F97" i="38" l="1"/>
  <c r="F164" i="38" l="1"/>
  <c r="F180" i="38" l="1"/>
  <c r="AB16" i="5" l="1"/>
  <c r="J51" i="17" l="1"/>
  <c r="N40" i="17" l="1"/>
  <c r="E23" i="5" l="1"/>
  <c r="E29" i="5" l="1"/>
  <c r="E28" i="5" l="1"/>
  <c r="E27" i="5" l="1"/>
  <c r="E30" i="5" l="1"/>
  <c r="E33" i="5" l="1"/>
  <c r="E32" i="5" l="1"/>
  <c r="AN17" i="16" l="1"/>
  <c r="AN24" i="16"/>
  <c r="AN34" i="16"/>
  <c r="AN52" i="16"/>
  <c r="AN72" i="16" s="1"/>
  <c r="G17" i="5" l="1"/>
  <c r="H17" i="5"/>
  <c r="H39" i="5" s="1"/>
  <c r="I17" i="5"/>
  <c r="N17" i="5"/>
  <c r="O17" i="5"/>
  <c r="P17" i="5"/>
  <c r="Q17" i="5"/>
  <c r="V17" i="5"/>
  <c r="W17" i="5"/>
  <c r="Y17" i="5"/>
  <c r="Z17" i="5"/>
  <c r="J17" i="5"/>
  <c r="K17" i="5"/>
  <c r="L17" i="5"/>
  <c r="M17" i="5"/>
  <c r="R17" i="5"/>
  <c r="S17" i="5"/>
  <c r="T17" i="5"/>
  <c r="U17" i="5"/>
  <c r="AA17" i="5"/>
  <c r="G24" i="5"/>
  <c r="L24" i="5"/>
  <c r="M24" i="5"/>
  <c r="N24" i="5"/>
  <c r="O24" i="5"/>
  <c r="T24" i="5"/>
  <c r="U24" i="5"/>
  <c r="V24" i="5"/>
  <c r="W24" i="5"/>
  <c r="H24" i="5"/>
  <c r="I24" i="5"/>
  <c r="J24" i="5"/>
  <c r="K24" i="5"/>
  <c r="P24" i="5"/>
  <c r="Q24" i="5"/>
  <c r="R24" i="5"/>
  <c r="S24" i="5"/>
  <c r="Y24" i="5"/>
  <c r="Z24" i="5"/>
  <c r="AA24" i="5"/>
  <c r="J37" i="5"/>
  <c r="K37" i="5"/>
  <c r="R37" i="5"/>
  <c r="R39" i="5" s="1"/>
  <c r="R43" i="5" s="1"/>
  <c r="S37" i="5"/>
  <c r="S39" i="5" s="1"/>
  <c r="S43" i="5" s="1"/>
  <c r="AA37" i="5"/>
  <c r="AA39" i="5" s="1"/>
  <c r="AA43" i="5" s="1"/>
  <c r="M37" i="5"/>
  <c r="N37" i="5"/>
  <c r="U37" i="5"/>
  <c r="V37" i="5"/>
  <c r="G37" i="5"/>
  <c r="O37" i="5"/>
  <c r="W37" i="5"/>
  <c r="H37" i="5"/>
  <c r="I37" i="5"/>
  <c r="P37" i="5"/>
  <c r="Q37" i="5"/>
  <c r="Y37" i="5"/>
  <c r="Z37" i="5"/>
  <c r="J39" i="5"/>
  <c r="J43" i="5" s="1"/>
  <c r="H43" i="5"/>
  <c r="F16" i="17"/>
  <c r="N10" i="17"/>
  <c r="N11" i="17"/>
  <c r="N12" i="17"/>
  <c r="J13" i="17"/>
  <c r="N14" i="17"/>
  <c r="N15" i="17"/>
  <c r="H16" i="17"/>
  <c r="H23" i="17"/>
  <c r="N19" i="17"/>
  <c r="N20" i="17"/>
  <c r="N21" i="17"/>
  <c r="N22" i="17"/>
  <c r="F23" i="17"/>
  <c r="J23" i="17"/>
  <c r="F33" i="17"/>
  <c r="N26" i="17"/>
  <c r="N27" i="17"/>
  <c r="N28" i="17"/>
  <c r="N29" i="17"/>
  <c r="N30" i="17"/>
  <c r="N31" i="17"/>
  <c r="N32" i="17"/>
  <c r="N36" i="17"/>
  <c r="N37" i="17"/>
  <c r="N38" i="17"/>
  <c r="N41" i="17"/>
  <c r="N42" i="17"/>
  <c r="N43" i="17"/>
  <c r="N44" i="17"/>
  <c r="N45" i="17"/>
  <c r="N47" i="17"/>
  <c r="N48" i="17"/>
  <c r="N49" i="17"/>
  <c r="N50" i="17"/>
  <c r="AK23" i="17" l="1"/>
  <c r="N51" i="17"/>
  <c r="T51" i="17"/>
  <c r="U51" i="17"/>
  <c r="AC51" i="17"/>
  <c r="AE51" i="17"/>
  <c r="W33" i="17"/>
  <c r="N33" i="17"/>
  <c r="AK33" i="17"/>
  <c r="AD33" i="17"/>
  <c r="AE33" i="17"/>
  <c r="Z23" i="17"/>
  <c r="R23" i="17"/>
  <c r="AB23" i="17"/>
  <c r="T23" i="17"/>
  <c r="U23" i="17"/>
  <c r="N13" i="17"/>
  <c r="J16" i="17"/>
  <c r="J53" i="17" s="1"/>
  <c r="AL51" i="17"/>
  <c r="AB51" i="17"/>
  <c r="AM51" i="17"/>
  <c r="V51" i="17"/>
  <c r="AD51" i="17"/>
  <c r="X51" i="17"/>
  <c r="F51" i="17"/>
  <c r="F53" i="17" s="1"/>
  <c r="AM23" i="17"/>
  <c r="S23" i="17"/>
  <c r="X33" i="17"/>
  <c r="H51" i="17"/>
  <c r="W51" i="17"/>
  <c r="AL23" i="17"/>
  <c r="V23" i="17"/>
  <c r="AD23" i="17"/>
  <c r="N23" i="17"/>
  <c r="AI23" i="17"/>
  <c r="Y23" i="17"/>
  <c r="U33" i="17"/>
  <c r="X23" i="17"/>
  <c r="AM33" i="17"/>
  <c r="AC33" i="17"/>
  <c r="Y51" i="17"/>
  <c r="H33" i="17"/>
  <c r="H53" i="17" s="1"/>
  <c r="AA33" i="17"/>
  <c r="S33" i="17"/>
  <c r="AG33" i="17"/>
  <c r="AE23" i="17"/>
  <c r="AG23" i="17"/>
  <c r="W23" i="17"/>
  <c r="K39" i="5"/>
  <c r="K43" i="5" s="1"/>
  <c r="E35" i="5"/>
  <c r="U39" i="5"/>
  <c r="U43" i="5" s="1"/>
  <c r="M39" i="5"/>
  <c r="M43" i="5" s="1"/>
  <c r="E36" i="5"/>
  <c r="T39" i="5"/>
  <c r="T43" i="5" s="1"/>
  <c r="E19" i="5"/>
  <c r="E31" i="5"/>
  <c r="E22" i="5"/>
  <c r="Z39" i="5"/>
  <c r="Z43" i="5" s="1"/>
  <c r="Q39" i="5"/>
  <c r="Q43" i="5" s="1"/>
  <c r="I39" i="5"/>
  <c r="I43" i="5" s="1"/>
  <c r="E41" i="5"/>
  <c r="Y39" i="5"/>
  <c r="Y43" i="5" s="1"/>
  <c r="P39" i="5"/>
  <c r="P43" i="5" s="1"/>
  <c r="W39" i="5"/>
  <c r="W43" i="5" s="1"/>
  <c r="O39" i="5"/>
  <c r="O43" i="5" s="1"/>
  <c r="E17" i="5"/>
  <c r="G39" i="5"/>
  <c r="G43" i="5" s="1"/>
  <c r="T37" i="5"/>
  <c r="L37" i="5"/>
  <c r="L39" i="5" s="1"/>
  <c r="L43" i="5" s="1"/>
  <c r="V39" i="5"/>
  <c r="V43" i="5" s="1"/>
  <c r="N39" i="5"/>
  <c r="N43" i="5" s="1"/>
  <c r="E15" i="5"/>
  <c r="AM16" i="17" l="1"/>
  <c r="AM53" i="17" s="1"/>
  <c r="S16" i="17"/>
  <c r="S53" i="17" s="1"/>
  <c r="AA16" i="17"/>
  <c r="AA53" i="17" s="1"/>
  <c r="X16" i="17"/>
  <c r="X53" i="17" s="1"/>
  <c r="AL16" i="17"/>
  <c r="R16" i="17"/>
  <c r="R53" i="17" s="1"/>
  <c r="AB16" i="17"/>
  <c r="AB53" i="17" s="1"/>
  <c r="T16" i="17"/>
  <c r="AC16" i="17"/>
  <c r="AG16" i="17"/>
  <c r="AD16" i="17"/>
  <c r="AD53" i="17" s="1"/>
  <c r="N16" i="17"/>
  <c r="N53" i="17" s="1"/>
  <c r="AI33" i="17"/>
  <c r="S51" i="17"/>
  <c r="E24" i="5"/>
  <c r="W16" i="17"/>
  <c r="W53" i="17" s="1"/>
  <c r="AH16" i="17"/>
  <c r="Z33" i="17"/>
  <c r="AI51" i="17"/>
  <c r="AK16" i="17"/>
  <c r="T33" i="17"/>
  <c r="AA51" i="17"/>
  <c r="E37" i="5"/>
  <c r="V16" i="17"/>
  <c r="Y16" i="17"/>
  <c r="R33" i="17"/>
  <c r="Z51" i="17"/>
  <c r="AE16" i="17"/>
  <c r="AE53" i="17" s="1"/>
  <c r="AH33" i="17"/>
  <c r="R51" i="17"/>
  <c r="U16" i="17"/>
  <c r="U53" i="17" s="1"/>
  <c r="AI16" i="17"/>
  <c r="AI53" i="17" s="1"/>
  <c r="AH23" i="17"/>
  <c r="V33" i="17"/>
  <c r="Y33" i="17"/>
  <c r="Z16" i="17"/>
  <c r="AL33" i="17"/>
  <c r="AH51" i="17"/>
  <c r="AG51" i="17"/>
  <c r="AA23" i="17"/>
  <c r="AC23" i="17"/>
  <c r="AB33" i="17"/>
  <c r="AK51" i="17"/>
  <c r="AL53" i="17" l="1"/>
  <c r="Y53" i="17"/>
  <c r="AG53" i="17"/>
  <c r="V53" i="17"/>
  <c r="AK53" i="17"/>
  <c r="E39" i="5"/>
  <c r="AC53" i="17"/>
  <c r="T53" i="17"/>
  <c r="Z53" i="17"/>
  <c r="AH53" i="17"/>
  <c r="E43" i="5" l="1"/>
  <c r="L24" i="39" l="1"/>
  <c r="L47" i="40"/>
  <c r="L48" i="40"/>
  <c r="L136" i="40"/>
  <c r="L139" i="41"/>
  <c r="L148" i="39"/>
  <c r="L149" i="41"/>
  <c r="L152" i="40"/>
  <c r="L153" i="40"/>
  <c r="L155" i="41"/>
  <c r="L172" i="42"/>
  <c r="L175" i="39"/>
  <c r="L174" i="40"/>
  <c r="L171" i="39"/>
  <c r="L139" i="39"/>
  <c r="L139" i="40"/>
  <c r="L139" i="42"/>
  <c r="L134" i="42"/>
  <c r="L134" i="39"/>
  <c r="H162" i="42" l="1"/>
  <c r="L170" i="41"/>
  <c r="H97" i="39"/>
  <c r="H164" i="39" s="1"/>
  <c r="H180" i="39" s="1"/>
  <c r="H97" i="42"/>
  <c r="L147" i="39"/>
  <c r="L133" i="40"/>
  <c r="L176" i="42"/>
  <c r="L124" i="41"/>
  <c r="L133" i="42"/>
  <c r="L141" i="41"/>
  <c r="L141" i="42"/>
  <c r="L141" i="40"/>
  <c r="L141" i="39"/>
  <c r="L29" i="42"/>
  <c r="L29" i="41"/>
  <c r="L29" i="39"/>
  <c r="L87" i="41"/>
  <c r="L87" i="40"/>
  <c r="L157" i="38"/>
  <c r="L160" i="38"/>
  <c r="L176" i="41"/>
  <c r="L126" i="41"/>
  <c r="L126" i="39"/>
  <c r="L126" i="40"/>
  <c r="L135" i="41"/>
  <c r="L135" i="40"/>
  <c r="L135" i="39"/>
  <c r="L135" i="42"/>
  <c r="L143" i="41"/>
  <c r="L143" i="39"/>
  <c r="L143" i="42"/>
  <c r="L143" i="40"/>
  <c r="L142" i="41"/>
  <c r="L142" i="42"/>
  <c r="L142" i="40"/>
  <c r="L142" i="39"/>
  <c r="L172" i="40"/>
  <c r="L174" i="42"/>
  <c r="L176" i="39"/>
  <c r="L171" i="41"/>
  <c r="L28" i="41"/>
  <c r="L28" i="39"/>
  <c r="L28" i="42"/>
  <c r="L173" i="41"/>
  <c r="L173" i="42"/>
  <c r="L173" i="40"/>
  <c r="L173" i="39"/>
  <c r="L50" i="39"/>
  <c r="L50" i="41"/>
  <c r="L50" i="42"/>
  <c r="L50" i="40"/>
  <c r="L140" i="41"/>
  <c r="L140" i="40"/>
  <c r="L140" i="42"/>
  <c r="L140" i="39"/>
  <c r="L154" i="41"/>
  <c r="L154" i="39"/>
  <c r="L154" i="42"/>
  <c r="L26" i="41"/>
  <c r="L26" i="39"/>
  <c r="L26" i="42"/>
  <c r="L25" i="42"/>
  <c r="L25" i="39"/>
  <c r="L126" i="42"/>
  <c r="T74" i="38"/>
  <c r="L148" i="42"/>
  <c r="L87" i="39"/>
  <c r="L174" i="41"/>
  <c r="L171" i="40"/>
  <c r="L149" i="40"/>
  <c r="L87" i="42"/>
  <c r="L171" i="42"/>
  <c r="L149" i="42"/>
  <c r="L149" i="39"/>
  <c r="L151" i="38"/>
  <c r="L128" i="39"/>
  <c r="L175" i="40"/>
  <c r="L175" i="42"/>
  <c r="L175" i="41"/>
  <c r="L148" i="41"/>
  <c r="L148" i="40"/>
  <c r="L136" i="42"/>
  <c r="L136" i="39"/>
  <c r="L136" i="41"/>
  <c r="L156" i="41"/>
  <c r="L156" i="40"/>
  <c r="L156" i="39"/>
  <c r="L156" i="42"/>
  <c r="L121" i="41"/>
  <c r="L121" i="39"/>
  <c r="L51" i="39"/>
  <c r="L51" i="40"/>
  <c r="L51" i="42"/>
  <c r="L51" i="41"/>
  <c r="L49" i="40"/>
  <c r="L49" i="39"/>
  <c r="L49" i="42"/>
  <c r="L49" i="41"/>
  <c r="L46" i="41"/>
  <c r="L46" i="39"/>
  <c r="L46" i="42"/>
  <c r="L27" i="42"/>
  <c r="L27" i="39"/>
  <c r="L27" i="41"/>
  <c r="L24" i="42"/>
  <c r="L24" i="41"/>
  <c r="L48" i="41"/>
  <c r="L48" i="39"/>
  <c r="L48" i="42"/>
  <c r="L134" i="41"/>
  <c r="L134" i="40"/>
  <c r="L46" i="40"/>
  <c r="L130" i="41"/>
  <c r="L130" i="39"/>
  <c r="L130" i="40"/>
  <c r="L130" i="42"/>
  <c r="L129" i="41"/>
  <c r="L129" i="39"/>
  <c r="L129" i="40"/>
  <c r="L129" i="42"/>
  <c r="L47" i="39"/>
  <c r="L47" i="41"/>
  <c r="L47" i="42"/>
  <c r="L159" i="38"/>
  <c r="L153" i="41"/>
  <c r="L155" i="42"/>
  <c r="L152" i="41"/>
  <c r="L155" i="39"/>
  <c r="L176" i="40"/>
  <c r="L172" i="41"/>
  <c r="L174" i="39"/>
  <c r="L153" i="42"/>
  <c r="L155" i="40"/>
  <c r="L153" i="39"/>
  <c r="L152" i="42"/>
  <c r="L154" i="40"/>
  <c r="L152" i="39"/>
  <c r="X152" i="40" l="1"/>
  <c r="AC139" i="39"/>
  <c r="AE139" i="39" s="1"/>
  <c r="H68" i="40"/>
  <c r="L124" i="39"/>
  <c r="H53" i="40"/>
  <c r="H57" i="40" s="1"/>
  <c r="AD72" i="42"/>
  <c r="T72" i="42"/>
  <c r="Z72" i="42"/>
  <c r="R72" i="42"/>
  <c r="X72" i="42"/>
  <c r="AH72" i="42"/>
  <c r="T62" i="38"/>
  <c r="L172" i="39"/>
  <c r="L28" i="40"/>
  <c r="F72" i="40"/>
  <c r="L72" i="40" s="1"/>
  <c r="L124" i="42"/>
  <c r="AD139" i="41"/>
  <c r="AF139" i="41" s="1"/>
  <c r="AD149" i="41"/>
  <c r="AF149" i="41" s="1"/>
  <c r="L170" i="42"/>
  <c r="F178" i="42"/>
  <c r="T70" i="42"/>
  <c r="AB70" i="42"/>
  <c r="AH70" i="42"/>
  <c r="Z70" i="42"/>
  <c r="R70" i="42"/>
  <c r="X70" i="42"/>
  <c r="V70" i="42"/>
  <c r="L29" i="40"/>
  <c r="F73" i="40"/>
  <c r="L73" i="40" s="1"/>
  <c r="P95" i="40"/>
  <c r="V95" i="40"/>
  <c r="X95" i="40" s="1"/>
  <c r="T95" i="40"/>
  <c r="R95" i="40"/>
  <c r="F178" i="41"/>
  <c r="AD155" i="41"/>
  <c r="AF155" i="41" s="1"/>
  <c r="L170" i="39"/>
  <c r="F178" i="39"/>
  <c r="L133" i="41"/>
  <c r="L27" i="40"/>
  <c r="F71" i="40"/>
  <c r="L71" i="40" s="1"/>
  <c r="L147" i="41"/>
  <c r="L26" i="40"/>
  <c r="F70" i="40"/>
  <c r="L70" i="40" s="1"/>
  <c r="H64" i="40"/>
  <c r="AC171" i="39"/>
  <c r="AE171" i="39" s="1"/>
  <c r="AC148" i="39"/>
  <c r="AE148" i="39" s="1"/>
  <c r="X139" i="40"/>
  <c r="W95" i="39"/>
  <c r="U95" i="39"/>
  <c r="Q95" i="39"/>
  <c r="AC95" i="39"/>
  <c r="AE95" i="39" s="1"/>
  <c r="Y95" i="39"/>
  <c r="S95" i="39"/>
  <c r="AA95" i="39"/>
  <c r="L178" i="41"/>
  <c r="AC24" i="39"/>
  <c r="AE24" i="39" s="1"/>
  <c r="H164" i="42"/>
  <c r="H180" i="42" s="1"/>
  <c r="H62" i="40"/>
  <c r="H75" i="40" s="1"/>
  <c r="H79" i="40" s="1"/>
  <c r="H92" i="40" s="1"/>
  <c r="H97" i="40" s="1"/>
  <c r="H31" i="40"/>
  <c r="H35" i="40" s="1"/>
  <c r="L147" i="42"/>
  <c r="L25" i="40"/>
  <c r="F69" i="40"/>
  <c r="L69" i="40" s="1"/>
  <c r="X136" i="40"/>
  <c r="AC175" i="39"/>
  <c r="AE175" i="39" s="1"/>
  <c r="AB95" i="41"/>
  <c r="P95" i="41"/>
  <c r="H95" i="41"/>
  <c r="H97" i="41" s="1"/>
  <c r="H164" i="41" s="1"/>
  <c r="H180" i="41" s="1"/>
  <c r="T95" i="41"/>
  <c r="Z95" i="41"/>
  <c r="X95" i="41"/>
  <c r="R95" i="41"/>
  <c r="V95" i="41"/>
  <c r="AC134" i="39"/>
  <c r="AE134" i="39" s="1"/>
  <c r="L24" i="40"/>
  <c r="F68" i="40"/>
  <c r="L68" i="40" s="1"/>
  <c r="R71" i="42"/>
  <c r="AF71" i="42"/>
  <c r="T71" i="42"/>
  <c r="Z71" i="42"/>
  <c r="X71" i="42"/>
  <c r="AD71" i="42"/>
  <c r="AH71" i="42"/>
  <c r="V71" i="42"/>
  <c r="L170" i="40"/>
  <c r="F178" i="40"/>
  <c r="L147" i="40"/>
  <c r="L145" i="38"/>
  <c r="H162" i="38"/>
  <c r="H164" i="38" s="1"/>
  <c r="H180" i="38" s="1"/>
  <c r="L25" i="41"/>
  <c r="X133" i="40"/>
  <c r="X95" i="42"/>
  <c r="AB95" i="42"/>
  <c r="P95" i="42"/>
  <c r="T95" i="42"/>
  <c r="AD95" i="42"/>
  <c r="V95" i="42"/>
  <c r="R95" i="42"/>
  <c r="AF95" i="42"/>
  <c r="AH95" i="42"/>
  <c r="Z95" i="42"/>
  <c r="X153" i="40"/>
  <c r="X174" i="40"/>
  <c r="P63" i="38"/>
  <c r="V66" i="38"/>
  <c r="T66" i="38"/>
  <c r="L118" i="42"/>
  <c r="L128" i="42"/>
  <c r="L42" i="39"/>
  <c r="L128" i="40"/>
  <c r="L128" i="41"/>
  <c r="V64" i="38"/>
  <c r="R64" i="38"/>
  <c r="T63" i="38"/>
  <c r="L157" i="42"/>
  <c r="R63" i="38"/>
  <c r="L44" i="41"/>
  <c r="L119" i="41"/>
  <c r="L41" i="41"/>
  <c r="R66" i="38"/>
  <c r="L22" i="42"/>
  <c r="L44" i="42"/>
  <c r="L127" i="40"/>
  <c r="L119" i="40"/>
  <c r="V74" i="38"/>
  <c r="L21" i="41"/>
  <c r="L43" i="42"/>
  <c r="R74" i="38"/>
  <c r="L45" i="39"/>
  <c r="L41" i="40"/>
  <c r="L42" i="42"/>
  <c r="L122" i="40"/>
  <c r="L119" i="42"/>
  <c r="L118" i="40"/>
  <c r="L23" i="42"/>
  <c r="L73" i="39"/>
  <c r="L73" i="41"/>
  <c r="L69" i="41"/>
  <c r="V65" i="38"/>
  <c r="V67" i="38"/>
  <c r="L72" i="39"/>
  <c r="L72" i="42"/>
  <c r="L69" i="42"/>
  <c r="L52" i="41"/>
  <c r="L52" i="39"/>
  <c r="L52" i="40"/>
  <c r="L52" i="42"/>
  <c r="T65" i="38"/>
  <c r="L72" i="41"/>
  <c r="L120" i="40"/>
  <c r="L120" i="42"/>
  <c r="L120" i="41"/>
  <c r="L120" i="39"/>
  <c r="L70" i="42"/>
  <c r="L71" i="42"/>
  <c r="L68" i="42"/>
  <c r="L70" i="39"/>
  <c r="L69" i="39"/>
  <c r="L68" i="39"/>
  <c r="L41" i="39"/>
  <c r="L122" i="39"/>
  <c r="L71" i="41"/>
  <c r="L71" i="39"/>
  <c r="L119" i="39"/>
  <c r="L23" i="39"/>
  <c r="L44" i="39"/>
  <c r="L131" i="41"/>
  <c r="L131" i="39"/>
  <c r="L131" i="40"/>
  <c r="L131" i="42"/>
  <c r="L73" i="42"/>
  <c r="L118" i="39"/>
  <c r="L43" i="39"/>
  <c r="L68" i="41"/>
  <c r="L20" i="39"/>
  <c r="L70" i="41"/>
  <c r="L19" i="39"/>
  <c r="J52" i="16" l="1"/>
  <c r="AF73" i="42"/>
  <c r="V63" i="38"/>
  <c r="T73" i="42"/>
  <c r="AF70" i="42"/>
  <c r="AB72" i="42"/>
  <c r="E29" i="37"/>
  <c r="AH73" i="42"/>
  <c r="AC152" i="39"/>
  <c r="AE152" i="39" s="1"/>
  <c r="R178" i="41"/>
  <c r="X142" i="40"/>
  <c r="AF69" i="42"/>
  <c r="AC173" i="39"/>
  <c r="AE173" i="39" s="1"/>
  <c r="AH68" i="42"/>
  <c r="X129" i="40"/>
  <c r="V72" i="42"/>
  <c r="X154" i="40"/>
  <c r="R53" i="38"/>
  <c r="T64" i="38"/>
  <c r="AC26" i="39"/>
  <c r="AE26" i="39" s="1"/>
  <c r="X45" i="38"/>
  <c r="Z45" i="38" s="1"/>
  <c r="AD171" i="41"/>
  <c r="AF171" i="41" s="1"/>
  <c r="X135" i="40"/>
  <c r="X148" i="40"/>
  <c r="X44" i="38"/>
  <c r="Z44" i="38" s="1"/>
  <c r="AB71" i="42"/>
  <c r="AD51" i="41"/>
  <c r="AF51" i="41" s="1"/>
  <c r="AD135" i="41"/>
  <c r="AF135" i="41" s="1"/>
  <c r="X46" i="40"/>
  <c r="X151" i="38"/>
  <c r="Z151" i="38" s="1"/>
  <c r="AD136" i="41"/>
  <c r="AF136" i="41" s="1"/>
  <c r="AD134" i="41"/>
  <c r="AF134" i="41" s="1"/>
  <c r="X87" i="40"/>
  <c r="X157" i="38"/>
  <c r="Z157" i="38" s="1"/>
  <c r="T70" i="41"/>
  <c r="R69" i="41"/>
  <c r="L162" i="38"/>
  <c r="L164" i="38" s="1"/>
  <c r="L180" i="38" s="1"/>
  <c r="P73" i="42"/>
  <c r="AB73" i="41"/>
  <c r="T72" i="41"/>
  <c r="L116" i="42"/>
  <c r="X68" i="41"/>
  <c r="L22" i="41"/>
  <c r="L30" i="41"/>
  <c r="X18" i="38"/>
  <c r="P62" i="38"/>
  <c r="P31" i="38"/>
  <c r="X119" i="38"/>
  <c r="V70" i="41"/>
  <c r="X51" i="40"/>
  <c r="AD130" i="41"/>
  <c r="AF130" i="41" s="1"/>
  <c r="AC143" i="39"/>
  <c r="AE143" i="39" s="1"/>
  <c r="Z178" i="41"/>
  <c r="R73" i="42"/>
  <c r="X73" i="42"/>
  <c r="AB69" i="42"/>
  <c r="AC51" i="39"/>
  <c r="AE51" i="39" s="1"/>
  <c r="X73" i="41"/>
  <c r="Z72" i="41"/>
  <c r="AD156" i="41"/>
  <c r="AF156" i="41" s="1"/>
  <c r="Z71" i="41"/>
  <c r="T53" i="38"/>
  <c r="X47" i="40"/>
  <c r="AD154" i="41"/>
  <c r="AF154" i="41" s="1"/>
  <c r="X156" i="40"/>
  <c r="X68" i="42"/>
  <c r="AD174" i="41"/>
  <c r="AF174" i="41" s="1"/>
  <c r="AC135" i="39"/>
  <c r="AE135" i="39" s="1"/>
  <c r="X19" i="38"/>
  <c r="Z19" i="38" s="1"/>
  <c r="Z68" i="41"/>
  <c r="T67" i="38"/>
  <c r="X63" i="38"/>
  <c r="Z63" i="38" s="1"/>
  <c r="P66" i="38"/>
  <c r="X66" i="38" s="1"/>
  <c r="Z66" i="38" s="1"/>
  <c r="X22" i="38"/>
  <c r="Z22" i="38" s="1"/>
  <c r="X109" i="38"/>
  <c r="Z109" i="38" s="1"/>
  <c r="AB70" i="41"/>
  <c r="L116" i="41"/>
  <c r="X175" i="40"/>
  <c r="X134" i="40"/>
  <c r="X178" i="41"/>
  <c r="AD73" i="42"/>
  <c r="X173" i="40"/>
  <c r="T69" i="42"/>
  <c r="L178" i="39"/>
  <c r="V73" i="40"/>
  <c r="R73" i="40"/>
  <c r="T73" i="40"/>
  <c r="X143" i="40"/>
  <c r="X50" i="40"/>
  <c r="Z73" i="41"/>
  <c r="AC176" i="39"/>
  <c r="AE176" i="39" s="1"/>
  <c r="AD28" i="41"/>
  <c r="AF28" i="41" s="1"/>
  <c r="P72" i="41"/>
  <c r="AC50" i="39"/>
  <c r="AE50" i="39" s="1"/>
  <c r="AB71" i="41"/>
  <c r="AC129" i="39"/>
  <c r="AE129" i="39" s="1"/>
  <c r="AD50" i="41"/>
  <c r="AF50" i="41" s="1"/>
  <c r="P68" i="42"/>
  <c r="AC147" i="39"/>
  <c r="AE147" i="39" s="1"/>
  <c r="AD87" i="41"/>
  <c r="AF87" i="41" s="1"/>
  <c r="AC28" i="39"/>
  <c r="AE28" i="39" s="1"/>
  <c r="AC154" i="39"/>
  <c r="AE154" i="39" s="1"/>
  <c r="R68" i="41"/>
  <c r="X102" i="38"/>
  <c r="P74" i="38"/>
  <c r="X74" i="38" s="1"/>
  <c r="Z74" i="38" s="1"/>
  <c r="X30" i="38"/>
  <c r="Z30" i="38" s="1"/>
  <c r="AD143" i="41"/>
  <c r="AF143" i="41" s="1"/>
  <c r="AD173" i="41"/>
  <c r="AF173" i="41" s="1"/>
  <c r="X70" i="41"/>
  <c r="X149" i="40"/>
  <c r="AC46" i="39"/>
  <c r="AE46" i="39" s="1"/>
  <c r="AD47" i="41"/>
  <c r="AF47" i="41" s="1"/>
  <c r="R68" i="40"/>
  <c r="T68" i="40"/>
  <c r="V68" i="40"/>
  <c r="AD140" i="41"/>
  <c r="AF140" i="41" s="1"/>
  <c r="AB178" i="41"/>
  <c r="AD124" i="41"/>
  <c r="AF124" i="41" s="1"/>
  <c r="AB73" i="42"/>
  <c r="AC126" i="39"/>
  <c r="AE126" i="39" s="1"/>
  <c r="R70" i="40"/>
  <c r="AD69" i="42"/>
  <c r="X130" i="40"/>
  <c r="AC155" i="39"/>
  <c r="AE155" i="39" s="1"/>
  <c r="P70" i="42"/>
  <c r="AD172" i="41"/>
  <c r="AF172" i="41" s="1"/>
  <c r="AD29" i="41"/>
  <c r="AF29" i="41" s="1"/>
  <c r="P73" i="41"/>
  <c r="V72" i="41"/>
  <c r="L116" i="39"/>
  <c r="AC49" i="39"/>
  <c r="AE49" i="39" s="1"/>
  <c r="V71" i="41"/>
  <c r="AC136" i="39"/>
  <c r="AE136" i="39" s="1"/>
  <c r="R72" i="40"/>
  <c r="T72" i="40"/>
  <c r="V72" i="40"/>
  <c r="L116" i="40"/>
  <c r="AC121" i="39"/>
  <c r="AE121" i="39" s="1"/>
  <c r="R68" i="42"/>
  <c r="T68" i="41"/>
  <c r="X127" i="38"/>
  <c r="Z127" i="38" s="1"/>
  <c r="L109" i="40"/>
  <c r="R65" i="38"/>
  <c r="P65" i="38"/>
  <c r="X21" i="38"/>
  <c r="Z21" i="38" s="1"/>
  <c r="R67" i="38"/>
  <c r="L102" i="41"/>
  <c r="P53" i="38"/>
  <c r="X42" i="38"/>
  <c r="Z42" i="38" s="1"/>
  <c r="X118" i="38"/>
  <c r="Z118" i="38" s="1"/>
  <c r="R70" i="41"/>
  <c r="X155" i="40"/>
  <c r="AC130" i="39"/>
  <c r="AE130" i="39" s="1"/>
  <c r="AC153" i="39"/>
  <c r="AE153" i="39" s="1"/>
  <c r="T178" i="41"/>
  <c r="Z73" i="42"/>
  <c r="AH69" i="42"/>
  <c r="P69" i="42"/>
  <c r="X126" i="40"/>
  <c r="AD70" i="42"/>
  <c r="AD175" i="41"/>
  <c r="AF175" i="41" s="1"/>
  <c r="AE133" i="39"/>
  <c r="L133" i="39"/>
  <c r="X176" i="40"/>
  <c r="V73" i="41"/>
  <c r="AB72" i="41"/>
  <c r="AC87" i="39"/>
  <c r="AE87" i="39" s="1"/>
  <c r="X171" i="40"/>
  <c r="R71" i="41"/>
  <c r="AC47" i="39"/>
  <c r="AE47" i="39" s="1"/>
  <c r="AB68" i="42"/>
  <c r="V68" i="42"/>
  <c r="P72" i="42"/>
  <c r="AD141" i="41"/>
  <c r="AF141" i="41" s="1"/>
  <c r="V68" i="41"/>
  <c r="AD153" i="41"/>
  <c r="AF153" i="41" s="1"/>
  <c r="L40" i="41"/>
  <c r="P67" i="38"/>
  <c r="X23" i="38"/>
  <c r="Z23" i="38" s="1"/>
  <c r="L22" i="40"/>
  <c r="Z66" i="42"/>
  <c r="AB66" i="42"/>
  <c r="V66" i="42"/>
  <c r="AD66" i="42"/>
  <c r="Z70" i="41"/>
  <c r="AD126" i="41"/>
  <c r="AF126" i="41" s="1"/>
  <c r="T69" i="40"/>
  <c r="R69" i="40"/>
  <c r="V69" i="40"/>
  <c r="AD170" i="41"/>
  <c r="P178" i="41"/>
  <c r="R69" i="42"/>
  <c r="X69" i="42"/>
  <c r="E26" i="37"/>
  <c r="T73" i="41"/>
  <c r="AD142" i="41"/>
  <c r="AF142" i="41" s="1"/>
  <c r="R72" i="41"/>
  <c r="X71" i="41"/>
  <c r="AC142" i="39"/>
  <c r="AE142" i="39" s="1"/>
  <c r="AF68" i="42"/>
  <c r="T68" i="42"/>
  <c r="AF72" i="42"/>
  <c r="AD176" i="41"/>
  <c r="AF176" i="41" s="1"/>
  <c r="AC156" i="39"/>
  <c r="AE156" i="39" s="1"/>
  <c r="AD49" i="41"/>
  <c r="AF49" i="41" s="1"/>
  <c r="L18" i="41"/>
  <c r="E38" i="37"/>
  <c r="X117" i="38"/>
  <c r="X122" i="38"/>
  <c r="Z122" i="38" s="1"/>
  <c r="V53" i="38"/>
  <c r="R31" i="38"/>
  <c r="R62" i="38"/>
  <c r="X41" i="38"/>
  <c r="X43" i="38"/>
  <c r="Z43" i="38" s="1"/>
  <c r="X141" i="40"/>
  <c r="AD26" i="41"/>
  <c r="AF26" i="41" s="1"/>
  <c r="P70" i="41"/>
  <c r="AD152" i="41"/>
  <c r="AF152" i="41" s="1"/>
  <c r="X172" i="40"/>
  <c r="AD46" i="41"/>
  <c r="AF46" i="41" s="1"/>
  <c r="AC141" i="39"/>
  <c r="AE141" i="39" s="1"/>
  <c r="V73" i="42"/>
  <c r="V69" i="42"/>
  <c r="P64" i="38"/>
  <c r="AC128" i="39"/>
  <c r="AE128" i="39" s="1"/>
  <c r="AD121" i="41"/>
  <c r="R73" i="41"/>
  <c r="AC140" i="39"/>
  <c r="AE140" i="39" s="1"/>
  <c r="AC149" i="39"/>
  <c r="AE149" i="39" s="1"/>
  <c r="AD148" i="41"/>
  <c r="AF148" i="41" s="1"/>
  <c r="T71" i="41"/>
  <c r="AD68" i="42"/>
  <c r="P68" i="41"/>
  <c r="AD24" i="41"/>
  <c r="AF24" i="41" s="1"/>
  <c r="L138" i="40"/>
  <c r="L138" i="42"/>
  <c r="L109" i="42"/>
  <c r="V62" i="38"/>
  <c r="V75" i="38" s="1"/>
  <c r="V31" i="38"/>
  <c r="V178" i="40"/>
  <c r="L178" i="40"/>
  <c r="R178" i="40"/>
  <c r="T178" i="40"/>
  <c r="P71" i="42"/>
  <c r="V178" i="41"/>
  <c r="X140" i="40"/>
  <c r="Z69" i="42"/>
  <c r="X20" i="38"/>
  <c r="Z20" i="38" s="1"/>
  <c r="V71" i="40"/>
  <c r="T71" i="40"/>
  <c r="R71" i="40"/>
  <c r="AC25" i="39"/>
  <c r="AE25" i="39" s="1"/>
  <c r="X49" i="40"/>
  <c r="AC27" i="39"/>
  <c r="AE27" i="39" s="1"/>
  <c r="AD129" i="41"/>
  <c r="AF129" i="41" s="1"/>
  <c r="L178" i="42"/>
  <c r="X72" i="41"/>
  <c r="AD27" i="41"/>
  <c r="AF27" i="41" s="1"/>
  <c r="P71" i="41"/>
  <c r="AC29" i="39"/>
  <c r="AE29" i="39" s="1"/>
  <c r="T31" i="38"/>
  <c r="Z68" i="42"/>
  <c r="AD48" i="41"/>
  <c r="AF48" i="41" s="1"/>
  <c r="AC174" i="39"/>
  <c r="AE174" i="39" s="1"/>
  <c r="AB68" i="41"/>
  <c r="AC48" i="39"/>
  <c r="AE48" i="39" s="1"/>
  <c r="L30" i="39"/>
  <c r="L22" i="39"/>
  <c r="L42" i="40"/>
  <c r="L122" i="41"/>
  <c r="L122" i="42"/>
  <c r="L20" i="41"/>
  <c r="L19" i="42"/>
  <c r="L41" i="42"/>
  <c r="L21" i="39"/>
  <c r="L157" i="41"/>
  <c r="L20" i="42"/>
  <c r="L157" i="40"/>
  <c r="L157" i="39"/>
  <c r="L66" i="42"/>
  <c r="L66" i="41"/>
  <c r="L127" i="42"/>
  <c r="L45" i="42"/>
  <c r="L30" i="42"/>
  <c r="L44" i="40"/>
  <c r="L127" i="41"/>
  <c r="L45" i="41"/>
  <c r="L23" i="41"/>
  <c r="L102" i="40"/>
  <c r="L21" i="42"/>
  <c r="L118" i="41"/>
  <c r="L43" i="40"/>
  <c r="L45" i="40"/>
  <c r="L43" i="41"/>
  <c r="L74" i="41"/>
  <c r="L127" i="39"/>
  <c r="L67" i="39"/>
  <c r="L63" i="39"/>
  <c r="L64" i="39"/>
  <c r="L74" i="39" l="1"/>
  <c r="X119" i="40"/>
  <c r="X64" i="38"/>
  <c r="Z64" i="38" s="1"/>
  <c r="X66" i="42"/>
  <c r="T75" i="38"/>
  <c r="T66" i="42"/>
  <c r="X65" i="38"/>
  <c r="Z65" i="38" s="1"/>
  <c r="AD71" i="41"/>
  <c r="AF71" i="41" s="1"/>
  <c r="AF66" i="42"/>
  <c r="X48" i="40"/>
  <c r="AC73" i="39"/>
  <c r="AE73" i="39" s="1"/>
  <c r="AC68" i="39"/>
  <c r="AE68" i="39" s="1"/>
  <c r="AC20" i="39"/>
  <c r="AE20" i="39" s="1"/>
  <c r="AC71" i="39"/>
  <c r="AE71" i="39" s="1"/>
  <c r="AD128" i="41"/>
  <c r="AF128" i="41" s="1"/>
  <c r="X118" i="40"/>
  <c r="F31" i="41"/>
  <c r="P72" i="40"/>
  <c r="X72" i="40" s="1"/>
  <c r="X28" i="40"/>
  <c r="P68" i="40"/>
  <c r="X68" i="40" s="1"/>
  <c r="X24" i="40"/>
  <c r="AD25" i="41"/>
  <c r="P69" i="41"/>
  <c r="L62" i="41"/>
  <c r="Z117" i="38"/>
  <c r="AF74" i="42"/>
  <c r="Z74" i="42"/>
  <c r="V74" i="42"/>
  <c r="X74" i="42"/>
  <c r="R74" i="42"/>
  <c r="AD74" i="42"/>
  <c r="AH74" i="42"/>
  <c r="AB74" i="42"/>
  <c r="T74" i="42"/>
  <c r="L19" i="40"/>
  <c r="F63" i="40"/>
  <c r="L63" i="40" s="1"/>
  <c r="L40" i="42"/>
  <c r="F53" i="42"/>
  <c r="L109" i="39"/>
  <c r="L151" i="40"/>
  <c r="L151" i="42"/>
  <c r="L151" i="41"/>
  <c r="X27" i="40"/>
  <c r="P71" i="40"/>
  <c r="X71" i="40" s="1"/>
  <c r="P69" i="40"/>
  <c r="X69" i="40" s="1"/>
  <c r="X25" i="40"/>
  <c r="F66" i="40"/>
  <c r="L66" i="40" s="1"/>
  <c r="AD131" i="41"/>
  <c r="AF131" i="41" s="1"/>
  <c r="AC70" i="39"/>
  <c r="AE70" i="39" s="1"/>
  <c r="X127" i="40"/>
  <c r="Z74" i="41"/>
  <c r="T69" i="41"/>
  <c r="L145" i="40"/>
  <c r="F31" i="40"/>
  <c r="F64" i="40"/>
  <c r="L64" i="40" s="1"/>
  <c r="L20" i="40"/>
  <c r="F53" i="40"/>
  <c r="L40" i="40"/>
  <c r="L18" i="40"/>
  <c r="F62" i="40"/>
  <c r="L109" i="41"/>
  <c r="X128" i="40"/>
  <c r="AD120" i="41"/>
  <c r="AF120" i="41" s="1"/>
  <c r="AC41" i="39"/>
  <c r="Z41" i="38"/>
  <c r="X53" i="38"/>
  <c r="AD147" i="41"/>
  <c r="AF147" i="41" s="1"/>
  <c r="P66" i="42"/>
  <c r="R66" i="40"/>
  <c r="T66" i="40"/>
  <c r="V66" i="40"/>
  <c r="X67" i="38"/>
  <c r="Z67" i="38" s="1"/>
  <c r="X52" i="40"/>
  <c r="AD41" i="41"/>
  <c r="AF41" i="41" s="1"/>
  <c r="AD44" i="41"/>
  <c r="AF44" i="41" s="1"/>
  <c r="X41" i="40"/>
  <c r="AD72" i="41"/>
  <c r="AF72" i="41" s="1"/>
  <c r="P73" i="40"/>
  <c r="X73" i="40" s="1"/>
  <c r="X29" i="40"/>
  <c r="L138" i="41"/>
  <c r="AF138" i="41"/>
  <c r="X145" i="38"/>
  <c r="Z145" i="38" s="1"/>
  <c r="AB69" i="41"/>
  <c r="L102" i="39"/>
  <c r="L145" i="39"/>
  <c r="P65" i="41"/>
  <c r="V65" i="41"/>
  <c r="R65" i="41"/>
  <c r="AB65" i="41"/>
  <c r="Z65" i="41"/>
  <c r="X65" i="41"/>
  <c r="T65" i="41"/>
  <c r="F74" i="40"/>
  <c r="L74" i="40" s="1"/>
  <c r="L30" i="40"/>
  <c r="F65" i="40"/>
  <c r="L65" i="40" s="1"/>
  <c r="L21" i="40"/>
  <c r="AD68" i="41"/>
  <c r="AF68" i="41" s="1"/>
  <c r="X147" i="40"/>
  <c r="AC42" i="39"/>
  <c r="AE42" i="39" s="1"/>
  <c r="AC122" i="39"/>
  <c r="AE122" i="39" s="1"/>
  <c r="V70" i="40"/>
  <c r="AC170" i="39"/>
  <c r="AC43" i="39"/>
  <c r="AE43" i="39" s="1"/>
  <c r="Z69" i="41"/>
  <c r="T65" i="42"/>
  <c r="AF65" i="42"/>
  <c r="AH65" i="42"/>
  <c r="V65" i="42"/>
  <c r="L145" i="42"/>
  <c r="F53" i="39"/>
  <c r="L40" i="39"/>
  <c r="AC124" i="39"/>
  <c r="AE124" i="39" s="1"/>
  <c r="AD178" i="41"/>
  <c r="AF178" i="41" s="1"/>
  <c r="AF170" i="41"/>
  <c r="T70" i="40"/>
  <c r="AC45" i="39"/>
  <c r="AE45" i="39" s="1"/>
  <c r="X131" i="40"/>
  <c r="X69" i="41"/>
  <c r="L19" i="41"/>
  <c r="L31" i="41" s="1"/>
  <c r="L18" i="42"/>
  <c r="F31" i="42"/>
  <c r="X170" i="40"/>
  <c r="X178" i="40" s="1"/>
  <c r="P178" i="40"/>
  <c r="X122" i="40"/>
  <c r="R75" i="38"/>
  <c r="AD21" i="41"/>
  <c r="AC72" i="39"/>
  <c r="AE72" i="39" s="1"/>
  <c r="AC118" i="39"/>
  <c r="AE118" i="39" s="1"/>
  <c r="AC131" i="39"/>
  <c r="AE131" i="39" s="1"/>
  <c r="AD119" i="41"/>
  <c r="AC69" i="39"/>
  <c r="AE69" i="39" s="1"/>
  <c r="L23" i="40"/>
  <c r="F67" i="40"/>
  <c r="L67" i="40" s="1"/>
  <c r="AB67" i="42"/>
  <c r="AH67" i="42"/>
  <c r="AD67" i="42"/>
  <c r="V67" i="42"/>
  <c r="R67" i="42"/>
  <c r="X67" i="42"/>
  <c r="AF67" i="42"/>
  <c r="Z67" i="42"/>
  <c r="T67" i="42"/>
  <c r="L42" i="41"/>
  <c r="L151" i="39"/>
  <c r="E30" i="37"/>
  <c r="AD70" i="41"/>
  <c r="AF70" i="41" s="1"/>
  <c r="AH66" i="42"/>
  <c r="F53" i="41"/>
  <c r="AC23" i="39"/>
  <c r="AE23" i="39" s="1"/>
  <c r="AE138" i="39"/>
  <c r="L138" i="39"/>
  <c r="X62" i="38"/>
  <c r="P75" i="38"/>
  <c r="V69" i="41"/>
  <c r="L102" i="42"/>
  <c r="F31" i="39"/>
  <c r="L18" i="39"/>
  <c r="AC120" i="39"/>
  <c r="AE120" i="39" s="1"/>
  <c r="R66" i="42"/>
  <c r="AC119" i="39"/>
  <c r="AE119" i="39" s="1"/>
  <c r="AD73" i="41"/>
  <c r="AF73" i="41" s="1"/>
  <c r="AD52" i="41"/>
  <c r="AF52" i="41" s="1"/>
  <c r="Z102" i="38"/>
  <c r="AC44" i="39"/>
  <c r="AE44" i="39" s="1"/>
  <c r="E27" i="37"/>
  <c r="AC52" i="39"/>
  <c r="AE52" i="39" s="1"/>
  <c r="AC19" i="39"/>
  <c r="Z18" i="38"/>
  <c r="X31" i="38"/>
  <c r="L66" i="39"/>
  <c r="L65" i="39"/>
  <c r="L63" i="42"/>
  <c r="L63" i="41"/>
  <c r="L64" i="42"/>
  <c r="L65" i="42"/>
  <c r="L67" i="41"/>
  <c r="L67" i="42"/>
  <c r="L74" i="42"/>
  <c r="L65" i="41"/>
  <c r="AF21" i="41" l="1"/>
  <c r="R65" i="42"/>
  <c r="AC30" i="39"/>
  <c r="AE30" i="39" s="1"/>
  <c r="E20" i="37"/>
  <c r="AD65" i="41"/>
  <c r="AF65" i="41" s="1"/>
  <c r="AC22" i="39"/>
  <c r="AE22" i="39" s="1"/>
  <c r="H162" i="40"/>
  <c r="H164" i="40" s="1"/>
  <c r="H180" i="40" s="1"/>
  <c r="L124" i="40"/>
  <c r="X67" i="41"/>
  <c r="X75" i="38"/>
  <c r="Z62" i="38"/>
  <c r="Z53" i="41"/>
  <c r="V64" i="41"/>
  <c r="T53" i="41"/>
  <c r="AB53" i="41"/>
  <c r="T67" i="40"/>
  <c r="V67" i="40"/>
  <c r="R67" i="40"/>
  <c r="L145" i="41"/>
  <c r="V62" i="41"/>
  <c r="E28" i="37"/>
  <c r="AD102" i="41"/>
  <c r="L31" i="40"/>
  <c r="T64" i="40"/>
  <c r="R64" i="40"/>
  <c r="V64" i="40"/>
  <c r="R66" i="41"/>
  <c r="X74" i="41"/>
  <c r="E24" i="37"/>
  <c r="AB67" i="41"/>
  <c r="L31" i="42"/>
  <c r="AC157" i="39"/>
  <c r="AE157" i="39" s="1"/>
  <c r="AD65" i="42"/>
  <c r="AB62" i="41"/>
  <c r="T74" i="40"/>
  <c r="R74" i="40"/>
  <c r="V74" i="40"/>
  <c r="Z53" i="38"/>
  <c r="AC127" i="39"/>
  <c r="AE127" i="39" s="1"/>
  <c r="X66" i="41"/>
  <c r="T74" i="41"/>
  <c r="L117" i="39"/>
  <c r="AD69" i="41"/>
  <c r="AF69" i="41" s="1"/>
  <c r="L62" i="39"/>
  <c r="F75" i="39"/>
  <c r="S31" i="39"/>
  <c r="AA31" i="39"/>
  <c r="L31" i="39"/>
  <c r="W31" i="39"/>
  <c r="U31" i="39"/>
  <c r="Y31" i="39"/>
  <c r="AD20" i="41"/>
  <c r="AF20" i="41" s="1"/>
  <c r="P64" i="41"/>
  <c r="AD118" i="41"/>
  <c r="AF118" i="41" s="1"/>
  <c r="W53" i="39"/>
  <c r="Y53" i="39"/>
  <c r="L53" i="39"/>
  <c r="S53" i="39"/>
  <c r="AA53" i="39"/>
  <c r="U53" i="39"/>
  <c r="X65" i="42"/>
  <c r="Z62" i="41"/>
  <c r="Z66" i="41"/>
  <c r="V74" i="41"/>
  <c r="X138" i="40"/>
  <c r="AF25" i="41"/>
  <c r="P67" i="41"/>
  <c r="AD23" i="41"/>
  <c r="AF23" i="41" s="1"/>
  <c r="AC64" i="39"/>
  <c r="AE64" i="39" s="1"/>
  <c r="X116" i="40"/>
  <c r="AB65" i="42"/>
  <c r="AE170" i="39"/>
  <c r="X42" i="40"/>
  <c r="X43" i="40"/>
  <c r="P67" i="42"/>
  <c r="P66" i="41"/>
  <c r="AD22" i="41"/>
  <c r="L53" i="42"/>
  <c r="AD40" i="41"/>
  <c r="P53" i="41"/>
  <c r="Z67" i="41"/>
  <c r="X157" i="40"/>
  <c r="AD45" i="41"/>
  <c r="AF45" i="41" s="1"/>
  <c r="AC67" i="39"/>
  <c r="AE67" i="39" s="1"/>
  <c r="P65" i="42"/>
  <c r="AC116" i="39"/>
  <c r="X62" i="41"/>
  <c r="AC63" i="39"/>
  <c r="X26" i="40"/>
  <c r="P70" i="40"/>
  <c r="X70" i="40" s="1"/>
  <c r="P66" i="40"/>
  <c r="X66" i="40" s="1"/>
  <c r="X22" i="40"/>
  <c r="L62" i="40"/>
  <c r="L75" i="40" s="1"/>
  <c r="F75" i="40"/>
  <c r="L117" i="42"/>
  <c r="P74" i="41"/>
  <c r="AD30" i="41"/>
  <c r="P74" i="42"/>
  <c r="X44" i="40"/>
  <c r="F75" i="42"/>
  <c r="L62" i="42"/>
  <c r="L75" i="42" s="1"/>
  <c r="Z31" i="38"/>
  <c r="T67" i="41"/>
  <c r="R31" i="41"/>
  <c r="V63" i="41"/>
  <c r="P31" i="41"/>
  <c r="Z65" i="42"/>
  <c r="P62" i="41"/>
  <c r="AD18" i="41"/>
  <c r="T66" i="41"/>
  <c r="R74" i="41"/>
  <c r="X45" i="40"/>
  <c r="X109" i="40"/>
  <c r="X53" i="41"/>
  <c r="X64" i="41"/>
  <c r="R67" i="41"/>
  <c r="AD116" i="41"/>
  <c r="AD127" i="41"/>
  <c r="AF127" i="41" s="1"/>
  <c r="L117" i="40"/>
  <c r="R62" i="41"/>
  <c r="AD43" i="41"/>
  <c r="AF43" i="41" s="1"/>
  <c r="AD122" i="41"/>
  <c r="AF122" i="41" s="1"/>
  <c r="V53" i="40"/>
  <c r="T53" i="40"/>
  <c r="R53" i="40"/>
  <c r="L53" i="40"/>
  <c r="V66" i="41"/>
  <c r="AB74" i="41"/>
  <c r="F75" i="41"/>
  <c r="L64" i="41"/>
  <c r="L75" i="41" s="1"/>
  <c r="L53" i="41"/>
  <c r="Z64" i="41"/>
  <c r="V67" i="41"/>
  <c r="AD157" i="41"/>
  <c r="AF157" i="41" s="1"/>
  <c r="T62" i="41"/>
  <c r="T31" i="41"/>
  <c r="R65" i="40"/>
  <c r="T65" i="40"/>
  <c r="V65" i="40"/>
  <c r="AC21" i="39"/>
  <c r="AE21" i="39" s="1"/>
  <c r="L117" i="41"/>
  <c r="AB66" i="41"/>
  <c r="V63" i="40"/>
  <c r="R63" i="40"/>
  <c r="T63" i="40"/>
  <c r="AC74" i="39"/>
  <c r="AE74" i="39" s="1"/>
  <c r="R64" i="41" l="1"/>
  <c r="R53" i="41"/>
  <c r="AB64" i="41"/>
  <c r="AD64" i="41" s="1"/>
  <c r="AF64" i="41" s="1"/>
  <c r="T64" i="41"/>
  <c r="V53" i="41"/>
  <c r="V75" i="41"/>
  <c r="AB63" i="41"/>
  <c r="AF116" i="41"/>
  <c r="X63" i="41"/>
  <c r="X75" i="41" s="1"/>
  <c r="P74" i="40"/>
  <c r="X74" i="40" s="1"/>
  <c r="X30" i="40"/>
  <c r="AF102" i="41"/>
  <c r="V62" i="40"/>
  <c r="V75" i="40" s="1"/>
  <c r="V31" i="40"/>
  <c r="AF18" i="41"/>
  <c r="P63" i="41"/>
  <c r="P75" i="41" s="1"/>
  <c r="AD19" i="41"/>
  <c r="X31" i="41"/>
  <c r="AF22" i="41"/>
  <c r="AB31" i="41"/>
  <c r="Z75" i="38"/>
  <c r="X19" i="40"/>
  <c r="P63" i="40"/>
  <c r="X63" i="40" s="1"/>
  <c r="P65" i="40"/>
  <c r="X65" i="40" s="1"/>
  <c r="X21" i="40"/>
  <c r="P53" i="40"/>
  <c r="X40" i="40"/>
  <c r="X53" i="40" s="1"/>
  <c r="R31" i="40"/>
  <c r="R62" i="40"/>
  <c r="R75" i="40" s="1"/>
  <c r="AD62" i="41"/>
  <c r="T63" i="41"/>
  <c r="T75" i="41" s="1"/>
  <c r="AF30" i="41"/>
  <c r="AD66" i="41"/>
  <c r="AF66" i="41" s="1"/>
  <c r="Q53" i="39"/>
  <c r="AC40" i="39"/>
  <c r="S75" i="39"/>
  <c r="U75" i="39"/>
  <c r="L75" i="39"/>
  <c r="AA75" i="39"/>
  <c r="Y75" i="39"/>
  <c r="W75" i="39"/>
  <c r="V31" i="41"/>
  <c r="AC151" i="39"/>
  <c r="AE151" i="39" s="1"/>
  <c r="X18" i="40"/>
  <c r="P62" i="40"/>
  <c r="Z63" i="41"/>
  <c r="Z75" i="41" s="1"/>
  <c r="AC66" i="39"/>
  <c r="AE66" i="39" s="1"/>
  <c r="AD74" i="41"/>
  <c r="AF74" i="41" s="1"/>
  <c r="AD67" i="41"/>
  <c r="AF67" i="41" s="1"/>
  <c r="AC18" i="39"/>
  <c r="Q31" i="39"/>
  <c r="P31" i="40"/>
  <c r="X20" i="40"/>
  <c r="P64" i="40"/>
  <c r="X64" i="40" s="1"/>
  <c r="T31" i="40"/>
  <c r="T62" i="40"/>
  <c r="T75" i="40" s="1"/>
  <c r="AE116" i="39"/>
  <c r="AD109" i="41"/>
  <c r="AF109" i="41" s="1"/>
  <c r="Z31" i="41"/>
  <c r="AC65" i="39"/>
  <c r="AE65" i="39" s="1"/>
  <c r="X23" i="40"/>
  <c r="P67" i="40"/>
  <c r="X67" i="40" s="1"/>
  <c r="AC145" i="39"/>
  <c r="AE145" i="39" s="1"/>
  <c r="R63" i="41"/>
  <c r="R75" i="41" s="1"/>
  <c r="AF40" i="41"/>
  <c r="AD151" i="41"/>
  <c r="AF151" i="41" s="1"/>
  <c r="AC102" i="39"/>
  <c r="AC109" i="39"/>
  <c r="AE109" i="39" s="1"/>
  <c r="X151" i="40"/>
  <c r="AD42" i="41"/>
  <c r="AF42" i="41" s="1"/>
  <c r="H45" i="10" l="1"/>
  <c r="N45" i="10" s="1"/>
  <c r="H31" i="10"/>
  <c r="N31" i="10" s="1"/>
  <c r="H27" i="10"/>
  <c r="N27" i="10" s="1"/>
  <c r="H28" i="10"/>
  <c r="N28" i="10" s="1"/>
  <c r="H15" i="10"/>
  <c r="N15" i="10" s="1"/>
  <c r="H50" i="10"/>
  <c r="N50" i="10" s="1"/>
  <c r="H41" i="10"/>
  <c r="N41" i="10" s="1"/>
  <c r="H30" i="10"/>
  <c r="N30" i="10" s="1"/>
  <c r="H11" i="10"/>
  <c r="N11" i="10" s="1"/>
  <c r="H13" i="10"/>
  <c r="J13" i="10" s="1"/>
  <c r="N13" i="10" s="1"/>
  <c r="H44" i="10"/>
  <c r="N44" i="10" s="1"/>
  <c r="H29" i="10"/>
  <c r="N29" i="10" s="1"/>
  <c r="H12" i="10"/>
  <c r="N12" i="10" s="1"/>
  <c r="H14" i="10"/>
  <c r="N14" i="10" s="1"/>
  <c r="H32" i="10"/>
  <c r="H43" i="10"/>
  <c r="N43" i="10" s="1"/>
  <c r="H38" i="10"/>
  <c r="N38" i="10" s="1"/>
  <c r="H42" i="10"/>
  <c r="N42" i="10" s="1"/>
  <c r="N41" i="16"/>
  <c r="H37" i="10"/>
  <c r="N37" i="10" s="1"/>
  <c r="AB75" i="41"/>
  <c r="AD53" i="41"/>
  <c r="AF53" i="41" s="1"/>
  <c r="X124" i="40"/>
  <c r="AD133" i="41"/>
  <c r="AF133" i="41" s="1"/>
  <c r="X117" i="40"/>
  <c r="AF62" i="41"/>
  <c r="AC31" i="39"/>
  <c r="AE18" i="39"/>
  <c r="AF19" i="41"/>
  <c r="P75" i="40"/>
  <c r="X62" i="40"/>
  <c r="X75" i="40" s="1"/>
  <c r="X125" i="38"/>
  <c r="AC62" i="39"/>
  <c r="Q75" i="39"/>
  <c r="AD63" i="41"/>
  <c r="AF63" i="41" s="1"/>
  <c r="AD117" i="41"/>
  <c r="H10" i="10"/>
  <c r="F16" i="10"/>
  <c r="H36" i="10"/>
  <c r="F51" i="10"/>
  <c r="H26" i="10"/>
  <c r="F33" i="10"/>
  <c r="AE102" i="39"/>
  <c r="AD31" i="41"/>
  <c r="J33" i="10"/>
  <c r="J53" i="10" s="1"/>
  <c r="J34" i="16"/>
  <c r="AC117" i="39"/>
  <c r="X31" i="40"/>
  <c r="AC53" i="39"/>
  <c r="AE40" i="39"/>
  <c r="AE53" i="39" l="1"/>
  <c r="N10" i="10"/>
  <c r="H16" i="10"/>
  <c r="AF64" i="42"/>
  <c r="AF63" i="42"/>
  <c r="AF31" i="41"/>
  <c r="AF117" i="41"/>
  <c r="AE31" i="39"/>
  <c r="N36" i="10"/>
  <c r="H51" i="10"/>
  <c r="E25" i="37"/>
  <c r="L125" i="39"/>
  <c r="AC75" i="39"/>
  <c r="AE62" i="39"/>
  <c r="N32" i="10"/>
  <c r="AD75" i="41"/>
  <c r="AE117" i="39"/>
  <c r="H33" i="10"/>
  <c r="N26" i="10"/>
  <c r="Z125" i="38"/>
  <c r="AF53" i="42" l="1"/>
  <c r="L125" i="41"/>
  <c r="AF31" i="42"/>
  <c r="AF62" i="42"/>
  <c r="AF75" i="42" s="1"/>
  <c r="V16" i="10"/>
  <c r="Z16" i="10"/>
  <c r="AH16" i="10"/>
  <c r="AI16" i="10"/>
  <c r="AG16" i="10"/>
  <c r="AC16" i="10"/>
  <c r="S16" i="10"/>
  <c r="AK16" i="10"/>
  <c r="AD16" i="10"/>
  <c r="Y16" i="10"/>
  <c r="W16" i="10"/>
  <c r="AL16" i="10"/>
  <c r="AB16" i="10"/>
  <c r="X16" i="10"/>
  <c r="R16" i="10"/>
  <c r="AA16" i="10"/>
  <c r="U16" i="10"/>
  <c r="N16" i="10"/>
  <c r="AM16" i="10"/>
  <c r="AE16" i="10"/>
  <c r="T16" i="10"/>
  <c r="N33" i="10"/>
  <c r="AE75" i="39"/>
  <c r="L125" i="40"/>
  <c r="AF75" i="41"/>
  <c r="X63" i="42"/>
  <c r="AD51" i="10"/>
  <c r="AA51" i="10"/>
  <c r="AB51" i="10"/>
  <c r="T51" i="10"/>
  <c r="AC51" i="10"/>
  <c r="AI51" i="10"/>
  <c r="V51" i="10"/>
  <c r="AH51" i="10"/>
  <c r="AG51" i="10"/>
  <c r="N51" i="10"/>
  <c r="AK51" i="10"/>
  <c r="R51" i="10"/>
  <c r="U51" i="10"/>
  <c r="Z51" i="10"/>
  <c r="S51" i="10"/>
  <c r="Y51" i="10"/>
  <c r="AE51" i="10"/>
  <c r="W51" i="10"/>
  <c r="X51" i="10"/>
  <c r="AL51" i="10"/>
  <c r="AM51" i="10"/>
  <c r="X53" i="42" l="1"/>
  <c r="X64" i="42"/>
  <c r="AH63" i="42"/>
  <c r="AD64" i="42"/>
  <c r="AD63" i="42"/>
  <c r="Z64" i="42"/>
  <c r="T63" i="42"/>
  <c r="AH53" i="42"/>
  <c r="Z53" i="42"/>
  <c r="AB63" i="42"/>
  <c r="AL33" i="10"/>
  <c r="AC33" i="10"/>
  <c r="Y33" i="10"/>
  <c r="Z63" i="42"/>
  <c r="P64" i="42"/>
  <c r="X62" i="42"/>
  <c r="X31" i="42"/>
  <c r="Z31" i="42"/>
  <c r="Z62" i="42"/>
  <c r="P63" i="42"/>
  <c r="T33" i="10"/>
  <c r="U33" i="10"/>
  <c r="R33" i="10"/>
  <c r="V63" i="42"/>
  <c r="AG33" i="10"/>
  <c r="AB33" i="10"/>
  <c r="AC125" i="39"/>
  <c r="AH62" i="42"/>
  <c r="AH31" i="42"/>
  <c r="AB53" i="42"/>
  <c r="S33" i="10"/>
  <c r="AE33" i="10"/>
  <c r="R53" i="42"/>
  <c r="T31" i="42"/>
  <c r="T62" i="42"/>
  <c r="AB62" i="42"/>
  <c r="AB31" i="42"/>
  <c r="W33" i="10"/>
  <c r="V33" i="10"/>
  <c r="R62" i="42"/>
  <c r="R31" i="42"/>
  <c r="T53" i="42"/>
  <c r="AH64" i="42"/>
  <c r="P53" i="42"/>
  <c r="AD33" i="10"/>
  <c r="AH33" i="10"/>
  <c r="AK33" i="10"/>
  <c r="V53" i="42"/>
  <c r="R64" i="42"/>
  <c r="T64" i="42"/>
  <c r="P62" i="42"/>
  <c r="P31" i="42"/>
  <c r="AB64" i="42"/>
  <c r="Z33" i="10"/>
  <c r="AM33" i="10"/>
  <c r="AA33" i="10"/>
  <c r="V62" i="42"/>
  <c r="V31" i="42"/>
  <c r="AD53" i="42"/>
  <c r="AI33" i="10"/>
  <c r="X33" i="10"/>
  <c r="V64" i="42"/>
  <c r="R63" i="42"/>
  <c r="AD31" i="42"/>
  <c r="AD62" i="42"/>
  <c r="AD75" i="42" s="1"/>
  <c r="X75" i="42" l="1"/>
  <c r="V75" i="42"/>
  <c r="X102" i="40"/>
  <c r="Z75" i="42"/>
  <c r="AB75" i="42"/>
  <c r="T75" i="42"/>
  <c r="AD125" i="41"/>
  <c r="AH75" i="42"/>
  <c r="AE125" i="39"/>
  <c r="P75" i="42"/>
  <c r="R75" i="42"/>
  <c r="X120" i="40" l="1"/>
  <c r="X125" i="40"/>
  <c r="X145" i="40"/>
  <c r="AF125" i="41"/>
  <c r="H20" i="10" l="1"/>
  <c r="N20" i="10" s="1"/>
  <c r="H21" i="10" l="1"/>
  <c r="N21" i="10" s="1"/>
  <c r="H22" i="10"/>
  <c r="N22" i="10" s="1"/>
  <c r="H19" i="10"/>
  <c r="F23" i="10"/>
  <c r="F53" i="10" s="1"/>
  <c r="H23" i="10" l="1"/>
  <c r="H53" i="10" s="1"/>
  <c r="N19" i="10"/>
  <c r="R23" i="10" l="1"/>
  <c r="R53" i="10" s="1"/>
  <c r="Y23" i="10"/>
  <c r="Y53" i="10" s="1"/>
  <c r="X23" i="10"/>
  <c r="X53" i="10" s="1"/>
  <c r="AK23" i="10"/>
  <c r="AK53" i="10" s="1"/>
  <c r="AG23" i="10"/>
  <c r="AG53" i="10" s="1"/>
  <c r="N23" i="10"/>
  <c r="N53" i="10" s="1"/>
  <c r="AI23" i="10"/>
  <c r="AI53" i="10" s="1"/>
  <c r="AC23" i="10"/>
  <c r="AC53" i="10" s="1"/>
  <c r="AB23" i="10"/>
  <c r="AB53" i="10" s="1"/>
  <c r="U23" i="10"/>
  <c r="U53" i="10" s="1"/>
  <c r="AA23" i="10"/>
  <c r="AA53" i="10" s="1"/>
  <c r="AD23" i="10"/>
  <c r="AD53" i="10" s="1"/>
  <c r="Z23" i="10"/>
  <c r="Z53" i="10" s="1"/>
  <c r="AM23" i="10"/>
  <c r="AM53" i="10" s="1"/>
  <c r="V23" i="10"/>
  <c r="V53" i="10" s="1"/>
  <c r="AH23" i="10"/>
  <c r="AH53" i="10" s="1"/>
  <c r="S23" i="10"/>
  <c r="S53" i="10" s="1"/>
  <c r="T23" i="10"/>
  <c r="T53" i="10" s="1"/>
  <c r="AE23" i="10"/>
  <c r="AE53" i="10" s="1"/>
  <c r="AL23" i="10"/>
  <c r="AL53" i="10" s="1"/>
  <c r="W23" i="10"/>
  <c r="W53" i="10" s="1"/>
  <c r="E12" i="37" l="1"/>
  <c r="G14" i="37"/>
  <c r="E14" i="37" s="1"/>
  <c r="E36" i="37" s="1"/>
  <c r="E40" i="37" s="1"/>
  <c r="I14" i="37"/>
  <c r="K14" i="37"/>
  <c r="K36" i="37" s="1"/>
  <c r="K40" i="37" s="1"/>
  <c r="M14" i="37"/>
  <c r="E16" i="37"/>
  <c r="E19" i="37"/>
  <c r="E21" i="37" s="1"/>
  <c r="G21" i="37"/>
  <c r="I21" i="37"/>
  <c r="K21" i="37"/>
  <c r="M21" i="37"/>
  <c r="M36" i="37" s="1"/>
  <c r="M40" i="37" s="1"/>
  <c r="E32" i="37"/>
  <c r="E33" i="37"/>
  <c r="E34" i="37"/>
  <c r="G34" i="37"/>
  <c r="I34" i="37"/>
  <c r="K34" i="37"/>
  <c r="M34" i="37"/>
  <c r="G36" i="37"/>
  <c r="G40" i="37" s="1"/>
  <c r="I36" i="37"/>
  <c r="I40" i="37" s="1"/>
  <c r="X33" i="38"/>
  <c r="Z33" i="38"/>
  <c r="P35" i="38"/>
  <c r="R35" i="38"/>
  <c r="T35" i="38"/>
  <c r="V35" i="38"/>
  <c r="X35" i="38"/>
  <c r="Z35" i="38" s="1"/>
  <c r="X55" i="38"/>
  <c r="Z55" i="38"/>
  <c r="P57" i="38"/>
  <c r="R57" i="38"/>
  <c r="T57" i="38"/>
  <c r="V57" i="38"/>
  <c r="X57" i="38"/>
  <c r="Z57" i="38" s="1"/>
  <c r="P77" i="38"/>
  <c r="R77" i="38"/>
  <c r="R79" i="38" s="1"/>
  <c r="R92" i="38" s="1"/>
  <c r="R97" i="38" s="1"/>
  <c r="R164" i="38" s="1"/>
  <c r="R180" i="38" s="1"/>
  <c r="T77" i="38"/>
  <c r="V77" i="38"/>
  <c r="P79" i="38"/>
  <c r="P92" i="38" s="1"/>
  <c r="P97" i="38" s="1"/>
  <c r="T79" i="38"/>
  <c r="V79" i="38"/>
  <c r="V92" i="38" s="1"/>
  <c r="V97" i="38" s="1"/>
  <c r="X84" i="38"/>
  <c r="Z84" i="38"/>
  <c r="X85" i="38"/>
  <c r="Z85" i="38" s="1"/>
  <c r="X86" i="38"/>
  <c r="Z86" i="38"/>
  <c r="X88" i="38"/>
  <c r="Z88" i="38"/>
  <c r="P89" i="38"/>
  <c r="R89" i="38"/>
  <c r="T89" i="38"/>
  <c r="T92" i="38" s="1"/>
  <c r="T97" i="38" s="1"/>
  <c r="T164" i="38" s="1"/>
  <c r="T180" i="38" s="1"/>
  <c r="V89" i="38"/>
  <c r="X103" i="38"/>
  <c r="Z103" i="38" s="1"/>
  <c r="P104" i="38"/>
  <c r="R104" i="38"/>
  <c r="T104" i="38"/>
  <c r="V104" i="38"/>
  <c r="X108" i="38"/>
  <c r="Z108" i="38" s="1"/>
  <c r="P110" i="38"/>
  <c r="R110" i="38"/>
  <c r="T110" i="38"/>
  <c r="V110" i="38"/>
  <c r="X159" i="38"/>
  <c r="Z159" i="38" s="1"/>
  <c r="X160" i="38"/>
  <c r="Z160" i="38"/>
  <c r="P162" i="38"/>
  <c r="P164" i="38" s="1"/>
  <c r="P180" i="38" s="1"/>
  <c r="R162" i="38"/>
  <c r="T162" i="38"/>
  <c r="V162" i="38"/>
  <c r="X162" i="38"/>
  <c r="Z162" i="38" s="1"/>
  <c r="L33" i="39"/>
  <c r="L35" i="39" s="1"/>
  <c r="AC33" i="39"/>
  <c r="AC35" i="39" s="1"/>
  <c r="AE35" i="39" s="1"/>
  <c r="AE33" i="39"/>
  <c r="F35" i="39"/>
  <c r="Q35" i="39"/>
  <c r="S35" i="39"/>
  <c r="U35" i="39"/>
  <c r="W35" i="39"/>
  <c r="Y35" i="39"/>
  <c r="AA35" i="39"/>
  <c r="L55" i="39"/>
  <c r="L57" i="39" s="1"/>
  <c r="AC55" i="39"/>
  <c r="AE55" i="39"/>
  <c r="F57" i="39"/>
  <c r="Q57" i="39"/>
  <c r="S57" i="39"/>
  <c r="U57" i="39"/>
  <c r="W57" i="39"/>
  <c r="Y57" i="39"/>
  <c r="AA57" i="39"/>
  <c r="AC57" i="39"/>
  <c r="AE57" i="39"/>
  <c r="L77" i="39"/>
  <c r="L79" i="39" s="1"/>
  <c r="AC77" i="39"/>
  <c r="AE77" i="39"/>
  <c r="F79" i="39"/>
  <c r="AE79" i="39" s="1"/>
  <c r="Q79" i="39"/>
  <c r="S79" i="39"/>
  <c r="U79" i="39"/>
  <c r="W79" i="39"/>
  <c r="Y79" i="39"/>
  <c r="AA79" i="39"/>
  <c r="AC79" i="39"/>
  <c r="L84" i="39"/>
  <c r="AC84" i="39"/>
  <c r="AE84" i="39" s="1"/>
  <c r="L85" i="39"/>
  <c r="L89" i="39" s="1"/>
  <c r="AC85" i="39"/>
  <c r="AE85" i="39"/>
  <c r="L86" i="39"/>
  <c r="AC86" i="39"/>
  <c r="AE86" i="39" s="1"/>
  <c r="L88" i="39"/>
  <c r="AC88" i="39"/>
  <c r="AE88" i="39"/>
  <c r="F89" i="39"/>
  <c r="Q89" i="39"/>
  <c r="Q92" i="39" s="1"/>
  <c r="Q97" i="39" s="1"/>
  <c r="S89" i="39"/>
  <c r="U89" i="39"/>
  <c r="W89" i="39"/>
  <c r="Y89" i="39"/>
  <c r="AA89" i="39"/>
  <c r="AA92" i="39" s="1"/>
  <c r="AA97" i="39" s="1"/>
  <c r="AA164" i="39" s="1"/>
  <c r="AA180" i="39" s="1"/>
  <c r="AC89" i="39"/>
  <c r="AE89" i="39" s="1"/>
  <c r="F92" i="39"/>
  <c r="AE92" i="39" s="1"/>
  <c r="S92" i="39"/>
  <c r="U92" i="39"/>
  <c r="W92" i="39"/>
  <c r="W97" i="39" s="1"/>
  <c r="W164" i="39" s="1"/>
  <c r="W180" i="39" s="1"/>
  <c r="Y92" i="39"/>
  <c r="AC92" i="39"/>
  <c r="S97" i="39"/>
  <c r="S164" i="39" s="1"/>
  <c r="S180" i="39" s="1"/>
  <c r="U97" i="39"/>
  <c r="Y97" i="39"/>
  <c r="L103" i="39"/>
  <c r="AC103" i="39"/>
  <c r="AE103" i="39" s="1"/>
  <c r="F104" i="39"/>
  <c r="L104" i="39"/>
  <c r="Q104" i="39"/>
  <c r="S104" i="39"/>
  <c r="U104" i="39"/>
  <c r="W104" i="39"/>
  <c r="Y104" i="39"/>
  <c r="Y164" i="39" s="1"/>
  <c r="Y180" i="39" s="1"/>
  <c r="AA104" i="39"/>
  <c r="L108" i="39"/>
  <c r="AC108" i="39"/>
  <c r="AE108" i="39" s="1"/>
  <c r="F110" i="39"/>
  <c r="L110" i="39"/>
  <c r="Q110" i="39"/>
  <c r="S110" i="39"/>
  <c r="U110" i="39"/>
  <c r="W110" i="39"/>
  <c r="Y110" i="39"/>
  <c r="AA110" i="39"/>
  <c r="L159" i="39"/>
  <c r="AC159" i="39"/>
  <c r="AE159" i="39"/>
  <c r="L160" i="39"/>
  <c r="AC160" i="39"/>
  <c r="AE160" i="39"/>
  <c r="F162" i="39"/>
  <c r="L162" i="39"/>
  <c r="Q162" i="39"/>
  <c r="S162" i="39"/>
  <c r="U162" i="39"/>
  <c r="U164" i="39" s="1"/>
  <c r="U180" i="39" s="1"/>
  <c r="W162" i="39"/>
  <c r="Y162" i="39"/>
  <c r="AA162" i="39"/>
  <c r="AC162" i="39"/>
  <c r="AE162" i="39"/>
  <c r="AE166" i="39"/>
  <c r="AC172" i="39"/>
  <c r="AE172" i="39" s="1"/>
  <c r="Q178" i="39"/>
  <c r="S178" i="39"/>
  <c r="U178" i="39"/>
  <c r="W178" i="39"/>
  <c r="Y178" i="39"/>
  <c r="AA178" i="39"/>
  <c r="AC178" i="39"/>
  <c r="AE178" i="39"/>
  <c r="L33" i="40"/>
  <c r="L35" i="40" s="1"/>
  <c r="X33" i="40"/>
  <c r="F35" i="40"/>
  <c r="P35" i="40"/>
  <c r="R35" i="40"/>
  <c r="T35" i="40"/>
  <c r="V35" i="40"/>
  <c r="X35" i="40"/>
  <c r="L55" i="40"/>
  <c r="L57" i="40" s="1"/>
  <c r="X55" i="40"/>
  <c r="F57" i="40"/>
  <c r="P57" i="40"/>
  <c r="R57" i="40"/>
  <c r="T57" i="40"/>
  <c r="V57" i="40"/>
  <c r="X57" i="40"/>
  <c r="F77" i="40"/>
  <c r="L77" i="40"/>
  <c r="L79" i="40" s="1"/>
  <c r="L92" i="40" s="1"/>
  <c r="L97" i="40" s="1"/>
  <c r="L164" i="40" s="1"/>
  <c r="L180" i="40" s="1"/>
  <c r="P77" i="40"/>
  <c r="R77" i="40"/>
  <c r="T77" i="40"/>
  <c r="V77" i="40"/>
  <c r="X77" i="40"/>
  <c r="X79" i="40" s="1"/>
  <c r="X92" i="40" s="1"/>
  <c r="F79" i="40"/>
  <c r="P79" i="40"/>
  <c r="R79" i="40"/>
  <c r="T79" i="40"/>
  <c r="V79" i="40"/>
  <c r="L84" i="40"/>
  <c r="L89" i="40" s="1"/>
  <c r="X84" i="40"/>
  <c r="L85" i="40"/>
  <c r="X85" i="40"/>
  <c r="L86" i="40"/>
  <c r="X86" i="40"/>
  <c r="L88" i="40"/>
  <c r="X88" i="40"/>
  <c r="F89" i="40"/>
  <c r="F92" i="40" s="1"/>
  <c r="F97" i="40" s="1"/>
  <c r="F164" i="40" s="1"/>
  <c r="F180" i="40" s="1"/>
  <c r="P89" i="40"/>
  <c r="P92" i="40" s="1"/>
  <c r="P97" i="40" s="1"/>
  <c r="R89" i="40"/>
  <c r="T89" i="40"/>
  <c r="V89" i="40"/>
  <c r="X89" i="40"/>
  <c r="R92" i="40"/>
  <c r="R97" i="40" s="1"/>
  <c r="R164" i="40" s="1"/>
  <c r="R180" i="40" s="1"/>
  <c r="T92" i="40"/>
  <c r="V92" i="40"/>
  <c r="T97" i="40"/>
  <c r="V97" i="40"/>
  <c r="L103" i="40"/>
  <c r="X103" i="40"/>
  <c r="L104" i="40"/>
  <c r="P104" i="40"/>
  <c r="P164" i="40" s="1"/>
  <c r="P180" i="40" s="1"/>
  <c r="R104" i="40"/>
  <c r="T104" i="40"/>
  <c r="V104" i="40"/>
  <c r="L108" i="40"/>
  <c r="X108" i="40"/>
  <c r="L110" i="40"/>
  <c r="P110" i="40"/>
  <c r="X110" i="40" s="1"/>
  <c r="R110" i="40"/>
  <c r="T110" i="40"/>
  <c r="V110" i="40"/>
  <c r="L159" i="40"/>
  <c r="X159" i="40"/>
  <c r="L160" i="40"/>
  <c r="X160" i="40"/>
  <c r="X162" i="40" s="1"/>
  <c r="F162" i="40"/>
  <c r="L162" i="40"/>
  <c r="P162" i="40"/>
  <c r="R162" i="40"/>
  <c r="T162" i="40"/>
  <c r="V162" i="40"/>
  <c r="T164" i="40"/>
  <c r="V164" i="40"/>
  <c r="T180" i="40"/>
  <c r="V180" i="40"/>
  <c r="L33" i="41"/>
  <c r="AD33" i="41"/>
  <c r="AD35" i="41" s="1"/>
  <c r="AF35" i="41" s="1"/>
  <c r="AF33" i="41"/>
  <c r="F35" i="41"/>
  <c r="L35" i="41"/>
  <c r="P35" i="41"/>
  <c r="R35" i="41"/>
  <c r="T35" i="41"/>
  <c r="V35" i="41"/>
  <c r="X35" i="41"/>
  <c r="Z35" i="41"/>
  <c r="AB35" i="41"/>
  <c r="L55" i="41"/>
  <c r="AD55" i="41"/>
  <c r="AF55" i="41"/>
  <c r="F57" i="41"/>
  <c r="AF57" i="41" s="1"/>
  <c r="L57" i="41"/>
  <c r="P57" i="41"/>
  <c r="R57" i="41"/>
  <c r="T57" i="41"/>
  <c r="V57" i="41"/>
  <c r="X57" i="41"/>
  <c r="Z57" i="41"/>
  <c r="AB57" i="41"/>
  <c r="AD57" i="41"/>
  <c r="L77" i="41"/>
  <c r="L79" i="41" s="1"/>
  <c r="P77" i="41"/>
  <c r="R77" i="41"/>
  <c r="T77" i="41"/>
  <c r="V77" i="41"/>
  <c r="X77" i="41"/>
  <c r="Z77" i="41"/>
  <c r="AD77" i="41" s="1"/>
  <c r="AB77" i="41"/>
  <c r="F79" i="41"/>
  <c r="P79" i="41"/>
  <c r="R79" i="41"/>
  <c r="T79" i="41"/>
  <c r="T92" i="41" s="1"/>
  <c r="T97" i="41" s="1"/>
  <c r="T164" i="41" s="1"/>
  <c r="T180" i="41" s="1"/>
  <c r="V79" i="41"/>
  <c r="X79" i="41"/>
  <c r="AB79" i="41"/>
  <c r="L84" i="41"/>
  <c r="AD84" i="41"/>
  <c r="AF84" i="41" s="1"/>
  <c r="L85" i="41"/>
  <c r="AD85" i="41"/>
  <c r="AF85" i="41"/>
  <c r="L86" i="41"/>
  <c r="AD86" i="41"/>
  <c r="AF86" i="41"/>
  <c r="L88" i="41"/>
  <c r="L89" i="41" s="1"/>
  <c r="AD88" i="41"/>
  <c r="AF88" i="41" s="1"/>
  <c r="F89" i="41"/>
  <c r="P89" i="41"/>
  <c r="R89" i="41"/>
  <c r="T89" i="41"/>
  <c r="V89" i="41"/>
  <c r="V92" i="41" s="1"/>
  <c r="V97" i="41" s="1"/>
  <c r="V164" i="41" s="1"/>
  <c r="V180" i="41" s="1"/>
  <c r="X89" i="41"/>
  <c r="Z89" i="41"/>
  <c r="AB89" i="41"/>
  <c r="F92" i="41"/>
  <c r="P92" i="41"/>
  <c r="P97" i="41" s="1"/>
  <c r="R92" i="41"/>
  <c r="X92" i="41"/>
  <c r="X97" i="41" s="1"/>
  <c r="AB92" i="41"/>
  <c r="F97" i="41"/>
  <c r="R97" i="41"/>
  <c r="AB97" i="41"/>
  <c r="L103" i="41"/>
  <c r="AD103" i="41"/>
  <c r="AF103" i="41"/>
  <c r="F104" i="41"/>
  <c r="L104" i="41"/>
  <c r="P104" i="41"/>
  <c r="R104" i="41"/>
  <c r="T104" i="41"/>
  <c r="V104" i="41"/>
  <c r="X104" i="41"/>
  <c r="Z104" i="41"/>
  <c r="AB104" i="41"/>
  <c r="AD104" i="41"/>
  <c r="AF104" i="41" s="1"/>
  <c r="L108" i="41"/>
  <c r="L110" i="41" s="1"/>
  <c r="AD108" i="41"/>
  <c r="AF108" i="41"/>
  <c r="F110" i="41"/>
  <c r="P110" i="41"/>
  <c r="R110" i="41"/>
  <c r="T110" i="41"/>
  <c r="V110" i="41"/>
  <c r="X110" i="41"/>
  <c r="Z110" i="41"/>
  <c r="AB110" i="41"/>
  <c r="AD110" i="41"/>
  <c r="AF110" i="41"/>
  <c r="AD145" i="41"/>
  <c r="AF145" i="41" s="1"/>
  <c r="L159" i="41"/>
  <c r="AD159" i="41"/>
  <c r="AF159" i="41"/>
  <c r="L160" i="41"/>
  <c r="AD160" i="41"/>
  <c r="AF160" i="41"/>
  <c r="F162" i="41"/>
  <c r="L162" i="41"/>
  <c r="P162" i="41"/>
  <c r="R162" i="41"/>
  <c r="T162" i="41"/>
  <c r="V162" i="41"/>
  <c r="X162" i="41"/>
  <c r="X164" i="41" s="1"/>
  <c r="X180" i="41" s="1"/>
  <c r="Z162" i="41"/>
  <c r="AB162" i="41"/>
  <c r="F164" i="41"/>
  <c r="R164" i="41"/>
  <c r="R180" i="41" s="1"/>
  <c r="AB164" i="41"/>
  <c r="F180" i="41"/>
  <c r="AB180" i="41"/>
  <c r="L33" i="42"/>
  <c r="F35" i="42"/>
  <c r="L35" i="42"/>
  <c r="P35" i="42"/>
  <c r="R35" i="42"/>
  <c r="T35" i="42"/>
  <c r="V35" i="42"/>
  <c r="X35" i="42"/>
  <c r="Z35" i="42"/>
  <c r="AB35" i="42"/>
  <c r="AD35" i="42"/>
  <c r="AF35" i="42"/>
  <c r="AH35" i="42"/>
  <c r="L55" i="42"/>
  <c r="F57" i="42"/>
  <c r="L57" i="42"/>
  <c r="P57" i="42"/>
  <c r="R57" i="42"/>
  <c r="T57" i="42"/>
  <c r="V57" i="42"/>
  <c r="X57" i="42"/>
  <c r="Z57" i="42"/>
  <c r="AB57" i="42"/>
  <c r="AD57" i="42"/>
  <c r="AF57" i="42"/>
  <c r="AH57" i="42"/>
  <c r="L77" i="42"/>
  <c r="P77" i="42"/>
  <c r="R77" i="42"/>
  <c r="T77" i="42"/>
  <c r="V77" i="42"/>
  <c r="X77" i="42"/>
  <c r="Z77" i="42"/>
  <c r="AB77" i="42"/>
  <c r="AD77" i="42"/>
  <c r="AF77" i="42"/>
  <c r="AH77" i="42"/>
  <c r="AH79" i="42" s="1"/>
  <c r="AH92" i="42" s="1"/>
  <c r="AH97" i="42" s="1"/>
  <c r="AH164" i="42" s="1"/>
  <c r="AH180" i="42" s="1"/>
  <c r="F79" i="42"/>
  <c r="L79" i="42"/>
  <c r="P79" i="42"/>
  <c r="T79" i="42"/>
  <c r="V79" i="42"/>
  <c r="V92" i="42" s="1"/>
  <c r="V97" i="42" s="1"/>
  <c r="V164" i="42" s="1"/>
  <c r="V180" i="42" s="1"/>
  <c r="X79" i="42"/>
  <c r="Z79" i="42"/>
  <c r="AB79" i="42"/>
  <c r="AD79" i="42"/>
  <c r="AF79" i="42"/>
  <c r="L84" i="42"/>
  <c r="L85" i="42"/>
  <c r="L86" i="42"/>
  <c r="L88" i="42"/>
  <c r="F89" i="42"/>
  <c r="L89" i="42"/>
  <c r="L92" i="42" s="1"/>
  <c r="L97" i="42" s="1"/>
  <c r="P89" i="42"/>
  <c r="R89" i="42"/>
  <c r="T89" i="42"/>
  <c r="V89" i="42"/>
  <c r="X89" i="42"/>
  <c r="Z89" i="42"/>
  <c r="AB89" i="42"/>
  <c r="AD89" i="42"/>
  <c r="AD92" i="42" s="1"/>
  <c r="AD97" i="42" s="1"/>
  <c r="AF89" i="42"/>
  <c r="AH89" i="42"/>
  <c r="F92" i="42"/>
  <c r="P92" i="42"/>
  <c r="T92" i="42"/>
  <c r="X92" i="42"/>
  <c r="Z92" i="42"/>
  <c r="AB92" i="42"/>
  <c r="AF92" i="42"/>
  <c r="F97" i="42"/>
  <c r="P97" i="42"/>
  <c r="T97" i="42"/>
  <c r="X97" i="42"/>
  <c r="Z97" i="42"/>
  <c r="Z164" i="42" s="1"/>
  <c r="Z180" i="42" s="1"/>
  <c r="AB97" i="42"/>
  <c r="AF97" i="42"/>
  <c r="L103" i="42"/>
  <c r="F104" i="42"/>
  <c r="L104" i="42"/>
  <c r="P104" i="42"/>
  <c r="R104" i="42"/>
  <c r="T104" i="42"/>
  <c r="V104" i="42"/>
  <c r="X104" i="42"/>
  <c r="X164" i="42" s="1"/>
  <c r="X180" i="42" s="1"/>
  <c r="Z104" i="42"/>
  <c r="AB104" i="42"/>
  <c r="AD104" i="42"/>
  <c r="AF104" i="42"/>
  <c r="AH104" i="42"/>
  <c r="L108" i="42"/>
  <c r="L110" i="42" s="1"/>
  <c r="F110" i="42"/>
  <c r="P110" i="42"/>
  <c r="R110" i="42"/>
  <c r="T110" i="42"/>
  <c r="V110" i="42"/>
  <c r="X110" i="42"/>
  <c r="Z110" i="42"/>
  <c r="AB110" i="42"/>
  <c r="AD110" i="42"/>
  <c r="AF110" i="42"/>
  <c r="AH110" i="42"/>
  <c r="L159" i="42"/>
  <c r="L160" i="42"/>
  <c r="F162" i="42"/>
  <c r="L162" i="42"/>
  <c r="P162" i="42"/>
  <c r="R162" i="42"/>
  <c r="T162" i="42"/>
  <c r="V162" i="42"/>
  <c r="X162" i="42"/>
  <c r="Z162" i="42"/>
  <c r="AB162" i="42"/>
  <c r="AD162" i="42"/>
  <c r="AF162" i="42"/>
  <c r="AH162" i="42"/>
  <c r="F164" i="42"/>
  <c r="P164" i="42"/>
  <c r="T164" i="42"/>
  <c r="AB164" i="42"/>
  <c r="AF164" i="42"/>
  <c r="P178" i="42"/>
  <c r="R178" i="42"/>
  <c r="T178" i="42"/>
  <c r="V178" i="42"/>
  <c r="X178" i="42"/>
  <c r="Z178" i="42"/>
  <c r="AB178" i="42"/>
  <c r="AD178" i="42"/>
  <c r="AF178" i="42"/>
  <c r="AH178" i="42"/>
  <c r="F180" i="42"/>
  <c r="P180" i="42"/>
  <c r="T180" i="42"/>
  <c r="AB180" i="42"/>
  <c r="AF180" i="42"/>
  <c r="N11" i="16"/>
  <c r="N12" i="16"/>
  <c r="N17" i="16" s="1"/>
  <c r="N72" i="16" s="1"/>
  <c r="N13" i="16"/>
  <c r="J14" i="16"/>
  <c r="N14" i="16"/>
  <c r="N15" i="16"/>
  <c r="N16" i="16"/>
  <c r="F17" i="16"/>
  <c r="H17" i="16"/>
  <c r="J17" i="16"/>
  <c r="J72" i="16" s="1"/>
  <c r="R17" i="16"/>
  <c r="S17" i="16"/>
  <c r="T17" i="16"/>
  <c r="U17" i="16"/>
  <c r="V17" i="16"/>
  <c r="W17" i="16"/>
  <c r="X17" i="16"/>
  <c r="X72" i="16" s="1"/>
  <c r="Y17" i="16"/>
  <c r="Z17" i="16"/>
  <c r="AA17" i="16"/>
  <c r="AB17" i="16"/>
  <c r="AC17" i="16"/>
  <c r="AD17" i="16"/>
  <c r="AE17" i="16"/>
  <c r="AG17" i="16"/>
  <c r="AG72" i="16" s="1"/>
  <c r="AH17" i="16"/>
  <c r="AI17" i="16"/>
  <c r="AK17" i="16"/>
  <c r="AL17" i="16"/>
  <c r="AM17" i="16"/>
  <c r="N20" i="16"/>
  <c r="N24" i="16" s="1"/>
  <c r="N21" i="16"/>
  <c r="N22" i="16"/>
  <c r="N23" i="16"/>
  <c r="F24" i="16"/>
  <c r="H24" i="16"/>
  <c r="J24" i="16"/>
  <c r="R24" i="16"/>
  <c r="S24" i="16"/>
  <c r="T24" i="16"/>
  <c r="T72" i="16" s="1"/>
  <c r="U24" i="16"/>
  <c r="V24" i="16"/>
  <c r="W24" i="16"/>
  <c r="X24" i="16"/>
  <c r="Y24" i="16"/>
  <c r="Z24" i="16"/>
  <c r="AA24" i="16"/>
  <c r="AB24" i="16"/>
  <c r="AB72" i="16" s="1"/>
  <c r="AC24" i="16"/>
  <c r="AD24" i="16"/>
  <c r="AE24" i="16"/>
  <c r="AG24" i="16"/>
  <c r="AH24" i="16"/>
  <c r="AI24" i="16"/>
  <c r="AK24" i="16"/>
  <c r="AL24" i="16"/>
  <c r="AL72" i="16" s="1"/>
  <c r="AM24" i="16"/>
  <c r="N27" i="16"/>
  <c r="N28" i="16"/>
  <c r="N29" i="16"/>
  <c r="N30" i="16"/>
  <c r="N31" i="16"/>
  <c r="N32" i="16"/>
  <c r="N33" i="16"/>
  <c r="N34" i="16" s="1"/>
  <c r="F34" i="16"/>
  <c r="H34" i="16"/>
  <c r="R34" i="16"/>
  <c r="S34" i="16"/>
  <c r="T34" i="16"/>
  <c r="U34" i="16"/>
  <c r="V34" i="16"/>
  <c r="V72" i="16" s="1"/>
  <c r="W34" i="16"/>
  <c r="X34" i="16"/>
  <c r="Y34" i="16"/>
  <c r="Z34" i="16"/>
  <c r="AA34" i="16"/>
  <c r="AB34" i="16"/>
  <c r="AC34" i="16"/>
  <c r="AD34" i="16"/>
  <c r="AD72" i="16" s="1"/>
  <c r="AE34" i="16"/>
  <c r="AG34" i="16"/>
  <c r="AH34" i="16"/>
  <c r="AI34" i="16"/>
  <c r="AK34" i="16"/>
  <c r="AL34" i="16"/>
  <c r="AM34" i="16"/>
  <c r="N37" i="16"/>
  <c r="N52" i="16" s="1"/>
  <c r="N38" i="16"/>
  <c r="N39" i="16"/>
  <c r="N42" i="16"/>
  <c r="N43" i="16"/>
  <c r="N44" i="16"/>
  <c r="N45" i="16"/>
  <c r="N46" i="16"/>
  <c r="N48" i="16"/>
  <c r="N49" i="16"/>
  <c r="N50" i="16"/>
  <c r="N51" i="16"/>
  <c r="F52" i="16"/>
  <c r="H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G52" i="16"/>
  <c r="AH52" i="16"/>
  <c r="AI52" i="16"/>
  <c r="AK52" i="16"/>
  <c r="AL52" i="16"/>
  <c r="AM52" i="16"/>
  <c r="F72" i="16"/>
  <c r="H72" i="16"/>
  <c r="R72" i="16"/>
  <c r="S72" i="16"/>
  <c r="U72" i="16"/>
  <c r="W72" i="16"/>
  <c r="Y72" i="16"/>
  <c r="Z72" i="16"/>
  <c r="AA72" i="16"/>
  <c r="AC72" i="16"/>
  <c r="AE72" i="16"/>
  <c r="AH72" i="16"/>
  <c r="AI72" i="16"/>
  <c r="AK72" i="16"/>
  <c r="AM72" i="16"/>
  <c r="AF77" i="41" l="1"/>
  <c r="AD79" i="41"/>
  <c r="Q164" i="39"/>
  <c r="Q180" i="39" s="1"/>
  <c r="AC97" i="39"/>
  <c r="L164" i="41"/>
  <c r="L180" i="41" s="1"/>
  <c r="P164" i="41"/>
  <c r="P180" i="41" s="1"/>
  <c r="X97" i="38"/>
  <c r="Z97" i="38" s="1"/>
  <c r="AD164" i="42"/>
  <c r="AD180" i="42" s="1"/>
  <c r="L164" i="42"/>
  <c r="L180" i="42" s="1"/>
  <c r="AF89" i="41"/>
  <c r="X97" i="40"/>
  <c r="L164" i="39"/>
  <c r="L180" i="39" s="1"/>
  <c r="L92" i="41"/>
  <c r="L97" i="41" s="1"/>
  <c r="L92" i="39"/>
  <c r="L97" i="39" s="1"/>
  <c r="V164" i="38"/>
  <c r="V180" i="38" s="1"/>
  <c r="AC110" i="39"/>
  <c r="AE110" i="39" s="1"/>
  <c r="R79" i="42"/>
  <c r="R92" i="42" s="1"/>
  <c r="R97" i="42" s="1"/>
  <c r="X110" i="38"/>
  <c r="Z110" i="38" s="1"/>
  <c r="X104" i="38"/>
  <c r="Z104" i="38" s="1"/>
  <c r="X77" i="38"/>
  <c r="F97" i="39"/>
  <c r="AD89" i="41"/>
  <c r="X104" i="40"/>
  <c r="X164" i="40" s="1"/>
  <c r="X180" i="40" s="1"/>
  <c r="AD162" i="41"/>
  <c r="Z79" i="41"/>
  <c r="Z92" i="41" s="1"/>
  <c r="Z97" i="41" s="1"/>
  <c r="Z164" i="41" s="1"/>
  <c r="Z180" i="41" s="1"/>
  <c r="AC104" i="39"/>
  <c r="AE104" i="39" s="1"/>
  <c r="X89" i="38"/>
  <c r="Z89" i="38" s="1"/>
  <c r="F164" i="39" l="1"/>
  <c r="AE97" i="39"/>
  <c r="X79" i="38"/>
  <c r="Z77" i="38"/>
  <c r="AD97" i="41"/>
  <c r="AF97" i="41" s="1"/>
  <c r="X164" i="38"/>
  <c r="AF79" i="41"/>
  <c r="AD92" i="41"/>
  <c r="AF92" i="41" s="1"/>
  <c r="AF162" i="41"/>
  <c r="AD164" i="41"/>
  <c r="AC164" i="39"/>
  <c r="AC180" i="39" s="1"/>
  <c r="R164" i="42"/>
  <c r="R180" i="42" s="1"/>
  <c r="X180" i="38" l="1"/>
  <c r="Z180" i="38" s="1"/>
  <c r="Z164" i="38"/>
  <c r="AD180" i="41"/>
  <c r="AF180" i="41" s="1"/>
  <c r="AF164" i="41"/>
  <c r="X92" i="38"/>
  <c r="Z92" i="38" s="1"/>
  <c r="Z79" i="38"/>
  <c r="AE164" i="39"/>
  <c r="F180" i="39"/>
  <c r="AE180" i="39" s="1"/>
</calcChain>
</file>

<file path=xl/sharedStrings.xml><?xml version="1.0" encoding="utf-8"?>
<sst xmlns="http://schemas.openxmlformats.org/spreadsheetml/2006/main" count="2573" uniqueCount="497">
  <si>
    <t>2024 Cost Allocation Study - One Rate Zone - No Regional Adjustments</t>
  </si>
  <si>
    <t>Revenue Requirement Summary - By Function</t>
  </si>
  <si>
    <t>Function</t>
  </si>
  <si>
    <t>Line</t>
  </si>
  <si>
    <t>Revenue</t>
  </si>
  <si>
    <t>No.</t>
  </si>
  <si>
    <t>Particulars ($000s)</t>
  </si>
  <si>
    <t>Requirement</t>
  </si>
  <si>
    <t>Gas Supply</t>
  </si>
  <si>
    <t>Storage</t>
  </si>
  <si>
    <t>Transmission</t>
  </si>
  <si>
    <t>Distribution</t>
  </si>
  <si>
    <t>(a) = (sum b:e)</t>
  </si>
  <si>
    <t>(b)</t>
  </si>
  <si>
    <t>(c)</t>
  </si>
  <si>
    <t>(d)</t>
  </si>
  <si>
    <t>(e)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</si>
  <si>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</si>
  <si>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</si>
  <si>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</si>
  <si>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</si>
  <si>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</si>
  <si>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</si>
  <si>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</si>
  <si>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</si>
  <si>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</si>
  <si>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Operating Expenses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</si>
  <si>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</si>
  <si>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</si>
  <si>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</si>
  <si>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</si>
  <si>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</si>
  <si>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</si>
  <si>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Operating Expenses</t>
  </si>
  <si>
    <t>Total Revenue Requirement</t>
  </si>
  <si>
    <t>Other Revenue</t>
  </si>
  <si>
    <t>Total Revenue Requirement Less Other Revenue</t>
  </si>
  <si>
    <t>Cost Allocation Study - One Rate Zone - No Regional Adjustments</t>
  </si>
  <si>
    <t>Revenue Requirement Summary - By Rate Class</t>
  </si>
  <si>
    <t xml:space="preserve">Revenue Requirement Summary - By Rate Class </t>
  </si>
  <si>
    <t>In-franchise Rate Classes</t>
  </si>
  <si>
    <t>Wholesale Rate Classes</t>
  </si>
  <si>
    <t>Ex-franchise Rate Classes</t>
  </si>
  <si>
    <t>Rate E01</t>
  </si>
  <si>
    <t>Rate E02</t>
  </si>
  <si>
    <t>Rate E10</t>
  </si>
  <si>
    <t>E12</t>
  </si>
  <si>
    <t>E14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</si>
  <si>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</si>
  <si>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</si>
  <si>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</si>
  <si>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</si>
  <si>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</si>
  <si>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</si>
  <si>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</si>
  <si>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</si>
  <si>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</si>
  <si>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</si>
  <si>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</si>
  <si>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</si>
  <si>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</si>
  <si>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</si>
  <si>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</si>
  <si>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</si>
  <si>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(a)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</si>
  <si>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</si>
  <si>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</si>
  <si>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</si>
  <si>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</si>
  <si>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</si>
  <si>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</si>
  <si>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</si>
  <si>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</si>
  <si>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</si>
  <si>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</si>
  <si>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</si>
  <si>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</si>
  <si>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</si>
  <si>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</si>
  <si>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</si>
  <si>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Cost of Gas</t>
  </si>
  <si>
    <t>Functionalization</t>
  </si>
  <si>
    <t>Total</t>
  </si>
  <si>
    <t>Direct</t>
  </si>
  <si>
    <t>Balance</t>
  </si>
  <si>
    <t>Functional</t>
  </si>
  <si>
    <t>Assignment</t>
  </si>
  <si>
    <t>to be</t>
  </si>
  <si>
    <t>Allocation</t>
  </si>
  <si>
    <t>Factor</t>
  </si>
  <si>
    <t xml:space="preserve">Match </t>
  </si>
  <si>
    <t>Functionalized</t>
  </si>
  <si>
    <t>Check</t>
  </si>
  <si>
    <t>(d) = (a-b)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</si>
  <si>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</si>
  <si>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</si>
  <si>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</si>
  <si>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</si>
  <si>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</si>
  <si>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</si>
  <si>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</si>
  <si>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</si>
  <si>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</si>
  <si>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</si>
  <si>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</si>
  <si>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</si>
  <si>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</si>
  <si>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</si>
  <si>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</si>
  <si>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</si>
  <si>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</si>
  <si>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</si>
  <si>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</si>
  <si>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</si>
  <si>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</si>
  <si>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</si>
  <si>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</si>
  <si>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</si>
  <si>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</si>
  <si>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</si>
  <si>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</si>
  <si>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</si>
  <si>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</si>
  <si>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</si>
  <si>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</si>
  <si>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</si>
  <si>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</si>
  <si>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</si>
  <si>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</si>
  <si>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</si>
  <si>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</si>
  <si>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</si>
  <si>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</si>
  <si>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</si>
  <si>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</si>
  <si>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</si>
  <si>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</si>
  <si>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</si>
  <si>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</si>
  <si>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</si>
  <si>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</si>
  <si>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</si>
  <si>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</si>
  <si>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</si>
  <si>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</si>
  <si>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</si>
  <si>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</si>
  <si>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</si>
  <si>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</si>
  <si>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</si>
  <si>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</si>
  <si>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</si>
  <si>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</si>
  <si>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</si>
  <si>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</si>
  <si>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</si>
  <si>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</si>
  <si>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</si>
  <si>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</si>
  <si>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</si>
  <si>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</si>
  <si>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</si>
  <si>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</si>
  <si>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</si>
  <si>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</si>
  <si>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</si>
  <si>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</si>
  <si>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</si>
  <si>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</si>
  <si>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</si>
  <si>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</si>
  <si>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</si>
  <si>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</si>
  <si>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</si>
  <si>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</si>
  <si>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</si>
  <si>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 xml:space="preserve">        Supervision</t>
  </si>
  <si>
    <t>Lines</t>
  </si>
  <si>
    <t>Meter &amp; Regulator</t>
  </si>
  <si>
    <t>Service &amp; Equipment on Customer Premise</t>
  </si>
  <si>
    <t>Mains &amp; Services</t>
  </si>
  <si>
    <t>Other Distribution</t>
  </si>
  <si>
    <t>System Operation &amp; Engineering</t>
  </si>
  <si>
    <t>DP_GS_GENOPS</t>
  </si>
  <si>
    <t>GENOPS&amp;ENG</t>
  </si>
  <si>
    <t>Sales Promotion &amp; Supervision</t>
  </si>
  <si>
    <t>Demand Side Management - Program</t>
  </si>
  <si>
    <t>Demand Side Management - Administration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</si>
  <si>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</si>
  <si>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</si>
  <si>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</si>
  <si>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</si>
  <si>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</si>
  <si>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</si>
  <si>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</si>
  <si>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</si>
  <si>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DP_GS_EMPBEN</t>
  </si>
  <si>
    <t>LABOUR</t>
  </si>
  <si>
    <t>DP_GS_A&amp;G</t>
  </si>
  <si>
    <t>O&amp;M</t>
  </si>
  <si>
    <t>Total O&amp;M Expenses (sum line 64 to 101)</t>
  </si>
  <si>
    <t>Total Revenue Requirement (lines 57+60+63+102)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</si>
  <si>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</si>
  <si>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</si>
  <si>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</si>
  <si>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</si>
  <si>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</si>
  <si>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</si>
  <si>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</si>
  <si>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</si>
  <si>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(line 103 - line 111)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</si>
  <si>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</si>
  <si>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</si>
  <si>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</si>
  <si>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</si>
  <si>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</si>
  <si>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</si>
  <si>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</si>
  <si>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</si>
  <si>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</si>
  <si>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</si>
  <si>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(l) = (f+g+h+i+j+k)</t>
  </si>
  <si>
    <t xml:space="preserve">Gross Plant </t>
  </si>
  <si>
    <t>GASSUPPLY_CLASS</t>
  </si>
  <si>
    <t xml:space="preserve"> </t>
  </si>
  <si>
    <t>ADMIN</t>
  </si>
  <si>
    <t>OPTIMIZATION</t>
  </si>
  <si>
    <t>(lines 10 - line 111)</t>
  </si>
  <si>
    <t>Storage Classification</t>
  </si>
  <si>
    <t>Storage Demand</t>
  </si>
  <si>
    <t>Operational</t>
  </si>
  <si>
    <t>Deliverability</t>
  </si>
  <si>
    <t>Space</t>
  </si>
  <si>
    <t>Contingency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</si>
  <si>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</si>
  <si>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</si>
  <si>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</si>
  <si>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</si>
  <si>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</si>
  <si>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</si>
  <si>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</si>
  <si>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</si>
  <si>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</si>
  <si>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</si>
  <si>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</si>
  <si>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</si>
  <si>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</si>
  <si>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</si>
  <si>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</si>
  <si>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</si>
  <si>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</si>
  <si>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</si>
  <si>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</si>
  <si>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>STOR_LABOUR</t>
  </si>
  <si>
    <t>STOR_O&amp;M</t>
  </si>
  <si>
    <t>(lines 103 - line 111)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</si>
  <si>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</si>
  <si>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</si>
  <si>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</si>
  <si>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</si>
  <si>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</si>
  <si>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</si>
  <si>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</si>
  <si>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</si>
  <si>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</si>
  <si>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</si>
  <si>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(m) = (sum f to l)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</si>
  <si>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</si>
  <si>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</si>
  <si>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</si>
  <si>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</si>
  <si>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</si>
  <si>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</si>
  <si>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</si>
  <si>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</si>
  <si>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</si>
  <si>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</si>
  <si>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</si>
  <si>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</si>
  <si>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</si>
  <si>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</si>
  <si>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</si>
  <si>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</si>
  <si>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</si>
  <si>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</si>
  <si>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</si>
  <si>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</si>
  <si>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</si>
  <si>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 xml:space="preserve">     Supervision</t>
  </si>
  <si>
    <t>TRANS_SUPER</t>
  </si>
  <si>
    <t>TRANS_LABOUR</t>
  </si>
  <si>
    <t>TRANS_O&amp;M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</si>
  <si>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</si>
  <si>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</si>
  <si>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</si>
  <si>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</si>
  <si>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</si>
  <si>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</si>
  <si>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</si>
  <si>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</si>
  <si>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</si>
  <si>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</si>
  <si>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</si>
  <si>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</si>
  <si>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</si>
  <si>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</si>
  <si>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</si>
  <si>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</si>
  <si>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</si>
  <si>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</si>
  <si>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</si>
  <si>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</si>
  <si>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</si>
  <si>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</si>
  <si>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</si>
  <si>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</si>
  <si>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</si>
  <si>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</si>
  <si>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</si>
  <si>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</si>
  <si>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</si>
  <si>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</si>
  <si>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</si>
  <si>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</si>
  <si>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</si>
  <si>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Total Allocation</t>
  </si>
  <si>
    <t xml:space="preserve">Total Allocation </t>
  </si>
  <si>
    <t xml:space="preserve">Total Revenue </t>
  </si>
  <si>
    <t xml:space="preserve">Total Direct </t>
  </si>
  <si>
    <t>Direct Assignment</t>
  </si>
  <si>
    <t>Balance to be</t>
  </si>
  <si>
    <t>In-Franchise Rate Classes</t>
  </si>
  <si>
    <t>Ex-Franchise Rate Classes</t>
  </si>
  <si>
    <t xml:space="preserve">Requirement </t>
  </si>
  <si>
    <t>Net of Other Revenue</t>
  </si>
  <si>
    <t xml:space="preserve">Allocated </t>
  </si>
  <si>
    <t>(e) = (b-c)</t>
  </si>
  <si>
    <t>(u)</t>
  </si>
  <si>
    <t>(v)</t>
  </si>
  <si>
    <t>(w)</t>
  </si>
  <si>
    <t>(x)</t>
  </si>
  <si>
    <t>(y)</t>
  </si>
  <si>
    <t>Gas Supply Revenue Requirement</t>
  </si>
  <si>
    <t>Gas Supply Commodity</t>
  </si>
  <si>
    <t>SUPPLY_VOL</t>
  </si>
  <si>
    <t xml:space="preserve">Load Balancing- Transportation </t>
  </si>
  <si>
    <t>LOAD_BALANCING</t>
  </si>
  <si>
    <t>Load Balancing- Commodity</t>
  </si>
  <si>
    <t>NETFROMSTOR</t>
  </si>
  <si>
    <t>Transportation Demand</t>
  </si>
  <si>
    <t>TRANSPT_DEM_OPT</t>
  </si>
  <si>
    <t>TRANS_DEMAND</t>
  </si>
  <si>
    <t>Transportation Commodity</t>
  </si>
  <si>
    <t>TRANS_FUEL</t>
  </si>
  <si>
    <t>Total Gas Supply Revenue Requirement</t>
  </si>
  <si>
    <t>Storage Revenue Requirement</t>
  </si>
  <si>
    <t>Storage Demand - Deliverability</t>
  </si>
  <si>
    <t>Storage Demand - Space</t>
  </si>
  <si>
    <t>GASSTORALLO</t>
  </si>
  <si>
    <t>STORAGEXCESS</t>
  </si>
  <si>
    <t>Storage Demand - Operational Contingency</t>
  </si>
  <si>
    <t>OP_CONTINGENCY</t>
  </si>
  <si>
    <t>Storage Commodity</t>
  </si>
  <si>
    <t>STORCOMM</t>
  </si>
  <si>
    <t>Total Storage Revenue Requirement</t>
  </si>
  <si>
    <t>Transmission Revenue Requirement</t>
  </si>
  <si>
    <t>Transmission Demand - Dawn Station</t>
  </si>
  <si>
    <t>DAWN_DEMAND</t>
  </si>
  <si>
    <t>Transmission Demand - Kirkwall Station</t>
  </si>
  <si>
    <t>KIRKWALL_DEMAND</t>
  </si>
  <si>
    <t>Transmission Demand - Parkway Station</t>
  </si>
  <si>
    <t>PKWY_DEMAND</t>
  </si>
  <si>
    <t>Transmission Demand - Dawn-Parkway</t>
  </si>
  <si>
    <t>D-PTRANS</t>
  </si>
  <si>
    <t>Transmission Demand - Parkway-Albion</t>
  </si>
  <si>
    <t>ALBIONTRANS</t>
  </si>
  <si>
    <t>Transmission Demand - Panhandle St. Clair</t>
  </si>
  <si>
    <t>Transmission Commodity</t>
  </si>
  <si>
    <t>TRANS_COMPFUEL</t>
  </si>
  <si>
    <t>TRANSCOMM</t>
  </si>
  <si>
    <t>Total Transmission Revenue Requirement</t>
  </si>
  <si>
    <t>Distribution Revenue Requirement</t>
  </si>
  <si>
    <t>Distribution Demand - Trans Pressure &gt; 4"</t>
  </si>
  <si>
    <t>HIGHPRESS&gt;4</t>
  </si>
  <si>
    <t>Distribution Demand - Trans Pressure &lt;= 4"</t>
  </si>
  <si>
    <t>HIGHPRESS&lt;=4</t>
  </si>
  <si>
    <t>Distribution Demand - Distribution Pressure</t>
  </si>
  <si>
    <t>LOWPRESS</t>
  </si>
  <si>
    <t>Distribution Demand - Specific Allocation</t>
  </si>
  <si>
    <t>Distribution Demand Specific - DSM Program</t>
  </si>
  <si>
    <t>DSM_PRO</t>
  </si>
  <si>
    <t>Distribution Demand Specific - DSM Admin</t>
  </si>
  <si>
    <t>DSM_ADM</t>
  </si>
  <si>
    <t>Distribution Customer - Mains</t>
  </si>
  <si>
    <t>TOTAL_CUSTOMERS</t>
  </si>
  <si>
    <t>Distribution Customer - Services</t>
  </si>
  <si>
    <t>Distribution Customer - Meters</t>
  </si>
  <si>
    <t>METERREPLCOST</t>
  </si>
  <si>
    <t>Distribution Customer - Stations</t>
  </si>
  <si>
    <t>STATIONREPLCOST</t>
  </si>
  <si>
    <t xml:space="preserve">Distribution Customer- Specific </t>
  </si>
  <si>
    <t>BAD_DEBT</t>
  </si>
  <si>
    <t>SALESPROMO</t>
  </si>
  <si>
    <t>CUST_EXCL_GS</t>
  </si>
  <si>
    <t>Distribution Commodity</t>
  </si>
  <si>
    <t>DISTCOMM</t>
  </si>
  <si>
    <t>Total Distribution Revenue Requirement</t>
  </si>
  <si>
    <t>Allocation of Delivery Revenue Requirement</t>
  </si>
  <si>
    <t xml:space="preserve">Allocation of Delivery Revenue Requirement </t>
  </si>
  <si>
    <t>Allocation of Gas Cost Revenue Requirement</t>
  </si>
  <si>
    <t xml:space="preserve">Allocation of Gas Cost Revenue Requirement </t>
  </si>
  <si>
    <t>Functionalization Factors</t>
  </si>
  <si>
    <t xml:space="preserve">Functionalization </t>
  </si>
  <si>
    <t>EXT</t>
  </si>
  <si>
    <t>INT</t>
  </si>
  <si>
    <t xml:space="preserve">Functionalization Factors </t>
  </si>
  <si>
    <t>Gas Supply Classification Factors</t>
  </si>
  <si>
    <t>Gas</t>
  </si>
  <si>
    <t>Classification Factor</t>
  </si>
  <si>
    <t>Supply</t>
  </si>
  <si>
    <t>Storage Classification Factors</t>
  </si>
  <si>
    <t xml:space="preserve">Storage Classification Factors </t>
  </si>
  <si>
    <t>Transmission Classification Factors</t>
  </si>
  <si>
    <t>Distribution Classification Factors</t>
  </si>
  <si>
    <t xml:space="preserve">Distribution </t>
  </si>
  <si>
    <t>Pressure &gt; 4"</t>
  </si>
  <si>
    <t xml:space="preserve">Distribution Classification Factors </t>
  </si>
  <si>
    <t>Allocation Factors</t>
  </si>
  <si>
    <t xml:space="preserve">Allocation Factors </t>
  </si>
  <si>
    <t>Mapping of Total Revenue Requirement to Rate Component by Rate Class</t>
  </si>
  <si>
    <t>In-franchise</t>
  </si>
  <si>
    <t>Rate</t>
  </si>
  <si>
    <t>E01</t>
  </si>
  <si>
    <t>E02</t>
  </si>
  <si>
    <t>E10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</si>
  <si>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</si>
  <si>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</si>
  <si>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</si>
  <si>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</si>
  <si>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</si>
  <si>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</si>
  <si>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</si>
  <si>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</si>
  <si>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</si>
  <si>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E62</t>
  </si>
  <si>
    <t>E64</t>
  </si>
  <si>
    <t xml:space="preserve">(d) </t>
  </si>
  <si>
    <t xml:space="preserve">(f) </t>
  </si>
  <si>
    <t>Delivery Revenue Requirement (1)</t>
  </si>
  <si>
    <t>Cost Allocation Study</t>
  </si>
  <si>
    <t xml:space="preserve">Adjustments </t>
  </si>
  <si>
    <t>Total Delivery Revenue Requirement</t>
  </si>
  <si>
    <t xml:space="preserve">Rate Design Component </t>
  </si>
  <si>
    <t>Monthly Customer Charge</t>
  </si>
  <si>
    <t>Delivery Demand Charge</t>
  </si>
  <si>
    <t>Delivery Commodity Charge</t>
  </si>
  <si>
    <t>Gas Supply Transportation Charge</t>
  </si>
  <si>
    <t>Gas Supply Commodity Charge</t>
  </si>
  <si>
    <t>Storage Charges</t>
  </si>
  <si>
    <t>Gas Cost Revenue Requirement (2)</t>
  </si>
  <si>
    <t xml:space="preserve">Cost Allocation Study </t>
  </si>
  <si>
    <t>Total Gas Cost Revenue Requirement</t>
  </si>
  <si>
    <t>Customer Supplied Fuel</t>
  </si>
  <si>
    <t>Total Revenue Requirement (3)</t>
  </si>
  <si>
    <t>Rate Design Component</t>
  </si>
  <si>
    <t>Notes:</t>
  </si>
  <si>
    <t>(1)</t>
  </si>
  <si>
    <t>Page 2.</t>
  </si>
  <si>
    <t>(2)</t>
  </si>
  <si>
    <t>Page 3.</t>
  </si>
  <si>
    <t>(3)</t>
  </si>
  <si>
    <t>Total revenue requirement by rate design component is equal to the sum of the delivery and gas cost rate design components.</t>
  </si>
  <si>
    <t>Mapping of Delivery Revenue Requirement to Rate Component by Rate Class</t>
  </si>
  <si>
    <t>Allocation of Delivery Revenue Requirement (1)</t>
  </si>
  <si>
    <t xml:space="preserve">Load Balancing - Transportation </t>
  </si>
  <si>
    <t>Transmission Demand - Dawn Parkway</t>
  </si>
  <si>
    <t>Transmission Demand - Albion</t>
  </si>
  <si>
    <t>Distribution Demand - High Pressure &gt; 4"</t>
  </si>
  <si>
    <t>Distribution Demand - High Pressure &lt;= 4"</t>
  </si>
  <si>
    <t>Distribution Demand - Low Pressure</t>
  </si>
  <si>
    <t>Distribution Customer Specific - Uncollectible Accounts</t>
  </si>
  <si>
    <t>Distribution Customer Specific - Distribution Customer Accounting</t>
  </si>
  <si>
    <t>Distribution Customer Specific - Large Volume Customer Care</t>
  </si>
  <si>
    <t>Delivery Revenue Requirement Adjustments</t>
  </si>
  <si>
    <t>Panhandle/St. Clair Transmission Credit (2)</t>
  </si>
  <si>
    <t>Panhandle/St. Clair Re-Allocation (2)</t>
  </si>
  <si>
    <t>Proposed Delivery Revenue Requirement by Rate Design Component (3)</t>
  </si>
  <si>
    <t>Allocation of delivery revenue requirement by rate class per the Cost Allocation Study at Attachment 9.</t>
  </si>
  <si>
    <t>Panhandle/St. Clair transmission cost re-allocation based on the methodology described at Phase 3 Exhibit 8, Tab 2, Schedule 2, Section 1.2.</t>
  </si>
  <si>
    <t>Proposed delivery revenue requirement by rate class per Phase 3 Exhibit 8, Tab 2, Schedule 10, Attachment 1, page 2, column (e).</t>
  </si>
  <si>
    <t>Mapping of Gas Cost Revenue Requirement to Rate Component by Rate Class</t>
  </si>
  <si>
    <t>Allocation of Gas Cost Revenue Requirement (1)</t>
  </si>
  <si>
    <t>Load Balancing - Commodity</t>
  </si>
  <si>
    <t>Proposed Gas Cost Revenue Requirement by Rate Design Component (2)</t>
  </si>
  <si>
    <t>Notes</t>
  </si>
  <si>
    <t>Allocation of gas cost revenue requirement by rate class per the Cost Allocation Study at Attachment 10.</t>
  </si>
  <si>
    <t>Proposed gas cost revenue requirement by rate class per Phase 3 Exhibit 8, Tab 2, Schedule 10, Attachment 1, page 3, column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</si>
</sst>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-* #,##0.00_-;\-* #,##0.00_-;_-* &quot;-&quot;??_-;_-@_-"/>
    <numFmt numFmtId="167" formatCode="#,##0,"/>
    <numFmt numFmtId="168" formatCode="0.00000%"/>
    <numFmt numFmtId="169" formatCode="0.000000000%"/>
    <numFmt numFmtId="170" formatCode="0.0%"/>
    <numFmt numFmtId="171" formatCode="_(* #,##0.000_);_(* \(#,##0.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2"/>
    </font>
    <font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u/>
      <sz val="10"/>
      <color theme="1"/>
      <name val="Arial"/>
      <family val="2"/>
    </font>
    <font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166" fontId="8" fillId="0" borderId="0" applyFont="0" applyFill="0" applyBorder="0" applyAlignment="0" applyProtection="0"/>
    <xf numFmtId="0" fontId="1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9">
    <xf numFmtId="0" fontId="0" fillId="0" borderId="0" xfId="0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 indent="1"/>
    </xf>
    <xf numFmtId="164" fontId="5" fillId="0" borderId="0" xfId="6" applyNumberFormat="1" applyFont="1" applyFill="1"/>
    <xf numFmtId="0" fontId="4" fillId="0" borderId="0" xfId="0" applyFont="1"/>
    <xf numFmtId="0" fontId="5" fillId="0" borderId="0" xfId="0" applyFont="1" applyAlignment="1">
      <alignment horizontal="left" indent="2"/>
    </xf>
    <xf numFmtId="164" fontId="5" fillId="0" borderId="0" xfId="6" applyNumberFormat="1" applyFont="1"/>
    <xf numFmtId="43" fontId="5" fillId="0" borderId="0" xfId="6" applyFont="1"/>
    <xf numFmtId="164" fontId="5" fillId="0" borderId="2" xfId="6" applyNumberFormat="1" applyFont="1" applyBorder="1"/>
    <xf numFmtId="43" fontId="5" fillId="0" borderId="0" xfId="0" applyNumberFormat="1" applyFont="1"/>
    <xf numFmtId="164" fontId="3" fillId="0" borderId="0" xfId="6" applyNumberFormat="1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165" fontId="5" fillId="0" borderId="1" xfId="1" applyNumberFormat="1" applyFont="1" applyFill="1" applyBorder="1"/>
    <xf numFmtId="165" fontId="5" fillId="0" borderId="0" xfId="6" applyNumberFormat="1" applyFont="1" applyFill="1"/>
    <xf numFmtId="164" fontId="5" fillId="0" borderId="0" xfId="6" applyNumberFormat="1" applyFont="1" applyFill="1" applyBorder="1"/>
    <xf numFmtId="164" fontId="5" fillId="0" borderId="1" xfId="6" applyNumberFormat="1" applyFont="1" applyFill="1" applyBorder="1"/>
    <xf numFmtId="164" fontId="5" fillId="0" borderId="3" xfId="6" applyNumberFormat="1" applyFon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0" xfId="0" applyFont="1" applyFill="1"/>
    <xf numFmtId="0" fontId="17" fillId="3" borderId="0" xfId="0" applyFont="1" applyFill="1" applyAlignment="1">
      <alignment horizontal="center"/>
    </xf>
    <xf numFmtId="0" fontId="18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2" xfId="6" applyNumberFormat="1" applyFont="1" applyFill="1" applyBorder="1"/>
    <xf numFmtId="164" fontId="3" fillId="0" borderId="0" xfId="6" applyNumberFormat="1" applyFont="1" applyFill="1" applyBorder="1"/>
    <xf numFmtId="164" fontId="3" fillId="0" borderId="5" xfId="0" applyNumberFormat="1" applyFont="1" applyBorder="1"/>
    <xf numFmtId="0" fontId="7" fillId="0" borderId="0" xfId="0" applyFont="1" applyAlignment="1">
      <alignment horizontal="center"/>
    </xf>
    <xf numFmtId="0" fontId="14" fillId="3" borderId="0" xfId="0" applyFont="1" applyFill="1"/>
    <xf numFmtId="0" fontId="17" fillId="0" borderId="0" xfId="0" applyFont="1" applyAlignment="1">
      <alignment horizontal="center"/>
    </xf>
    <xf numFmtId="164" fontId="5" fillId="0" borderId="2" xfId="6" applyNumberFormat="1" applyFont="1" applyFill="1" applyBorder="1"/>
    <xf numFmtId="43" fontId="5" fillId="0" borderId="0" xfId="6" applyFont="1" applyFill="1" applyBorder="1"/>
    <xf numFmtId="164" fontId="5" fillId="0" borderId="2" xfId="0" applyNumberFormat="1" applyFont="1" applyBorder="1"/>
    <xf numFmtId="43" fontId="5" fillId="0" borderId="2" xfId="6" applyFont="1" applyFill="1" applyBorder="1"/>
    <xf numFmtId="10" fontId="5" fillId="0" borderId="0" xfId="1" applyNumberFormat="1" applyFont="1" applyFill="1"/>
    <xf numFmtId="164" fontId="5" fillId="0" borderId="0" xfId="6" applyNumberFormat="1" applyFont="1" applyBorder="1"/>
    <xf numFmtId="164" fontId="5" fillId="0" borderId="5" xfId="0" applyNumberFormat="1" applyFont="1" applyBorder="1"/>
    <xf numFmtId="0" fontId="5" fillId="0" borderId="4" xfId="0" applyFont="1" applyBorder="1"/>
    <xf numFmtId="164" fontId="3" fillId="0" borderId="1" xfId="0" applyNumberFormat="1" applyFont="1" applyBorder="1"/>
    <xf numFmtId="164" fontId="3" fillId="0" borderId="0" xfId="6" applyNumberFormat="1" applyFont="1" applyBorder="1"/>
    <xf numFmtId="164" fontId="3" fillId="3" borderId="0" xfId="6" applyNumberFormat="1" applyFont="1" applyFill="1" applyBorder="1"/>
    <xf numFmtId="164" fontId="3" fillId="4" borderId="0" xfId="6" applyNumberFormat="1" applyFont="1" applyFill="1" applyBorder="1"/>
    <xf numFmtId="9" fontId="3" fillId="0" borderId="0" xfId="1" applyFont="1" applyBorder="1"/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5" fillId="0" borderId="0" xfId="6" applyFont="1" applyBorder="1"/>
    <xf numFmtId="164" fontId="5" fillId="0" borderId="2" xfId="0" applyNumberFormat="1" applyFont="1" applyBorder="1" applyAlignment="1">
      <alignment horizontal="left" indent="2"/>
    </xf>
    <xf numFmtId="10" fontId="5" fillId="0" borderId="0" xfId="0" applyNumberFormat="1" applyFont="1"/>
    <xf numFmtId="43" fontId="5" fillId="0" borderId="0" xfId="0" applyNumberFormat="1" applyFont="1" applyAlignment="1">
      <alignment horizontal="center"/>
    </xf>
    <xf numFmtId="9" fontId="3" fillId="5" borderId="0" xfId="1" applyFont="1" applyFill="1" applyBorder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/>
    <xf numFmtId="164" fontId="3" fillId="2" borderId="0" xfId="0" applyNumberFormat="1" applyFont="1" applyFill="1"/>
    <xf numFmtId="164" fontId="3" fillId="2" borderId="0" xfId="6" applyNumberFormat="1" applyFont="1" applyFill="1"/>
    <xf numFmtId="164" fontId="3" fillId="2" borderId="2" xfId="0" applyNumberFormat="1" applyFont="1" applyFill="1" applyBorder="1"/>
    <xf numFmtId="164" fontId="3" fillId="2" borderId="2" xfId="6" applyNumberFormat="1" applyFont="1" applyFill="1" applyBorder="1"/>
    <xf numFmtId="43" fontId="3" fillId="2" borderId="0" xfId="6" applyFont="1" applyFill="1" applyBorder="1"/>
    <xf numFmtId="164" fontId="3" fillId="2" borderId="0" xfId="6" applyNumberFormat="1" applyFont="1" applyFill="1" applyBorder="1"/>
    <xf numFmtId="165" fontId="3" fillId="2" borderId="0" xfId="1" applyNumberFormat="1" applyFont="1" applyFill="1"/>
    <xf numFmtId="165" fontId="3" fillId="2" borderId="0" xfId="0" applyNumberFormat="1" applyFont="1" applyFill="1"/>
    <xf numFmtId="0" fontId="5" fillId="2" borderId="0" xfId="0" applyFont="1" applyFill="1" applyAlignment="1">
      <alignment horizontal="left" indent="2"/>
    </xf>
    <xf numFmtId="164" fontId="3" fillId="2" borderId="5" xfId="0" applyNumberFormat="1" applyFont="1" applyFill="1" applyBorder="1"/>
    <xf numFmtId="0" fontId="0" fillId="2" borderId="0" xfId="0" applyFill="1"/>
    <xf numFmtId="164" fontId="0" fillId="2" borderId="0" xfId="6" applyNumberFormat="1" applyFont="1" applyFill="1"/>
    <xf numFmtId="0" fontId="0" fillId="2" borderId="0" xfId="0" applyFill="1" applyAlignment="1">
      <alignment horizontal="center"/>
    </xf>
    <xf numFmtId="164" fontId="0" fillId="2" borderId="0" xfId="6" applyNumberFormat="1" applyFont="1" applyFill="1" applyAlignment="1">
      <alignment horizontal="center"/>
    </xf>
    <xf numFmtId="0" fontId="12" fillId="2" borderId="0" xfId="0" applyFont="1" applyFill="1"/>
    <xf numFmtId="164" fontId="5" fillId="2" borderId="0" xfId="6" applyNumberFormat="1" applyFont="1" applyFill="1"/>
    <xf numFmtId="164" fontId="5" fillId="2" borderId="0" xfId="0" applyNumberFormat="1" applyFont="1" applyFill="1"/>
    <xf numFmtId="164" fontId="0" fillId="2" borderId="0" xfId="0" applyNumberFormat="1" applyFill="1"/>
    <xf numFmtId="164" fontId="13" fillId="2" borderId="0" xfId="6" applyNumberFormat="1" applyFont="1" applyFill="1"/>
    <xf numFmtId="164" fontId="13" fillId="2" borderId="0" xfId="0" applyNumberFormat="1" applyFont="1" applyFill="1"/>
    <xf numFmtId="43" fontId="5" fillId="2" borderId="0" xfId="0" applyNumberFormat="1" applyFont="1" applyFill="1"/>
    <xf numFmtId="0" fontId="5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5" fillId="2" borderId="0" xfId="6" applyNumberFormat="1" applyFont="1" applyFill="1" applyBorder="1"/>
    <xf numFmtId="164" fontId="9" fillId="2" borderId="0" xfId="6" applyNumberFormat="1" applyFont="1" applyFill="1" applyBorder="1"/>
    <xf numFmtId="164" fontId="5" fillId="2" borderId="2" xfId="6" applyNumberFormat="1" applyFont="1" applyFill="1" applyBorder="1"/>
    <xf numFmtId="43" fontId="5" fillId="2" borderId="0" xfId="6" applyFont="1" applyFill="1" applyBorder="1"/>
    <xf numFmtId="164" fontId="5" fillId="2" borderId="2" xfId="0" applyNumberFormat="1" applyFont="1" applyFill="1" applyBorder="1"/>
    <xf numFmtId="43" fontId="5" fillId="2" borderId="2" xfId="6" applyFont="1" applyFill="1" applyBorder="1"/>
    <xf numFmtId="10" fontId="3" fillId="2" borderId="0" xfId="1" applyNumberFormat="1" applyFont="1" applyFill="1" applyBorder="1"/>
    <xf numFmtId="10" fontId="5" fillId="2" borderId="0" xfId="1" applyNumberFormat="1" applyFont="1" applyFill="1"/>
    <xf numFmtId="9" fontId="3" fillId="2" borderId="0" xfId="1" applyFont="1" applyFill="1" applyBorder="1"/>
    <xf numFmtId="164" fontId="5" fillId="2" borderId="5" xfId="0" applyNumberFormat="1" applyFont="1" applyFill="1" applyBorder="1"/>
    <xf numFmtId="0" fontId="5" fillId="2" borderId="4" xfId="0" applyFont="1" applyFill="1" applyBorder="1"/>
    <xf numFmtId="164" fontId="5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/>
    <xf numFmtId="164" fontId="13" fillId="2" borderId="3" xfId="6" applyNumberFormat="1" applyFont="1" applyFill="1" applyBorder="1"/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Continuous"/>
    </xf>
    <xf numFmtId="0" fontId="5" fillId="2" borderId="0" xfId="0" applyFont="1" applyFill="1" applyAlignment="1">
      <alignment horizontal="left" indent="1"/>
    </xf>
    <xf numFmtId="165" fontId="5" fillId="2" borderId="1" xfId="1" applyNumberFormat="1" applyFont="1" applyFill="1" applyBorder="1"/>
    <xf numFmtId="165" fontId="5" fillId="2" borderId="0" xfId="6" applyNumberFormat="1" applyFont="1" applyFill="1"/>
    <xf numFmtId="164" fontId="5" fillId="2" borderId="4" xfId="6" applyNumberFormat="1" applyFont="1" applyFill="1" applyBorder="1"/>
    <xf numFmtId="164" fontId="5" fillId="2" borderId="1" xfId="6" applyNumberFormat="1" applyFont="1" applyFill="1" applyBorder="1"/>
    <xf numFmtId="164" fontId="5" fillId="2" borderId="3" xfId="6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165" fontId="3" fillId="0" borderId="0" xfId="1" applyNumberFormat="1" applyFont="1" applyFill="1"/>
    <xf numFmtId="165" fontId="3" fillId="0" borderId="0" xfId="0" applyNumberFormat="1" applyFont="1"/>
    <xf numFmtId="165" fontId="14" fillId="0" borderId="0" xfId="0" applyNumberFormat="1" applyFont="1"/>
    <xf numFmtId="165" fontId="5" fillId="0" borderId="0" xfId="1" applyNumberFormat="1" applyFont="1" applyFill="1"/>
    <xf numFmtId="165" fontId="5" fillId="0" borderId="0" xfId="0" applyNumberFormat="1" applyFont="1"/>
    <xf numFmtId="0" fontId="12" fillId="2" borderId="0" xfId="0" applyFont="1" applyFill="1" applyAlignment="1">
      <alignment horizontal="center"/>
    </xf>
    <xf numFmtId="165" fontId="5" fillId="2" borderId="0" xfId="0" applyNumberFormat="1" applyFont="1" applyFill="1"/>
    <xf numFmtId="165" fontId="14" fillId="2" borderId="0" xfId="0" applyNumberFormat="1" applyFont="1" applyFill="1"/>
    <xf numFmtId="165" fontId="5" fillId="2" borderId="0" xfId="1" applyNumberFormat="1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165" fontId="5" fillId="0" borderId="0" xfId="0" applyNumberFormat="1" applyFont="1" applyAlignment="1">
      <alignment horizontal="center"/>
    </xf>
    <xf numFmtId="164" fontId="3" fillId="5" borderId="0" xfId="0" applyNumberFormat="1" applyFont="1" applyFill="1"/>
    <xf numFmtId="0" fontId="5" fillId="2" borderId="2" xfId="0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2" borderId="3" xfId="0" applyNumberFormat="1" applyFont="1" applyFill="1" applyBorder="1"/>
    <xf numFmtId="0" fontId="18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7" fontId="3" fillId="0" borderId="0" xfId="18" applyNumberFormat="1" applyFont="1" applyFill="1" applyBorder="1"/>
    <xf numFmtId="1" fontId="3" fillId="0" borderId="0" xfId="18" applyNumberFormat="1" applyFont="1" applyFill="1" applyBorder="1"/>
    <xf numFmtId="164" fontId="0" fillId="0" borderId="0" xfId="6" applyNumberFormat="1" applyFont="1" applyFill="1"/>
    <xf numFmtId="0" fontId="10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43" fontId="5" fillId="0" borderId="0" xfId="6" applyFont="1" applyFill="1"/>
    <xf numFmtId="168" fontId="5" fillId="0" borderId="0" xfId="0" applyNumberFormat="1" applyFont="1"/>
    <xf numFmtId="169" fontId="5" fillId="0" borderId="0" xfId="0" applyNumberFormat="1" applyFont="1"/>
    <xf numFmtId="0" fontId="7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43" fontId="3" fillId="0" borderId="0" xfId="6" applyFont="1" applyFill="1" applyBorder="1"/>
    <xf numFmtId="10" fontId="3" fillId="0" borderId="0" xfId="1" applyNumberFormat="1" applyFont="1" applyFill="1" applyBorder="1"/>
    <xf numFmtId="43" fontId="3" fillId="0" borderId="0" xfId="18" applyFont="1" applyFill="1" applyBorder="1"/>
    <xf numFmtId="170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0" fillId="0" borderId="0" xfId="0" quotePrefix="1" applyFont="1" applyAlignment="1">
      <alignment horizontal="center"/>
    </xf>
    <xf numFmtId="9" fontId="3" fillId="0" borderId="0" xfId="1" applyFont="1" applyFill="1"/>
    <xf numFmtId="9" fontId="3" fillId="0" borderId="0" xfId="1" applyFont="1" applyFill="1" applyBorder="1"/>
    <xf numFmtId="10" fontId="3" fillId="0" borderId="0" xfId="0" applyNumberFormat="1" applyFont="1"/>
    <xf numFmtId="0" fontId="21" fillId="0" borderId="0" xfId="5" applyFont="1"/>
    <xf numFmtId="0" fontId="2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5" fillId="0" borderId="3" xfId="0" applyNumberFormat="1" applyFont="1" applyBorder="1"/>
    <xf numFmtId="0" fontId="5" fillId="6" borderId="0" xfId="0" applyFont="1" applyFill="1" applyAlignment="1">
      <alignment horizontal="left" indent="1"/>
    </xf>
    <xf numFmtId="164" fontId="5" fillId="6" borderId="0" xfId="6" applyNumberFormat="1" applyFont="1" applyFill="1"/>
    <xf numFmtId="0" fontId="5" fillId="7" borderId="0" xfId="0" applyFont="1" applyFill="1" applyAlignment="1">
      <alignment horizontal="left" indent="1"/>
    </xf>
    <xf numFmtId="164" fontId="5" fillId="7" borderId="0" xfId="6" applyNumberFormat="1" applyFont="1" applyFill="1"/>
    <xf numFmtId="0" fontId="5" fillId="8" borderId="0" xfId="0" applyFont="1" applyFill="1" applyAlignment="1">
      <alignment horizontal="left" indent="1"/>
    </xf>
    <xf numFmtId="164" fontId="5" fillId="8" borderId="0" xfId="6" applyNumberFormat="1" applyFont="1" applyFill="1"/>
    <xf numFmtId="0" fontId="5" fillId="9" borderId="0" xfId="0" applyFont="1" applyFill="1" applyAlignment="1">
      <alignment horizontal="left" indent="1"/>
    </xf>
    <xf numFmtId="164" fontId="5" fillId="9" borderId="0" xfId="6" applyNumberFormat="1" applyFont="1" applyFill="1"/>
    <xf numFmtId="0" fontId="5" fillId="10" borderId="0" xfId="0" applyFont="1" applyFill="1" applyAlignment="1">
      <alignment horizontal="left" indent="1"/>
    </xf>
    <xf numFmtId="164" fontId="5" fillId="10" borderId="0" xfId="6" applyNumberFormat="1" applyFont="1" applyFill="1"/>
    <xf numFmtId="0" fontId="5" fillId="11" borderId="0" xfId="0" applyFont="1" applyFill="1" applyAlignment="1">
      <alignment horizontal="left" indent="1"/>
    </xf>
    <xf numFmtId="164" fontId="5" fillId="11" borderId="0" xfId="6" applyNumberFormat="1" applyFont="1" applyFill="1"/>
    <xf numFmtId="0" fontId="5" fillId="12" borderId="0" xfId="0" applyFont="1" applyFill="1" applyAlignment="1">
      <alignment horizontal="left" indent="1"/>
    </xf>
    <xf numFmtId="164" fontId="5" fillId="12" borderId="0" xfId="6" applyNumberFormat="1" applyFont="1" applyFill="1"/>
    <xf numFmtId="0" fontId="5" fillId="0" borderId="0" xfId="0" quotePrefix="1" applyFont="1" applyAlignment="1">
      <alignment horizontal="right"/>
    </xf>
    <xf numFmtId="164" fontId="0" fillId="0" borderId="0" xfId="0" applyNumberFormat="1"/>
    <xf numFmtId="0" fontId="3" fillId="0" borderId="0" xfId="0" quotePrefix="1" applyFont="1" applyAlignment="1">
      <alignment horizontal="center"/>
    </xf>
    <xf numFmtId="164" fontId="3" fillId="9" borderId="0" xfId="6" applyNumberFormat="1" applyFont="1" applyFill="1"/>
    <xf numFmtId="164" fontId="3" fillId="7" borderId="0" xfId="6" applyNumberFormat="1" applyFont="1" applyFill="1"/>
    <xf numFmtId="164" fontId="3" fillId="10" borderId="0" xfId="6" applyNumberFormat="1" applyFont="1" applyFill="1"/>
    <xf numFmtId="164" fontId="3" fillId="0" borderId="0" xfId="18" applyNumberFormat="1" applyFont="1" applyFill="1"/>
    <xf numFmtId="164" fontId="3" fillId="0" borderId="2" xfId="6" applyNumberFormat="1" applyFont="1" applyBorder="1"/>
    <xf numFmtId="164" fontId="3" fillId="11" borderId="0" xfId="6" applyNumberFormat="1" applyFont="1" applyFill="1"/>
    <xf numFmtId="164" fontId="3" fillId="0" borderId="0" xfId="6" applyNumberFormat="1" applyFont="1" applyFill="1" applyAlignment="1">
      <alignment horizontal="right"/>
    </xf>
    <xf numFmtId="0" fontId="20" fillId="0" borderId="0" xfId="0" applyFont="1" applyAlignment="1">
      <alignment horizontal="right"/>
    </xf>
    <xf numFmtId="164" fontId="3" fillId="7" borderId="0" xfId="6" applyNumberFormat="1" applyFont="1" applyFill="1" applyAlignment="1">
      <alignment horizontal="right"/>
    </xf>
    <xf numFmtId="164" fontId="3" fillId="11" borderId="0" xfId="6" applyNumberFormat="1" applyFont="1" applyFill="1" applyAlignment="1">
      <alignment horizontal="right"/>
    </xf>
    <xf numFmtId="164" fontId="3" fillId="0" borderId="2" xfId="6" applyNumberFormat="1" applyFont="1" applyFill="1" applyBorder="1" applyAlignment="1">
      <alignment horizontal="right"/>
    </xf>
    <xf numFmtId="164" fontId="3" fillId="0" borderId="2" xfId="6" applyNumberFormat="1" applyFont="1" applyBorder="1" applyAlignment="1">
      <alignment horizontal="right"/>
    </xf>
    <xf numFmtId="164" fontId="3" fillId="6" borderId="0" xfId="6" applyNumberFormat="1" applyFont="1" applyFill="1" applyAlignment="1">
      <alignment horizontal="right"/>
    </xf>
    <xf numFmtId="164" fontId="3" fillId="0" borderId="0" xfId="6" quotePrefix="1" applyNumberFormat="1" applyFont="1" applyFill="1" applyAlignment="1">
      <alignment horizontal="right"/>
    </xf>
    <xf numFmtId="164" fontId="7" fillId="0" borderId="0" xfId="0" applyNumberFormat="1" applyFont="1"/>
    <xf numFmtId="41" fontId="3" fillId="9" borderId="0" xfId="0" applyNumberFormat="1" applyFont="1" applyFill="1" applyAlignment="1">
      <alignment horizontal="right"/>
    </xf>
    <xf numFmtId="164" fontId="3" fillId="10" borderId="0" xfId="6" applyNumberFormat="1" applyFont="1" applyFill="1" applyAlignment="1">
      <alignment horizontal="right"/>
    </xf>
    <xf numFmtId="164" fontId="5" fillId="11" borderId="1" xfId="6" applyNumberFormat="1" applyFont="1" applyFill="1" applyBorder="1"/>
    <xf numFmtId="164" fontId="3" fillId="0" borderId="0" xfId="18" applyNumberFormat="1" applyFont="1" applyFill="1" applyAlignment="1">
      <alignment horizontal="right"/>
    </xf>
    <xf numFmtId="164" fontId="3" fillId="9" borderId="0" xfId="6" applyNumberFormat="1" applyFont="1" applyFill="1" applyAlignment="1">
      <alignment horizontal="right"/>
    </xf>
    <xf numFmtId="164" fontId="3" fillId="8" borderId="0" xfId="18" applyNumberFormat="1" applyFont="1" applyFill="1" applyAlignment="1">
      <alignment horizontal="right"/>
    </xf>
    <xf numFmtId="164" fontId="3" fillId="12" borderId="0" xfId="6" applyNumberFormat="1" applyFont="1" applyFill="1" applyAlignment="1">
      <alignment horizontal="right"/>
    </xf>
    <xf numFmtId="164" fontId="3" fillId="8" borderId="0" xfId="6" applyNumberFormat="1" applyFont="1" applyFill="1" applyAlignment="1">
      <alignment horizontal="right"/>
    </xf>
    <xf numFmtId="164" fontId="3" fillId="8" borderId="0" xfId="6" quotePrefix="1" applyNumberFormat="1" applyFont="1" applyFill="1" applyAlignment="1">
      <alignment horizontal="right"/>
    </xf>
    <xf numFmtId="171" fontId="0" fillId="0" borderId="0" xfId="0" applyNumberFormat="1"/>
    <xf numFmtId="0" fontId="16" fillId="0" borderId="0" xfId="0" applyFont="1" applyAlignment="1">
      <alignment horizontal="center"/>
    </xf>
    <xf numFmtId="43" fontId="3" fillId="0" borderId="0" xfId="0" applyNumberFormat="1" applyFont="1"/>
    <xf numFmtId="0" fontId="11" fillId="0" borderId="0" xfId="0" applyFont="1" applyAlignment="1">
      <alignment horizontal="center"/>
    </xf>
    <xf numFmtId="43" fontId="3" fillId="0" borderId="0" xfId="6" applyFont="1" applyFill="1"/>
    <xf numFmtId="167" fontId="3" fillId="0" borderId="0" xfId="13" applyNumberFormat="1" applyFont="1" applyFill="1" applyBorder="1"/>
    <xf numFmtId="0" fontId="6" fillId="0" borderId="0" xfId="0" applyFont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0" fillId="0" borderId="0" xfId="0" applyAlignment="1">
      <alignment horizontal="center"/>
    </xf>
    <xf numFmtId="164" fontId="5" fillId="0" borderId="0" xfId="6" applyNumberFormat="1" applyFont="1" applyFill="1" applyBorder="1" applyAlignment="1">
      <alignment horizontal="center"/>
    </xf>
    <xf numFmtId="164" fontId="5" fillId="0" borderId="5" xfId="6" applyNumberFormat="1" applyFont="1" applyFill="1" applyBorder="1"/>
    <xf numFmtId="164" fontId="0" fillId="0" borderId="0" xfId="6" applyNumberFormat="1" applyFont="1" applyFill="1" applyBorder="1" applyAlignment="1">
      <alignment horizontal="center"/>
    </xf>
    <xf numFmtId="0" fontId="5" fillId="0" borderId="3" xfId="0" applyFont="1" applyBorder="1"/>
    <xf numFmtId="164" fontId="13" fillId="0" borderId="0" xfId="6" applyNumberFormat="1" applyFont="1" applyFill="1" applyBorder="1"/>
    <xf numFmtId="164" fontId="13" fillId="0" borderId="0" xfId="0" applyNumberFormat="1" applyFont="1"/>
    <xf numFmtId="0" fontId="5" fillId="2" borderId="0" xfId="0" applyFont="1" applyFill="1" applyAlignment="1">
      <alignment horizontal="centerContinuous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19">
    <cellStyle name="Comma" xfId="6" builtinId="3"/>
    <cellStyle name="Comma 10" xfId="4" xr:uid="{79B42F33-AD9D-45F1-A1D5-CF9D02C96880}"/>
    <cellStyle name="Comma 10 2 2" xfId="10" xr:uid="{8E76A18F-AF91-4EBE-A4FC-FADB20C9C5B3}"/>
    <cellStyle name="Comma 2" xfId="13" xr:uid="{0C12989B-C6BA-449C-A376-9DA66F1910E5}"/>
    <cellStyle name="Comma 2 2" xfId="18" xr:uid="{AB90993F-E8C9-440E-B186-C34B164620DD}"/>
    <cellStyle name="Comma 3" xfId="16" xr:uid="{E6CB602A-4377-46D6-8571-55754035B375}"/>
    <cellStyle name="Comma 5 36" xfId="9" xr:uid="{F2292113-4E25-476F-95AA-440BE51F08A1}"/>
    <cellStyle name="Normal" xfId="0" builtinId="0"/>
    <cellStyle name="Normal 10" xfId="5" xr:uid="{9A806827-BD73-4923-9066-BB23D0D9AEE5}"/>
    <cellStyle name="Normal 2" xfId="12" xr:uid="{13CEEB15-CC31-470B-A1E3-DEEA604DEC5E}"/>
    <cellStyle name="Normal 2 2" xfId="14" xr:uid="{9C2FB680-44A5-4D19-9A03-D37E63856814}"/>
    <cellStyle name="Normal 3" xfId="8" xr:uid="{0AC47943-724C-4CCB-8307-52779C663816}"/>
    <cellStyle name="Normal 4" xfId="15" xr:uid="{5D7BD815-B85D-401C-A4F4-4F57003F6A8D}"/>
    <cellStyle name="Normal 4 3" xfId="2" xr:uid="{F40D9BFE-D5FE-49AD-8C14-BE06707E12BB}"/>
    <cellStyle name="Normal 59" xfId="7" xr:uid="{311371DF-BCC5-4C90-AB3D-92232833AA89}"/>
    <cellStyle name="Normal 60" xfId="3" xr:uid="{DC98C82D-F7E8-41CD-B6FA-3CF744F91E73}"/>
    <cellStyle name="Normal 7 3 4" xfId="11" xr:uid="{0699F86A-33C1-4DAF-A475-1ED71E5BDB8E}"/>
    <cellStyle name="Percent" xfId="1" builtinId="5"/>
    <cellStyle name="Percent 2" xfId="17" xr:uid="{36B15DAE-BF54-44F3-9182-A1E9A329929A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F314-AFE8-413C-BBC0-7BAC83A22B16}">
  <sheetPr>
    <pageSetUpPr fitToPage="1"/>
  </sheetPr>
  <dimension ref="A1:O139"/>
  <sheetViews>
    <sheetView view="pageBreakPreview" zoomScaleNormal="100" zoomScaleSheetLayoutView="100" workbookViewId="0">
      <selection activeCell="C28" sqref="C28"/>
    </sheetView>
  </sheetViews>
  <sheetFormatPr defaultColWidth="9.28515625" defaultRowHeight="12.75" x14ac:dyDescent="0.2"/>
  <cols>
    <col min="1" max="1" width="6.5703125" style="26" customWidth="1"/>
    <col min="2" max="2" width="1.7109375" style="1" customWidth="1"/>
    <col min="3" max="3" width="41.7109375" style="1" bestFit="1" customWidth="1"/>
    <col min="4" max="4" width="1.7109375" style="1" customWidth="1"/>
    <col min="5" max="5" width="13.7109375" style="1" customWidth="1"/>
    <col min="6" max="6" width="1.7109375" style="1" customWidth="1"/>
    <col min="7" max="7" width="12.5703125" style="1" customWidth="1"/>
    <col min="8" max="8" width="1.7109375" style="1" customWidth="1"/>
    <col min="9" max="9" width="12.5703125" style="1" customWidth="1"/>
    <col min="10" max="10" width="1.7109375" style="1" customWidth="1"/>
    <col min="11" max="11" width="12.5703125" style="1" customWidth="1"/>
    <col min="12" max="12" width="1.7109375" style="1" customWidth="1"/>
    <col min="13" max="13" width="12.5703125" style="1" customWidth="1"/>
    <col min="14" max="16384" width="9.28515625" style="1"/>
  </cols>
  <sheetData>
    <row r="1" spans="1:15" ht="124.9" customHeight="1" x14ac:dyDescent="0.2">
      <c r="M1" s="7"/>
    </row>
    <row r="2" spans="1:15" x14ac:dyDescent="0.2">
      <c r="B2" s="4"/>
      <c r="C2" s="3" t="s">
        <v>0</v>
      </c>
      <c r="D2" s="4"/>
      <c r="E2" s="4"/>
      <c r="F2" s="4"/>
      <c r="G2" s="4"/>
      <c r="H2" s="4"/>
      <c r="I2" s="4"/>
      <c r="J2" s="4"/>
      <c r="K2" s="4"/>
      <c r="M2" s="7"/>
    </row>
    <row r="3" spans="1:15" x14ac:dyDescent="0.2">
      <c r="C3" s="3" t="s">
        <v>1</v>
      </c>
      <c r="D3" s="4"/>
      <c r="E3" s="4"/>
      <c r="F3" s="4"/>
      <c r="G3" s="4"/>
      <c r="H3" s="4"/>
      <c r="I3" s="4"/>
      <c r="J3" s="4"/>
      <c r="K3" s="4"/>
      <c r="M3" s="7"/>
    </row>
    <row r="4" spans="1:15" x14ac:dyDescent="0.2">
      <c r="M4" s="7"/>
    </row>
    <row r="6" spans="1:15" x14ac:dyDescent="0.2">
      <c r="G6" s="20" t="s">
        <v>2</v>
      </c>
      <c r="H6" s="20"/>
      <c r="I6" s="20"/>
      <c r="J6" s="20"/>
      <c r="K6" s="20"/>
      <c r="L6" s="20"/>
      <c r="M6" s="20"/>
    </row>
    <row r="7" spans="1:15" x14ac:dyDescent="0.2">
      <c r="A7" s="26" t="s">
        <v>3</v>
      </c>
      <c r="E7" s="26" t="s">
        <v>4</v>
      </c>
      <c r="F7" s="26"/>
      <c r="G7" s="26"/>
      <c r="H7" s="26"/>
      <c r="I7" s="26"/>
      <c r="J7" s="26"/>
      <c r="K7" s="26"/>
      <c r="L7" s="26"/>
      <c r="M7" s="26"/>
    </row>
    <row r="8" spans="1:15" x14ac:dyDescent="0.2">
      <c r="A8" s="121" t="s">
        <v>5</v>
      </c>
      <c r="C8" s="2" t="s">
        <v>6</v>
      </c>
      <c r="E8" s="121" t="s">
        <v>7</v>
      </c>
      <c r="F8" s="26"/>
      <c r="G8" s="121" t="s">
        <v>8</v>
      </c>
      <c r="H8" s="26"/>
      <c r="I8" s="121" t="s">
        <v>9</v>
      </c>
      <c r="J8" s="26"/>
      <c r="K8" s="121" t="s">
        <v>10</v>
      </c>
      <c r="L8" s="26"/>
      <c r="M8" s="121" t="s">
        <v>11</v>
      </c>
    </row>
    <row r="9" spans="1:15" x14ac:dyDescent="0.2">
      <c r="E9" s="26" t="s">
        <v>12</v>
      </c>
      <c r="F9" s="26"/>
      <c r="G9" s="26" t="s">
        <v>13</v>
      </c>
      <c r="H9" s="26"/>
      <c r="I9" s="122" t="s">
        <v>14</v>
      </c>
      <c r="J9" s="26"/>
      <c r="K9" s="26" t="s">
        <v>15</v>
      </c>
      <c r="L9" s="26"/>
      <c r="M9" s="26" t="s">
        <v>16</v>
      </c>
    </row>
    <row r="10" spans="1:15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C11" s="1" t="s">
        <v>17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2">
      <c r="A12" s="26">
        <v>1</v>
      </c>
      <c r="C12" s="9" t="s">
        <v>18</v>
      </c>
      <c r="E12" s="10">
        <f>SUM(G12:M12)</f>
        <v>15519249.032609718</v>
      </c>
      <c r="F12" s="10"/>
      <c r="G12" s="10">
        <v>0</v>
      </c>
      <c r="H12" s="10"/>
      <c r="I12" s="10">
        <v>1128725.1756033166</v>
      </c>
      <c r="J12" s="10"/>
      <c r="K12" s="10">
        <v>2606329.5708189611</v>
      </c>
      <c r="L12" s="10"/>
      <c r="M12" s="10">
        <v>11784194.28618744</v>
      </c>
      <c r="N12" s="10"/>
      <c r="O12" s="10"/>
    </row>
    <row r="13" spans="1:15" x14ac:dyDescent="0.2">
      <c r="A13" s="26">
        <v>2</v>
      </c>
      <c r="C13" s="9" t="s">
        <v>19</v>
      </c>
      <c r="E13" s="21">
        <v>6.0821321807016528E-2</v>
      </c>
      <c r="F13" s="22"/>
      <c r="G13" s="21">
        <v>6.0821321807016528E-2</v>
      </c>
      <c r="H13" s="22"/>
      <c r="I13" s="21">
        <v>6.0821321807016528E-2</v>
      </c>
      <c r="J13" s="22"/>
      <c r="K13" s="21">
        <v>6.0821321807016528E-2</v>
      </c>
      <c r="L13" s="22"/>
      <c r="M13" s="21">
        <v>6.0821321807016528E-2</v>
      </c>
      <c r="N13" s="10"/>
      <c r="O13" s="10"/>
    </row>
    <row r="14" spans="1:15" x14ac:dyDescent="0.2">
      <c r="A14" s="26">
        <v>3</v>
      </c>
      <c r="C14" s="1" t="s">
        <v>20</v>
      </c>
      <c r="E14" s="10">
        <f>SUM(G14:M14)</f>
        <v>943901.23961558565</v>
      </c>
      <c r="F14" s="10"/>
      <c r="G14" s="10">
        <f>G12*G13</f>
        <v>0</v>
      </c>
      <c r="H14" s="10"/>
      <c r="I14" s="10">
        <f>I12*I13</f>
        <v>68650.557137050564</v>
      </c>
      <c r="J14" s="10"/>
      <c r="K14" s="10">
        <f>K12*K13</f>
        <v>158520.4095619233</v>
      </c>
      <c r="L14" s="10"/>
      <c r="M14" s="10">
        <f>M12*M13</f>
        <v>716730.27291661175</v>
      </c>
      <c r="N14" s="10"/>
      <c r="O14" s="10"/>
    </row>
    <row r="15" spans="1:15" x14ac:dyDescent="0.2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">
      <c r="A16" s="26">
        <v>4</v>
      </c>
      <c r="C16" s="1" t="s">
        <v>21</v>
      </c>
      <c r="E16" s="10">
        <f>SUM(G16:M16)</f>
        <v>730199.99999971013</v>
      </c>
      <c r="F16" s="10"/>
      <c r="G16" s="10">
        <v>0</v>
      </c>
      <c r="H16" s="10"/>
      <c r="I16" s="10">
        <v>27855.65739191823</v>
      </c>
      <c r="J16" s="10"/>
      <c r="K16" s="10">
        <v>89493.032037264871</v>
      </c>
      <c r="L16" s="10"/>
      <c r="M16" s="10">
        <v>612851.31057052698</v>
      </c>
      <c r="N16" s="10"/>
      <c r="O16" s="10"/>
    </row>
    <row r="17" spans="1:15" x14ac:dyDescent="0.2"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">
      <c r="C18" s="1" t="s">
        <v>22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">
      <c r="A19" s="26">
        <v>5</v>
      </c>
      <c r="C19" s="9" t="s">
        <v>23</v>
      </c>
      <c r="E19" s="23">
        <f>SUM(G19:M19)</f>
        <v>121807.67104598368</v>
      </c>
      <c r="F19" s="10"/>
      <c r="G19" s="23">
        <v>0</v>
      </c>
      <c r="H19" s="10"/>
      <c r="I19" s="23">
        <v>8859.1519217401892</v>
      </c>
      <c r="J19" s="10"/>
      <c r="K19" s="23">
        <v>20456.591316541941</v>
      </c>
      <c r="L19" s="10"/>
      <c r="M19" s="23">
        <v>92491.927807701548</v>
      </c>
      <c r="N19" s="10"/>
      <c r="O19" s="10"/>
    </row>
    <row r="20" spans="1:15" x14ac:dyDescent="0.2">
      <c r="A20" s="26">
        <v>6</v>
      </c>
      <c r="C20" s="9" t="s">
        <v>24</v>
      </c>
      <c r="E20" s="24">
        <f>SUM(G20:M20)</f>
        <v>125582.50292039153</v>
      </c>
      <c r="F20" s="10"/>
      <c r="G20" s="24">
        <v>0</v>
      </c>
      <c r="H20" s="10"/>
      <c r="I20" s="24">
        <v>4332.8583914291694</v>
      </c>
      <c r="J20" s="10"/>
      <c r="K20" s="24">
        <v>25970.862333656336</v>
      </c>
      <c r="L20" s="10"/>
      <c r="M20" s="24">
        <v>95278.782195306019</v>
      </c>
      <c r="N20" s="10"/>
      <c r="O20" s="10"/>
    </row>
    <row r="21" spans="1:15" x14ac:dyDescent="0.2">
      <c r="A21" s="26">
        <v>7</v>
      </c>
      <c r="C21" s="1" t="s">
        <v>25</v>
      </c>
      <c r="E21" s="10">
        <f>SUM(E19:E20)</f>
        <v>247390.17396637521</v>
      </c>
      <c r="F21" s="10"/>
      <c r="G21" s="10">
        <f>SUM(G19:G20)</f>
        <v>0</v>
      </c>
      <c r="H21" s="10"/>
      <c r="I21" s="10">
        <f>SUM(I19:I20)</f>
        <v>13192.010313169358</v>
      </c>
      <c r="J21" s="10"/>
      <c r="K21" s="10">
        <f>SUM(K19:K20)</f>
        <v>46427.45365019828</v>
      </c>
      <c r="L21" s="10"/>
      <c r="M21" s="10">
        <f>SUM(M19:M20)</f>
        <v>187770.71000300755</v>
      </c>
      <c r="N21" s="10"/>
      <c r="O21" s="10"/>
    </row>
    <row r="22" spans="1:15" x14ac:dyDescent="0.2"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C23" s="1" t="s">
        <v>26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A24" s="26">
        <v>8</v>
      </c>
      <c r="C24" s="9" t="s">
        <v>8</v>
      </c>
      <c r="E24" s="10">
        <f>SUM(G24:M24)</f>
        <v>2350398.9906080579</v>
      </c>
      <c r="F24" s="10"/>
      <c r="G24" s="10">
        <v>2247538.0139059885</v>
      </c>
      <c r="H24" s="10"/>
      <c r="I24" s="10">
        <v>27381.480246158113</v>
      </c>
      <c r="J24" s="10"/>
      <c r="K24" s="10">
        <v>46429.622983469031</v>
      </c>
      <c r="L24" s="10"/>
      <c r="M24" s="10">
        <v>29049.873472442094</v>
      </c>
      <c r="N24" s="10"/>
      <c r="O24" s="10"/>
    </row>
    <row r="25" spans="1:15" x14ac:dyDescent="0.2">
      <c r="A25" s="26">
        <f>A24+1</f>
        <v>9</v>
      </c>
      <c r="C25" s="9" t="s">
        <v>9</v>
      </c>
      <c r="E25" s="10">
        <f t="shared" ref="E25:E30" si="0">SUM(G25:M25)</f>
        <v>30284.585334084644</v>
      </c>
      <c r="F25" s="10"/>
      <c r="G25" s="10">
        <v>0</v>
      </c>
      <c r="H25" s="10"/>
      <c r="I25" s="10">
        <v>25007.101442961823</v>
      </c>
      <c r="J25" s="10"/>
      <c r="K25" s="10">
        <v>5277.4838911228217</v>
      </c>
      <c r="L25" s="10"/>
      <c r="M25" s="10">
        <v>0</v>
      </c>
      <c r="N25" s="10"/>
      <c r="O25" s="10"/>
    </row>
    <row r="26" spans="1:15" x14ac:dyDescent="0.2">
      <c r="A26" s="26">
        <f t="shared" ref="A26:A34" si="1">A25+1</f>
        <v>10</v>
      </c>
      <c r="C26" s="9" t="s">
        <v>10</v>
      </c>
      <c r="E26" s="10">
        <f t="shared" si="0"/>
        <v>12038.006099324666</v>
      </c>
      <c r="F26" s="10"/>
      <c r="G26" s="10">
        <v>0</v>
      </c>
      <c r="H26" s="10"/>
      <c r="I26" s="10">
        <v>0</v>
      </c>
      <c r="J26" s="10"/>
      <c r="K26" s="10">
        <v>12038.006099324666</v>
      </c>
      <c r="L26" s="10"/>
      <c r="M26" s="10">
        <v>0</v>
      </c>
      <c r="N26" s="10"/>
      <c r="O26" s="10"/>
    </row>
    <row r="27" spans="1:15" x14ac:dyDescent="0.2">
      <c r="A27" s="26">
        <f t="shared" si="1"/>
        <v>11</v>
      </c>
      <c r="C27" s="9" t="s">
        <v>11</v>
      </c>
      <c r="E27" s="10">
        <f t="shared" si="0"/>
        <v>101331.43023372216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10">
        <v>101331.43023372216</v>
      </c>
      <c r="N27" s="10"/>
      <c r="O27" s="10"/>
    </row>
    <row r="28" spans="1:15" x14ac:dyDescent="0.2">
      <c r="A28" s="26">
        <f t="shared" si="1"/>
        <v>12</v>
      </c>
      <c r="C28" s="9" t="s">
        <v>27</v>
      </c>
      <c r="E28" s="10">
        <f t="shared" si="0"/>
        <v>197654.2230046961</v>
      </c>
      <c r="F28" s="10"/>
      <c r="G28" s="10">
        <v>2546.4739944630078</v>
      </c>
      <c r="H28" s="10"/>
      <c r="I28" s="10">
        <v>7271.6222767735126</v>
      </c>
      <c r="J28" s="10"/>
      <c r="K28" s="10">
        <v>17848.649151574664</v>
      </c>
      <c r="L28" s="10"/>
      <c r="M28" s="10">
        <v>169987.47758188492</v>
      </c>
      <c r="N28" s="10"/>
      <c r="O28" s="10"/>
    </row>
    <row r="29" spans="1:15" x14ac:dyDescent="0.2">
      <c r="A29" s="26">
        <f t="shared" si="1"/>
        <v>13</v>
      </c>
      <c r="C29" s="9" t="s">
        <v>28</v>
      </c>
      <c r="E29" s="10">
        <f t="shared" si="0"/>
        <v>193264.44833656598</v>
      </c>
      <c r="F29" s="10"/>
      <c r="G29" s="10">
        <v>0</v>
      </c>
      <c r="H29" s="10">
        <v>0</v>
      </c>
      <c r="I29" s="10">
        <v>0</v>
      </c>
      <c r="J29" s="10"/>
      <c r="K29" s="10">
        <v>0</v>
      </c>
      <c r="L29" s="10"/>
      <c r="M29" s="10">
        <v>193264.44833656598</v>
      </c>
      <c r="N29" s="10"/>
      <c r="O29" s="10"/>
    </row>
    <row r="30" spans="1:15" x14ac:dyDescent="0.2">
      <c r="A30" s="26">
        <f t="shared" si="1"/>
        <v>14</v>
      </c>
      <c r="C30" s="9" t="s">
        <v>29</v>
      </c>
      <c r="E30" s="10">
        <f t="shared" si="0"/>
        <v>129044.15298987577</v>
      </c>
      <c r="F30" s="10"/>
      <c r="G30" s="10">
        <v>11446.693046176775</v>
      </c>
      <c r="H30" s="10"/>
      <c r="I30" s="10">
        <v>0</v>
      </c>
      <c r="J30" s="10"/>
      <c r="K30" s="10">
        <v>0</v>
      </c>
      <c r="L30" s="10"/>
      <c r="M30" s="10">
        <v>117597.459943699</v>
      </c>
      <c r="N30" s="10"/>
      <c r="O30" s="10"/>
    </row>
    <row r="31" spans="1:15" x14ac:dyDescent="0.2">
      <c r="A31" s="26">
        <f t="shared" si="1"/>
        <v>15</v>
      </c>
      <c r="C31" s="9" t="s">
        <v>30</v>
      </c>
      <c r="N31" s="10"/>
      <c r="O31" s="10"/>
    </row>
    <row r="32" spans="1:15" x14ac:dyDescent="0.2">
      <c r="A32" s="26">
        <f t="shared" si="1"/>
        <v>16</v>
      </c>
      <c r="C32" s="12" t="s">
        <v>31</v>
      </c>
      <c r="E32" s="23">
        <f>SUM(G32:M32)</f>
        <v>176362.21253862116</v>
      </c>
      <c r="F32" s="23"/>
      <c r="G32" s="23">
        <v>2104.1517941099964</v>
      </c>
      <c r="H32" s="23"/>
      <c r="I32" s="23">
        <v>10406.16849402005</v>
      </c>
      <c r="J32" s="23"/>
      <c r="K32" s="23">
        <v>12393.267122205594</v>
      </c>
      <c r="L32" s="23"/>
      <c r="M32" s="23">
        <v>151458.62512828552</v>
      </c>
      <c r="N32" s="10"/>
      <c r="O32" s="10"/>
    </row>
    <row r="33" spans="1:15" x14ac:dyDescent="0.2">
      <c r="A33" s="26">
        <f t="shared" si="1"/>
        <v>17</v>
      </c>
      <c r="C33" s="12" t="s">
        <v>32</v>
      </c>
      <c r="E33" s="24">
        <f>SUM(G33:M33)</f>
        <v>218020.9414585355</v>
      </c>
      <c r="F33" s="10"/>
      <c r="G33" s="24">
        <v>4758.6044086021757</v>
      </c>
      <c r="H33" s="23"/>
      <c r="I33" s="24">
        <v>13722.899779797006</v>
      </c>
      <c r="J33" s="23"/>
      <c r="K33" s="24">
        <v>15289.379593203619</v>
      </c>
      <c r="L33" s="23"/>
      <c r="M33" s="24">
        <v>184250.05767693272</v>
      </c>
      <c r="N33" s="10"/>
      <c r="O33" s="10"/>
    </row>
    <row r="34" spans="1:15" x14ac:dyDescent="0.2">
      <c r="A34" s="26">
        <f t="shared" si="1"/>
        <v>18</v>
      </c>
      <c r="C34" s="1" t="s">
        <v>33</v>
      </c>
      <c r="E34" s="10">
        <f>SUM(E24:E33)</f>
        <v>3408398.9906034833</v>
      </c>
      <c r="F34" s="10"/>
      <c r="G34" s="10">
        <f>SUM(G24:G33)</f>
        <v>2268393.9371493408</v>
      </c>
      <c r="H34" s="10"/>
      <c r="I34" s="10">
        <f>SUM(I24:I33)</f>
        <v>83789.27223971051</v>
      </c>
      <c r="J34" s="10"/>
      <c r="K34" s="10">
        <f>SUM(K24:K33)</f>
        <v>109276.40884090039</v>
      </c>
      <c r="L34" s="10"/>
      <c r="M34" s="10">
        <f>SUM(M24:M33)</f>
        <v>946939.37237353227</v>
      </c>
      <c r="N34" s="10"/>
      <c r="O34" s="10"/>
    </row>
    <row r="35" spans="1:15" x14ac:dyDescent="0.2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3.5" thickBot="1" x14ac:dyDescent="0.25">
      <c r="A36" s="26">
        <f>A34+1</f>
        <v>19</v>
      </c>
      <c r="C36" s="1" t="s">
        <v>34</v>
      </c>
      <c r="E36" s="25">
        <f>E14+E16+E21+E34</f>
        <v>5329890.4041851545</v>
      </c>
      <c r="F36" s="10"/>
      <c r="G36" s="25">
        <f>G14+G16+G21+G34</f>
        <v>2268393.9371493408</v>
      </c>
      <c r="H36" s="10"/>
      <c r="I36" s="25">
        <f>I14+I16+I21+I34</f>
        <v>193487.49708184868</v>
      </c>
      <c r="J36" s="10"/>
      <c r="K36" s="25">
        <f>K14+K16+K21+K34</f>
        <v>403717.30409028684</v>
      </c>
      <c r="L36" s="10"/>
      <c r="M36" s="25">
        <f>M14+M16+M21+M34</f>
        <v>2464291.6658636788</v>
      </c>
      <c r="N36" s="10"/>
      <c r="O36" s="10"/>
    </row>
    <row r="37" spans="1:15" ht="13.5" thickTop="1" x14ac:dyDescent="0.2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2">
      <c r="A38" s="26">
        <f>A36+1</f>
        <v>20</v>
      </c>
      <c r="C38" s="1" t="s">
        <v>35</v>
      </c>
      <c r="E38" s="10">
        <f t="shared" ref="E38" si="2">SUM(G38:M38)</f>
        <v>85633.427639633912</v>
      </c>
      <c r="F38" s="10"/>
      <c r="G38" s="10">
        <v>20700.84256063772</v>
      </c>
      <c r="H38" s="10"/>
      <c r="I38" s="10">
        <v>0</v>
      </c>
      <c r="J38" s="10"/>
      <c r="K38" s="10">
        <v>0</v>
      </c>
      <c r="L38" s="10"/>
      <c r="M38" s="10">
        <v>64932.585078996191</v>
      </c>
      <c r="N38" s="10"/>
      <c r="O38" s="10"/>
    </row>
    <row r="39" spans="1:15" x14ac:dyDescent="0.2"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3.5" thickBot="1" x14ac:dyDescent="0.25">
      <c r="A40" s="26">
        <f>A38+1</f>
        <v>21</v>
      </c>
      <c r="C40" s="1" t="s">
        <v>36</v>
      </c>
      <c r="E40" s="25">
        <f>E36-E38</f>
        <v>5244256.9765455201</v>
      </c>
      <c r="F40" s="10"/>
      <c r="G40" s="25">
        <f>G36-G38</f>
        <v>2247693.094588703</v>
      </c>
      <c r="H40" s="10"/>
      <c r="I40" s="25">
        <f>I36-I38</f>
        <v>193487.49708184868</v>
      </c>
      <c r="J40" s="10"/>
      <c r="K40" s="25">
        <f>K36-K38</f>
        <v>403717.30409028684</v>
      </c>
      <c r="L40" s="10"/>
      <c r="M40" s="25">
        <f>M36-M38</f>
        <v>2399359.0807846827</v>
      </c>
      <c r="N40" s="10"/>
      <c r="O40" s="10"/>
    </row>
    <row r="41" spans="1:15" ht="13.5" thickTop="1" x14ac:dyDescent="0.2"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2"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"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2"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x14ac:dyDescent="0.2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"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87" ht="11.25" customHeight="1" x14ac:dyDescent="0.2"/>
    <row r="88" ht="11.65" customHeight="1" x14ac:dyDescent="0.2"/>
    <row r="89" ht="11.65" customHeight="1" x14ac:dyDescent="0.2"/>
    <row r="90" ht="11.65" customHeight="1" x14ac:dyDescent="0.2"/>
    <row r="91" ht="11.65" customHeight="1" x14ac:dyDescent="0.2"/>
    <row r="135" ht="11.65" customHeight="1" x14ac:dyDescent="0.2"/>
    <row r="136" ht="11.65" customHeight="1" x14ac:dyDescent="0.2"/>
    <row r="137" ht="11.65" customHeight="1" x14ac:dyDescent="0.2"/>
    <row r="138" ht="11.65" customHeight="1" x14ac:dyDescent="0.2"/>
    <row r="139" ht="11.65" customHeight="1" x14ac:dyDescent="0.2"/>
  </sheetData>
  <pageMargins left="0.70866141732283505" right="0.70866141732283505" top="0.74803149606299202" bottom="0.74803149606299202" header="0.31496062992126" footer="0.31496062992126"/>
  <pageSetup scale="73" fitToHeight="0" orientation="portrait" blackAndWhite="1" r:id="rId1"/>
  <headerFooter scaleWithDoc="0">
    <oddHeader>&amp;R&amp;"Arial,Regular"&amp;10Filed: 2025-02-28
EB-2025-0064
Phase 3 Exhibit 7
Tab 3
Schedule 2
Attachment 1
Page &amp;P of &amp;N</oddHeader>
  </headerFooter>
  <rowBreaks count="1" manualBreakCount="1">
    <brk id="93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BADC-AD5B-43DF-8069-6E83F176688E}">
  <dimension ref="B1:BD56"/>
  <sheetViews>
    <sheetView view="pageLayout" topLeftCell="B1" zoomScaleNormal="100" zoomScaleSheetLayoutView="80" workbookViewId="0">
      <selection activeCell="W3" sqref="W3:AE3"/>
    </sheetView>
  </sheetViews>
  <sheetFormatPr defaultColWidth="8.7109375" defaultRowHeight="15" x14ac:dyDescent="0.25"/>
  <cols>
    <col min="3" max="3" width="2.28515625" style="1" customWidth="1"/>
    <col min="4" max="4" width="44.5703125" style="1" customWidth="1"/>
    <col min="5" max="5" width="2.7109375" style="1" customWidth="1"/>
    <col min="6" max="6" width="20.28515625" style="1" customWidth="1"/>
    <col min="7" max="7" width="2.7109375" style="1" customWidth="1"/>
    <col min="8" max="8" width="20.28515625" style="1" customWidth="1"/>
    <col min="9" max="9" width="2.7109375" style="1" customWidth="1"/>
    <col min="10" max="10" width="17.28515625" style="1" customWidth="1"/>
    <col min="11" max="11" width="2.7109375" style="1" customWidth="1"/>
    <col min="12" max="12" width="19.5703125" style="1" bestFit="1" customWidth="1"/>
    <col min="13" max="13" width="2.7109375" style="1" customWidth="1"/>
    <col min="14" max="14" width="17.28515625" style="1" customWidth="1"/>
    <col min="15" max="15" width="2.7109375" style="1" customWidth="1"/>
    <col min="16" max="16" width="20" style="26" customWidth="1"/>
    <col min="17" max="17" width="2.7109375" style="1" customWidth="1"/>
    <col min="18" max="19" width="12.7109375" style="1" bestFit="1" customWidth="1"/>
    <col min="20" max="20" width="10.7109375" style="1" customWidth="1"/>
    <col min="21" max="22" width="10.7109375" style="1" hidden="1" customWidth="1"/>
    <col min="23" max="31" width="10.7109375" style="1" customWidth="1"/>
    <col min="32" max="32" width="2.42578125" style="1" customWidth="1"/>
    <col min="33" max="35" width="10.7109375" style="1" customWidth="1"/>
    <col min="36" max="36" width="2.28515625" style="1" customWidth="1"/>
    <col min="37" max="39" width="10.5703125" style="1" customWidth="1"/>
    <col min="41" max="43" width="11.28515625" style="1" bestFit="1" customWidth="1"/>
    <col min="47" max="51" width="12.28515625" customWidth="1"/>
  </cols>
  <sheetData>
    <row r="1" spans="2:56" ht="73.900000000000006" customHeight="1" x14ac:dyDescent="0.25">
      <c r="AZ1" s="147"/>
      <c r="BA1" s="147"/>
      <c r="BB1" s="147"/>
      <c r="BC1" s="147"/>
      <c r="BD1" s="147"/>
    </row>
    <row r="2" spans="2:56" x14ac:dyDescent="0.25">
      <c r="B2" s="233" t="s">
        <v>0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8"/>
      <c r="V2" s="8"/>
      <c r="W2" s="233" t="s">
        <v>0</v>
      </c>
      <c r="X2" s="233"/>
      <c r="Y2" s="233"/>
      <c r="Z2" s="233"/>
      <c r="AA2" s="233"/>
      <c r="AB2" s="233"/>
      <c r="AC2" s="233"/>
      <c r="AD2" s="233"/>
      <c r="AE2" s="233"/>
      <c r="AF2" s="8"/>
      <c r="AG2" s="8"/>
      <c r="AH2" s="8"/>
      <c r="AI2" s="8"/>
      <c r="AJ2" s="8"/>
      <c r="AK2" s="8"/>
      <c r="AL2" s="8"/>
      <c r="AM2" s="8"/>
      <c r="AN2" s="8"/>
      <c r="AZ2" s="147"/>
      <c r="BA2" s="147"/>
      <c r="BB2" s="147"/>
      <c r="BC2" s="147"/>
      <c r="BD2" s="147"/>
    </row>
    <row r="3" spans="2:56" x14ac:dyDescent="0.25">
      <c r="B3" s="233" t="s">
        <v>409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8"/>
      <c r="V3" s="8"/>
      <c r="W3" s="233" t="s">
        <v>410</v>
      </c>
      <c r="X3" s="233"/>
      <c r="Y3" s="233"/>
      <c r="Z3" s="233"/>
      <c r="AA3" s="233"/>
      <c r="AB3" s="233"/>
      <c r="AC3" s="233"/>
      <c r="AD3" s="233"/>
      <c r="AE3" s="233"/>
      <c r="AF3" s="8"/>
      <c r="AG3" s="8"/>
      <c r="AH3" s="8"/>
      <c r="AI3" s="8"/>
      <c r="AJ3" s="8"/>
      <c r="AK3" s="8"/>
      <c r="AL3" s="8"/>
      <c r="AM3" s="8"/>
      <c r="AN3" s="8"/>
      <c r="AZ3" s="147"/>
      <c r="BA3" s="147"/>
      <c r="BB3" s="147"/>
      <c r="BC3" s="147"/>
      <c r="BD3" s="147"/>
    </row>
    <row r="4" spans="2:56" x14ac:dyDescent="0.25">
      <c r="AZ4" s="147"/>
      <c r="BA4" s="147"/>
      <c r="BB4" s="147"/>
      <c r="BC4" s="147"/>
      <c r="BD4" s="147"/>
    </row>
    <row r="5" spans="2:56" x14ac:dyDescent="0.25">
      <c r="H5" s="26" t="s">
        <v>327</v>
      </c>
      <c r="AZ5" s="147"/>
      <c r="BA5" s="147"/>
      <c r="BB5" s="147"/>
      <c r="BC5" s="147"/>
      <c r="BD5" s="147"/>
    </row>
    <row r="6" spans="2:56" x14ac:dyDescent="0.25">
      <c r="B6" s="26" t="s">
        <v>3</v>
      </c>
      <c r="F6" s="26" t="s">
        <v>327</v>
      </c>
      <c r="H6" s="26" t="s">
        <v>7</v>
      </c>
      <c r="J6" s="26" t="s">
        <v>328</v>
      </c>
      <c r="L6" s="26" t="s">
        <v>329</v>
      </c>
      <c r="M6" s="26"/>
      <c r="N6" s="26" t="s">
        <v>330</v>
      </c>
      <c r="P6" s="26" t="s">
        <v>88</v>
      </c>
      <c r="R6" s="230" t="s">
        <v>331</v>
      </c>
      <c r="S6" s="230"/>
      <c r="T6" s="230"/>
      <c r="W6" s="230" t="s">
        <v>331</v>
      </c>
      <c r="X6" s="230"/>
      <c r="Y6" s="230"/>
      <c r="Z6" s="230"/>
      <c r="AA6" s="230"/>
      <c r="AB6" s="230"/>
      <c r="AC6" s="230"/>
      <c r="AD6" s="230"/>
      <c r="AE6" s="230"/>
      <c r="AF6" s="26"/>
      <c r="AG6" s="230" t="s">
        <v>41</v>
      </c>
      <c r="AH6" s="230"/>
      <c r="AI6" s="230"/>
      <c r="AJ6" s="26"/>
      <c r="AK6" s="230" t="s">
        <v>332</v>
      </c>
      <c r="AL6" s="230"/>
      <c r="AM6" s="230"/>
      <c r="AN6" s="230"/>
      <c r="AO6" s="26"/>
      <c r="AP6" s="26"/>
      <c r="AQ6" s="26"/>
      <c r="AU6" s="222"/>
      <c r="AV6" s="222"/>
      <c r="AW6" s="222"/>
      <c r="AX6" s="222"/>
      <c r="AY6" s="222"/>
      <c r="AZ6" s="225"/>
      <c r="BA6" s="225"/>
      <c r="BB6" s="225"/>
      <c r="BC6" s="225"/>
      <c r="BD6" s="225"/>
    </row>
    <row r="7" spans="2:56" x14ac:dyDescent="0.25">
      <c r="B7" s="121" t="s">
        <v>5</v>
      </c>
      <c r="D7" s="2" t="s">
        <v>6</v>
      </c>
      <c r="F7" s="121" t="s">
        <v>333</v>
      </c>
      <c r="H7" s="121" t="s">
        <v>334</v>
      </c>
      <c r="J7" s="121" t="s">
        <v>86</v>
      </c>
      <c r="L7" s="121" t="s">
        <v>89</v>
      </c>
      <c r="M7" s="26"/>
      <c r="N7" s="121" t="s">
        <v>335</v>
      </c>
      <c r="P7" s="121" t="s">
        <v>89</v>
      </c>
      <c r="R7" s="138" t="s">
        <v>43</v>
      </c>
      <c r="S7" s="138" t="s">
        <v>44</v>
      </c>
      <c r="T7" s="138" t="s">
        <v>45</v>
      </c>
      <c r="U7" s="121" t="s">
        <v>46</v>
      </c>
      <c r="V7" s="121" t="s">
        <v>47</v>
      </c>
      <c r="W7" s="138" t="s">
        <v>48</v>
      </c>
      <c r="X7" s="138" t="s">
        <v>49</v>
      </c>
      <c r="Y7" s="138" t="s">
        <v>50</v>
      </c>
      <c r="Z7" s="138" t="s">
        <v>51</v>
      </c>
      <c r="AA7" s="138" t="s">
        <v>52</v>
      </c>
      <c r="AB7" s="138" t="s">
        <v>53</v>
      </c>
      <c r="AC7" s="138" t="s">
        <v>54</v>
      </c>
      <c r="AD7" s="138" t="s">
        <v>55</v>
      </c>
      <c r="AE7" s="138" t="s">
        <v>56</v>
      </c>
      <c r="AF7" s="26"/>
      <c r="AG7" s="138" t="s">
        <v>57</v>
      </c>
      <c r="AH7" s="138" t="s">
        <v>58</v>
      </c>
      <c r="AI7" s="138" t="s">
        <v>59</v>
      </c>
      <c r="AJ7" s="26"/>
      <c r="AK7" s="221" t="s">
        <v>60</v>
      </c>
      <c r="AL7" s="138" t="s">
        <v>61</v>
      </c>
      <c r="AM7" s="138" t="s">
        <v>62</v>
      </c>
      <c r="AN7" s="138" t="s">
        <v>63</v>
      </c>
      <c r="AO7" s="26"/>
      <c r="AP7" s="26"/>
      <c r="AQ7" s="26"/>
      <c r="AU7" s="222"/>
      <c r="AV7" s="222"/>
      <c r="AW7" s="222"/>
      <c r="AX7" s="222"/>
      <c r="AY7" s="222"/>
      <c r="AZ7" s="225"/>
      <c r="BA7" s="225"/>
      <c r="BB7" s="225"/>
      <c r="BC7" s="225"/>
      <c r="BD7" s="225"/>
    </row>
    <row r="8" spans="2:56" x14ac:dyDescent="0.25">
      <c r="F8" s="26" t="s">
        <v>64</v>
      </c>
      <c r="G8" s="26"/>
      <c r="H8" s="26" t="s">
        <v>13</v>
      </c>
      <c r="I8" s="26"/>
      <c r="J8" s="26" t="s">
        <v>14</v>
      </c>
      <c r="K8" s="26"/>
      <c r="L8" s="26" t="s">
        <v>15</v>
      </c>
      <c r="M8" s="26"/>
      <c r="N8" s="19" t="s">
        <v>336</v>
      </c>
      <c r="O8" s="26"/>
      <c r="P8" s="26" t="s">
        <v>65</v>
      </c>
      <c r="Q8" s="26"/>
      <c r="R8" s="26" t="s">
        <v>66</v>
      </c>
      <c r="S8" s="26" t="s">
        <v>67</v>
      </c>
      <c r="T8" s="26" t="s">
        <v>68</v>
      </c>
      <c r="W8" s="26" t="s">
        <v>69</v>
      </c>
      <c r="X8" s="26" t="s">
        <v>70</v>
      </c>
      <c r="Y8" s="26" t="s">
        <v>71</v>
      </c>
      <c r="Z8" s="26" t="s">
        <v>72</v>
      </c>
      <c r="AA8" s="26" t="s">
        <v>73</v>
      </c>
      <c r="AB8" s="26" t="s">
        <v>74</v>
      </c>
      <c r="AC8" s="26" t="s">
        <v>75</v>
      </c>
      <c r="AD8" s="26" t="s">
        <v>76</v>
      </c>
      <c r="AE8" s="26" t="s">
        <v>77</v>
      </c>
      <c r="AF8" s="26"/>
      <c r="AG8" s="26" t="s">
        <v>78</v>
      </c>
      <c r="AH8" s="26" t="s">
        <v>79</v>
      </c>
      <c r="AI8" s="26" t="s">
        <v>337</v>
      </c>
      <c r="AJ8" s="26"/>
      <c r="AK8" s="26" t="s">
        <v>338</v>
      </c>
      <c r="AL8" s="26" t="s">
        <v>339</v>
      </c>
      <c r="AM8" s="26" t="s">
        <v>340</v>
      </c>
      <c r="AN8" s="26" t="s">
        <v>341</v>
      </c>
      <c r="AU8" s="237"/>
      <c r="AV8" s="237"/>
      <c r="AW8" s="237"/>
      <c r="AX8" s="237"/>
      <c r="AY8" s="237"/>
      <c r="AZ8" s="238"/>
      <c r="BA8" s="238"/>
      <c r="BB8" s="238"/>
      <c r="BC8" s="238"/>
      <c r="BD8" s="238"/>
    </row>
    <row r="9" spans="2:56" x14ac:dyDescent="0.25">
      <c r="D9" s="8" t="s">
        <v>342</v>
      </c>
      <c r="AN9" s="1"/>
    </row>
    <row r="10" spans="2:56" x14ac:dyDescent="0.25">
      <c r="B10" s="26">
        <v>1</v>
      </c>
      <c r="D10" s="1" t="s">
        <v>343</v>
      </c>
      <c r="F10" s="10">
        <v>1878311.1040714213</v>
      </c>
      <c r="G10" s="10"/>
      <c r="H10" s="10">
        <f>+F10</f>
        <v>1878311.1040714213</v>
      </c>
      <c r="N10" s="10">
        <f>H10-J10</f>
        <v>1878311.1040714213</v>
      </c>
      <c r="P10" s="26" t="s">
        <v>344</v>
      </c>
      <c r="R10" s="10">
        <v>1234053.8856331643</v>
      </c>
      <c r="S10" s="10">
        <v>586711.26767160289</v>
      </c>
      <c r="T10" s="10">
        <v>32422.638561100783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1924.8309879518158</v>
      </c>
      <c r="AD10" s="10">
        <v>936.33470473156308</v>
      </c>
      <c r="AE10" s="10">
        <v>0</v>
      </c>
      <c r="AF10" s="10"/>
      <c r="AG10" s="10">
        <v>0</v>
      </c>
      <c r="AH10" s="10">
        <v>22262.146512869978</v>
      </c>
      <c r="AI10" s="10">
        <v>0</v>
      </c>
      <c r="AJ10" s="10"/>
      <c r="AK10" s="10">
        <v>0</v>
      </c>
      <c r="AL10" s="10">
        <v>0</v>
      </c>
      <c r="AM10" s="10">
        <v>0</v>
      </c>
      <c r="AN10" s="10">
        <f>0</f>
        <v>0</v>
      </c>
      <c r="AO10" s="23"/>
      <c r="AP10" s="23"/>
      <c r="AQ10" s="5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</row>
    <row r="11" spans="2:56" x14ac:dyDescent="0.25">
      <c r="B11" s="26">
        <f>B10+1</f>
        <v>2</v>
      </c>
      <c r="D11" s="1" t="s">
        <v>345</v>
      </c>
      <c r="F11" s="10">
        <v>161486.41315728414</v>
      </c>
      <c r="G11" s="10"/>
      <c r="H11" s="10">
        <f t="shared" ref="H11:H15" si="0">+F11</f>
        <v>161486.41315728414</v>
      </c>
      <c r="N11" s="10">
        <f t="shared" ref="N11:N15" si="1">H11-J11</f>
        <v>161486.41315728414</v>
      </c>
      <c r="P11" s="26" t="s">
        <v>346</v>
      </c>
      <c r="R11" s="10">
        <v>81088.03616150099</v>
      </c>
      <c r="S11" s="10">
        <v>57348.823482240521</v>
      </c>
      <c r="T11" s="10">
        <v>11803.942800770392</v>
      </c>
      <c r="U11" s="10">
        <v>0</v>
      </c>
      <c r="V11" s="10">
        <v>0</v>
      </c>
      <c r="W11" s="10">
        <v>6732.2116936049088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1.0215305115865247</v>
      </c>
      <c r="AD11" s="10">
        <v>0</v>
      </c>
      <c r="AE11" s="10">
        <v>1583.6411807547543</v>
      </c>
      <c r="AF11" s="10"/>
      <c r="AG11" s="10">
        <v>0</v>
      </c>
      <c r="AH11" s="10">
        <v>1216.867734382058</v>
      </c>
      <c r="AI11" s="10">
        <v>1711.868573518911</v>
      </c>
      <c r="AJ11" s="10"/>
      <c r="AK11" s="10">
        <v>0</v>
      </c>
      <c r="AL11" s="10">
        <v>0</v>
      </c>
      <c r="AM11" s="10">
        <v>0</v>
      </c>
      <c r="AN11" s="10">
        <f>0</f>
        <v>0</v>
      </c>
      <c r="AO11" s="23"/>
      <c r="AP11" s="23"/>
      <c r="AQ11" s="5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</row>
    <row r="12" spans="2:56" x14ac:dyDescent="0.25">
      <c r="B12" s="26">
        <f t="shared" ref="B12:B16" si="2">B11+1</f>
        <v>3</v>
      </c>
      <c r="D12" s="1" t="s">
        <v>347</v>
      </c>
      <c r="F12" s="10">
        <v>40328.527901042762</v>
      </c>
      <c r="G12" s="10"/>
      <c r="H12" s="10">
        <f t="shared" si="0"/>
        <v>40328.527901042762</v>
      </c>
      <c r="N12" s="10">
        <f t="shared" si="1"/>
        <v>40328.527901042762</v>
      </c>
      <c r="P12" s="26" t="s">
        <v>348</v>
      </c>
      <c r="R12" s="10">
        <v>20276.057239120593</v>
      </c>
      <c r="S12" s="10">
        <v>14340.068924670912</v>
      </c>
      <c r="T12" s="10">
        <v>2951.5749943560545</v>
      </c>
      <c r="U12" s="10">
        <v>0</v>
      </c>
      <c r="V12" s="10">
        <v>0</v>
      </c>
      <c r="W12" s="10">
        <v>1683.3890189859953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0.2554336262772936</v>
      </c>
      <c r="AD12" s="10">
        <v>0</v>
      </c>
      <c r="AE12" s="10">
        <v>344.85200053440167</v>
      </c>
      <c r="AF12" s="10"/>
      <c r="AG12" s="10">
        <v>0</v>
      </c>
      <c r="AH12" s="10">
        <v>304.27768389443349</v>
      </c>
      <c r="AI12" s="10">
        <v>428.05260585408962</v>
      </c>
      <c r="AJ12" s="10"/>
      <c r="AK12" s="10">
        <v>0</v>
      </c>
      <c r="AL12" s="10">
        <v>0</v>
      </c>
      <c r="AM12" s="10">
        <v>0</v>
      </c>
      <c r="AN12" s="10">
        <f>0</f>
        <v>0</v>
      </c>
      <c r="AO12" s="23"/>
      <c r="AP12" s="23"/>
      <c r="AQ12" s="5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</row>
    <row r="13" spans="2:56" x14ac:dyDescent="0.25">
      <c r="B13" s="26">
        <f t="shared" si="2"/>
        <v>4</v>
      </c>
      <c r="D13" s="1" t="s">
        <v>349</v>
      </c>
      <c r="F13" s="10">
        <v>152523.42553920622</v>
      </c>
      <c r="G13" s="10"/>
      <c r="H13" s="10">
        <f t="shared" si="0"/>
        <v>152523.42553920622</v>
      </c>
      <c r="J13" s="5">
        <f>H13-F13</f>
        <v>0</v>
      </c>
      <c r="L13" s="26" t="s">
        <v>350</v>
      </c>
      <c r="N13" s="10">
        <f t="shared" si="1"/>
        <v>152523.42553920622</v>
      </c>
      <c r="P13" s="26" t="s">
        <v>351</v>
      </c>
      <c r="R13" s="10">
        <v>53909.822033186501</v>
      </c>
      <c r="S13" s="10">
        <v>42993.356033074546</v>
      </c>
      <c r="T13" s="10">
        <v>17924.968609060274</v>
      </c>
      <c r="U13" s="10">
        <v>0</v>
      </c>
      <c r="V13" s="10">
        <v>0</v>
      </c>
      <c r="W13" s="10">
        <v>22682.441160295897</v>
      </c>
      <c r="X13" s="10">
        <v>457.63710126817233</v>
      </c>
      <c r="Y13" s="10">
        <v>0</v>
      </c>
      <c r="Z13" s="10">
        <v>0</v>
      </c>
      <c r="AA13" s="10">
        <v>8237.1423913151302</v>
      </c>
      <c r="AB13" s="10">
        <v>0</v>
      </c>
      <c r="AC13" s="10">
        <v>2735.6867103187337</v>
      </c>
      <c r="AD13" s="10">
        <v>316.37606820002839</v>
      </c>
      <c r="AE13" s="10">
        <v>218.0641594052459</v>
      </c>
      <c r="AF13" s="10"/>
      <c r="AG13" s="10">
        <v>0</v>
      </c>
      <c r="AH13" s="10">
        <v>1609.7660031687101</v>
      </c>
      <c r="AI13" s="10">
        <v>1438.1652699130088</v>
      </c>
      <c r="AJ13" s="10"/>
      <c r="AK13" s="10">
        <v>0</v>
      </c>
      <c r="AL13" s="10">
        <v>0</v>
      </c>
      <c r="AM13" s="10">
        <v>0</v>
      </c>
      <c r="AN13" s="10">
        <f>0</f>
        <v>0</v>
      </c>
      <c r="AO13" s="23"/>
      <c r="AP13" s="23"/>
      <c r="AQ13" s="5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</row>
    <row r="14" spans="2:56" x14ac:dyDescent="0.25">
      <c r="B14" s="26">
        <f t="shared" si="2"/>
        <v>5</v>
      </c>
      <c r="D14" s="1" t="s">
        <v>352</v>
      </c>
      <c r="F14" s="10">
        <v>14888.543237034275</v>
      </c>
      <c r="G14" s="10"/>
      <c r="H14" s="10">
        <f t="shared" si="0"/>
        <v>14888.543237034275</v>
      </c>
      <c r="N14" s="10">
        <f t="shared" si="1"/>
        <v>14888.543237034275</v>
      </c>
      <c r="P14" s="26" t="s">
        <v>353</v>
      </c>
      <c r="R14" s="10">
        <v>5410.059354867617</v>
      </c>
      <c r="S14" s="10">
        <v>3889.4147124756919</v>
      </c>
      <c r="T14" s="10">
        <v>1731.0156056490473</v>
      </c>
      <c r="U14" s="10">
        <v>0</v>
      </c>
      <c r="V14" s="10">
        <v>0</v>
      </c>
      <c r="W14" s="10">
        <v>2326.3666753501157</v>
      </c>
      <c r="X14" s="10">
        <v>46.936381065441466</v>
      </c>
      <c r="Y14" s="10">
        <v>0</v>
      </c>
      <c r="Z14" s="10">
        <v>0</v>
      </c>
      <c r="AA14" s="10">
        <v>844.8214821256613</v>
      </c>
      <c r="AB14" s="10">
        <v>0</v>
      </c>
      <c r="AC14" s="10">
        <v>280.57872396132638</v>
      </c>
      <c r="AD14" s="10">
        <v>32.448303810754396</v>
      </c>
      <c r="AE14" s="10">
        <v>14.304023908463687</v>
      </c>
      <c r="AF14" s="10"/>
      <c r="AG14" s="10">
        <v>0</v>
      </c>
      <c r="AH14" s="10">
        <v>165.09622416598356</v>
      </c>
      <c r="AI14" s="10">
        <v>147.5017496541754</v>
      </c>
      <c r="AJ14" s="10"/>
      <c r="AK14" s="10">
        <v>0</v>
      </c>
      <c r="AL14" s="10">
        <v>0</v>
      </c>
      <c r="AM14" s="10">
        <v>0</v>
      </c>
      <c r="AN14" s="10">
        <f>0</f>
        <v>0</v>
      </c>
      <c r="AO14" s="23"/>
      <c r="AP14" s="23"/>
      <c r="AQ14" s="5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</row>
    <row r="15" spans="2:56" x14ac:dyDescent="0.25">
      <c r="B15" s="26">
        <f t="shared" si="2"/>
        <v>6</v>
      </c>
      <c r="D15" s="1" t="s">
        <v>219</v>
      </c>
      <c r="F15" s="10">
        <v>0</v>
      </c>
      <c r="G15" s="10"/>
      <c r="H15" s="10">
        <f t="shared" si="0"/>
        <v>0</v>
      </c>
      <c r="N15" s="10">
        <f t="shared" si="1"/>
        <v>0</v>
      </c>
      <c r="P15" s="26" t="s">
        <v>344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/>
      <c r="AG15" s="10">
        <v>0</v>
      </c>
      <c r="AH15" s="10">
        <v>0</v>
      </c>
      <c r="AI15" s="10">
        <v>0</v>
      </c>
      <c r="AJ15" s="10"/>
      <c r="AK15" s="10">
        <v>0</v>
      </c>
      <c r="AL15" s="10">
        <v>0</v>
      </c>
      <c r="AM15" s="10">
        <v>0</v>
      </c>
      <c r="AN15" s="10">
        <f>0</f>
        <v>0</v>
      </c>
      <c r="AO15" s="23"/>
      <c r="AP15" s="23"/>
      <c r="AQ15" s="5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</row>
    <row r="16" spans="2:56" ht="15.75" thickBot="1" x14ac:dyDescent="0.3">
      <c r="B16" s="26">
        <f t="shared" si="2"/>
        <v>7</v>
      </c>
      <c r="D16" s="1" t="s">
        <v>354</v>
      </c>
      <c r="F16" s="25">
        <f>SUM(F10:F15)</f>
        <v>2247538.0139059885</v>
      </c>
      <c r="G16" s="10"/>
      <c r="H16" s="25">
        <f>SUM(H10:H15)</f>
        <v>2247538.0139059885</v>
      </c>
      <c r="J16" s="226"/>
      <c r="N16" s="25">
        <f>SUM(N10:N15)</f>
        <v>2247538.0139059885</v>
      </c>
      <c r="R16" s="25">
        <f>SUM(R10:R15)</f>
        <v>1394737.8604218399</v>
      </c>
      <c r="S16" s="25">
        <f t="shared" ref="S16:AN16" si="3">SUM(S10:S15)</f>
        <v>705282.93082406465</v>
      </c>
      <c r="T16" s="25">
        <f t="shared" si="3"/>
        <v>66834.14057093655</v>
      </c>
      <c r="U16" s="25">
        <f t="shared" si="3"/>
        <v>0</v>
      </c>
      <c r="V16" s="25">
        <f t="shared" si="3"/>
        <v>0</v>
      </c>
      <c r="W16" s="25">
        <f t="shared" si="3"/>
        <v>33424.408548236919</v>
      </c>
      <c r="X16" s="25">
        <f t="shared" si="3"/>
        <v>504.57348233361381</v>
      </c>
      <c r="Y16" s="25">
        <f t="shared" si="3"/>
        <v>0</v>
      </c>
      <c r="Z16" s="25">
        <f t="shared" si="3"/>
        <v>0</v>
      </c>
      <c r="AA16" s="25">
        <f t="shared" si="3"/>
        <v>9081.9638734407908</v>
      </c>
      <c r="AB16" s="25">
        <f t="shared" si="3"/>
        <v>0</v>
      </c>
      <c r="AC16" s="25">
        <f t="shared" si="3"/>
        <v>4942.3733863697398</v>
      </c>
      <c r="AD16" s="25">
        <f t="shared" si="3"/>
        <v>1285.1590767423459</v>
      </c>
      <c r="AE16" s="25">
        <f t="shared" si="3"/>
        <v>2160.8613646028653</v>
      </c>
      <c r="AF16" s="25"/>
      <c r="AG16" s="25">
        <f t="shared" si="3"/>
        <v>0</v>
      </c>
      <c r="AH16" s="25">
        <f t="shared" si="3"/>
        <v>25558.15415848116</v>
      </c>
      <c r="AI16" s="25">
        <f t="shared" si="3"/>
        <v>3725.5881989401846</v>
      </c>
      <c r="AJ16" s="25"/>
      <c r="AK16" s="25">
        <f t="shared" si="3"/>
        <v>0</v>
      </c>
      <c r="AL16" s="25">
        <f t="shared" si="3"/>
        <v>0</v>
      </c>
      <c r="AM16" s="25">
        <f t="shared" si="3"/>
        <v>0</v>
      </c>
      <c r="AN16" s="25">
        <f t="shared" si="3"/>
        <v>0</v>
      </c>
      <c r="AO16" s="227"/>
      <c r="AP16" s="227"/>
      <c r="AQ16" s="227"/>
      <c r="AU16" s="227"/>
      <c r="AV16" s="227"/>
      <c r="AW16" s="227"/>
      <c r="AX16" s="227"/>
      <c r="AY16" s="227"/>
    </row>
    <row r="17" spans="2:56" ht="15.75" thickTop="1" x14ac:dyDescent="0.25">
      <c r="B17" s="1"/>
      <c r="F17" s="10"/>
      <c r="G17" s="10"/>
      <c r="H17" s="10"/>
      <c r="N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23"/>
      <c r="AP17" s="23"/>
    </row>
    <row r="18" spans="2:56" x14ac:dyDescent="0.25">
      <c r="B18" s="1"/>
      <c r="D18" s="8" t="s">
        <v>355</v>
      </c>
      <c r="F18" s="10"/>
      <c r="G18" s="10"/>
      <c r="H18" s="10"/>
      <c r="N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23"/>
      <c r="AP18" s="23"/>
    </row>
    <row r="19" spans="2:56" x14ac:dyDescent="0.25">
      <c r="B19" s="26">
        <f>B16+1</f>
        <v>8</v>
      </c>
      <c r="D19" s="1" t="s">
        <v>356</v>
      </c>
      <c r="F19" s="10">
        <v>10261.28838620118</v>
      </c>
      <c r="G19" s="10"/>
      <c r="H19" s="10">
        <f t="shared" ref="H19:H22" si="4">+F19</f>
        <v>10261.28838620118</v>
      </c>
      <c r="N19" s="10">
        <f t="shared" ref="N19:N22" si="5">H19-J19</f>
        <v>10261.28838620118</v>
      </c>
      <c r="P19" s="26" t="s">
        <v>348</v>
      </c>
      <c r="R19" s="10">
        <v>5159.0891484129479</v>
      </c>
      <c r="S19" s="10">
        <v>3648.7218942163604</v>
      </c>
      <c r="T19" s="10">
        <v>751.00589550169218</v>
      </c>
      <c r="U19" s="10">
        <v>0</v>
      </c>
      <c r="V19" s="10">
        <v>0</v>
      </c>
      <c r="W19" s="10">
        <v>428.32558213792254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6.4993150982252265E-2</v>
      </c>
      <c r="AD19" s="10">
        <v>0</v>
      </c>
      <c r="AE19" s="10">
        <v>87.744978857767876</v>
      </c>
      <c r="AF19" s="10"/>
      <c r="AG19" s="10">
        <v>0</v>
      </c>
      <c r="AH19" s="10">
        <v>77.421151389099251</v>
      </c>
      <c r="AI19" s="10">
        <v>108.91474253440698</v>
      </c>
      <c r="AJ19" s="10"/>
      <c r="AK19" s="10">
        <v>0</v>
      </c>
      <c r="AL19" s="10">
        <v>0</v>
      </c>
      <c r="AM19" s="10">
        <v>0</v>
      </c>
      <c r="AN19" s="10">
        <f>0</f>
        <v>0</v>
      </c>
      <c r="AO19" s="23"/>
      <c r="AP19" s="23"/>
      <c r="AQ19" s="5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</row>
    <row r="20" spans="2:56" x14ac:dyDescent="0.25">
      <c r="B20" s="26">
        <f>B19+1</f>
        <v>9</v>
      </c>
      <c r="D20" s="1" t="s">
        <v>357</v>
      </c>
      <c r="F20" s="10">
        <v>2984.6043876559602</v>
      </c>
      <c r="G20" s="10"/>
      <c r="H20" s="10">
        <f t="shared" si="4"/>
        <v>2984.6043876559602</v>
      </c>
      <c r="J20" s="151">
        <v>0</v>
      </c>
      <c r="L20" s="26" t="s">
        <v>358</v>
      </c>
      <c r="N20" s="10">
        <f t="shared" si="5"/>
        <v>2984.6043876559602</v>
      </c>
      <c r="P20" s="26" t="s">
        <v>359</v>
      </c>
      <c r="R20" s="10">
        <v>1514.3434820110106</v>
      </c>
      <c r="S20" s="10">
        <v>1059.1020911357698</v>
      </c>
      <c r="T20" s="10">
        <v>160.49144715087155</v>
      </c>
      <c r="U20" s="10">
        <v>0</v>
      </c>
      <c r="V20" s="10">
        <v>0</v>
      </c>
      <c r="W20" s="10">
        <v>116.08309705249508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13.272521712327062</v>
      </c>
      <c r="AD20" s="10">
        <v>0</v>
      </c>
      <c r="AE20" s="10">
        <v>46.620463013108292</v>
      </c>
      <c r="AF20" s="10"/>
      <c r="AG20" s="10">
        <v>0</v>
      </c>
      <c r="AH20" s="10">
        <v>30.747650525292297</v>
      </c>
      <c r="AI20" s="10">
        <v>43.943635055085565</v>
      </c>
      <c r="AJ20" s="10"/>
      <c r="AK20" s="10">
        <v>0</v>
      </c>
      <c r="AL20" s="10">
        <v>0</v>
      </c>
      <c r="AM20" s="10">
        <v>0</v>
      </c>
      <c r="AN20" s="10">
        <f>0</f>
        <v>0</v>
      </c>
      <c r="AO20" s="23"/>
      <c r="AP20" s="23"/>
      <c r="AQ20" s="5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</row>
    <row r="21" spans="2:56" x14ac:dyDescent="0.25">
      <c r="B21" s="26">
        <f t="shared" ref="B21:B23" si="6">B20+1</f>
        <v>10</v>
      </c>
      <c r="D21" s="1" t="s">
        <v>360</v>
      </c>
      <c r="F21" s="10">
        <v>0</v>
      </c>
      <c r="G21" s="10"/>
      <c r="H21" s="10">
        <f t="shared" si="4"/>
        <v>0</v>
      </c>
      <c r="N21" s="10">
        <f t="shared" si="5"/>
        <v>0</v>
      </c>
      <c r="P21" s="26" t="s">
        <v>361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/>
      <c r="AG21" s="10">
        <v>0</v>
      </c>
      <c r="AH21" s="10">
        <v>0</v>
      </c>
      <c r="AI21" s="10">
        <v>0</v>
      </c>
      <c r="AJ21" s="10"/>
      <c r="AK21" s="10">
        <v>0</v>
      </c>
      <c r="AL21" s="10">
        <v>0</v>
      </c>
      <c r="AM21" s="10">
        <v>0</v>
      </c>
      <c r="AN21" s="10">
        <f>0</f>
        <v>0</v>
      </c>
      <c r="AO21" s="23"/>
      <c r="AP21" s="23"/>
      <c r="AQ21" s="5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</row>
    <row r="22" spans="2:56" x14ac:dyDescent="0.25">
      <c r="B22" s="26">
        <f t="shared" si="6"/>
        <v>11</v>
      </c>
      <c r="D22" s="1" t="s">
        <v>362</v>
      </c>
      <c r="F22" s="10">
        <v>14135.587472300971</v>
      </c>
      <c r="G22" s="10"/>
      <c r="H22" s="10">
        <f t="shared" si="4"/>
        <v>14135.587472300971</v>
      </c>
      <c r="N22" s="10">
        <f t="shared" si="5"/>
        <v>14135.587472300971</v>
      </c>
      <c r="P22" s="26" t="s">
        <v>363</v>
      </c>
      <c r="R22" s="10">
        <v>6082.0224189735554</v>
      </c>
      <c r="S22" s="10">
        <v>4369.9265868784532</v>
      </c>
      <c r="T22" s="10">
        <v>1946.1590539644437</v>
      </c>
      <c r="U22" s="10">
        <v>0</v>
      </c>
      <c r="V22" s="10">
        <v>0</v>
      </c>
      <c r="W22" s="10">
        <v>657.85432636054577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315.2888662964192</v>
      </c>
      <c r="AD22" s="10">
        <v>36.478602116081824</v>
      </c>
      <c r="AE22" s="10">
        <v>354.60468740118654</v>
      </c>
      <c r="AF22" s="10"/>
      <c r="AG22" s="10">
        <v>0</v>
      </c>
      <c r="AH22" s="10">
        <v>185.60228933206446</v>
      </c>
      <c r="AI22" s="10">
        <v>187.65064097822111</v>
      </c>
      <c r="AJ22" s="10"/>
      <c r="AK22" s="10">
        <v>0</v>
      </c>
      <c r="AL22" s="10">
        <v>0</v>
      </c>
      <c r="AM22" s="10">
        <v>0</v>
      </c>
      <c r="AN22" s="10">
        <f>0</f>
        <v>0</v>
      </c>
      <c r="AO22" s="23"/>
      <c r="AP22" s="23"/>
      <c r="AQ22" s="5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</row>
    <row r="23" spans="2:56" ht="15.75" thickBot="1" x14ac:dyDescent="0.3">
      <c r="B23" s="26">
        <f t="shared" si="6"/>
        <v>12</v>
      </c>
      <c r="D23" s="1" t="s">
        <v>364</v>
      </c>
      <c r="F23" s="172">
        <f>SUM(F19:F22)</f>
        <v>27381.480246158113</v>
      </c>
      <c r="H23" s="172">
        <f>SUM(H19:H22)</f>
        <v>27381.480246158113</v>
      </c>
      <c r="J23" s="226"/>
      <c r="N23" s="172">
        <f>SUM(N19:N22)</f>
        <v>27381.480246158113</v>
      </c>
      <c r="R23" s="172">
        <f>SUM(R19:R22)</f>
        <v>12755.455049397515</v>
      </c>
      <c r="S23" s="172">
        <f t="shared" ref="S23:AN23" si="7">SUM(S19:S22)</f>
        <v>9077.7505722305832</v>
      </c>
      <c r="T23" s="172">
        <f t="shared" si="7"/>
        <v>2857.6563966170074</v>
      </c>
      <c r="U23" s="172">
        <f t="shared" si="7"/>
        <v>0</v>
      </c>
      <c r="V23" s="172">
        <f t="shared" si="7"/>
        <v>0</v>
      </c>
      <c r="W23" s="172">
        <f t="shared" si="7"/>
        <v>1202.2630055509635</v>
      </c>
      <c r="X23" s="172">
        <f t="shared" si="7"/>
        <v>0</v>
      </c>
      <c r="Y23" s="172">
        <f t="shared" si="7"/>
        <v>0</v>
      </c>
      <c r="Z23" s="172">
        <f t="shared" si="7"/>
        <v>0</v>
      </c>
      <c r="AA23" s="172">
        <f t="shared" si="7"/>
        <v>0</v>
      </c>
      <c r="AB23" s="172">
        <f t="shared" si="7"/>
        <v>0</v>
      </c>
      <c r="AC23" s="172">
        <f t="shared" si="7"/>
        <v>328.62638115972851</v>
      </c>
      <c r="AD23" s="172">
        <f t="shared" si="7"/>
        <v>36.478602116081824</v>
      </c>
      <c r="AE23" s="172">
        <f t="shared" si="7"/>
        <v>488.97012927206271</v>
      </c>
      <c r="AF23" s="172"/>
      <c r="AG23" s="172">
        <f t="shared" si="7"/>
        <v>0</v>
      </c>
      <c r="AH23" s="172">
        <f t="shared" si="7"/>
        <v>293.77109124645602</v>
      </c>
      <c r="AI23" s="172">
        <f t="shared" si="7"/>
        <v>340.50901856771361</v>
      </c>
      <c r="AJ23" s="172"/>
      <c r="AK23" s="172">
        <f t="shared" si="7"/>
        <v>0</v>
      </c>
      <c r="AL23" s="172">
        <f t="shared" si="7"/>
        <v>0</v>
      </c>
      <c r="AM23" s="172">
        <f t="shared" si="7"/>
        <v>0</v>
      </c>
      <c r="AN23" s="25">
        <f t="shared" si="7"/>
        <v>0</v>
      </c>
      <c r="AO23" s="228"/>
      <c r="AP23" s="228"/>
      <c r="AQ23" s="228"/>
      <c r="AU23" s="228"/>
      <c r="AV23" s="228"/>
      <c r="AW23" s="228"/>
      <c r="AX23" s="228"/>
      <c r="AY23" s="228"/>
    </row>
    <row r="24" spans="2:56" ht="15.75" thickTop="1" x14ac:dyDescent="0.25">
      <c r="B24" s="1"/>
      <c r="F24" s="5"/>
      <c r="H24" s="5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23"/>
      <c r="AP24" s="23"/>
    </row>
    <row r="25" spans="2:56" x14ac:dyDescent="0.25">
      <c r="B25" s="1"/>
      <c r="D25" s="8" t="s">
        <v>365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23"/>
      <c r="AP25" s="23"/>
    </row>
    <row r="26" spans="2:56" x14ac:dyDescent="0.25">
      <c r="B26" s="26">
        <f>B23+1</f>
        <v>13</v>
      </c>
      <c r="D26" s="1" t="s">
        <v>366</v>
      </c>
      <c r="F26" s="10">
        <v>0</v>
      </c>
      <c r="G26" s="10"/>
      <c r="H26" s="10">
        <f t="shared" ref="H26:H32" si="8">+F26</f>
        <v>0</v>
      </c>
      <c r="N26" s="10">
        <f t="shared" ref="N26:N32" si="9">H26-J26</f>
        <v>0</v>
      </c>
      <c r="P26" s="26" t="s">
        <v>367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/>
      <c r="AG26" s="10">
        <v>0</v>
      </c>
      <c r="AH26" s="10">
        <v>0</v>
      </c>
      <c r="AI26" s="10">
        <v>0</v>
      </c>
      <c r="AJ26" s="10"/>
      <c r="AK26" s="10">
        <v>0</v>
      </c>
      <c r="AL26" s="10">
        <v>0</v>
      </c>
      <c r="AM26" s="10">
        <v>0</v>
      </c>
      <c r="AN26" s="10">
        <f>0</f>
        <v>0</v>
      </c>
      <c r="AO26" s="23"/>
      <c r="AP26" s="23"/>
      <c r="AQ26" s="5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</row>
    <row r="27" spans="2:56" x14ac:dyDescent="0.25">
      <c r="B27" s="26">
        <f>B26+1</f>
        <v>14</v>
      </c>
      <c r="D27" s="1" t="s">
        <v>368</v>
      </c>
      <c r="F27" s="10">
        <v>0</v>
      </c>
      <c r="G27" s="10"/>
      <c r="H27" s="10">
        <f t="shared" si="8"/>
        <v>0</v>
      </c>
      <c r="N27" s="10">
        <f t="shared" si="9"/>
        <v>0</v>
      </c>
      <c r="P27" s="26" t="s">
        <v>369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/>
      <c r="AG27" s="10">
        <v>0</v>
      </c>
      <c r="AH27" s="10">
        <v>0</v>
      </c>
      <c r="AI27" s="10">
        <v>0</v>
      </c>
      <c r="AJ27" s="10"/>
      <c r="AK27" s="10">
        <v>0</v>
      </c>
      <c r="AL27" s="10">
        <v>0</v>
      </c>
      <c r="AM27" s="10">
        <v>0</v>
      </c>
      <c r="AN27" s="10">
        <f>0</f>
        <v>0</v>
      </c>
      <c r="AO27" s="23"/>
      <c r="AP27" s="23"/>
      <c r="AQ27" s="5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</row>
    <row r="28" spans="2:56" x14ac:dyDescent="0.25">
      <c r="B28" s="26">
        <f t="shared" ref="B28:B33" si="10">B27+1</f>
        <v>15</v>
      </c>
      <c r="D28" s="1" t="s">
        <v>370</v>
      </c>
      <c r="F28" s="10">
        <v>0</v>
      </c>
      <c r="G28" s="10"/>
      <c r="H28" s="10">
        <f t="shared" si="8"/>
        <v>0</v>
      </c>
      <c r="N28" s="10">
        <f t="shared" si="9"/>
        <v>0</v>
      </c>
      <c r="P28" s="26" t="s">
        <v>371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/>
      <c r="AG28" s="10">
        <v>0</v>
      </c>
      <c r="AH28" s="10">
        <v>0</v>
      </c>
      <c r="AI28" s="10">
        <v>0</v>
      </c>
      <c r="AJ28" s="10"/>
      <c r="AK28" s="10">
        <v>0</v>
      </c>
      <c r="AL28" s="10">
        <v>0</v>
      </c>
      <c r="AM28" s="10">
        <v>0</v>
      </c>
      <c r="AN28" s="10">
        <f>0</f>
        <v>0</v>
      </c>
      <c r="AO28" s="23"/>
      <c r="AP28" s="23"/>
      <c r="AQ28" s="5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</row>
    <row r="29" spans="2:56" x14ac:dyDescent="0.25">
      <c r="B29" s="26">
        <f t="shared" si="10"/>
        <v>16</v>
      </c>
      <c r="D29" s="1" t="s">
        <v>372</v>
      </c>
      <c r="F29" s="10">
        <v>0</v>
      </c>
      <c r="G29" s="10"/>
      <c r="H29" s="10">
        <f t="shared" si="8"/>
        <v>0</v>
      </c>
      <c r="N29" s="10">
        <f t="shared" si="9"/>
        <v>0</v>
      </c>
      <c r="P29" s="26" t="s">
        <v>373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/>
      <c r="AG29" s="10">
        <v>0</v>
      </c>
      <c r="AH29" s="10">
        <v>0</v>
      </c>
      <c r="AI29" s="10">
        <v>0</v>
      </c>
      <c r="AJ29" s="10"/>
      <c r="AK29" s="10">
        <v>0</v>
      </c>
      <c r="AL29" s="10">
        <v>0</v>
      </c>
      <c r="AM29" s="10">
        <v>0</v>
      </c>
      <c r="AN29" s="10">
        <f>0</f>
        <v>0</v>
      </c>
      <c r="AO29" s="23"/>
      <c r="AP29" s="23"/>
      <c r="AQ29" s="5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</row>
    <row r="30" spans="2:56" x14ac:dyDescent="0.25">
      <c r="B30" s="26">
        <f t="shared" si="10"/>
        <v>17</v>
      </c>
      <c r="D30" s="1" t="s">
        <v>374</v>
      </c>
      <c r="F30" s="10">
        <v>0</v>
      </c>
      <c r="G30" s="10"/>
      <c r="H30" s="10">
        <f t="shared" si="8"/>
        <v>0</v>
      </c>
      <c r="N30" s="10">
        <f t="shared" si="9"/>
        <v>0</v>
      </c>
      <c r="P30" s="26" t="s">
        <v>375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/>
      <c r="AG30" s="10">
        <v>0</v>
      </c>
      <c r="AH30" s="10">
        <v>0</v>
      </c>
      <c r="AI30" s="10">
        <v>0</v>
      </c>
      <c r="AJ30" s="10"/>
      <c r="AK30" s="10">
        <v>0</v>
      </c>
      <c r="AL30" s="10">
        <v>0</v>
      </c>
      <c r="AM30" s="10">
        <v>0</v>
      </c>
      <c r="AN30" s="10">
        <f>0</f>
        <v>0</v>
      </c>
      <c r="AO30" s="23"/>
      <c r="AP30" s="23"/>
      <c r="AQ30" s="5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</row>
    <row r="31" spans="2:56" x14ac:dyDescent="0.25">
      <c r="B31" s="26">
        <f t="shared" si="10"/>
        <v>18</v>
      </c>
      <c r="D31" s="1" t="s">
        <v>376</v>
      </c>
      <c r="F31" s="10">
        <v>1294.5219427863499</v>
      </c>
      <c r="G31" s="10"/>
      <c r="H31" s="10">
        <f t="shared" si="8"/>
        <v>1294.5219427863499</v>
      </c>
      <c r="N31" s="10">
        <f t="shared" si="9"/>
        <v>1294.5219427863499</v>
      </c>
      <c r="P31" s="26" t="s">
        <v>286</v>
      </c>
      <c r="R31" s="10">
        <v>571.62228886358355</v>
      </c>
      <c r="S31" s="10">
        <v>406.04874274730338</v>
      </c>
      <c r="T31" s="10">
        <v>110.69038565260395</v>
      </c>
      <c r="U31" s="10">
        <v>0</v>
      </c>
      <c r="V31" s="10">
        <v>0</v>
      </c>
      <c r="W31" s="10">
        <v>115.93060741889406</v>
      </c>
      <c r="X31" s="10">
        <v>0</v>
      </c>
      <c r="Y31" s="10">
        <v>0</v>
      </c>
      <c r="Z31" s="10">
        <v>0</v>
      </c>
      <c r="AA31" s="10">
        <v>62.666791557038977</v>
      </c>
      <c r="AB31" s="10">
        <v>0</v>
      </c>
      <c r="AC31" s="10">
        <v>8.8336048365757376E-3</v>
      </c>
      <c r="AD31" s="10">
        <v>0.1187274864902458</v>
      </c>
      <c r="AE31" s="10">
        <v>0</v>
      </c>
      <c r="AF31" s="10"/>
      <c r="AG31" s="10">
        <v>0</v>
      </c>
      <c r="AH31" s="10">
        <v>11.022115232092519</v>
      </c>
      <c r="AI31" s="10">
        <v>16.413450223506391</v>
      </c>
      <c r="AJ31" s="10"/>
      <c r="AK31" s="10">
        <v>0</v>
      </c>
      <c r="AL31" s="10">
        <v>0</v>
      </c>
      <c r="AM31" s="10">
        <v>0</v>
      </c>
      <c r="AN31" s="10">
        <f>0</f>
        <v>0</v>
      </c>
      <c r="AO31" s="23"/>
      <c r="AP31" s="23"/>
      <c r="AQ31" s="5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</row>
    <row r="32" spans="2:56" x14ac:dyDescent="0.25">
      <c r="B32" s="26">
        <f t="shared" si="10"/>
        <v>19</v>
      </c>
      <c r="D32" s="1" t="s">
        <v>377</v>
      </c>
      <c r="F32" s="10">
        <v>29913.696260682678</v>
      </c>
      <c r="G32" s="10"/>
      <c r="H32" s="10">
        <f t="shared" si="8"/>
        <v>29913.696260682678</v>
      </c>
      <c r="J32" s="10">
        <v>18533.95038585359</v>
      </c>
      <c r="L32" s="26" t="s">
        <v>378</v>
      </c>
      <c r="N32" s="10">
        <f t="shared" si="9"/>
        <v>11379.745874829088</v>
      </c>
      <c r="P32" s="26" t="s">
        <v>379</v>
      </c>
      <c r="R32" s="10">
        <v>3363.8733914304312</v>
      </c>
      <c r="S32" s="10">
        <v>2418.36508646212</v>
      </c>
      <c r="T32" s="10">
        <v>1076.3130224766801</v>
      </c>
      <c r="U32" s="10">
        <v>0</v>
      </c>
      <c r="V32" s="10">
        <v>0</v>
      </c>
      <c r="W32" s="10">
        <v>1446.4911463331973</v>
      </c>
      <c r="X32" s="10">
        <v>29.184161028168063</v>
      </c>
      <c r="Y32" s="10">
        <v>0</v>
      </c>
      <c r="Z32" s="10">
        <v>0</v>
      </c>
      <c r="AA32" s="10">
        <v>525.29414518734905</v>
      </c>
      <c r="AB32" s="10">
        <v>0</v>
      </c>
      <c r="AC32" s="10">
        <v>174.45858572249392</v>
      </c>
      <c r="AD32" s="10">
        <v>20.175746442738568</v>
      </c>
      <c r="AE32" s="10">
        <v>9.0764407211430935</v>
      </c>
      <c r="AF32" s="10"/>
      <c r="AG32" s="10">
        <v>0</v>
      </c>
      <c r="AH32" s="10">
        <v>102.65373429149129</v>
      </c>
      <c r="AI32" s="10">
        <v>91.71382017448002</v>
      </c>
      <c r="AJ32" s="10"/>
      <c r="AK32" s="10">
        <v>20289.00385871821</v>
      </c>
      <c r="AL32" s="10">
        <v>290.69267929902242</v>
      </c>
      <c r="AM32" s="10">
        <v>76.400442395155451</v>
      </c>
      <c r="AN32" s="10">
        <f>0</f>
        <v>0</v>
      </c>
      <c r="AO32" s="23"/>
      <c r="AP32" s="23"/>
      <c r="AQ32" s="5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</row>
    <row r="33" spans="2:56" ht="15.75" thickBot="1" x14ac:dyDescent="0.3">
      <c r="B33" s="26">
        <f t="shared" si="10"/>
        <v>20</v>
      </c>
      <c r="D33" s="1" t="s">
        <v>380</v>
      </c>
      <c r="F33" s="172">
        <f>SUM(F26:F32)</f>
        <v>31208.218203469027</v>
      </c>
      <c r="H33" s="172">
        <f>SUM(H26:H32)</f>
        <v>31208.218203469027</v>
      </c>
      <c r="J33" s="172">
        <f>SUM(J26:J32)</f>
        <v>18533.95038585359</v>
      </c>
      <c r="N33" s="172">
        <f>SUM(N26:N32)</f>
        <v>12674.267817615439</v>
      </c>
      <c r="R33" s="172">
        <f>SUM(R26:R32)</f>
        <v>3935.4956802940146</v>
      </c>
      <c r="S33" s="172">
        <f t="shared" ref="S33:AN33" si="11">SUM(S26:S32)</f>
        <v>2824.4138292094235</v>
      </c>
      <c r="T33" s="172">
        <f t="shared" si="11"/>
        <v>1187.003408129284</v>
      </c>
      <c r="U33" s="172">
        <f t="shared" si="11"/>
        <v>0</v>
      </c>
      <c r="V33" s="172">
        <f t="shared" si="11"/>
        <v>0</v>
      </c>
      <c r="W33" s="172">
        <f t="shared" si="11"/>
        <v>1562.4217537520913</v>
      </c>
      <c r="X33" s="172">
        <f t="shared" si="11"/>
        <v>29.184161028168063</v>
      </c>
      <c r="Y33" s="172">
        <f t="shared" si="11"/>
        <v>0</v>
      </c>
      <c r="Z33" s="172">
        <f t="shared" si="11"/>
        <v>0</v>
      </c>
      <c r="AA33" s="172">
        <f t="shared" si="11"/>
        <v>587.96093674438805</v>
      </c>
      <c r="AB33" s="172">
        <f t="shared" si="11"/>
        <v>0</v>
      </c>
      <c r="AC33" s="172">
        <f t="shared" si="11"/>
        <v>174.4674193273305</v>
      </c>
      <c r="AD33" s="172">
        <f t="shared" si="11"/>
        <v>20.294473929228815</v>
      </c>
      <c r="AE33" s="172">
        <f t="shared" si="11"/>
        <v>9.0764407211430935</v>
      </c>
      <c r="AF33" s="172"/>
      <c r="AG33" s="172">
        <f t="shared" si="11"/>
        <v>0</v>
      </c>
      <c r="AH33" s="172">
        <f t="shared" si="11"/>
        <v>113.67584952358381</v>
      </c>
      <c r="AI33" s="172">
        <f t="shared" si="11"/>
        <v>108.12727039798641</v>
      </c>
      <c r="AJ33" s="172"/>
      <c r="AK33" s="172">
        <f t="shared" si="11"/>
        <v>20289.00385871821</v>
      </c>
      <c r="AL33" s="172">
        <f t="shared" si="11"/>
        <v>290.69267929902242</v>
      </c>
      <c r="AM33" s="172">
        <f t="shared" si="11"/>
        <v>76.400442395155451</v>
      </c>
      <c r="AN33" s="25">
        <f t="shared" si="11"/>
        <v>0</v>
      </c>
      <c r="AO33" s="228"/>
      <c r="AP33" s="228"/>
      <c r="AQ33" s="228"/>
      <c r="AU33" s="228"/>
      <c r="AV33" s="228"/>
      <c r="AW33" s="228"/>
      <c r="AX33" s="228"/>
      <c r="AY33" s="228"/>
    </row>
    <row r="34" spans="2:56" ht="15.75" thickTop="1" x14ac:dyDescent="0.25">
      <c r="B34" s="1"/>
      <c r="F34" s="5"/>
      <c r="H34" s="5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23"/>
      <c r="AP34" s="23"/>
    </row>
    <row r="35" spans="2:56" x14ac:dyDescent="0.25">
      <c r="B35" s="1"/>
      <c r="D35" s="8" t="s">
        <v>381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23"/>
      <c r="AP35" s="23"/>
    </row>
    <row r="36" spans="2:56" x14ac:dyDescent="0.25">
      <c r="B36" s="26">
        <f>B33+1</f>
        <v>21</v>
      </c>
      <c r="D36" s="1" t="s">
        <v>382</v>
      </c>
      <c r="F36" s="10">
        <v>10709.990086266376</v>
      </c>
      <c r="G36" s="10"/>
      <c r="H36" s="10">
        <f t="shared" ref="H36:H38" si="12">+F36</f>
        <v>10709.990086266376</v>
      </c>
      <c r="I36" s="10"/>
      <c r="J36" s="10"/>
      <c r="K36" s="10"/>
      <c r="L36" s="23"/>
      <c r="M36" s="10"/>
      <c r="N36" s="10">
        <f t="shared" ref="N36:N50" si="13">H36-J36</f>
        <v>10709.990086266376</v>
      </c>
      <c r="P36" s="26" t="s">
        <v>383</v>
      </c>
      <c r="R36" s="10">
        <v>4311.5308396929458</v>
      </c>
      <c r="S36" s="10">
        <v>3064.1157688352655</v>
      </c>
      <c r="T36" s="10">
        <v>834.89573569200149</v>
      </c>
      <c r="U36" s="10">
        <v>0</v>
      </c>
      <c r="V36" s="10">
        <v>0</v>
      </c>
      <c r="W36" s="10">
        <v>874.42074756147736</v>
      </c>
      <c r="X36" s="10">
        <v>0</v>
      </c>
      <c r="Y36" s="10">
        <v>244.99286254091254</v>
      </c>
      <c r="Z36" s="10">
        <v>0</v>
      </c>
      <c r="AA36" s="10">
        <v>1161.3424829615801</v>
      </c>
      <c r="AB36" s="10">
        <v>0</v>
      </c>
      <c r="AC36" s="10">
        <v>6.6628541994530721E-2</v>
      </c>
      <c r="AD36" s="10">
        <v>0.89551654911777867</v>
      </c>
      <c r="AE36" s="10">
        <v>0</v>
      </c>
      <c r="AF36" s="10"/>
      <c r="AG36" s="10">
        <v>10.793404878226456</v>
      </c>
      <c r="AH36" s="10">
        <v>83.135648605118192</v>
      </c>
      <c r="AI36" s="10">
        <v>123.80045040773639</v>
      </c>
      <c r="AJ36" s="10"/>
      <c r="AK36" s="10">
        <v>0</v>
      </c>
      <c r="AL36" s="10">
        <v>0</v>
      </c>
      <c r="AM36" s="10">
        <v>0</v>
      </c>
      <c r="AN36" s="10">
        <f>0</f>
        <v>0</v>
      </c>
      <c r="AO36" s="23"/>
      <c r="AP36" s="23"/>
      <c r="AQ36" s="5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</row>
    <row r="37" spans="2:56" x14ac:dyDescent="0.25">
      <c r="B37" s="26">
        <f>B36+1</f>
        <v>22</v>
      </c>
      <c r="D37" s="1" t="s">
        <v>384</v>
      </c>
      <c r="F37" s="10">
        <v>0</v>
      </c>
      <c r="G37" s="10"/>
      <c r="H37" s="10">
        <f t="shared" si="12"/>
        <v>0</v>
      </c>
      <c r="I37" s="10"/>
      <c r="J37" s="10"/>
      <c r="K37" s="10"/>
      <c r="L37" s="23"/>
      <c r="M37" s="10"/>
      <c r="N37" s="10">
        <f t="shared" si="13"/>
        <v>0</v>
      </c>
      <c r="P37" s="26" t="s">
        <v>385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/>
      <c r="AG37" s="10">
        <v>0</v>
      </c>
      <c r="AH37" s="10">
        <v>0</v>
      </c>
      <c r="AI37" s="10">
        <v>0</v>
      </c>
      <c r="AJ37" s="10"/>
      <c r="AK37" s="10">
        <v>0</v>
      </c>
      <c r="AL37" s="10">
        <v>0</v>
      </c>
      <c r="AM37" s="10">
        <v>0</v>
      </c>
      <c r="AN37" s="10">
        <f>0</f>
        <v>0</v>
      </c>
      <c r="AO37" s="23"/>
      <c r="AP37" s="23"/>
      <c r="AQ37" s="5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</row>
    <row r="38" spans="2:56" x14ac:dyDescent="0.25">
      <c r="B38" s="26">
        <f>B37+1</f>
        <v>23</v>
      </c>
      <c r="D38" s="1" t="s">
        <v>386</v>
      </c>
      <c r="F38" s="10">
        <v>0</v>
      </c>
      <c r="G38" s="10"/>
      <c r="H38" s="10">
        <f t="shared" si="12"/>
        <v>0</v>
      </c>
      <c r="I38" s="10"/>
      <c r="J38" s="10"/>
      <c r="K38" s="10"/>
      <c r="L38" s="23"/>
      <c r="M38" s="10"/>
      <c r="N38" s="10">
        <f t="shared" si="13"/>
        <v>0</v>
      </c>
      <c r="P38" s="26" t="s">
        <v>387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/>
      <c r="AG38" s="10">
        <v>0</v>
      </c>
      <c r="AH38" s="10">
        <v>0</v>
      </c>
      <c r="AI38" s="10">
        <v>0</v>
      </c>
      <c r="AJ38" s="10"/>
      <c r="AK38" s="10">
        <v>0</v>
      </c>
      <c r="AL38" s="10">
        <v>0</v>
      </c>
      <c r="AM38" s="10">
        <v>0</v>
      </c>
      <c r="AN38" s="10">
        <f>0</f>
        <v>0</v>
      </c>
      <c r="AO38" s="23"/>
      <c r="AP38" s="23"/>
      <c r="AQ38" s="5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</row>
    <row r="39" spans="2:56" x14ac:dyDescent="0.25">
      <c r="B39" s="1"/>
      <c r="D39" s="1" t="s">
        <v>388</v>
      </c>
      <c r="F39" s="10"/>
      <c r="G39" s="10"/>
      <c r="H39" s="10"/>
      <c r="I39" s="10"/>
      <c r="J39" s="10"/>
      <c r="K39" s="10"/>
      <c r="L39" s="23"/>
      <c r="M39" s="10"/>
      <c r="N39" s="10"/>
      <c r="AN39" s="1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</row>
    <row r="40" spans="2:56" x14ac:dyDescent="0.25">
      <c r="B40" s="26">
        <f>B38+1</f>
        <v>24</v>
      </c>
      <c r="D40" s="12" t="s">
        <v>389</v>
      </c>
      <c r="F40" s="10">
        <v>0</v>
      </c>
      <c r="G40" s="10"/>
      <c r="H40" s="10">
        <f t="shared" ref="H40:H45" si="14">+F40</f>
        <v>0</v>
      </c>
      <c r="I40" s="10"/>
      <c r="J40" s="10"/>
      <c r="K40" s="10"/>
      <c r="L40" s="23"/>
      <c r="M40" s="10"/>
      <c r="N40" s="10">
        <f t="shared" si="13"/>
        <v>0</v>
      </c>
      <c r="P40" s="26" t="s">
        <v>390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/>
      <c r="AG40" s="10">
        <v>0</v>
      </c>
      <c r="AH40" s="10">
        <v>0</v>
      </c>
      <c r="AI40" s="10">
        <v>0</v>
      </c>
      <c r="AJ40" s="10"/>
      <c r="AK40" s="10">
        <v>0</v>
      </c>
      <c r="AL40" s="10">
        <v>0</v>
      </c>
      <c r="AM40" s="10">
        <v>0</v>
      </c>
      <c r="AN40" s="10">
        <f>0</f>
        <v>0</v>
      </c>
      <c r="AO40" s="23"/>
      <c r="AP40" s="23"/>
      <c r="AQ40" s="5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</row>
    <row r="41" spans="2:56" x14ac:dyDescent="0.25">
      <c r="B41" s="26">
        <f>B40+1</f>
        <v>25</v>
      </c>
      <c r="D41" s="12" t="s">
        <v>391</v>
      </c>
      <c r="F41" s="10">
        <v>0</v>
      </c>
      <c r="G41" s="10"/>
      <c r="H41" s="10">
        <f t="shared" si="14"/>
        <v>0</v>
      </c>
      <c r="I41" s="10"/>
      <c r="J41" s="10"/>
      <c r="K41" s="10"/>
      <c r="L41" s="23"/>
      <c r="M41" s="10"/>
      <c r="N41" s="10">
        <f t="shared" si="13"/>
        <v>0</v>
      </c>
      <c r="P41" s="26" t="s">
        <v>392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/>
      <c r="AG41" s="10">
        <v>0</v>
      </c>
      <c r="AH41" s="10">
        <v>0</v>
      </c>
      <c r="AI41" s="10">
        <v>0</v>
      </c>
      <c r="AJ41" s="10"/>
      <c r="AK41" s="10">
        <v>0</v>
      </c>
      <c r="AL41" s="10">
        <v>0</v>
      </c>
      <c r="AM41" s="10">
        <v>0</v>
      </c>
      <c r="AN41" s="10">
        <f>0</f>
        <v>0</v>
      </c>
      <c r="AO41" s="23"/>
      <c r="AP41" s="23"/>
      <c r="AQ41" s="5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</row>
    <row r="42" spans="2:56" x14ac:dyDescent="0.25">
      <c r="B42" s="26">
        <f t="shared" ref="B42:B45" si="15">B41+1</f>
        <v>26</v>
      </c>
      <c r="D42" s="1" t="s">
        <v>393</v>
      </c>
      <c r="F42" s="10">
        <v>0</v>
      </c>
      <c r="G42" s="10"/>
      <c r="H42" s="10">
        <f t="shared" si="14"/>
        <v>0</v>
      </c>
      <c r="I42" s="10"/>
      <c r="J42" s="10"/>
      <c r="K42" s="10"/>
      <c r="L42" s="23"/>
      <c r="M42" s="10"/>
      <c r="N42" s="10">
        <f t="shared" si="13"/>
        <v>0</v>
      </c>
      <c r="P42" s="26" t="s">
        <v>394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/>
      <c r="AG42" s="10">
        <v>0</v>
      </c>
      <c r="AH42" s="10">
        <v>0</v>
      </c>
      <c r="AI42" s="10">
        <v>0</v>
      </c>
      <c r="AJ42" s="10"/>
      <c r="AK42" s="10">
        <v>0</v>
      </c>
      <c r="AL42" s="10">
        <v>0</v>
      </c>
      <c r="AM42" s="10">
        <v>0</v>
      </c>
      <c r="AN42" s="10">
        <f>0</f>
        <v>0</v>
      </c>
      <c r="AO42" s="23"/>
      <c r="AP42" s="23"/>
      <c r="AQ42" s="5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</row>
    <row r="43" spans="2:56" x14ac:dyDescent="0.25">
      <c r="B43" s="26">
        <f t="shared" si="15"/>
        <v>27</v>
      </c>
      <c r="D43" s="1" t="s">
        <v>395</v>
      </c>
      <c r="F43" s="10">
        <v>0</v>
      </c>
      <c r="G43" s="10"/>
      <c r="H43" s="10">
        <f t="shared" si="14"/>
        <v>0</v>
      </c>
      <c r="I43" s="10"/>
      <c r="J43" s="10"/>
      <c r="K43" s="10"/>
      <c r="L43" s="23"/>
      <c r="M43" s="10"/>
      <c r="N43" s="10">
        <f t="shared" si="13"/>
        <v>0</v>
      </c>
      <c r="P43" s="26" t="s">
        <v>394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/>
      <c r="AG43" s="10">
        <v>0</v>
      </c>
      <c r="AH43" s="10">
        <v>0</v>
      </c>
      <c r="AI43" s="10">
        <v>0</v>
      </c>
      <c r="AJ43" s="10"/>
      <c r="AK43" s="10">
        <v>0</v>
      </c>
      <c r="AL43" s="10">
        <v>0</v>
      </c>
      <c r="AM43" s="10">
        <v>0</v>
      </c>
      <c r="AN43" s="10">
        <f>0</f>
        <v>0</v>
      </c>
      <c r="AO43" s="23"/>
      <c r="AP43" s="23"/>
      <c r="AQ43" s="5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</row>
    <row r="44" spans="2:56" x14ac:dyDescent="0.25">
      <c r="B44" s="26">
        <f t="shared" si="15"/>
        <v>28</v>
      </c>
      <c r="D44" s="1" t="s">
        <v>396</v>
      </c>
      <c r="F44" s="10">
        <v>0</v>
      </c>
      <c r="G44" s="10"/>
      <c r="H44" s="10">
        <f t="shared" si="14"/>
        <v>0</v>
      </c>
      <c r="I44" s="10"/>
      <c r="J44" s="10"/>
      <c r="K44" s="10"/>
      <c r="L44" s="23"/>
      <c r="M44" s="10"/>
      <c r="N44" s="10">
        <f t="shared" si="13"/>
        <v>0</v>
      </c>
      <c r="P44" s="26" t="s">
        <v>397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/>
      <c r="AG44" s="10">
        <v>0</v>
      </c>
      <c r="AH44" s="10">
        <v>0</v>
      </c>
      <c r="AI44" s="10">
        <v>0</v>
      </c>
      <c r="AJ44" s="10"/>
      <c r="AK44" s="10">
        <v>0</v>
      </c>
      <c r="AL44" s="10">
        <v>0</v>
      </c>
      <c r="AM44" s="10">
        <v>0</v>
      </c>
      <c r="AN44" s="10">
        <f>0</f>
        <v>0</v>
      </c>
      <c r="AO44" s="23"/>
      <c r="AP44" s="23"/>
      <c r="AQ44" s="5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</row>
    <row r="45" spans="2:56" x14ac:dyDescent="0.25">
      <c r="B45" s="26">
        <f t="shared" si="15"/>
        <v>29</v>
      </c>
      <c r="D45" s="1" t="s">
        <v>398</v>
      </c>
      <c r="F45" s="10">
        <v>0</v>
      </c>
      <c r="G45" s="10"/>
      <c r="H45" s="10">
        <f t="shared" si="14"/>
        <v>0</v>
      </c>
      <c r="I45" s="10"/>
      <c r="J45" s="10"/>
      <c r="K45" s="10"/>
      <c r="L45" s="23"/>
      <c r="M45" s="10"/>
      <c r="N45" s="10">
        <f t="shared" si="13"/>
        <v>0</v>
      </c>
      <c r="P45" s="26" t="s">
        <v>399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/>
      <c r="AG45" s="10">
        <v>0</v>
      </c>
      <c r="AH45" s="10">
        <v>0</v>
      </c>
      <c r="AI45" s="10">
        <v>0</v>
      </c>
      <c r="AJ45" s="10"/>
      <c r="AK45" s="10">
        <v>0</v>
      </c>
      <c r="AL45" s="10">
        <v>0</v>
      </c>
      <c r="AM45" s="10">
        <v>0</v>
      </c>
      <c r="AN45" s="10">
        <f>0</f>
        <v>0</v>
      </c>
      <c r="AO45" s="23"/>
      <c r="AP45" s="23"/>
      <c r="AQ45" s="5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</row>
    <row r="46" spans="2:56" x14ac:dyDescent="0.25">
      <c r="B46" s="1"/>
      <c r="D46" s="1" t="s">
        <v>400</v>
      </c>
      <c r="AN46" s="1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</row>
    <row r="47" spans="2:56" x14ac:dyDescent="0.25">
      <c r="B47" s="26">
        <f>B45+1</f>
        <v>30</v>
      </c>
      <c r="D47" s="12" t="s">
        <v>194</v>
      </c>
      <c r="F47" s="10">
        <v>0</v>
      </c>
      <c r="G47" s="10"/>
      <c r="H47" s="10">
        <f t="shared" ref="H47:H50" si="16">+F47</f>
        <v>0</v>
      </c>
      <c r="N47" s="10">
        <f t="shared" si="13"/>
        <v>0</v>
      </c>
      <c r="P47" s="26" t="s">
        <v>401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/>
      <c r="AG47" s="10">
        <v>0</v>
      </c>
      <c r="AH47" s="10">
        <v>0</v>
      </c>
      <c r="AI47" s="10">
        <v>0</v>
      </c>
      <c r="AJ47" s="10"/>
      <c r="AK47" s="10">
        <v>0</v>
      </c>
      <c r="AL47" s="10">
        <v>0</v>
      </c>
      <c r="AM47" s="10">
        <v>0</v>
      </c>
      <c r="AN47" s="10">
        <f>0</f>
        <v>0</v>
      </c>
      <c r="AO47" s="23"/>
      <c r="AP47" s="23"/>
      <c r="AQ47" s="5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</row>
    <row r="48" spans="2:56" x14ac:dyDescent="0.25">
      <c r="B48" s="26">
        <f>B47+1</f>
        <v>31</v>
      </c>
      <c r="D48" s="12" t="s">
        <v>29</v>
      </c>
      <c r="F48" s="10">
        <v>0</v>
      </c>
      <c r="G48" s="10"/>
      <c r="H48" s="10">
        <f t="shared" si="16"/>
        <v>0</v>
      </c>
      <c r="N48" s="10">
        <f t="shared" si="13"/>
        <v>0</v>
      </c>
      <c r="P48" s="26" t="s">
        <v>394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/>
      <c r="AG48" s="10">
        <v>0</v>
      </c>
      <c r="AH48" s="10">
        <v>0</v>
      </c>
      <c r="AI48" s="10">
        <v>0</v>
      </c>
      <c r="AJ48" s="10"/>
      <c r="AK48" s="10">
        <v>0</v>
      </c>
      <c r="AL48" s="10">
        <v>0</v>
      </c>
      <c r="AM48" s="10">
        <v>0</v>
      </c>
      <c r="AN48" s="10">
        <f>0</f>
        <v>0</v>
      </c>
      <c r="AO48" s="23"/>
      <c r="AP48" s="23"/>
      <c r="AQ48" s="5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</row>
    <row r="49" spans="2:56" x14ac:dyDescent="0.25">
      <c r="B49" s="26">
        <f>B48+1</f>
        <v>32</v>
      </c>
      <c r="D49" s="12" t="s">
        <v>192</v>
      </c>
      <c r="F49" s="10">
        <v>0</v>
      </c>
      <c r="G49" s="10"/>
      <c r="H49" s="10">
        <f t="shared" si="16"/>
        <v>0</v>
      </c>
      <c r="N49" s="10">
        <f t="shared" si="13"/>
        <v>0</v>
      </c>
      <c r="P49" s="26" t="s">
        <v>403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/>
      <c r="AG49" s="10">
        <v>0</v>
      </c>
      <c r="AH49" s="10">
        <v>0</v>
      </c>
      <c r="AI49" s="10">
        <v>0</v>
      </c>
      <c r="AJ49" s="10"/>
      <c r="AK49" s="10">
        <v>0</v>
      </c>
      <c r="AL49" s="10">
        <v>0</v>
      </c>
      <c r="AM49" s="10">
        <v>0</v>
      </c>
      <c r="AN49" s="10">
        <f>0</f>
        <v>0</v>
      </c>
      <c r="AO49" s="23"/>
      <c r="AP49" s="23"/>
      <c r="AQ49" s="5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</row>
    <row r="50" spans="2:56" ht="14.65" customHeight="1" x14ac:dyDescent="0.25">
      <c r="B50" s="26">
        <f>B49+1</f>
        <v>33</v>
      </c>
      <c r="D50" s="1" t="s">
        <v>404</v>
      </c>
      <c r="F50" s="10">
        <v>18339.883386175716</v>
      </c>
      <c r="G50" s="10"/>
      <c r="H50" s="10">
        <f t="shared" si="16"/>
        <v>18339.883386175716</v>
      </c>
      <c r="N50" s="10">
        <f t="shared" si="13"/>
        <v>18339.883386175716</v>
      </c>
      <c r="P50" s="26" t="s">
        <v>405</v>
      </c>
      <c r="R50" s="10">
        <v>6109.8494661285158</v>
      </c>
      <c r="S50" s="10">
        <v>4392.5097389534067</v>
      </c>
      <c r="T50" s="10">
        <v>1954.9221330666451</v>
      </c>
      <c r="U50" s="10">
        <v>0</v>
      </c>
      <c r="V50" s="10">
        <v>0</v>
      </c>
      <c r="W50" s="10">
        <v>2627.2817462933135</v>
      </c>
      <c r="X50" s="10">
        <v>53.007592705368651</v>
      </c>
      <c r="Y50" s="10">
        <v>617.33088121575406</v>
      </c>
      <c r="Z50" s="10">
        <v>38.800320629607974</v>
      </c>
      <c r="AA50" s="10">
        <v>1797.4627720549252</v>
      </c>
      <c r="AB50" s="10">
        <v>42.169262887028175</v>
      </c>
      <c r="AC50" s="10">
        <v>316.87152660528955</v>
      </c>
      <c r="AD50" s="10">
        <v>36.645485513303541</v>
      </c>
      <c r="AE50" s="10">
        <v>0</v>
      </c>
      <c r="AF50" s="10"/>
      <c r="AG50" s="10">
        <v>0</v>
      </c>
      <c r="AH50" s="10">
        <v>186.4513882223481</v>
      </c>
      <c r="AI50" s="10">
        <v>166.5810719002061</v>
      </c>
      <c r="AJ50" s="10"/>
      <c r="AK50" s="10">
        <v>0</v>
      </c>
      <c r="AL50" s="10">
        <v>0</v>
      </c>
      <c r="AM50" s="10">
        <v>0</v>
      </c>
      <c r="AN50" s="10">
        <f>0</f>
        <v>0</v>
      </c>
      <c r="AO50" s="23"/>
      <c r="AP50" s="23"/>
      <c r="AQ50" s="5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</row>
    <row r="51" spans="2:56" ht="14.65" customHeight="1" thickBot="1" x14ac:dyDescent="0.3">
      <c r="B51" s="26">
        <f>B50+1</f>
        <v>34</v>
      </c>
      <c r="D51" s="1" t="s">
        <v>406</v>
      </c>
      <c r="F51" s="172">
        <f>SUM(F36:F50)</f>
        <v>29049.873472442094</v>
      </c>
      <c r="H51" s="172">
        <f>SUM(H36:H50)</f>
        <v>29049.873472442094</v>
      </c>
      <c r="J51" s="172">
        <f>SUM(J36:J50)</f>
        <v>0</v>
      </c>
      <c r="N51" s="172">
        <f>SUM(N36:N50)</f>
        <v>29049.873472442094</v>
      </c>
      <c r="R51" s="172">
        <f t="shared" ref="R51:AN51" si="17">SUM(R36:R50)</f>
        <v>10421.380305821462</v>
      </c>
      <c r="S51" s="172">
        <f t="shared" si="17"/>
        <v>7456.6255077886726</v>
      </c>
      <c r="T51" s="172">
        <f t="shared" si="17"/>
        <v>2789.8178687586465</v>
      </c>
      <c r="U51" s="172">
        <f t="shared" si="17"/>
        <v>0</v>
      </c>
      <c r="V51" s="172">
        <f t="shared" si="17"/>
        <v>0</v>
      </c>
      <c r="W51" s="172">
        <f t="shared" si="17"/>
        <v>3501.7024938547911</v>
      </c>
      <c r="X51" s="172">
        <f t="shared" si="17"/>
        <v>53.007592705368651</v>
      </c>
      <c r="Y51" s="172">
        <f t="shared" si="17"/>
        <v>862.32374375666654</v>
      </c>
      <c r="Z51" s="172">
        <f t="shared" si="17"/>
        <v>38.800320629607974</v>
      </c>
      <c r="AA51" s="172">
        <f t="shared" si="17"/>
        <v>2958.8052550165053</v>
      </c>
      <c r="AB51" s="172">
        <f t="shared" si="17"/>
        <v>42.169262887028175</v>
      </c>
      <c r="AC51" s="172">
        <f t="shared" si="17"/>
        <v>316.93815514728408</v>
      </c>
      <c r="AD51" s="172">
        <f t="shared" si="17"/>
        <v>37.54100206242132</v>
      </c>
      <c r="AE51" s="172">
        <f t="shared" si="17"/>
        <v>0</v>
      </c>
      <c r="AF51" s="172"/>
      <c r="AG51" s="172">
        <f t="shared" si="17"/>
        <v>10.793404878226456</v>
      </c>
      <c r="AH51" s="172">
        <f t="shared" si="17"/>
        <v>269.58703682746631</v>
      </c>
      <c r="AI51" s="172">
        <f t="shared" si="17"/>
        <v>290.38152230794248</v>
      </c>
      <c r="AJ51" s="172"/>
      <c r="AK51" s="172">
        <f t="shared" si="17"/>
        <v>0</v>
      </c>
      <c r="AL51" s="172">
        <f t="shared" si="17"/>
        <v>0</v>
      </c>
      <c r="AM51" s="172">
        <f t="shared" si="17"/>
        <v>0</v>
      </c>
      <c r="AN51" s="25">
        <f t="shared" si="17"/>
        <v>0</v>
      </c>
      <c r="AO51" s="228"/>
      <c r="AP51" s="228"/>
      <c r="AQ51" s="228"/>
      <c r="AU51" s="228"/>
      <c r="AV51" s="228"/>
      <c r="AW51" s="228"/>
      <c r="AX51" s="228"/>
      <c r="AY51" s="228"/>
    </row>
    <row r="52" spans="2:56" ht="14.65" customHeight="1" thickTop="1" x14ac:dyDescent="0.25">
      <c r="B52" s="1"/>
      <c r="F52" s="5"/>
      <c r="H52" s="5"/>
      <c r="N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23"/>
      <c r="AP52" s="23"/>
      <c r="AQ52" s="5"/>
    </row>
    <row r="53" spans="2:56" ht="15.75" thickBot="1" x14ac:dyDescent="0.3">
      <c r="B53" s="26">
        <f>B51+1</f>
        <v>35</v>
      </c>
      <c r="D53" s="1" t="s">
        <v>34</v>
      </c>
      <c r="F53" s="49">
        <f>F16+F23+F33+F51</f>
        <v>2335177.585828058</v>
      </c>
      <c r="H53" s="49">
        <f>H16+H23+H33+H51</f>
        <v>2335177.585828058</v>
      </c>
      <c r="J53" s="49">
        <f>J16+J23+J33+J51</f>
        <v>18533.95038585359</v>
      </c>
      <c r="N53" s="49">
        <f>N16+N23+N33+N51</f>
        <v>2316643.6354422043</v>
      </c>
      <c r="R53" s="49">
        <f t="shared" ref="R53:AE53" si="18">R16+R23+R33+R51</f>
        <v>1421850.1914573528</v>
      </c>
      <c r="S53" s="49">
        <f t="shared" si="18"/>
        <v>724641.72073329322</v>
      </c>
      <c r="T53" s="49">
        <f t="shared" si="18"/>
        <v>73668.618244441488</v>
      </c>
      <c r="U53" s="49">
        <f t="shared" si="18"/>
        <v>0</v>
      </c>
      <c r="V53" s="49">
        <f t="shared" si="18"/>
        <v>0</v>
      </c>
      <c r="W53" s="49">
        <f t="shared" si="18"/>
        <v>39690.795801394765</v>
      </c>
      <c r="X53" s="49">
        <f t="shared" si="18"/>
        <v>586.76523606715057</v>
      </c>
      <c r="Y53" s="49">
        <f t="shared" si="18"/>
        <v>862.32374375666654</v>
      </c>
      <c r="Z53" s="49">
        <f t="shared" si="18"/>
        <v>38.800320629607974</v>
      </c>
      <c r="AA53" s="49">
        <f t="shared" si="18"/>
        <v>12628.730065201684</v>
      </c>
      <c r="AB53" s="49">
        <f t="shared" si="18"/>
        <v>42.169262887028175</v>
      </c>
      <c r="AC53" s="49">
        <f t="shared" si="18"/>
        <v>5762.4053420040827</v>
      </c>
      <c r="AD53" s="49">
        <f t="shared" si="18"/>
        <v>1379.4731548500779</v>
      </c>
      <c r="AE53" s="49">
        <f t="shared" si="18"/>
        <v>2658.9079345960713</v>
      </c>
      <c r="AF53" s="49"/>
      <c r="AG53" s="49">
        <f>AG16+AG23+AG33+AG51</f>
        <v>10.793404878226456</v>
      </c>
      <c r="AH53" s="49">
        <f>AH16+AH23+AH33+AH51</f>
        <v>26235.188136078668</v>
      </c>
      <c r="AI53" s="49">
        <f>AI16+AI23+AI33+AI51</f>
        <v>4464.6060102138272</v>
      </c>
      <c r="AJ53" s="49"/>
      <c r="AK53" s="49">
        <f>AK16+AK23+AK33+AK51</f>
        <v>20289.00385871821</v>
      </c>
      <c r="AL53" s="49">
        <f>AL16+AL23+AL33+AL51</f>
        <v>290.69267929902242</v>
      </c>
      <c r="AM53" s="49">
        <f>AM16+AM23+AM33+AM51</f>
        <v>76.400442395155451</v>
      </c>
      <c r="AN53" s="49">
        <f>AN16+AN23+AN33+AN51</f>
        <v>0</v>
      </c>
    </row>
    <row r="54" spans="2:56" ht="15.75" thickTop="1" x14ac:dyDescent="0.25">
      <c r="AN54" s="10"/>
      <c r="AO54" s="228"/>
      <c r="AP54" s="228"/>
      <c r="AQ54" s="228"/>
      <c r="AU54" s="228"/>
      <c r="AV54" s="228"/>
      <c r="AW54" s="228"/>
      <c r="AX54" s="228"/>
      <c r="AY54" s="228"/>
    </row>
    <row r="55" spans="2:56" x14ac:dyDescent="0.25">
      <c r="F55" s="5"/>
      <c r="H55" s="5"/>
      <c r="AN55" s="10"/>
    </row>
    <row r="56" spans="2:56" x14ac:dyDescent="0.25">
      <c r="R56" s="16"/>
    </row>
  </sheetData>
  <mergeCells count="10">
    <mergeCell ref="AZ8:BD8"/>
    <mergeCell ref="R6:T6"/>
    <mergeCell ref="W6:AE6"/>
    <mergeCell ref="AG6:AI6"/>
    <mergeCell ref="AK6:AN6"/>
    <mergeCell ref="B2:T2"/>
    <mergeCell ref="B3:T3"/>
    <mergeCell ref="W2:AE2"/>
    <mergeCell ref="W3:AE3"/>
    <mergeCell ref="AU8:AY8"/>
  </mergeCells>
  <pageMargins left="0.7" right="0.7" top="0.75" bottom="0.75" header="0.3" footer="0.3"/>
  <pageSetup scale="52" orientation="landscape" horizontalDpi="1200" verticalDpi="1200" r:id="rId1"/>
  <headerFooter>
    <oddHeader>&amp;R&amp;"Arial,Regular"&amp;10Filed: 2025-02-28
EB-2025-0064
Phase 3 Exhibit 7
Tab 3
Schedule 2
Attachment 10
Page &amp;P of &amp;N</oddHeader>
  </headerFooter>
  <rowBreaks count="1" manualBreakCount="1">
    <brk id="85" min="3" max="13" man="1"/>
  </rowBreaks>
  <colBreaks count="1" manualBreakCount="1">
    <brk id="2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2B51-3773-4CA6-B29C-D28B55BF2A07}">
  <dimension ref="A2:AG143"/>
  <sheetViews>
    <sheetView view="pageLayout" topLeftCell="C1" zoomScale="70" zoomScaleNormal="80" zoomScaleSheetLayoutView="80" zoomScalePageLayoutView="70" workbookViewId="0">
      <selection activeCell="Q45" sqref="Q45"/>
    </sheetView>
  </sheetViews>
  <sheetFormatPr defaultColWidth="9.28515625" defaultRowHeight="12.75" x14ac:dyDescent="0.2"/>
  <cols>
    <col min="1" max="1" width="5.28515625" style="26" customWidth="1"/>
    <col min="2" max="2" width="1.7109375" style="1" customWidth="1"/>
    <col min="3" max="3" width="30.7109375" style="14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6" width="9.28515625" style="1"/>
    <col min="17" max="17" width="11.28515625" style="1" bestFit="1" customWidth="1"/>
    <col min="18" max="18" width="9.28515625" style="1"/>
    <col min="19" max="19" width="11.28515625" style="1" bestFit="1" customWidth="1"/>
    <col min="20" max="23" width="11.28515625" style="1" customWidth="1"/>
    <col min="24" max="24" width="9.28515625" style="1"/>
    <col min="25" max="25" width="14.7109375" style="1" bestFit="1" customWidth="1"/>
    <col min="26" max="26" width="9.28515625" style="1"/>
    <col min="27" max="27" width="15.28515625" style="1" bestFit="1" customWidth="1"/>
    <col min="28" max="28" width="1.7109375" style="1" customWidth="1"/>
    <col min="29" max="29" width="16.28515625" style="1" bestFit="1" customWidth="1"/>
    <col min="30" max="30" width="1.7109375" style="1" customWidth="1"/>
    <col min="31" max="31" width="17.28515625" style="1" bestFit="1" customWidth="1"/>
    <col min="32" max="32" width="1.7109375" style="1" customWidth="1"/>
    <col min="33" max="33" width="12.28515625" style="1" bestFit="1" customWidth="1"/>
    <col min="34" max="16384" width="9.28515625" style="1"/>
  </cols>
  <sheetData>
    <row r="2" spans="1:33" ht="13.5" customHeight="1" x14ac:dyDescent="0.2"/>
    <row r="3" spans="1:33" ht="13.5" customHeight="1" x14ac:dyDescent="0.2"/>
    <row r="4" spans="1:33" ht="13.5" customHeight="1" x14ac:dyDescent="0.2"/>
    <row r="6" spans="1:33" ht="13.5" customHeight="1" x14ac:dyDescent="0.2">
      <c r="A6" s="233" t="s">
        <v>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33" ht="13.5" customHeight="1" x14ac:dyDescent="0.2">
      <c r="A7" s="233" t="s">
        <v>411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</row>
    <row r="8" spans="1:33" ht="13.5" customHeight="1" x14ac:dyDescent="0.2"/>
    <row r="9" spans="1:33" ht="13.5" customHeight="1" x14ac:dyDescent="0.2">
      <c r="A9" s="26" t="s">
        <v>3</v>
      </c>
      <c r="C9" s="26" t="s">
        <v>412</v>
      </c>
      <c r="D9" s="141"/>
      <c r="H9" s="26"/>
    </row>
    <row r="10" spans="1:33" ht="13.5" customHeight="1" x14ac:dyDescent="0.2">
      <c r="A10" s="121" t="s">
        <v>5</v>
      </c>
      <c r="C10" s="121" t="s">
        <v>89</v>
      </c>
      <c r="D10" s="142"/>
      <c r="F10" s="121" t="s">
        <v>82</v>
      </c>
      <c r="H10" s="121" t="s">
        <v>8</v>
      </c>
      <c r="J10" s="143" t="s">
        <v>9</v>
      </c>
      <c r="L10" s="121" t="s">
        <v>10</v>
      </c>
      <c r="N10" s="121" t="s">
        <v>11</v>
      </c>
    </row>
    <row r="11" spans="1:33" ht="13.5" customHeight="1" x14ac:dyDescent="0.2">
      <c r="C11" s="1"/>
      <c r="D11" s="141"/>
      <c r="F11" s="26" t="s">
        <v>64</v>
      </c>
      <c r="G11" s="26"/>
      <c r="H11" s="122" t="s">
        <v>13</v>
      </c>
      <c r="I11" s="26"/>
      <c r="J11" s="122" t="s">
        <v>14</v>
      </c>
      <c r="K11" s="26"/>
      <c r="L11" s="122" t="s">
        <v>15</v>
      </c>
      <c r="M11" s="26"/>
      <c r="N11" s="122" t="s">
        <v>16</v>
      </c>
    </row>
    <row r="12" spans="1:33" ht="13.5" customHeight="1" x14ac:dyDescent="0.2">
      <c r="C12" s="1"/>
      <c r="D12" s="141"/>
    </row>
    <row r="13" spans="1:33" customFormat="1" ht="13.5" customHeight="1" x14ac:dyDescent="0.25">
      <c r="A13" s="26">
        <v>1</v>
      </c>
      <c r="B13" s="1"/>
      <c r="C13" s="19" t="s">
        <v>198</v>
      </c>
      <c r="D13" s="144" t="s">
        <v>413</v>
      </c>
      <c r="E13" s="145"/>
      <c r="F13" s="10">
        <f>SUM(H13:N13)</f>
        <v>5865.9645385754357</v>
      </c>
      <c r="G13" s="146"/>
      <c r="H13" s="10">
        <v>4758.6044086021757</v>
      </c>
      <c r="I13" s="38"/>
      <c r="J13" s="10">
        <v>0</v>
      </c>
      <c r="K13" s="147"/>
      <c r="L13" s="10">
        <v>0</v>
      </c>
      <c r="M13" s="147"/>
      <c r="N13" s="10">
        <v>1107.36012997326</v>
      </c>
      <c r="P13" s="148"/>
      <c r="Q13" s="1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customFormat="1" ht="13.5" customHeight="1" x14ac:dyDescent="0.25">
      <c r="A14" s="26">
        <f>A13+1</f>
        <v>2</v>
      </c>
      <c r="B14" s="1"/>
      <c r="C14" s="19"/>
      <c r="D14" s="144"/>
      <c r="E14" s="60"/>
      <c r="F14" s="60">
        <f>SUM(H14:N14)</f>
        <v>1</v>
      </c>
      <c r="G14" s="1"/>
      <c r="H14" s="60">
        <f>IFERROR(H13/$F13,0)</f>
        <v>0.81122283936578565</v>
      </c>
      <c r="I14" s="1"/>
      <c r="J14" s="47">
        <f>IFERROR(J13/$F13,0)</f>
        <v>0</v>
      </c>
      <c r="K14" s="1"/>
      <c r="L14" s="47">
        <f>IFERROR(L13/$F13,0)</f>
        <v>0</v>
      </c>
      <c r="M14" s="1"/>
      <c r="N14" s="47">
        <f>IFERROR(N13/$F13,0)</f>
        <v>0.18877716063421432</v>
      </c>
      <c r="P14" s="148"/>
      <c r="Q14" s="1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3.5" customHeight="1" x14ac:dyDescent="0.25">
      <c r="C15" s="6"/>
      <c r="D15" s="144"/>
      <c r="P15" s="148"/>
      <c r="Q15" s="6"/>
    </row>
    <row r="16" spans="1:33" customFormat="1" ht="13.5" customHeight="1" x14ac:dyDescent="0.25">
      <c r="A16" s="26">
        <f>A14+1</f>
        <v>3</v>
      </c>
      <c r="B16" s="1"/>
      <c r="C16" s="19" t="s">
        <v>188</v>
      </c>
      <c r="D16" s="144" t="s">
        <v>413</v>
      </c>
      <c r="E16" s="145"/>
      <c r="F16" s="10">
        <f>SUM(H16:N16)</f>
        <v>1708.3898809221498</v>
      </c>
      <c r="G16" s="146"/>
      <c r="H16" s="10">
        <v>1295.4715209674002</v>
      </c>
      <c r="I16" s="38"/>
      <c r="J16" s="10">
        <v>0</v>
      </c>
      <c r="K16" s="147"/>
      <c r="L16" s="10">
        <v>0</v>
      </c>
      <c r="M16" s="147"/>
      <c r="N16" s="10">
        <v>412.91835995474958</v>
      </c>
      <c r="P16" s="148"/>
      <c r="Q16" s="1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customFormat="1" ht="13.5" customHeight="1" x14ac:dyDescent="0.25">
      <c r="A17" s="26">
        <f>A16+1</f>
        <v>4</v>
      </c>
      <c r="B17" s="1"/>
      <c r="C17" s="19"/>
      <c r="D17" s="144"/>
      <c r="E17" s="60"/>
      <c r="F17" s="60">
        <f>SUM(H17:N17)</f>
        <v>1</v>
      </c>
      <c r="G17" s="1"/>
      <c r="H17" s="47">
        <f>IFERROR(H16/$F16,0)</f>
        <v>0.75829969226236249</v>
      </c>
      <c r="I17" s="1"/>
      <c r="J17" s="47">
        <f>IFERROR(J16/$F16,0)</f>
        <v>0</v>
      </c>
      <c r="K17" s="1"/>
      <c r="L17" s="47">
        <f>IFERROR(L16/$F16,0)</f>
        <v>0</v>
      </c>
      <c r="M17" s="1"/>
      <c r="N17" s="47">
        <f>IFERROR(N16/$F16,0)</f>
        <v>0.24170030773763754</v>
      </c>
      <c r="P17" s="148"/>
      <c r="Q17" s="1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customFormat="1" ht="13.5" customHeight="1" x14ac:dyDescent="0.25">
      <c r="A18" s="26"/>
      <c r="B18" s="1"/>
      <c r="C18" s="149"/>
      <c r="D18" s="150"/>
      <c r="P18" s="148"/>
      <c r="Q18" s="149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customFormat="1" ht="13.5" customHeight="1" x14ac:dyDescent="0.25">
      <c r="A19" s="26">
        <f>A17+1</f>
        <v>5</v>
      </c>
      <c r="B19" s="1"/>
      <c r="C19" s="19" t="s">
        <v>196</v>
      </c>
      <c r="D19" s="144" t="s">
        <v>413</v>
      </c>
      <c r="E19" s="145"/>
      <c r="F19" s="10">
        <f>SUM(H19:N19)</f>
        <v>2531.2823068200137</v>
      </c>
      <c r="G19" s="146"/>
      <c r="H19" s="10">
        <v>2104.1517941099964</v>
      </c>
      <c r="I19" s="38"/>
      <c r="J19" s="10">
        <v>0</v>
      </c>
      <c r="K19" s="147"/>
      <c r="L19" s="10">
        <v>0</v>
      </c>
      <c r="M19" s="147"/>
      <c r="N19" s="10">
        <v>427.13051271001717</v>
      </c>
      <c r="P19" s="148"/>
      <c r="Q19" s="1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customFormat="1" ht="13.5" customHeight="1" x14ac:dyDescent="0.25">
      <c r="A20" s="26">
        <f>A19+1</f>
        <v>6</v>
      </c>
      <c r="B20" s="1"/>
      <c r="C20" s="19"/>
      <c r="D20" s="144"/>
      <c r="E20" s="60"/>
      <c r="F20" s="60">
        <f>SUM(H20:N20)</f>
        <v>1</v>
      </c>
      <c r="G20" s="1"/>
      <c r="H20" s="60">
        <f>IFERROR(H19/$F19,0)</f>
        <v>0.83125923506864374</v>
      </c>
      <c r="I20" s="1"/>
      <c r="J20" s="47">
        <f>IFERROR(J19/$F19,0)</f>
        <v>0</v>
      </c>
      <c r="K20" s="1"/>
      <c r="L20" s="47">
        <f>IFERROR(L19/$F19,0)</f>
        <v>0</v>
      </c>
      <c r="M20" s="1"/>
      <c r="N20" s="47">
        <f>IFERROR(N19/$F19,0)</f>
        <v>0.16874076493135629</v>
      </c>
      <c r="P20" s="148"/>
      <c r="Q20" s="1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customFormat="1" ht="13.5" customHeight="1" x14ac:dyDescent="0.25">
      <c r="A21" s="26"/>
      <c r="B21" s="1"/>
      <c r="C21" s="149"/>
      <c r="D21" s="150"/>
      <c r="P21" s="148"/>
      <c r="Q21" s="149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3.5" customHeight="1" x14ac:dyDescent="0.25">
      <c r="A22" s="26">
        <f>A20+1</f>
        <v>7</v>
      </c>
      <c r="C22" s="19" t="s">
        <v>183</v>
      </c>
      <c r="D22" s="144" t="s">
        <v>413</v>
      </c>
      <c r="F22" s="10">
        <f>SUM(H22:N22)</f>
        <v>2940.7050695282501</v>
      </c>
      <c r="G22" s="146"/>
      <c r="H22" s="10">
        <v>2546.4739944630078</v>
      </c>
      <c r="I22" s="38"/>
      <c r="J22" s="10">
        <v>0</v>
      </c>
      <c r="K22" s="147"/>
      <c r="L22" s="10">
        <v>0</v>
      </c>
      <c r="M22" s="147"/>
      <c r="N22" s="10">
        <v>394.23107506524224</v>
      </c>
      <c r="P22" s="148"/>
      <c r="Q22" s="19"/>
    </row>
    <row r="23" spans="1:33" ht="13.5" customHeight="1" x14ac:dyDescent="0.25">
      <c r="A23" s="26">
        <f>A22+1</f>
        <v>8</v>
      </c>
      <c r="C23" s="19"/>
      <c r="D23" s="144"/>
      <c r="F23" s="60">
        <f>SUM(H23:N23)</f>
        <v>1</v>
      </c>
      <c r="H23" s="60">
        <f>IFERROR(H22/$F22,0)</f>
        <v>0.86593994782057992</v>
      </c>
      <c r="J23" s="47">
        <f>IFERROR(J22/$F22,0)</f>
        <v>0</v>
      </c>
      <c r="L23" s="47">
        <f>IFERROR(L22/$F22,0)</f>
        <v>0</v>
      </c>
      <c r="N23" s="47">
        <f>IFERROR(N22/$F22,0)</f>
        <v>0.13406005217942005</v>
      </c>
      <c r="P23" s="148"/>
      <c r="Q23" s="19"/>
    </row>
    <row r="24" spans="1:33" ht="13.5" customHeight="1" x14ac:dyDescent="0.25">
      <c r="C24" s="19"/>
      <c r="D24" s="144"/>
      <c r="P24" s="148"/>
      <c r="Q24" s="19"/>
    </row>
    <row r="25" spans="1:33" ht="13.5" customHeight="1" x14ac:dyDescent="0.25">
      <c r="A25" s="26">
        <f>A23+1</f>
        <v>9</v>
      </c>
      <c r="C25" s="19" t="s">
        <v>195</v>
      </c>
      <c r="D25" s="144" t="s">
        <v>413</v>
      </c>
      <c r="E25" s="145"/>
      <c r="F25" s="10">
        <f>SUM(H25:N25)</f>
        <v>10151.221525209376</v>
      </c>
      <c r="G25" s="146"/>
      <c r="H25" s="10">
        <v>10151.221525209376</v>
      </c>
      <c r="I25" s="38"/>
      <c r="J25" s="10">
        <v>0</v>
      </c>
      <c r="K25" s="147"/>
      <c r="L25" s="10">
        <v>0</v>
      </c>
      <c r="M25" s="147"/>
      <c r="N25" s="10">
        <v>0</v>
      </c>
      <c r="P25" s="148"/>
      <c r="Q25" s="19"/>
    </row>
    <row r="26" spans="1:33" ht="13.5" customHeight="1" x14ac:dyDescent="0.2">
      <c r="A26" s="26">
        <f>A25+1</f>
        <v>10</v>
      </c>
      <c r="C26" s="19"/>
      <c r="D26" s="144"/>
      <c r="E26" s="60"/>
      <c r="F26" s="60">
        <f>SUM(H26:N26)</f>
        <v>1</v>
      </c>
      <c r="H26" s="60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Q26" s="19"/>
    </row>
    <row r="27" spans="1:33" ht="13.5" customHeight="1" x14ac:dyDescent="0.2">
      <c r="C27" s="6"/>
      <c r="D27" s="144"/>
      <c r="Q27" s="6"/>
    </row>
    <row r="28" spans="1:33" ht="13.5" customHeight="1" x14ac:dyDescent="0.25">
      <c r="A28" s="26">
        <f>A26+1</f>
        <v>11</v>
      </c>
      <c r="C28" s="19" t="s">
        <v>157</v>
      </c>
      <c r="D28" s="144" t="s">
        <v>413</v>
      </c>
      <c r="F28" s="10">
        <f>SUM(H28:N28)</f>
        <v>24266.295497726831</v>
      </c>
      <c r="H28" s="10">
        <v>0</v>
      </c>
      <c r="I28" s="38"/>
      <c r="J28" s="10">
        <v>5732.3451400983267</v>
      </c>
      <c r="K28" s="147"/>
      <c r="L28" s="10">
        <v>18533.950357628506</v>
      </c>
      <c r="M28" s="147"/>
      <c r="N28" s="10">
        <v>0</v>
      </c>
      <c r="Q28" s="19"/>
    </row>
    <row r="29" spans="1:33" ht="13.5" customHeight="1" x14ac:dyDescent="0.2">
      <c r="A29" s="26">
        <f>A28+1</f>
        <v>12</v>
      </c>
      <c r="C29" s="19"/>
      <c r="D29" s="144"/>
      <c r="F29" s="60">
        <f>SUM(H29:N29)</f>
        <v>1</v>
      </c>
      <c r="H29" s="47">
        <f>IFERROR(H28/$F28,0)</f>
        <v>0</v>
      </c>
      <c r="J29" s="47">
        <f>IFERROR(J28/$F28,0)</f>
        <v>0.23622662720130932</v>
      </c>
      <c r="L29" s="47">
        <f>IFERROR(L28/$F28,0)</f>
        <v>0.76377337279869073</v>
      </c>
      <c r="N29" s="47">
        <f>IFERROR(N28/$F28,0)</f>
        <v>0</v>
      </c>
      <c r="Q29" s="19"/>
    </row>
    <row r="30" spans="1:33" ht="13.5" customHeight="1" x14ac:dyDescent="0.2">
      <c r="C30" s="6"/>
      <c r="D30" s="144"/>
      <c r="Q30" s="6"/>
    </row>
    <row r="31" spans="1:33" ht="13.5" customHeight="1" x14ac:dyDescent="0.25">
      <c r="A31" s="26">
        <f>A29+1</f>
        <v>13</v>
      </c>
      <c r="C31" s="19" t="s">
        <v>107</v>
      </c>
      <c r="D31" s="144" t="s">
        <v>413</v>
      </c>
      <c r="F31" s="10">
        <f>SUM(H31:N31)</f>
        <v>1791346.1557923509</v>
      </c>
      <c r="H31" s="10">
        <v>0</v>
      </c>
      <c r="I31" s="38"/>
      <c r="J31" s="10">
        <v>376124.00347801467</v>
      </c>
      <c r="K31" s="147"/>
      <c r="L31" s="10">
        <v>1377669.9119118378</v>
      </c>
      <c r="M31" s="147"/>
      <c r="N31" s="10">
        <v>37552.240402498588</v>
      </c>
      <c r="Q31" s="19"/>
    </row>
    <row r="32" spans="1:33" ht="13.5" customHeight="1" x14ac:dyDescent="0.2">
      <c r="A32" s="26">
        <f>A31+1</f>
        <v>14</v>
      </c>
      <c r="C32" s="19"/>
      <c r="D32" s="144"/>
      <c r="F32" s="60">
        <f>SUM(H32:N32)</f>
        <v>1.0000000000000002</v>
      </c>
      <c r="H32" s="47">
        <f>IFERROR(H31/$F31,0)</f>
        <v>0</v>
      </c>
      <c r="J32" s="47">
        <f>IFERROR(J31/$F31,0)</f>
        <v>0.20996723735488573</v>
      </c>
      <c r="L32" s="47">
        <f>IFERROR(L31/$F31,0)</f>
        <v>0.76906962256128819</v>
      </c>
      <c r="N32" s="47">
        <f>IFERROR(N31/$F31,0)</f>
        <v>2.0963140083826191E-2</v>
      </c>
      <c r="Q32" s="19"/>
    </row>
    <row r="33" spans="1:33" ht="13.5" customHeight="1" x14ac:dyDescent="0.2">
      <c r="C33" s="6"/>
      <c r="D33" s="144"/>
      <c r="Q33" s="6"/>
    </row>
    <row r="34" spans="1:33" ht="13.5" customHeight="1" x14ac:dyDescent="0.25">
      <c r="A34" s="26">
        <f>A32+1</f>
        <v>15</v>
      </c>
      <c r="C34" s="19" t="s">
        <v>127</v>
      </c>
      <c r="D34" s="144" t="s">
        <v>413</v>
      </c>
      <c r="F34" s="10">
        <f>SUM(H34:N34)</f>
        <v>-690225.13613837515</v>
      </c>
      <c r="H34" s="10">
        <v>0</v>
      </c>
      <c r="I34" s="38"/>
      <c r="J34" s="10">
        <v>-153844.17287634028</v>
      </c>
      <c r="K34" s="147"/>
      <c r="L34" s="10">
        <v>-529309.68232222274</v>
      </c>
      <c r="M34" s="147"/>
      <c r="N34" s="10">
        <v>-7071.2809398120917</v>
      </c>
      <c r="Q34" s="19"/>
    </row>
    <row r="35" spans="1:33" ht="13.5" customHeight="1" x14ac:dyDescent="0.2">
      <c r="A35" s="26">
        <f>A34+1</f>
        <v>16</v>
      </c>
      <c r="C35" s="19"/>
      <c r="D35" s="144"/>
      <c r="F35" s="60">
        <f>SUM(H35:N35)</f>
        <v>1</v>
      </c>
      <c r="H35" s="47">
        <f>IFERROR(H34/$F34,0)</f>
        <v>0</v>
      </c>
      <c r="J35" s="47">
        <f>IFERROR(J34/$F34,0)</f>
        <v>0.22288984393854047</v>
      </c>
      <c r="L35" s="47">
        <f>IFERROR(L34/$F34,0)</f>
        <v>0.76686526556185519</v>
      </c>
      <c r="N35" s="47">
        <f>IFERROR(N34/$F34,0)</f>
        <v>1.0244890499604253E-2</v>
      </c>
      <c r="Q35" s="19"/>
    </row>
    <row r="36" spans="1:33" ht="13.5" customHeight="1" x14ac:dyDescent="0.2">
      <c r="C36" s="6"/>
      <c r="D36" s="144"/>
      <c r="Q36" s="6"/>
    </row>
    <row r="37" spans="1:33" ht="13.5" customHeight="1" x14ac:dyDescent="0.2">
      <c r="A37" s="26">
        <f>A35+1</f>
        <v>17</v>
      </c>
      <c r="C37" s="19" t="s">
        <v>172</v>
      </c>
      <c r="D37" s="144" t="s">
        <v>413</v>
      </c>
      <c r="F37" s="151">
        <f>SUM(H37:N37)</f>
        <v>1</v>
      </c>
      <c r="G37" s="14"/>
      <c r="H37" s="151">
        <v>0</v>
      </c>
      <c r="I37" s="151"/>
      <c r="J37" s="151">
        <v>0.39326014506907819</v>
      </c>
      <c r="K37" s="151"/>
      <c r="L37" s="151">
        <v>0.60673985493092175</v>
      </c>
      <c r="N37" s="151">
        <v>0</v>
      </c>
      <c r="Q37" s="19"/>
    </row>
    <row r="38" spans="1:33" ht="13.5" customHeight="1" x14ac:dyDescent="0.2">
      <c r="A38" s="26">
        <f>A37+1</f>
        <v>18</v>
      </c>
      <c r="C38" s="19"/>
      <c r="D38" s="144"/>
      <c r="F38" s="60">
        <f>SUM(H38:N38)</f>
        <v>1</v>
      </c>
      <c r="H38" s="47">
        <f>IFERROR(H37/$F37,0)</f>
        <v>0</v>
      </c>
      <c r="J38" s="47">
        <f>IFERROR(J37/$F37,0)</f>
        <v>0.39326014506907819</v>
      </c>
      <c r="L38" s="47">
        <f>IFERROR(L37/$F37,0)</f>
        <v>0.60673985493092175</v>
      </c>
      <c r="N38" s="47">
        <f>IFERROR(N37/$F37,0)</f>
        <v>0</v>
      </c>
      <c r="Q38" s="19"/>
    </row>
    <row r="39" spans="1:33" ht="13.5" customHeight="1" x14ac:dyDescent="0.2">
      <c r="C39" s="6"/>
      <c r="D39" s="144"/>
      <c r="Q39" s="6"/>
    </row>
    <row r="40" spans="1:33" ht="13.5" customHeight="1" x14ac:dyDescent="0.2">
      <c r="A40" s="26">
        <f>A38+1</f>
        <v>19</v>
      </c>
      <c r="C40" s="19" t="s">
        <v>145</v>
      </c>
      <c r="D40" s="144" t="s">
        <v>413</v>
      </c>
      <c r="F40" s="10">
        <f>SUM(H40:N40)</f>
        <v>672899.26923475764</v>
      </c>
      <c r="H40" s="10">
        <v>0</v>
      </c>
      <c r="I40" s="10"/>
      <c r="J40" s="10">
        <v>24853.346732706683</v>
      </c>
      <c r="K40" s="10"/>
      <c r="L40" s="10">
        <v>82421.141572556502</v>
      </c>
      <c r="N40" s="10">
        <v>565624.78092949442</v>
      </c>
      <c r="Q40" s="19"/>
    </row>
    <row r="41" spans="1:33" ht="13.5" customHeight="1" x14ac:dyDescent="0.2">
      <c r="A41" s="26">
        <f>A40+1</f>
        <v>20</v>
      </c>
      <c r="C41" s="19"/>
      <c r="D41" s="144"/>
      <c r="F41" s="60">
        <f>SUM(H41:N41)</f>
        <v>1</v>
      </c>
      <c r="H41" s="47">
        <f>IFERROR(H40/$F40,0)</f>
        <v>0</v>
      </c>
      <c r="J41" s="47">
        <f>IFERROR(J40/$F40,0)</f>
        <v>3.6934720944147695E-2</v>
      </c>
      <c r="L41" s="47">
        <f>IFERROR(L40/$F40,0)</f>
        <v>0.12248659694085927</v>
      </c>
      <c r="N41" s="47">
        <f>IFERROR(N40/$F40,0)</f>
        <v>0.84057868211499298</v>
      </c>
      <c r="Q41" s="19"/>
      <c r="AC41" s="152"/>
    </row>
    <row r="42" spans="1:33" ht="13.5" customHeight="1" x14ac:dyDescent="0.2">
      <c r="C42" s="6"/>
      <c r="D42" s="144"/>
      <c r="F42" s="60"/>
      <c r="H42" s="47"/>
      <c r="J42" s="47"/>
      <c r="L42" s="47"/>
      <c r="N42" s="47"/>
      <c r="Q42" s="6"/>
    </row>
    <row r="43" spans="1:33" ht="13.5" customHeight="1" x14ac:dyDescent="0.2">
      <c r="A43" s="26">
        <f>A41+1</f>
        <v>21</v>
      </c>
      <c r="C43" s="19" t="s">
        <v>113</v>
      </c>
      <c r="D43" s="144" t="s">
        <v>414</v>
      </c>
      <c r="F43" s="10">
        <f>SUM(H43:N43)</f>
        <v>1</v>
      </c>
      <c r="G43" s="10"/>
      <c r="H43" s="10">
        <v>0</v>
      </c>
      <c r="I43" s="10"/>
      <c r="J43" s="10">
        <v>0</v>
      </c>
      <c r="K43" s="10"/>
      <c r="L43" s="10">
        <v>0</v>
      </c>
      <c r="N43" s="10">
        <v>1</v>
      </c>
      <c r="Q43" s="19"/>
    </row>
    <row r="44" spans="1:33" ht="13.5" customHeight="1" x14ac:dyDescent="0.2">
      <c r="A44" s="26">
        <f>A43+1</f>
        <v>22</v>
      </c>
      <c r="C44" s="19"/>
      <c r="D44" s="144"/>
      <c r="F44" s="60">
        <f>SUM(H44:N44)</f>
        <v>1</v>
      </c>
      <c r="H44" s="47">
        <f>IFERROR(H43/$F43,0)</f>
        <v>0</v>
      </c>
      <c r="J44" s="47">
        <f>IFERROR(J43/$F43,0)</f>
        <v>0</v>
      </c>
      <c r="L44" s="47">
        <f>IFERROR(L43/$F43,0)</f>
        <v>0</v>
      </c>
      <c r="N44" s="47">
        <f>IFERROR(N43/$F43,0)</f>
        <v>1</v>
      </c>
      <c r="Q44" s="19"/>
    </row>
    <row r="45" spans="1:33" ht="13.5" customHeight="1" x14ac:dyDescent="0.2">
      <c r="C45" s="6"/>
      <c r="D45" s="144"/>
      <c r="Q45" s="6"/>
    </row>
    <row r="46" spans="1:33" ht="13.5" customHeight="1" x14ac:dyDescent="0.2">
      <c r="A46" s="26">
        <f>A44+1</f>
        <v>23</v>
      </c>
      <c r="C46" s="19" t="s">
        <v>155</v>
      </c>
      <c r="D46" s="144" t="s">
        <v>414</v>
      </c>
      <c r="F46" s="10">
        <f>SUM(H46:N46)</f>
        <v>1</v>
      </c>
      <c r="H46" s="10">
        <v>1</v>
      </c>
      <c r="I46" s="10"/>
      <c r="J46" s="10">
        <v>0</v>
      </c>
      <c r="K46" s="10"/>
      <c r="L46" s="10">
        <v>0</v>
      </c>
      <c r="N46" s="10">
        <v>0</v>
      </c>
      <c r="Q46" s="19"/>
      <c r="AC46" s="153"/>
      <c r="AE46" s="153"/>
      <c r="AG46" s="153"/>
    </row>
    <row r="47" spans="1:33" ht="13.5" customHeight="1" x14ac:dyDescent="0.2">
      <c r="A47" s="26">
        <f>A46+1</f>
        <v>24</v>
      </c>
      <c r="C47" s="19"/>
      <c r="D47" s="144"/>
      <c r="F47" s="60">
        <f>SUM(H47:N47)</f>
        <v>1</v>
      </c>
      <c r="H47" s="47">
        <f>IFERROR(H46/$F46,0)</f>
        <v>1</v>
      </c>
      <c r="J47" s="47">
        <f>IFERROR(J46/$F46,0)</f>
        <v>0</v>
      </c>
      <c r="L47" s="47">
        <f>IFERROR(L46/$F46,0)</f>
        <v>0</v>
      </c>
      <c r="N47" s="47">
        <f>IFERROR(N46/$F46,0)</f>
        <v>0</v>
      </c>
      <c r="Q47" s="19"/>
    </row>
    <row r="49" spans="1:17" ht="13.5" customHeight="1" x14ac:dyDescent="0.2"/>
    <row r="50" spans="1:17" ht="13.5" customHeight="1" x14ac:dyDescent="0.2"/>
    <row r="51" spans="1:17" ht="13.5" customHeight="1" x14ac:dyDescent="0.2"/>
    <row r="53" spans="1:17" ht="13.5" customHeight="1" x14ac:dyDescent="0.2">
      <c r="A53" s="233" t="s">
        <v>0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</row>
    <row r="54" spans="1:17" ht="13.5" customHeight="1" x14ac:dyDescent="0.2">
      <c r="A54" s="233" t="s">
        <v>415</v>
      </c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</row>
    <row r="55" spans="1:17" ht="13.5" customHeight="1" x14ac:dyDescent="0.2"/>
    <row r="56" spans="1:17" ht="13.5" customHeight="1" x14ac:dyDescent="0.2">
      <c r="A56" s="26" t="s">
        <v>3</v>
      </c>
      <c r="C56" s="26" t="s">
        <v>412</v>
      </c>
      <c r="D56" s="141"/>
      <c r="H56" s="26"/>
    </row>
    <row r="57" spans="1:17" ht="13.5" customHeight="1" x14ac:dyDescent="0.2">
      <c r="A57" s="121" t="s">
        <v>5</v>
      </c>
      <c r="C57" s="121" t="s">
        <v>89</v>
      </c>
      <c r="D57" s="142"/>
      <c r="F57" s="121" t="s">
        <v>82</v>
      </c>
      <c r="H57" s="121" t="s">
        <v>8</v>
      </c>
      <c r="J57" s="143" t="s">
        <v>9</v>
      </c>
      <c r="L57" s="121" t="s">
        <v>10</v>
      </c>
      <c r="N57" s="121" t="s">
        <v>11</v>
      </c>
    </row>
    <row r="58" spans="1:17" ht="13.5" customHeight="1" x14ac:dyDescent="0.2">
      <c r="C58" s="1"/>
      <c r="D58" s="141"/>
      <c r="F58" s="26" t="s">
        <v>64</v>
      </c>
      <c r="G58" s="26"/>
      <c r="H58" s="122" t="s">
        <v>13</v>
      </c>
      <c r="I58" s="26"/>
      <c r="J58" s="122" t="s">
        <v>14</v>
      </c>
      <c r="K58" s="26"/>
      <c r="L58" s="122" t="s">
        <v>15</v>
      </c>
      <c r="M58" s="26"/>
      <c r="N58" s="122" t="s">
        <v>16</v>
      </c>
    </row>
    <row r="59" spans="1:17" ht="13.5" customHeight="1" x14ac:dyDescent="0.2">
      <c r="C59" s="1"/>
      <c r="D59" s="141"/>
      <c r="F59" s="26"/>
      <c r="G59" s="26"/>
      <c r="H59" s="122"/>
      <c r="I59" s="26"/>
      <c r="J59" s="122"/>
      <c r="K59" s="26"/>
      <c r="L59" s="122"/>
      <c r="M59" s="26"/>
      <c r="N59" s="122"/>
    </row>
    <row r="60" spans="1:17" ht="13.5" customHeight="1" x14ac:dyDescent="0.2">
      <c r="A60" s="26">
        <f>A47+1</f>
        <v>25</v>
      </c>
      <c r="C60" s="19" t="s">
        <v>184</v>
      </c>
      <c r="D60" s="144" t="s">
        <v>413</v>
      </c>
      <c r="F60" s="10">
        <f>SUM(H60:N60)</f>
        <v>194713.51793516785</v>
      </c>
      <c r="G60" s="10"/>
      <c r="H60" s="10">
        <v>0</v>
      </c>
      <c r="I60" s="10"/>
      <c r="J60" s="10">
        <v>7271.6222767735126</v>
      </c>
      <c r="K60" s="10"/>
      <c r="L60" s="10">
        <v>17848.649151574664</v>
      </c>
      <c r="M60" s="10"/>
      <c r="N60" s="10">
        <v>169593.24650681968</v>
      </c>
      <c r="Q60" s="19"/>
    </row>
    <row r="61" spans="1:17" ht="13.5" customHeight="1" x14ac:dyDescent="0.2">
      <c r="A61" s="26">
        <f>A60+1</f>
        <v>26</v>
      </c>
      <c r="C61" s="19"/>
      <c r="D61" s="144"/>
      <c r="F61" s="60">
        <f>SUM(H61:N61)</f>
        <v>1</v>
      </c>
      <c r="H61" s="47">
        <f>IFERROR(H60/$F60,0)</f>
        <v>0</v>
      </c>
      <c r="J61" s="47">
        <f>IFERROR(J60/$F60,0)</f>
        <v>3.7345235985077753E-2</v>
      </c>
      <c r="L61" s="47">
        <f>IFERROR(L60/$F60,0)</f>
        <v>9.1666204487752007E-2</v>
      </c>
      <c r="N61" s="47">
        <f>IFERROR(N60/$F60,0)</f>
        <v>0.87098855952717025</v>
      </c>
      <c r="Q61" s="19"/>
    </row>
    <row r="62" spans="1:17" ht="13.5" customHeight="1" x14ac:dyDescent="0.2">
      <c r="C62" s="6"/>
      <c r="D62" s="144"/>
      <c r="Q62" s="6"/>
    </row>
    <row r="63" spans="1:17" ht="13.5" customHeight="1" x14ac:dyDescent="0.2">
      <c r="A63" s="26">
        <f>A61+1</f>
        <v>27</v>
      </c>
      <c r="C63" s="19" t="s">
        <v>120</v>
      </c>
      <c r="D63" s="144" t="s">
        <v>414</v>
      </c>
      <c r="F63" s="10">
        <f>SUM(H63:N63)</f>
        <v>100</v>
      </c>
      <c r="H63" s="151">
        <v>0</v>
      </c>
      <c r="I63" s="151"/>
      <c r="J63" s="151">
        <v>5.2395678364505018</v>
      </c>
      <c r="K63" s="151"/>
      <c r="L63" s="151">
        <v>12.341710778030492</v>
      </c>
      <c r="M63" s="151"/>
      <c r="N63" s="151">
        <v>82.418721385519007</v>
      </c>
      <c r="Q63" s="19"/>
    </row>
    <row r="64" spans="1:17" ht="13.5" customHeight="1" x14ac:dyDescent="0.2">
      <c r="A64" s="26">
        <f>A63+1</f>
        <v>28</v>
      </c>
      <c r="C64" s="19"/>
      <c r="D64" s="144"/>
      <c r="F64" s="60">
        <f>SUM(H64:N64)</f>
        <v>1</v>
      </c>
      <c r="H64" s="47">
        <f>IFERROR(H63/$F63,0)</f>
        <v>0</v>
      </c>
      <c r="J64" s="47">
        <f>IFERROR(J63/$F63,0)</f>
        <v>5.2395678364505018E-2</v>
      </c>
      <c r="L64" s="47">
        <f>IFERROR(L63/$F63,0)</f>
        <v>0.12341710778030493</v>
      </c>
      <c r="N64" s="47">
        <f>IFERROR(N63/$F63,0)</f>
        <v>0.82418721385519012</v>
      </c>
      <c r="Q64" s="19"/>
    </row>
    <row r="65" spans="1:17" ht="13.5" customHeight="1" x14ac:dyDescent="0.2">
      <c r="C65" s="6"/>
      <c r="D65" s="144"/>
      <c r="Q65" s="6"/>
    </row>
    <row r="66" spans="1:17" ht="13.5" customHeight="1" x14ac:dyDescent="0.2">
      <c r="A66" s="26">
        <f>A64+1</f>
        <v>29</v>
      </c>
      <c r="C66" s="19" t="s">
        <v>166</v>
      </c>
      <c r="D66" s="144" t="s">
        <v>413</v>
      </c>
      <c r="F66" s="10">
        <f>SUM(H66:N66)</f>
        <v>11889.66570427777</v>
      </c>
      <c r="H66" s="10">
        <v>0</v>
      </c>
      <c r="I66" s="10"/>
      <c r="J66" s="10">
        <v>0</v>
      </c>
      <c r="K66" s="10"/>
      <c r="L66" s="10">
        <v>1282.137342137049</v>
      </c>
      <c r="M66" s="10"/>
      <c r="N66" s="10">
        <v>10607.528362140722</v>
      </c>
      <c r="Q66" s="19"/>
    </row>
    <row r="67" spans="1:17" ht="13.5" customHeight="1" x14ac:dyDescent="0.2">
      <c r="A67" s="26">
        <f>A66+1</f>
        <v>30</v>
      </c>
      <c r="C67" s="19"/>
      <c r="D67" s="144"/>
      <c r="F67" s="60">
        <f>SUM(H67:N67)</f>
        <v>1</v>
      </c>
      <c r="H67" s="60">
        <f>IFERROR(H66/$F66,0)</f>
        <v>0</v>
      </c>
      <c r="J67" s="47">
        <f>IFERROR(J66/$F66,0)</f>
        <v>0</v>
      </c>
      <c r="L67" s="47">
        <f>IFERROR(L66/$F66,0)</f>
        <v>0.10783628186247073</v>
      </c>
      <c r="N67" s="47">
        <f>IFERROR(N66/$F66,0)</f>
        <v>0.89216371813752937</v>
      </c>
      <c r="Q67" s="19"/>
    </row>
    <row r="68" spans="1:17" ht="13.5" customHeight="1" x14ac:dyDescent="0.2">
      <c r="C68" s="1"/>
      <c r="D68" s="141"/>
    </row>
    <row r="69" spans="1:17" ht="13.5" customHeight="1" x14ac:dyDescent="0.2">
      <c r="A69" s="26">
        <f>A67+1</f>
        <v>31</v>
      </c>
      <c r="C69" s="19" t="s">
        <v>197</v>
      </c>
      <c r="D69" s="144" t="s">
        <v>414</v>
      </c>
      <c r="F69" s="10">
        <f>SUM(H69:N69)</f>
        <v>302587.37595488032</v>
      </c>
      <c r="H69" s="10">
        <v>0</v>
      </c>
      <c r="I69" s="10"/>
      <c r="J69" s="10">
        <v>18114.010056501611</v>
      </c>
      <c r="K69" s="10"/>
      <c r="L69" s="10">
        <v>21572.951217688635</v>
      </c>
      <c r="M69" s="10"/>
      <c r="N69" s="10">
        <v>262900.4146806901</v>
      </c>
      <c r="P69" s="154"/>
      <c r="Q69" s="19"/>
    </row>
    <row r="70" spans="1:17" ht="13.5" customHeight="1" x14ac:dyDescent="0.2">
      <c r="A70" s="26">
        <f>A69+1</f>
        <v>32</v>
      </c>
      <c r="C70" s="19"/>
      <c r="D70" s="144"/>
      <c r="F70" s="60">
        <f>SUM(H70:N70)</f>
        <v>1</v>
      </c>
      <c r="H70" s="47">
        <f>IFERROR(H69/$F69,0)</f>
        <v>0</v>
      </c>
      <c r="J70" s="47">
        <f>IFERROR(J69/$F69,0)</f>
        <v>5.9863733572291009E-2</v>
      </c>
      <c r="L70" s="47">
        <f>IFERROR(L69/$F69,0)</f>
        <v>7.1294947945566109E-2</v>
      </c>
      <c r="N70" s="47">
        <f>IFERROR(N69/$F69,0)</f>
        <v>0.86884131848214297</v>
      </c>
      <c r="P70" s="154"/>
      <c r="Q70" s="19"/>
    </row>
    <row r="71" spans="1:17" ht="13.5" customHeight="1" x14ac:dyDescent="0.2">
      <c r="C71" s="6"/>
      <c r="D71" s="144"/>
      <c r="Q71" s="6"/>
    </row>
    <row r="72" spans="1:17" ht="13.5" customHeight="1" x14ac:dyDescent="0.2">
      <c r="A72" s="26">
        <f>A70+1</f>
        <v>33</v>
      </c>
      <c r="C72" s="19" t="s">
        <v>97</v>
      </c>
      <c r="D72" s="144" t="s">
        <v>413</v>
      </c>
      <c r="F72" s="10">
        <f>SUM(H72:N72)</f>
        <v>203561.2984920314</v>
      </c>
      <c r="H72" s="10">
        <v>0</v>
      </c>
      <c r="I72" s="10"/>
      <c r="J72" s="10">
        <v>13017.78562077151</v>
      </c>
      <c r="K72" s="10"/>
      <c r="L72" s="10">
        <v>79166.942309318154</v>
      </c>
      <c r="M72" s="10"/>
      <c r="N72" s="10">
        <v>111376.57056194174</v>
      </c>
      <c r="Q72" s="19"/>
    </row>
    <row r="73" spans="1:17" ht="13.5" customHeight="1" x14ac:dyDescent="0.2">
      <c r="A73" s="26">
        <f>A72+1</f>
        <v>34</v>
      </c>
      <c r="C73" s="19"/>
      <c r="D73" s="144"/>
      <c r="F73" s="60">
        <f>SUM(H73:N73)</f>
        <v>1</v>
      </c>
      <c r="H73" s="47">
        <f>IFERROR(H72/$F72,0)</f>
        <v>0</v>
      </c>
      <c r="J73" s="47">
        <f>IFERROR(J72/$F72,0)</f>
        <v>6.3950199361108434E-2</v>
      </c>
      <c r="L73" s="47">
        <f>IFERROR(L72/$F72,0)</f>
        <v>0.38890959576197248</v>
      </c>
      <c r="N73" s="47">
        <f>IFERROR(N72/$F72,0)</f>
        <v>0.54714020487691906</v>
      </c>
      <c r="Q73" s="19"/>
    </row>
    <row r="74" spans="1:17" ht="13.5" customHeight="1" x14ac:dyDescent="0.2">
      <c r="C74" s="6"/>
      <c r="D74" s="144"/>
      <c r="Q74" s="6"/>
    </row>
    <row r="75" spans="1:17" ht="13.5" customHeight="1" x14ac:dyDescent="0.2">
      <c r="A75" s="26">
        <f>A73+1</f>
        <v>35</v>
      </c>
      <c r="C75" s="19" t="s">
        <v>99</v>
      </c>
      <c r="D75" s="144" t="s">
        <v>413</v>
      </c>
      <c r="F75" s="10">
        <f>SUM(H75:N75)</f>
        <v>232661.74701999093</v>
      </c>
      <c r="H75" s="10">
        <v>0</v>
      </c>
      <c r="I75" s="10"/>
      <c r="J75" s="10">
        <v>74787.01496</v>
      </c>
      <c r="K75" s="10"/>
      <c r="L75" s="10">
        <v>66946.67524576078</v>
      </c>
      <c r="M75" s="10"/>
      <c r="N75" s="10">
        <v>90928.056814230149</v>
      </c>
      <c r="Q75" s="19"/>
    </row>
    <row r="76" spans="1:17" ht="13.5" customHeight="1" x14ac:dyDescent="0.2">
      <c r="A76" s="26">
        <f>A75+1</f>
        <v>36</v>
      </c>
      <c r="C76" s="19"/>
      <c r="D76" s="144"/>
      <c r="F76" s="60">
        <f>SUM(H76:N76)</f>
        <v>1</v>
      </c>
      <c r="H76" s="47">
        <f>IFERROR(H75/$F75,0)</f>
        <v>0</v>
      </c>
      <c r="J76" s="47">
        <f>IFERROR(J75/$F75,0)</f>
        <v>0.32144095846393733</v>
      </c>
      <c r="L76" s="47">
        <f>IFERROR(L75/$F75,0)</f>
        <v>0.28774251076180796</v>
      </c>
      <c r="N76" s="47">
        <f>IFERROR(N75/$F75,0)</f>
        <v>0.39081653077425471</v>
      </c>
      <c r="Q76" s="19"/>
    </row>
    <row r="77" spans="1:17" ht="13.5" customHeight="1" x14ac:dyDescent="0.2">
      <c r="C77" s="6"/>
      <c r="D77" s="144"/>
      <c r="Q77" s="6"/>
    </row>
    <row r="78" spans="1:17" ht="13.5" customHeight="1" x14ac:dyDescent="0.2">
      <c r="A78" s="26">
        <f>A76+1</f>
        <v>37</v>
      </c>
      <c r="C78" s="19" t="s">
        <v>123</v>
      </c>
      <c r="D78" s="144" t="s">
        <v>413</v>
      </c>
      <c r="F78" s="10">
        <f>SUM(H78:N78)</f>
        <v>-87329.187361001794</v>
      </c>
      <c r="H78" s="10">
        <v>0</v>
      </c>
      <c r="I78" s="10"/>
      <c r="J78" s="10">
        <v>-48713.415889674274</v>
      </c>
      <c r="K78" s="10"/>
      <c r="L78" s="10">
        <v>-17684.967853226444</v>
      </c>
      <c r="M78" s="10"/>
      <c r="N78" s="10">
        <v>-20930.803618101087</v>
      </c>
      <c r="Q78" s="19"/>
    </row>
    <row r="79" spans="1:17" ht="13.5" customHeight="1" x14ac:dyDescent="0.2">
      <c r="A79" s="26">
        <f>A78+1</f>
        <v>38</v>
      </c>
      <c r="C79" s="19"/>
      <c r="D79" s="144"/>
      <c r="F79" s="60">
        <f>SUM(H79:N79)</f>
        <v>1.0000000000000002</v>
      </c>
      <c r="H79" s="47">
        <f>IFERROR(H78/$F78,0)</f>
        <v>0</v>
      </c>
      <c r="J79" s="47">
        <f>IFERROR(J78/$F78,0)</f>
        <v>0.55781368591353697</v>
      </c>
      <c r="L79" s="47">
        <f>IFERROR(L78/$F78,0)</f>
        <v>0.20250924562162984</v>
      </c>
      <c r="N79" s="47">
        <f>IFERROR(N78/$F78,0)</f>
        <v>0.23967706846483336</v>
      </c>
      <c r="Q79" s="19"/>
    </row>
    <row r="80" spans="1:17" ht="13.5" customHeight="1" x14ac:dyDescent="0.2">
      <c r="C80" s="6"/>
      <c r="D80" s="144"/>
      <c r="Q80" s="6"/>
    </row>
    <row r="81" spans="1:17" ht="13.5" customHeight="1" x14ac:dyDescent="0.2">
      <c r="A81" s="26">
        <f>A79+1</f>
        <v>39</v>
      </c>
      <c r="C81" s="19" t="s">
        <v>117</v>
      </c>
      <c r="D81" s="144" t="s">
        <v>413</v>
      </c>
      <c r="F81" s="10">
        <f>SUM(H81:N81)</f>
        <v>48836.701068879993</v>
      </c>
      <c r="H81" s="10">
        <v>0</v>
      </c>
      <c r="I81" s="10"/>
      <c r="J81" s="10">
        <v>3243.4526964799998</v>
      </c>
      <c r="K81" s="10"/>
      <c r="L81" s="10">
        <v>29360.673046399999</v>
      </c>
      <c r="M81" s="10"/>
      <c r="N81" s="10">
        <v>16232.575325999998</v>
      </c>
      <c r="Q81" s="19"/>
    </row>
    <row r="82" spans="1:17" ht="13.5" customHeight="1" x14ac:dyDescent="0.2">
      <c r="A82" s="26">
        <f>A81+1</f>
        <v>40</v>
      </c>
      <c r="C82" s="19"/>
      <c r="D82" s="144"/>
      <c r="F82" s="60">
        <f>SUM(H82:N82)</f>
        <v>1</v>
      </c>
      <c r="H82" s="47">
        <f>IFERROR(H81/$F81,0)</f>
        <v>0</v>
      </c>
      <c r="J82" s="47">
        <f>IFERROR(J81/$F81,0)</f>
        <v>6.6414246365768786E-2</v>
      </c>
      <c r="L82" s="47">
        <f>IFERROR(L81/$F81,0)</f>
        <v>0.60120099031646879</v>
      </c>
      <c r="N82" s="47">
        <f>IFERROR(N81/$F81,0)</f>
        <v>0.33238476331776257</v>
      </c>
      <c r="Q82" s="19"/>
    </row>
    <row r="83" spans="1:17" ht="13.5" customHeight="1" x14ac:dyDescent="0.25">
      <c r="C83" s="6"/>
      <c r="D83" s="150"/>
      <c r="Q83" s="6"/>
    </row>
    <row r="84" spans="1:17" ht="13.5" customHeight="1" x14ac:dyDescent="0.2">
      <c r="A84" s="26">
        <f>A82+1</f>
        <v>41</v>
      </c>
      <c r="C84" s="19" t="s">
        <v>105</v>
      </c>
      <c r="D84" s="144" t="s">
        <v>413</v>
      </c>
      <c r="F84" s="10">
        <f>SUM(H84:N84)</f>
        <v>10785857.555032887</v>
      </c>
      <c r="H84" s="10">
        <v>0</v>
      </c>
      <c r="I84" s="10"/>
      <c r="J84" s="10">
        <v>0</v>
      </c>
      <c r="K84" s="10"/>
      <c r="L84" s="10">
        <v>1996976.7673333893</v>
      </c>
      <c r="M84" s="10"/>
      <c r="N84" s="10">
        <v>8788880.7876994964</v>
      </c>
      <c r="Q84" s="19"/>
    </row>
    <row r="85" spans="1:17" ht="13.5" customHeight="1" x14ac:dyDescent="0.2">
      <c r="A85" s="26">
        <f>A84+1</f>
        <v>42</v>
      </c>
      <c r="C85" s="19"/>
      <c r="D85" s="144"/>
      <c r="F85" s="60">
        <f>SUM(H85:N85)</f>
        <v>0.99999999999999989</v>
      </c>
      <c r="H85" s="47">
        <f>IFERROR(H84/$F84,0)</f>
        <v>0</v>
      </c>
      <c r="J85" s="47">
        <f>IFERROR(J84/$F84,0)</f>
        <v>0</v>
      </c>
      <c r="L85" s="47">
        <f>IFERROR(L84/$F84,0)</f>
        <v>0.18514770449583418</v>
      </c>
      <c r="N85" s="47">
        <f>IFERROR(N84/$F84,0)</f>
        <v>0.81485229550416571</v>
      </c>
      <c r="Q85" s="19"/>
    </row>
    <row r="86" spans="1:17" ht="13.5" customHeight="1" x14ac:dyDescent="0.2">
      <c r="C86" s="6"/>
      <c r="D86" s="144"/>
      <c r="Q86" s="6"/>
    </row>
    <row r="87" spans="1:17" ht="13.5" customHeight="1" x14ac:dyDescent="0.2">
      <c r="A87" s="26">
        <f>A85+1</f>
        <v>43</v>
      </c>
      <c r="C87" s="19" t="s">
        <v>126</v>
      </c>
      <c r="D87" s="144" t="s">
        <v>413</v>
      </c>
      <c r="F87" s="10">
        <f>SUM(H87:N87)</f>
        <v>-3864910.4766098866</v>
      </c>
      <c r="H87" s="10">
        <v>0</v>
      </c>
      <c r="I87" s="10"/>
      <c r="J87" s="10">
        <v>0</v>
      </c>
      <c r="K87" s="10"/>
      <c r="L87" s="10">
        <v>-700300.98840433965</v>
      </c>
      <c r="M87" s="10"/>
      <c r="N87" s="10">
        <v>-3164609.488205547</v>
      </c>
      <c r="Q87" s="19"/>
    </row>
    <row r="88" spans="1:17" ht="13.5" customHeight="1" x14ac:dyDescent="0.2">
      <c r="A88" s="26">
        <f>A87+1</f>
        <v>44</v>
      </c>
      <c r="C88" s="19"/>
      <c r="D88" s="144"/>
      <c r="F88" s="60">
        <f>SUM(H88:N88)</f>
        <v>1</v>
      </c>
      <c r="H88" s="47">
        <f>IFERROR(H87/$F87,0)</f>
        <v>0</v>
      </c>
      <c r="J88" s="47">
        <f>IFERROR(J87/$F87,0)</f>
        <v>0</v>
      </c>
      <c r="L88" s="47">
        <f>IFERROR(L87/$F87,0)</f>
        <v>0.1811946208437433</v>
      </c>
      <c r="N88" s="47">
        <f>IFERROR(N87/$F87,0)</f>
        <v>0.81880537915625673</v>
      </c>
      <c r="Q88" s="19"/>
    </row>
    <row r="89" spans="1:17" ht="13.5" customHeight="1" x14ac:dyDescent="0.2">
      <c r="C89" s="6"/>
      <c r="D89" s="144"/>
      <c r="Q89" s="6"/>
    </row>
    <row r="90" spans="1:17" ht="13.5" customHeight="1" x14ac:dyDescent="0.2">
      <c r="A90" s="26">
        <f>A88+1</f>
        <v>45</v>
      </c>
      <c r="C90" s="19" t="s">
        <v>103</v>
      </c>
      <c r="D90" s="144" t="s">
        <v>413</v>
      </c>
      <c r="F90" s="10">
        <f>SUM(H90:N90)</f>
        <v>1330757.548565086</v>
      </c>
      <c r="H90" s="10">
        <v>0</v>
      </c>
      <c r="I90" s="10"/>
      <c r="J90" s="10">
        <v>40301.815387977447</v>
      </c>
      <c r="K90" s="10"/>
      <c r="L90" s="10">
        <v>251233.18487320881</v>
      </c>
      <c r="M90" s="10"/>
      <c r="N90" s="10">
        <v>1039222.5483038996</v>
      </c>
      <c r="Q90" s="19"/>
    </row>
    <row r="91" spans="1:17" ht="13.5" customHeight="1" x14ac:dyDescent="0.2">
      <c r="A91" s="26">
        <f>A90+1</f>
        <v>46</v>
      </c>
      <c r="C91" s="19"/>
      <c r="D91" s="144"/>
      <c r="F91" s="60">
        <f>SUM(H91:N91)</f>
        <v>0.99999999999999989</v>
      </c>
      <c r="H91" s="47">
        <f>IFERROR(H90/$F90,0)</f>
        <v>0</v>
      </c>
      <c r="J91" s="47">
        <f>IFERROR(J90/$F90,0)</f>
        <v>3.0284867015358003E-2</v>
      </c>
      <c r="L91" s="47">
        <f>IFERROR(L90/$F90,0)</f>
        <v>0.18878959968636336</v>
      </c>
      <c r="N91" s="47">
        <f>IFERROR(N90/$F90,0)</f>
        <v>0.78092553329827852</v>
      </c>
      <c r="Q91" s="19"/>
    </row>
    <row r="93" spans="1:17" ht="13.5" customHeight="1" x14ac:dyDescent="0.2"/>
    <row r="94" spans="1:17" ht="13.5" customHeight="1" x14ac:dyDescent="0.2"/>
    <row r="95" spans="1:17" ht="13.5" customHeight="1" x14ac:dyDescent="0.2"/>
    <row r="97" spans="1:17" ht="13.5" customHeight="1" x14ac:dyDescent="0.2">
      <c r="A97" s="233" t="s">
        <v>0</v>
      </c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</row>
    <row r="98" spans="1:17" ht="13.5" customHeight="1" x14ac:dyDescent="0.2">
      <c r="A98" s="233" t="s">
        <v>415</v>
      </c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</row>
    <row r="99" spans="1:17" ht="13.5" customHeight="1" x14ac:dyDescent="0.2"/>
    <row r="100" spans="1:17" ht="13.5" customHeight="1" x14ac:dyDescent="0.2">
      <c r="A100" s="26" t="s">
        <v>3</v>
      </c>
      <c r="C100" s="26" t="s">
        <v>412</v>
      </c>
      <c r="D100" s="141"/>
      <c r="H100" s="26"/>
    </row>
    <row r="101" spans="1:17" ht="13.5" customHeight="1" x14ac:dyDescent="0.2">
      <c r="A101" s="121" t="s">
        <v>5</v>
      </c>
      <c r="C101" s="121" t="s">
        <v>89</v>
      </c>
      <c r="D101" s="142"/>
      <c r="F101" s="121" t="s">
        <v>82</v>
      </c>
      <c r="H101" s="121" t="s">
        <v>8</v>
      </c>
      <c r="J101" s="143" t="s">
        <v>9</v>
      </c>
      <c r="L101" s="121" t="s">
        <v>10</v>
      </c>
      <c r="N101" s="121" t="s">
        <v>11</v>
      </c>
    </row>
    <row r="102" spans="1:17" ht="13.5" customHeight="1" x14ac:dyDescent="0.2">
      <c r="C102" s="1"/>
      <c r="D102" s="141"/>
      <c r="F102" s="26" t="s">
        <v>64</v>
      </c>
      <c r="G102" s="26"/>
      <c r="H102" s="122" t="s">
        <v>13</v>
      </c>
      <c r="I102" s="26"/>
      <c r="J102" s="122" t="s">
        <v>14</v>
      </c>
      <c r="K102" s="26"/>
      <c r="L102" s="122" t="s">
        <v>15</v>
      </c>
      <c r="M102" s="26"/>
      <c r="N102" s="122" t="s">
        <v>16</v>
      </c>
    </row>
    <row r="103" spans="1:17" ht="13.5" customHeight="1" x14ac:dyDescent="0.2">
      <c r="C103" s="1"/>
      <c r="D103" s="141"/>
      <c r="F103" s="26"/>
      <c r="G103" s="26"/>
      <c r="H103" s="122"/>
      <c r="I103" s="26"/>
      <c r="J103" s="122"/>
      <c r="K103" s="26"/>
      <c r="L103" s="122"/>
      <c r="M103" s="26"/>
      <c r="N103" s="122"/>
    </row>
    <row r="104" spans="1:17" ht="13.5" customHeight="1" x14ac:dyDescent="0.2">
      <c r="A104" s="26">
        <f>A91+1</f>
        <v>47</v>
      </c>
      <c r="C104" s="19" t="s">
        <v>125</v>
      </c>
      <c r="D104" s="144" t="s">
        <v>413</v>
      </c>
      <c r="F104" s="10">
        <f>SUM(H104:N104)</f>
        <v>-493428.31677845947</v>
      </c>
      <c r="H104" s="10">
        <v>0</v>
      </c>
      <c r="I104" s="10"/>
      <c r="J104" s="10">
        <v>-30169.664755768776</v>
      </c>
      <c r="K104" s="10"/>
      <c r="L104" s="10">
        <v>-91934.117047230378</v>
      </c>
      <c r="N104" s="10">
        <v>-371324.53497546032</v>
      </c>
      <c r="Q104" s="19"/>
    </row>
    <row r="105" spans="1:17" ht="13.5" customHeight="1" x14ac:dyDescent="0.2">
      <c r="A105" s="26">
        <f>A104+1</f>
        <v>48</v>
      </c>
      <c r="C105" s="19"/>
      <c r="D105" s="144"/>
      <c r="F105" s="60">
        <f>SUM(H105:N105)</f>
        <v>1</v>
      </c>
      <c r="H105" s="47">
        <f>IFERROR(H104/$F104,0)</f>
        <v>0</v>
      </c>
      <c r="J105" s="47">
        <f>IFERROR(J104/$F104,0)</f>
        <v>6.1142953758193855E-2</v>
      </c>
      <c r="L105" s="47">
        <f>IFERROR(L104/$F104,0)</f>
        <v>0.18631706758837507</v>
      </c>
      <c r="N105" s="47">
        <f>IFERROR(N104/$F104,0)</f>
        <v>0.75253997865343114</v>
      </c>
      <c r="Q105" s="19"/>
    </row>
    <row r="106" spans="1:17" ht="13.5" customHeight="1" x14ac:dyDescent="0.2">
      <c r="C106" s="6"/>
      <c r="D106" s="144"/>
      <c r="Q106" s="6"/>
    </row>
    <row r="107" spans="1:17" ht="13.5" customHeight="1" x14ac:dyDescent="0.2">
      <c r="A107" s="26">
        <f>A105+1</f>
        <v>49</v>
      </c>
      <c r="C107" s="19" t="s">
        <v>135</v>
      </c>
      <c r="D107" s="144" t="s">
        <v>414</v>
      </c>
      <c r="F107" s="10">
        <f>SUM(H107:N107)</f>
        <v>15081377.38392988</v>
      </c>
      <c r="H107" s="10">
        <v>0</v>
      </c>
      <c r="I107" s="10"/>
      <c r="J107" s="10">
        <v>612488.18109155924</v>
      </c>
      <c r="K107" s="10"/>
      <c r="L107" s="10">
        <v>2617400.5591033897</v>
      </c>
      <c r="N107" s="10">
        <v>11851488.643734932</v>
      </c>
      <c r="Q107" s="19"/>
    </row>
    <row r="108" spans="1:17" ht="13.5" customHeight="1" x14ac:dyDescent="0.2">
      <c r="A108" s="26">
        <f>A107+1</f>
        <v>50</v>
      </c>
      <c r="C108" s="19"/>
      <c r="D108" s="144"/>
      <c r="F108" s="60">
        <f>SUM(H108:N108)</f>
        <v>1</v>
      </c>
      <c r="H108" s="47">
        <f>IFERROR(H107/$F107,0)</f>
        <v>0</v>
      </c>
      <c r="J108" s="47">
        <f>IFERROR(J107/$F107,0)</f>
        <v>4.0612217670794606E-2</v>
      </c>
      <c r="L108" s="47">
        <f>IFERROR(L107/$F107,0)</f>
        <v>0.17355182437728719</v>
      </c>
      <c r="N108" s="47">
        <f>IFERROR(N107/$F107,0)</f>
        <v>0.78583595795191818</v>
      </c>
      <c r="Q108" s="19"/>
    </row>
    <row r="109" spans="1:17" ht="13.5" customHeight="1" x14ac:dyDescent="0.2">
      <c r="C109" s="6"/>
      <c r="D109" s="144"/>
      <c r="Q109" s="6"/>
    </row>
    <row r="110" spans="1:17" ht="13.5" customHeight="1" x14ac:dyDescent="0.2">
      <c r="A110" s="26">
        <f>A108+1</f>
        <v>51</v>
      </c>
      <c r="B110" s="13"/>
      <c r="C110" s="19" t="s">
        <v>199</v>
      </c>
      <c r="D110" s="144" t="s">
        <v>414</v>
      </c>
      <c r="F110" s="10">
        <f>SUM(H110:N110)</f>
        <v>659905.15618078888</v>
      </c>
      <c r="H110" s="10">
        <v>0</v>
      </c>
      <c r="I110" s="10"/>
      <c r="J110" s="10">
        <v>42684.892213755389</v>
      </c>
      <c r="K110" s="10"/>
      <c r="L110" s="10">
        <v>47557.406264227742</v>
      </c>
      <c r="N110" s="10">
        <v>569662.85770280578</v>
      </c>
      <c r="Q110" s="19"/>
    </row>
    <row r="111" spans="1:17" ht="13.5" customHeight="1" x14ac:dyDescent="0.2">
      <c r="A111" s="26">
        <f>A110+1</f>
        <v>52</v>
      </c>
      <c r="C111" s="19"/>
      <c r="D111" s="144"/>
      <c r="F111" s="60">
        <f>SUM(H111:N111)</f>
        <v>1</v>
      </c>
      <c r="H111" s="47">
        <f>IFERROR(H110/$F110,0)</f>
        <v>0</v>
      </c>
      <c r="J111" s="47">
        <f>IFERROR(J110/$F110,0)</f>
        <v>6.4683374290928186E-2</v>
      </c>
      <c r="L111" s="47">
        <f>IFERROR(L110/$F110,0)</f>
        <v>7.2067032389119295E-2</v>
      </c>
      <c r="N111" s="47">
        <f>IFERROR(N110/$F110,0)</f>
        <v>0.86324959331995255</v>
      </c>
      <c r="Q111" s="19"/>
    </row>
    <row r="112" spans="1:17" ht="13.5" customHeight="1" x14ac:dyDescent="0.2">
      <c r="C112" s="6"/>
      <c r="D112" s="144"/>
      <c r="Q112" s="6"/>
    </row>
    <row r="113" spans="1:23" ht="13.5" customHeight="1" x14ac:dyDescent="0.2">
      <c r="A113" s="26">
        <f>A111+1</f>
        <v>53</v>
      </c>
      <c r="C113" s="19" t="s">
        <v>161</v>
      </c>
      <c r="D113" s="144" t="s">
        <v>413</v>
      </c>
      <c r="F113" s="10">
        <f>SUM(H113:N113)</f>
        <v>18719.620992596843</v>
      </c>
      <c r="H113" s="10">
        <v>0</v>
      </c>
      <c r="I113" s="10"/>
      <c r="J113" s="10">
        <v>1352.477336310033</v>
      </c>
      <c r="K113" s="10"/>
      <c r="L113" s="10">
        <v>5269.502984558193</v>
      </c>
      <c r="N113" s="10">
        <v>12097.640671728617</v>
      </c>
      <c r="Q113" s="19"/>
    </row>
    <row r="114" spans="1:23" ht="13.5" customHeight="1" x14ac:dyDescent="0.2">
      <c r="A114" s="26">
        <f>A113+1</f>
        <v>54</v>
      </c>
      <c r="C114" s="19"/>
      <c r="D114" s="144"/>
      <c r="F114" s="60">
        <f>SUM(H114:N114)</f>
        <v>1</v>
      </c>
      <c r="H114" s="60">
        <f>IFERROR(H113/$F113,0)</f>
        <v>0</v>
      </c>
      <c r="J114" s="47">
        <f>IFERROR(J113/$F113,0)</f>
        <v>7.2249183722517943E-2</v>
      </c>
      <c r="L114" s="47">
        <f>IFERROR(L113/$F113,0)</f>
        <v>0.28149624325418521</v>
      </c>
      <c r="N114" s="47">
        <f>IFERROR(N113/$F113,0)</f>
        <v>0.64625457302329681</v>
      </c>
      <c r="Q114" s="19"/>
    </row>
    <row r="115" spans="1:23" ht="13.5" customHeight="1" x14ac:dyDescent="0.2">
      <c r="C115" s="6"/>
      <c r="D115" s="144"/>
      <c r="Q115" s="6"/>
    </row>
    <row r="116" spans="1:23" ht="13.5" customHeight="1" x14ac:dyDescent="0.2">
      <c r="A116" s="26">
        <f>A114+1</f>
        <v>55</v>
      </c>
      <c r="C116" s="19" t="s">
        <v>151</v>
      </c>
      <c r="D116" s="144" t="s">
        <v>413</v>
      </c>
      <c r="F116" s="10">
        <f>SUM(H116:N116)</f>
        <v>118389.16895486812</v>
      </c>
      <c r="H116" s="10">
        <v>0</v>
      </c>
      <c r="I116" s="10"/>
      <c r="J116" s="10">
        <v>4084.6733599950676</v>
      </c>
      <c r="K116" s="10"/>
      <c r="L116" s="10">
        <v>24483.257915889248</v>
      </c>
      <c r="N116" s="10">
        <v>89821.237678983802</v>
      </c>
      <c r="Q116" s="19"/>
    </row>
    <row r="117" spans="1:23" ht="13.5" customHeight="1" x14ac:dyDescent="0.2">
      <c r="A117" s="26">
        <f>A116+1</f>
        <v>56</v>
      </c>
      <c r="C117" s="19"/>
      <c r="D117" s="144"/>
      <c r="F117" s="60">
        <f>SUM(H117:N117)</f>
        <v>1</v>
      </c>
      <c r="H117" s="47">
        <f>IFERROR(H116/$F116,0)</f>
        <v>0</v>
      </c>
      <c r="J117" s="47">
        <f>IFERROR(J116/$F116,0)</f>
        <v>3.4502086601792194E-2</v>
      </c>
      <c r="L117" s="47">
        <f>IFERROR(L116/$F116,0)</f>
        <v>0.20680319096777058</v>
      </c>
      <c r="N117" s="47">
        <f>IFERROR(N116/$F116,0)</f>
        <v>0.75869472243043723</v>
      </c>
      <c r="Q117" s="19"/>
    </row>
    <row r="118" spans="1:23" ht="13.5" customHeight="1" x14ac:dyDescent="0.25">
      <c r="C118" s="6"/>
      <c r="D118" s="150"/>
      <c r="Q118" s="6"/>
    </row>
    <row r="119" spans="1:23" ht="13.5" customHeight="1" x14ac:dyDescent="0.2">
      <c r="A119" s="26">
        <f>A117+1</f>
        <v>57</v>
      </c>
      <c r="C119" s="19" t="s">
        <v>149</v>
      </c>
      <c r="D119" s="144" t="s">
        <v>414</v>
      </c>
      <c r="F119" s="10">
        <f>SUM(H119:N119)</f>
        <v>15519249.032609718</v>
      </c>
      <c r="H119" s="10">
        <v>0</v>
      </c>
      <c r="I119" s="10"/>
      <c r="J119" s="10">
        <v>1128725.1756033166</v>
      </c>
      <c r="K119" s="10"/>
      <c r="L119" s="10">
        <v>2606329.5708189611</v>
      </c>
      <c r="N119" s="10">
        <v>11784194.28618744</v>
      </c>
      <c r="Q119" s="19"/>
    </row>
    <row r="120" spans="1:23" ht="13.5" customHeight="1" x14ac:dyDescent="0.2">
      <c r="A120" s="26">
        <f>A119+1</f>
        <v>58</v>
      </c>
      <c r="C120" s="19"/>
      <c r="D120" s="144"/>
      <c r="F120" s="60">
        <f>SUM(H120:N120)</f>
        <v>1</v>
      </c>
      <c r="H120" s="47">
        <f>IFERROR(H119/$F119,0)</f>
        <v>0</v>
      </c>
      <c r="J120" s="47">
        <f>IFERROR(J119/$F119,0)</f>
        <v>7.2730656826988885E-2</v>
      </c>
      <c r="L120" s="47">
        <f>IFERROR(L119/$F119,0)</f>
        <v>0.16794173257626246</v>
      </c>
      <c r="N120" s="47">
        <f>IFERROR(N119/$F119,0)</f>
        <v>0.75932761059674869</v>
      </c>
      <c r="Q120" s="19"/>
    </row>
    <row r="121" spans="1:23" ht="13.5" customHeight="1" x14ac:dyDescent="0.2">
      <c r="C121" s="6"/>
      <c r="D121" s="144"/>
      <c r="Q121" s="6"/>
    </row>
    <row r="122" spans="1:23" ht="13.5" customHeight="1" x14ac:dyDescent="0.2">
      <c r="A122" s="26">
        <f>A120+1</f>
        <v>59</v>
      </c>
      <c r="C122" s="19" t="s">
        <v>169</v>
      </c>
      <c r="D122" s="144" t="s">
        <v>414</v>
      </c>
      <c r="F122" s="10">
        <f>SUM(H122:N122)</f>
        <v>13187.390277739607</v>
      </c>
      <c r="H122" s="10">
        <v>0</v>
      </c>
      <c r="I122" s="10"/>
      <c r="J122" s="10">
        <v>10889.315564516064</v>
      </c>
      <c r="K122" s="10"/>
      <c r="L122" s="10">
        <v>2298.0747132235433</v>
      </c>
      <c r="N122" s="10">
        <v>0</v>
      </c>
      <c r="Q122" s="19"/>
    </row>
    <row r="123" spans="1:23" ht="13.5" customHeight="1" x14ac:dyDescent="0.2">
      <c r="A123" s="26">
        <f>A122+1</f>
        <v>60</v>
      </c>
      <c r="C123" s="155"/>
      <c r="D123" s="156"/>
      <c r="F123" s="60">
        <f>SUM(H123:N123)</f>
        <v>1</v>
      </c>
      <c r="H123" s="47">
        <f>IFERROR(H122/$F122,0)</f>
        <v>0</v>
      </c>
      <c r="J123" s="47">
        <f>IFERROR(J122/$F122,0)</f>
        <v>0.82573696047331624</v>
      </c>
      <c r="L123" s="47">
        <f>IFERROR(L122/$F122,0)</f>
        <v>0.17426303952668384</v>
      </c>
      <c r="N123" s="47">
        <f>IFERROR(N122/$F122,0)</f>
        <v>0</v>
      </c>
      <c r="Q123" s="155"/>
    </row>
    <row r="124" spans="1:23" ht="13.5" customHeight="1" x14ac:dyDescent="0.2">
      <c r="C124" s="155"/>
      <c r="D124" s="156"/>
      <c r="F124" s="60"/>
      <c r="H124" s="47"/>
      <c r="J124" s="47"/>
      <c r="L124" s="47"/>
      <c r="N124" s="47"/>
      <c r="Q124" s="155"/>
    </row>
    <row r="125" spans="1:23" ht="13.5" customHeight="1" x14ac:dyDescent="0.2">
      <c r="A125" s="26">
        <f>A123+1</f>
        <v>61</v>
      </c>
      <c r="C125" s="19" t="s">
        <v>109</v>
      </c>
      <c r="D125" s="144" t="s">
        <v>414</v>
      </c>
      <c r="F125" s="10">
        <f>SUM(H125:N125)</f>
        <v>1</v>
      </c>
      <c r="H125" s="10">
        <v>0</v>
      </c>
      <c r="I125" s="10"/>
      <c r="J125" s="10">
        <v>1</v>
      </c>
      <c r="K125" s="10"/>
      <c r="L125" s="10">
        <v>0</v>
      </c>
      <c r="N125" s="10">
        <v>0</v>
      </c>
      <c r="Q125" s="19"/>
      <c r="T125" s="14"/>
      <c r="U125" s="14"/>
      <c r="V125" s="14"/>
      <c r="W125" s="14"/>
    </row>
    <row r="126" spans="1:23" ht="13.5" customHeight="1" x14ac:dyDescent="0.2">
      <c r="A126" s="26">
        <f>A125+1</f>
        <v>62</v>
      </c>
      <c r="C126" s="19"/>
      <c r="D126" s="144"/>
      <c r="F126" s="60">
        <f>SUM(H126:N126)</f>
        <v>1</v>
      </c>
      <c r="H126" s="47">
        <f>IFERROR(H125/$F125,0)</f>
        <v>0</v>
      </c>
      <c r="J126" s="47">
        <f>IFERROR(J125/$F125,0)</f>
        <v>1</v>
      </c>
      <c r="L126" s="47">
        <f>IFERROR(L125/$F125,0)</f>
        <v>0</v>
      </c>
      <c r="N126" s="47">
        <f>IFERROR(N125/$F125,0)</f>
        <v>0</v>
      </c>
      <c r="Q126" s="19"/>
    </row>
    <row r="127" spans="1:23" ht="13.5" customHeight="1" x14ac:dyDescent="0.2">
      <c r="C127" s="6"/>
      <c r="D127" s="144"/>
      <c r="Q127" s="6"/>
    </row>
    <row r="128" spans="1:23" ht="13.5" customHeight="1" x14ac:dyDescent="0.2">
      <c r="A128" s="26">
        <f>A126+1</f>
        <v>63</v>
      </c>
      <c r="C128" s="19" t="s">
        <v>101</v>
      </c>
      <c r="D128" s="144" t="s">
        <v>413</v>
      </c>
      <c r="F128" s="10">
        <f>SUM(H128:N128)</f>
        <v>626100.87781287322</v>
      </c>
      <c r="H128" s="10">
        <v>0</v>
      </c>
      <c r="I128" s="10"/>
      <c r="J128" s="10">
        <v>79798.549934962299</v>
      </c>
      <c r="K128" s="10"/>
      <c r="L128" s="10">
        <v>211517.76996137522</v>
      </c>
      <c r="N128" s="10">
        <v>334784.5579165357</v>
      </c>
      <c r="Q128" s="19"/>
    </row>
    <row r="129" spans="1:17" ht="13.5" customHeight="1" x14ac:dyDescent="0.2">
      <c r="A129" s="26">
        <f>A128+1</f>
        <v>64</v>
      </c>
      <c r="C129" s="19"/>
      <c r="D129" s="144"/>
      <c r="F129" s="60">
        <f>SUM(H129:N129)</f>
        <v>1</v>
      </c>
      <c r="H129" s="47">
        <f>IFERROR(H128/$F128,0)</f>
        <v>0</v>
      </c>
      <c r="J129" s="47">
        <f>IFERROR(J128/$F128,0)</f>
        <v>0.12745318328528554</v>
      </c>
      <c r="L129" s="47">
        <f>IFERROR(L128/$F128,0)</f>
        <v>0.33783337071856478</v>
      </c>
      <c r="N129" s="47">
        <f>IFERROR(N128/$F128,0)</f>
        <v>0.53471344599614967</v>
      </c>
      <c r="Q129" s="19"/>
    </row>
    <row r="130" spans="1:17" ht="13.5" customHeight="1" x14ac:dyDescent="0.25">
      <c r="C130" s="6"/>
      <c r="D130" s="150"/>
      <c r="Q130" s="6"/>
    </row>
    <row r="131" spans="1:17" ht="13.5" customHeight="1" x14ac:dyDescent="0.2">
      <c r="A131" s="26">
        <f>A129+1</f>
        <v>65</v>
      </c>
      <c r="C131" s="19" t="s">
        <v>124</v>
      </c>
      <c r="D131" s="144" t="s">
        <v>413</v>
      </c>
      <c r="F131" s="10">
        <f>SUM(H131:N131)</f>
        <v>-215727.48722479556</v>
      </c>
      <c r="H131" s="10">
        <v>0</v>
      </c>
      <c r="I131" s="10"/>
      <c r="J131" s="10">
        <v>-30467.610982604227</v>
      </c>
      <c r="K131" s="10"/>
      <c r="L131" s="10">
        <v>-77738.765516644649</v>
      </c>
      <c r="N131" s="10">
        <v>-107521.11072554668</v>
      </c>
      <c r="Q131" s="19"/>
    </row>
    <row r="132" spans="1:17" ht="13.5" customHeight="1" x14ac:dyDescent="0.2">
      <c r="A132" s="26">
        <f>A131+1</f>
        <v>66</v>
      </c>
      <c r="C132" s="19"/>
      <c r="D132" s="144"/>
      <c r="F132" s="60">
        <f>SUM(H132:N132)</f>
        <v>1</v>
      </c>
      <c r="H132" s="47">
        <f>IFERROR(H131/$F131,0)</f>
        <v>0</v>
      </c>
      <c r="J132" s="47">
        <f>IFERROR(J131/$F131,0)</f>
        <v>0.14123193745290286</v>
      </c>
      <c r="L132" s="47">
        <f>IFERROR(L131/$F131,0)</f>
        <v>0.36035632972277726</v>
      </c>
      <c r="N132" s="47">
        <f>IFERROR(N131/$F131,0)</f>
        <v>0.49841173282431983</v>
      </c>
      <c r="Q132" s="19"/>
    </row>
    <row r="133" spans="1:17" ht="13.5" customHeight="1" x14ac:dyDescent="0.25">
      <c r="C133" s="6"/>
      <c r="D133" s="150"/>
      <c r="Q133" s="6"/>
    </row>
    <row r="134" spans="1:17" ht="13.5" customHeight="1" x14ac:dyDescent="0.2">
      <c r="A134" s="26">
        <f>A132+1</f>
        <v>67</v>
      </c>
      <c r="C134" s="19" t="s">
        <v>164</v>
      </c>
      <c r="D134" s="144" t="s">
        <v>414</v>
      </c>
      <c r="F134" s="10">
        <f>SUM(H134:N134)</f>
        <v>1</v>
      </c>
      <c r="H134" s="10">
        <v>0</v>
      </c>
      <c r="I134" s="10"/>
      <c r="J134" s="10">
        <v>0</v>
      </c>
      <c r="K134" s="10"/>
      <c r="L134" s="10">
        <v>1</v>
      </c>
      <c r="N134" s="10">
        <v>0</v>
      </c>
      <c r="Q134" s="19"/>
    </row>
    <row r="135" spans="1:17" ht="13.5" customHeight="1" x14ac:dyDescent="0.2">
      <c r="A135" s="26">
        <f>A134+1</f>
        <v>68</v>
      </c>
      <c r="C135" s="19"/>
      <c r="D135" s="144"/>
      <c r="F135" s="60">
        <f>SUM(H135:N135)</f>
        <v>1</v>
      </c>
      <c r="H135" s="47">
        <f>IFERROR(H134/$F134,0)</f>
        <v>0</v>
      </c>
      <c r="J135" s="47">
        <f>IFERROR(J134/$F134,0)</f>
        <v>0</v>
      </c>
      <c r="L135" s="47">
        <f>IFERROR(L134/$F134,0)</f>
        <v>1</v>
      </c>
      <c r="N135" s="47">
        <f>IFERROR(N134/$F134,0)</f>
        <v>0</v>
      </c>
      <c r="Q135" s="19"/>
    </row>
    <row r="136" spans="1:17" ht="13.5" customHeight="1" x14ac:dyDescent="0.2">
      <c r="C136" s="19"/>
      <c r="D136" s="144"/>
      <c r="F136" s="60"/>
      <c r="H136" s="47"/>
      <c r="J136" s="47"/>
      <c r="L136" s="47"/>
      <c r="N136" s="47"/>
      <c r="Q136" s="19"/>
    </row>
    <row r="137" spans="1:17" ht="13.5" customHeight="1" x14ac:dyDescent="0.2">
      <c r="A137" s="26">
        <f>A135+1</f>
        <v>69</v>
      </c>
      <c r="C137" s="19" t="s">
        <v>159</v>
      </c>
      <c r="D137" s="144" t="s">
        <v>413</v>
      </c>
      <c r="F137" s="10">
        <f>SUM(H137:N137)</f>
        <v>34752.332684064371</v>
      </c>
      <c r="H137" s="10">
        <v>0</v>
      </c>
      <c r="I137" s="10"/>
      <c r="J137" s="10">
        <v>7509.5099837752905</v>
      </c>
      <c r="K137" s="10"/>
      <c r="L137" s="10">
        <v>10628.237275639083</v>
      </c>
      <c r="N137" s="10">
        <v>16614.585424649998</v>
      </c>
      <c r="Q137" s="19"/>
    </row>
    <row r="138" spans="1:17" ht="13.5" customHeight="1" x14ac:dyDescent="0.2">
      <c r="A138" s="26">
        <f>A137+1</f>
        <v>70</v>
      </c>
      <c r="C138" s="19"/>
      <c r="D138" s="144"/>
      <c r="F138" s="60">
        <f>SUM(H138:N138)</f>
        <v>1</v>
      </c>
      <c r="H138" s="47">
        <f>IFERROR(H137/$F137,0)</f>
        <v>0</v>
      </c>
      <c r="J138" s="47">
        <f>IFERROR(J137/$F137,0)</f>
        <v>0.21608650135933938</v>
      </c>
      <c r="L138" s="47">
        <f>IFERROR(L137/$F137,0)</f>
        <v>0.30582802519361946</v>
      </c>
      <c r="N138" s="47">
        <f>IFERROR(N137/$F137,0)</f>
        <v>0.47808547344704116</v>
      </c>
    </row>
    <row r="139" spans="1:17" ht="13.5" customHeight="1" x14ac:dyDescent="0.2">
      <c r="C139" s="6"/>
      <c r="D139" s="144"/>
    </row>
    <row r="140" spans="1:17" ht="13.5" customHeight="1" x14ac:dyDescent="0.2">
      <c r="C140" s="19"/>
      <c r="D140" s="144"/>
      <c r="F140" s="60"/>
      <c r="H140" s="47"/>
      <c r="J140" s="47"/>
      <c r="L140" s="47"/>
      <c r="N140" s="47"/>
    </row>
    <row r="141" spans="1:17" ht="13.5" customHeight="1" x14ac:dyDescent="0.2">
      <c r="H141" s="10"/>
    </row>
    <row r="142" spans="1:17" ht="13.5" customHeight="1" x14ac:dyDescent="0.2">
      <c r="C142" s="1"/>
    </row>
    <row r="143" spans="1:17" ht="13.5" customHeight="1" x14ac:dyDescent="0.2">
      <c r="C143" s="1"/>
    </row>
  </sheetData>
  <mergeCells count="6">
    <mergeCell ref="A98:N98"/>
    <mergeCell ref="A6:N6"/>
    <mergeCell ref="A7:N7"/>
    <mergeCell ref="A53:N53"/>
    <mergeCell ref="A54:N54"/>
    <mergeCell ref="A97:N97"/>
  </mergeCells>
  <pageMargins left="1.2" right="0.7" top="0.75" bottom="0.75" header="0.3" footer="0.3"/>
  <pageSetup scale="79" fitToHeight="0" orientation="landscape" r:id="rId1"/>
  <headerFooter>
    <oddHeader>&amp;R&amp;"Arial,Regular"&amp;10Filed: 2025-02-28
EB-2025-0064
Phase 3 Exhibit 7
Tab 3
Schedule 2
Attachment 12
Page &amp;P of 14</oddHeader>
  </headerFooter>
  <rowBreaks count="2" manualBreakCount="2">
    <brk id="47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928D-2B50-4DF8-9CE4-512AC0AFDEFA}">
  <dimension ref="A6:R94"/>
  <sheetViews>
    <sheetView zoomScaleNormal="100" zoomScaleSheetLayoutView="80" workbookViewId="0">
      <selection activeCell="L149" sqref="L149"/>
    </sheetView>
  </sheetViews>
  <sheetFormatPr defaultColWidth="9.28515625" defaultRowHeight="12.75" x14ac:dyDescent="0.2"/>
  <cols>
    <col min="1" max="1" width="5.28515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15" width="1.7109375" style="1" customWidth="1"/>
    <col min="16" max="16" width="13.7109375" style="1" customWidth="1"/>
    <col min="17" max="17" width="1.7109375" style="1" customWidth="1"/>
    <col min="18" max="18" width="13.7109375" style="1" customWidth="1"/>
    <col min="19" max="16384" width="9.28515625" style="1"/>
  </cols>
  <sheetData>
    <row r="6" spans="1:18" ht="15" customHeight="1" x14ac:dyDescent="0.2">
      <c r="A6" s="233" t="s">
        <v>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</row>
    <row r="7" spans="1:18" ht="15" customHeight="1" x14ac:dyDescent="0.2">
      <c r="A7" s="233" t="s">
        <v>416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</row>
    <row r="8" spans="1:18" x14ac:dyDescent="0.2"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</row>
    <row r="9" spans="1:18" x14ac:dyDescent="0.2">
      <c r="A9" s="26" t="s">
        <v>3</v>
      </c>
      <c r="C9" s="26" t="s">
        <v>8</v>
      </c>
      <c r="H9" s="26" t="s">
        <v>417</v>
      </c>
      <c r="I9" s="26"/>
      <c r="J9" s="19" t="s">
        <v>213</v>
      </c>
      <c r="K9" s="19"/>
      <c r="L9" s="19" t="s">
        <v>213</v>
      </c>
      <c r="M9" s="40"/>
      <c r="N9" s="19" t="s">
        <v>214</v>
      </c>
      <c r="O9" s="40"/>
      <c r="P9" s="26" t="s">
        <v>214</v>
      </c>
      <c r="Q9" s="26"/>
      <c r="R9" s="26"/>
    </row>
    <row r="10" spans="1:18" x14ac:dyDescent="0.2">
      <c r="A10" s="121" t="s">
        <v>5</v>
      </c>
      <c r="C10" s="121" t="s">
        <v>418</v>
      </c>
      <c r="D10" s="121"/>
      <c r="F10" s="121" t="s">
        <v>82</v>
      </c>
      <c r="H10" s="121" t="s">
        <v>419</v>
      </c>
      <c r="I10" s="26"/>
      <c r="J10" s="121" t="s">
        <v>217</v>
      </c>
      <c r="K10" s="26"/>
      <c r="L10" s="121" t="s">
        <v>216</v>
      </c>
      <c r="M10" s="26"/>
      <c r="N10" s="121" t="s">
        <v>218</v>
      </c>
      <c r="O10" s="26"/>
      <c r="P10" s="121" t="s">
        <v>216</v>
      </c>
      <c r="Q10" s="26"/>
      <c r="R10" s="121" t="s">
        <v>219</v>
      </c>
    </row>
    <row r="11" spans="1:18" x14ac:dyDescent="0.2">
      <c r="F11" s="26" t="s">
        <v>64</v>
      </c>
      <c r="G11" s="26"/>
      <c r="H11" s="122" t="s">
        <v>13</v>
      </c>
      <c r="I11" s="26"/>
      <c r="J11" s="122" t="s">
        <v>14</v>
      </c>
      <c r="K11" s="26"/>
      <c r="L11" s="122" t="s">
        <v>15</v>
      </c>
      <c r="M11" s="26"/>
      <c r="N11" s="122" t="s">
        <v>16</v>
      </c>
      <c r="P11" s="122" t="s">
        <v>65</v>
      </c>
      <c r="Q11" s="26"/>
      <c r="R11" s="122" t="s">
        <v>66</v>
      </c>
    </row>
    <row r="13" spans="1:18" x14ac:dyDescent="0.2">
      <c r="A13" s="26">
        <v>1</v>
      </c>
      <c r="C13" s="26" t="s">
        <v>225</v>
      </c>
      <c r="D13" s="144" t="s">
        <v>414</v>
      </c>
      <c r="F13" s="10">
        <f>SUM(H13:R13)</f>
        <v>1</v>
      </c>
      <c r="H13" s="10">
        <v>0</v>
      </c>
      <c r="I13" s="10"/>
      <c r="J13" s="10">
        <v>0</v>
      </c>
      <c r="K13" s="10"/>
      <c r="L13" s="10">
        <v>0</v>
      </c>
      <c r="M13" s="10"/>
      <c r="N13" s="10">
        <v>0</v>
      </c>
      <c r="O13" s="10"/>
      <c r="P13" s="10">
        <v>0</v>
      </c>
      <c r="R13" s="10">
        <v>1</v>
      </c>
    </row>
    <row r="14" spans="1:18" x14ac:dyDescent="0.2">
      <c r="A14" s="26">
        <f>A13+1</f>
        <v>2</v>
      </c>
      <c r="C14" s="26"/>
      <c r="D14" s="144"/>
      <c r="F14" s="47">
        <f>SUM(H14:R14)</f>
        <v>1</v>
      </c>
      <c r="H14" s="47">
        <f>H13/$F13</f>
        <v>0</v>
      </c>
      <c r="J14" s="47">
        <f>J13/$F13</f>
        <v>0</v>
      </c>
      <c r="K14" s="47"/>
      <c r="L14" s="47">
        <f>L13/$F13</f>
        <v>0</v>
      </c>
      <c r="N14" s="47">
        <f>N13/$F13</f>
        <v>0</v>
      </c>
      <c r="P14" s="47">
        <f>P13/$F13</f>
        <v>0</v>
      </c>
      <c r="R14" s="47">
        <f>R13/$F13</f>
        <v>1</v>
      </c>
    </row>
    <row r="15" spans="1:18" x14ac:dyDescent="0.2">
      <c r="D15" s="144"/>
    </row>
    <row r="16" spans="1:18" x14ac:dyDescent="0.2">
      <c r="A16" s="26">
        <f>A14+1</f>
        <v>3</v>
      </c>
      <c r="C16" s="26" t="s">
        <v>223</v>
      </c>
      <c r="D16" s="144" t="s">
        <v>413</v>
      </c>
      <c r="F16" s="10">
        <f>SUM(H16:R16)</f>
        <v>2247538.0139059885</v>
      </c>
      <c r="G16" s="10"/>
      <c r="H16" s="10">
        <v>1878311.1040714213</v>
      </c>
      <c r="I16" s="10"/>
      <c r="J16" s="10">
        <v>161486.41315728414</v>
      </c>
      <c r="K16" s="10"/>
      <c r="L16" s="10">
        <v>40328.527901042762</v>
      </c>
      <c r="M16" s="10"/>
      <c r="N16" s="10">
        <v>152523.42553920622</v>
      </c>
      <c r="O16" s="10"/>
      <c r="P16" s="10">
        <v>14888.543237034275</v>
      </c>
      <c r="R16" s="10">
        <v>0</v>
      </c>
    </row>
    <row r="17" spans="1:18" x14ac:dyDescent="0.2">
      <c r="A17" s="26">
        <f>A16+1</f>
        <v>4</v>
      </c>
      <c r="C17" s="26"/>
      <c r="D17" s="144"/>
      <c r="F17" s="47">
        <f>SUM(H17:R17)</f>
        <v>1.0000000000000002</v>
      </c>
      <c r="H17" s="47">
        <f>H16/$F16</f>
        <v>0.83571939270878493</v>
      </c>
      <c r="J17" s="47">
        <f>J16/$F16</f>
        <v>7.1850358996436936E-2</v>
      </c>
      <c r="K17" s="47"/>
      <c r="L17" s="47">
        <f>L16/$F16</f>
        <v>1.7943424160802492E-2</v>
      </c>
      <c r="N17" s="47">
        <f>N16/$F16</f>
        <v>6.7862445304823243E-2</v>
      </c>
      <c r="P17" s="47">
        <f>P16/$F16</f>
        <v>6.6243788291524943E-3</v>
      </c>
      <c r="R17" s="47">
        <f>R16/$F16</f>
        <v>0</v>
      </c>
    </row>
    <row r="18" spans="1:18" x14ac:dyDescent="0.2">
      <c r="D18" s="144"/>
    </row>
    <row r="19" spans="1:18" x14ac:dyDescent="0.2">
      <c r="A19" s="26">
        <f>A17+1</f>
        <v>5</v>
      </c>
      <c r="C19" s="26" t="s">
        <v>226</v>
      </c>
      <c r="D19" s="144" t="s">
        <v>414</v>
      </c>
      <c r="F19" s="10">
        <f>SUM(H19:R19)</f>
        <v>314009.83869649039</v>
      </c>
      <c r="H19" s="10">
        <v>0</v>
      </c>
      <c r="I19" s="10"/>
      <c r="J19" s="10">
        <v>161486.41315728414</v>
      </c>
      <c r="K19" s="10"/>
      <c r="L19" s="10">
        <v>0</v>
      </c>
      <c r="M19" s="10"/>
      <c r="N19" s="10">
        <v>152523.42553920622</v>
      </c>
      <c r="O19" s="10"/>
      <c r="P19" s="10">
        <v>0</v>
      </c>
      <c r="R19" s="10">
        <v>0</v>
      </c>
    </row>
    <row r="20" spans="1:18" x14ac:dyDescent="0.2">
      <c r="A20" s="26">
        <f>A19+1</f>
        <v>6</v>
      </c>
      <c r="C20" s="155"/>
      <c r="D20" s="144"/>
      <c r="F20" s="47">
        <f>SUM(H20:R20)</f>
        <v>0.99999999999999989</v>
      </c>
      <c r="H20" s="47">
        <f>H19/$F19</f>
        <v>0</v>
      </c>
      <c r="J20" s="47">
        <f>J19/$F19</f>
        <v>0.51427182609195432</v>
      </c>
      <c r="K20" s="47"/>
      <c r="L20" s="47">
        <f>L19/$F19</f>
        <v>0</v>
      </c>
      <c r="N20" s="47">
        <f>N19/$F19</f>
        <v>0.48572817390804557</v>
      </c>
      <c r="P20" s="47">
        <f>P19/$F19</f>
        <v>0</v>
      </c>
      <c r="R20" s="47">
        <f>R19/$F19</f>
        <v>0</v>
      </c>
    </row>
    <row r="94" spans="2:2" x14ac:dyDescent="0.2">
      <c r="B94" s="13"/>
    </row>
  </sheetData>
  <mergeCells count="3">
    <mergeCell ref="A6:R6"/>
    <mergeCell ref="A7:R7"/>
    <mergeCell ref="C8:R8"/>
  </mergeCells>
  <pageMargins left="0.7" right="0.7" top="0.75" bottom="0.75" header="0.3" footer="0.3"/>
  <pageSetup scale="80" firstPageNumber="4" fitToWidth="0" fitToHeight="0" orientation="landscape" useFirstPageNumber="1" r:id="rId1"/>
  <headerFooter>
    <oddHeader>&amp;R&amp;"Arial,Regular"&amp;10Filed: 2025-02-28
EB-2025-0064
Phase 3 Exhibit 7
Tab 3
Schedule 2
Attachment 12
Page &amp;P of 14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84DC-EC03-4108-A815-BAEF5B9025FA}">
  <dimension ref="A6:P106"/>
  <sheetViews>
    <sheetView view="pageBreakPreview" topLeftCell="A42" zoomScale="80" zoomScaleNormal="90" zoomScaleSheetLayoutView="80" workbookViewId="0">
      <selection activeCell="Q51" sqref="Q51"/>
    </sheetView>
  </sheetViews>
  <sheetFormatPr defaultColWidth="9.28515625" defaultRowHeight="12.75" x14ac:dyDescent="0.2"/>
  <cols>
    <col min="1" max="1" width="5.28515625" style="26" customWidth="1"/>
    <col min="2" max="2" width="1.7109375" style="1" customWidth="1"/>
    <col min="3" max="3" width="30.7109375" style="1" customWidth="1"/>
    <col min="4" max="4" width="5.710937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.7109375" style="1" customWidth="1"/>
    <col min="12" max="12" width="13.7109375" style="1" customWidth="1"/>
    <col min="13" max="13" width="1.7109375" style="1" customWidth="1"/>
    <col min="14" max="14" width="13.7109375" style="1" customWidth="1"/>
    <col min="15" max="26" width="9.28515625" style="1"/>
    <col min="27" max="27" width="13.7109375" style="1" customWidth="1"/>
    <col min="28" max="28" width="1.7109375" style="1" customWidth="1"/>
    <col min="29" max="29" width="13.7109375" style="1" customWidth="1"/>
    <col min="30" max="30" width="1.7109375" style="1" customWidth="1"/>
    <col min="31" max="31" width="13.7109375" style="1" customWidth="1"/>
    <col min="32" max="32" width="1.7109375" style="1" customWidth="1"/>
    <col min="33" max="33" width="13.7109375" style="1" customWidth="1"/>
    <col min="34" max="16384" width="9.28515625" style="1"/>
  </cols>
  <sheetData>
    <row r="6" spans="1:16" ht="15" customHeight="1" x14ac:dyDescent="0.2">
      <c r="A6" s="233" t="s">
        <v>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6" ht="15" customHeight="1" x14ac:dyDescent="0.2">
      <c r="A7" s="233" t="s">
        <v>420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</row>
    <row r="9" spans="1:16" x14ac:dyDescent="0.2">
      <c r="A9" s="26" t="s">
        <v>3</v>
      </c>
      <c r="C9" s="26" t="s">
        <v>9</v>
      </c>
      <c r="H9" s="26"/>
      <c r="L9" s="26" t="s">
        <v>230</v>
      </c>
      <c r="N9" s="26" t="s">
        <v>9</v>
      </c>
    </row>
    <row r="10" spans="1:16" x14ac:dyDescent="0.2">
      <c r="A10" s="121" t="s">
        <v>5</v>
      </c>
      <c r="C10" s="121" t="s">
        <v>418</v>
      </c>
      <c r="D10" s="121"/>
      <c r="F10" s="121" t="s">
        <v>82</v>
      </c>
      <c r="H10" s="121" t="s">
        <v>231</v>
      </c>
      <c r="J10" s="143" t="s">
        <v>232</v>
      </c>
      <c r="L10" s="121" t="s">
        <v>233</v>
      </c>
      <c r="N10" s="121" t="s">
        <v>216</v>
      </c>
    </row>
    <row r="11" spans="1:16" x14ac:dyDescent="0.2">
      <c r="F11" s="26" t="s">
        <v>64</v>
      </c>
      <c r="G11" s="26"/>
      <c r="H11" s="122" t="s">
        <v>13</v>
      </c>
      <c r="I11" s="26"/>
      <c r="J11" s="122" t="s">
        <v>14</v>
      </c>
      <c r="K11" s="26"/>
      <c r="L11" s="122" t="s">
        <v>15</v>
      </c>
      <c r="M11" s="26"/>
      <c r="N11" s="122" t="s">
        <v>16</v>
      </c>
    </row>
    <row r="13" spans="1:16" x14ac:dyDescent="0.2">
      <c r="A13" s="26">
        <v>1</v>
      </c>
      <c r="C13" s="19" t="s">
        <v>238</v>
      </c>
      <c r="D13" s="144" t="s">
        <v>413</v>
      </c>
      <c r="F13" s="10">
        <f>SUM(H13:N13)</f>
        <v>30022.717863727081</v>
      </c>
      <c r="H13" s="10">
        <v>30022.717863727081</v>
      </c>
      <c r="I13" s="10"/>
      <c r="J13" s="10">
        <v>0</v>
      </c>
      <c r="K13" s="10"/>
      <c r="L13" s="10">
        <v>0</v>
      </c>
      <c r="M13" s="10"/>
      <c r="N13" s="10">
        <v>0</v>
      </c>
      <c r="P13" s="19"/>
    </row>
    <row r="14" spans="1:16" x14ac:dyDescent="0.2">
      <c r="A14" s="26">
        <f>A13+1</f>
        <v>2</v>
      </c>
      <c r="C14" s="19"/>
      <c r="D14" s="144"/>
      <c r="F14" s="47">
        <f>SUM(H14:N14)</f>
        <v>1</v>
      </c>
      <c r="H14" s="47">
        <f>IFERROR(H13/$F13,0)</f>
        <v>1</v>
      </c>
      <c r="J14" s="47">
        <f>IFERROR(J13/$F13,0)</f>
        <v>0</v>
      </c>
      <c r="L14" s="47">
        <f>IFERROR(L13/$F13,0)</f>
        <v>0</v>
      </c>
      <c r="N14" s="47">
        <f>IFERROR(N13/$F13,0)</f>
        <v>0</v>
      </c>
      <c r="P14" s="19"/>
    </row>
    <row r="15" spans="1:16" x14ac:dyDescent="0.2">
      <c r="C15" s="6"/>
      <c r="D15" s="6"/>
      <c r="P15" s="6"/>
    </row>
    <row r="16" spans="1:16" x14ac:dyDescent="0.2">
      <c r="A16" s="26">
        <f>A14+1</f>
        <v>3</v>
      </c>
      <c r="C16" s="19" t="s">
        <v>242</v>
      </c>
      <c r="D16" s="144" t="s">
        <v>413</v>
      </c>
      <c r="F16" s="10">
        <f>SUM(H16:N16)</f>
        <v>-17354.751934163171</v>
      </c>
      <c r="H16" s="10">
        <v>-17354.751934163171</v>
      </c>
      <c r="I16" s="10"/>
      <c r="J16" s="10">
        <v>0</v>
      </c>
      <c r="K16" s="10"/>
      <c r="L16" s="10">
        <v>0</v>
      </c>
      <c r="M16" s="10"/>
      <c r="N16" s="10">
        <v>0</v>
      </c>
      <c r="P16" s="19"/>
    </row>
    <row r="17" spans="1:16" x14ac:dyDescent="0.2">
      <c r="A17" s="26">
        <f>A16+1</f>
        <v>4</v>
      </c>
      <c r="C17" s="19"/>
      <c r="D17" s="144"/>
      <c r="F17" s="47">
        <f>SUM(H17:N17)</f>
        <v>1</v>
      </c>
      <c r="H17" s="47">
        <f>IFERROR(H16/$F16,0)</f>
        <v>1</v>
      </c>
      <c r="J17" s="47">
        <f>IFERROR(J16/$F16,0)</f>
        <v>0</v>
      </c>
      <c r="L17" s="47">
        <f>IFERROR(L16/$F16,0)</f>
        <v>0</v>
      </c>
      <c r="N17" s="47">
        <f>IFERROR(N16/$F16,0)</f>
        <v>0</v>
      </c>
      <c r="P17" s="19"/>
    </row>
    <row r="18" spans="1:16" x14ac:dyDescent="0.2">
      <c r="C18" s="6"/>
      <c r="D18" s="6"/>
      <c r="P18" s="6"/>
    </row>
    <row r="19" spans="1:16" x14ac:dyDescent="0.2">
      <c r="A19" s="26">
        <f>A17+1</f>
        <v>5</v>
      </c>
      <c r="C19" s="19" t="s">
        <v>234</v>
      </c>
      <c r="D19" s="144" t="s">
        <v>413</v>
      </c>
      <c r="F19" s="10">
        <f>SUM(H19:N19)</f>
        <v>7.3027000000000006</v>
      </c>
      <c r="H19" s="10">
        <v>7.3027000000000006</v>
      </c>
      <c r="I19" s="10"/>
      <c r="J19" s="10">
        <v>0</v>
      </c>
      <c r="K19" s="10"/>
      <c r="L19" s="10">
        <v>0</v>
      </c>
      <c r="M19" s="10"/>
      <c r="N19" s="10">
        <v>0</v>
      </c>
      <c r="P19" s="19"/>
    </row>
    <row r="20" spans="1:16" x14ac:dyDescent="0.2">
      <c r="A20" s="26">
        <f>A19+1</f>
        <v>6</v>
      </c>
      <c r="C20" s="19"/>
      <c r="D20" s="144"/>
      <c r="F20" s="47">
        <f>SUM(H20:N20)</f>
        <v>1</v>
      </c>
      <c r="H20" s="47">
        <f>IFERROR(H19/$F19,0)</f>
        <v>1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19"/>
    </row>
    <row r="21" spans="1:16" ht="15" x14ac:dyDescent="0.25">
      <c r="C21" s="149"/>
      <c r="D21" s="6"/>
      <c r="F21"/>
      <c r="P21" s="149"/>
    </row>
    <row r="22" spans="1:16" x14ac:dyDescent="0.2">
      <c r="A22" s="26">
        <f>A20+1</f>
        <v>7</v>
      </c>
      <c r="C22" s="19" t="s">
        <v>251</v>
      </c>
      <c r="D22" s="144" t="s">
        <v>414</v>
      </c>
      <c r="F22" s="10">
        <f>SUM(H22:N22)</f>
        <v>1640.1810497976596</v>
      </c>
      <c r="H22" s="10">
        <v>1640.1810497976596</v>
      </c>
      <c r="I22" s="10"/>
      <c r="J22" s="10">
        <v>0</v>
      </c>
      <c r="K22" s="10"/>
      <c r="L22" s="10">
        <v>0</v>
      </c>
      <c r="M22" s="10"/>
      <c r="N22" s="10">
        <v>0</v>
      </c>
      <c r="P22" s="19"/>
    </row>
    <row r="23" spans="1:16" x14ac:dyDescent="0.2">
      <c r="A23" s="26">
        <f>A22+1</f>
        <v>8</v>
      </c>
      <c r="C23" s="19"/>
      <c r="D23" s="6"/>
      <c r="F23" s="47">
        <f>SUM(H23:N23)</f>
        <v>1</v>
      </c>
      <c r="H23" s="47">
        <f>IFERROR(H22/$F22,0)</f>
        <v>1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19"/>
    </row>
    <row r="24" spans="1:16" x14ac:dyDescent="0.2">
      <c r="C24" s="6"/>
      <c r="D24" s="6"/>
      <c r="P24" s="6"/>
    </row>
    <row r="25" spans="1:16" x14ac:dyDescent="0.2">
      <c r="A25" s="26">
        <f>A23+1</f>
        <v>9</v>
      </c>
      <c r="C25" s="19" t="s">
        <v>237</v>
      </c>
      <c r="D25" s="144" t="s">
        <v>413</v>
      </c>
      <c r="F25" s="10">
        <f>SUM(H25:N25)</f>
        <v>9113.3284516697677</v>
      </c>
      <c r="H25" s="10">
        <v>9113.3284516697677</v>
      </c>
      <c r="I25" s="10"/>
      <c r="J25" s="10">
        <v>0</v>
      </c>
      <c r="K25" s="10"/>
      <c r="L25" s="10">
        <v>0</v>
      </c>
      <c r="M25" s="10"/>
      <c r="N25" s="10">
        <v>0</v>
      </c>
      <c r="P25" s="19"/>
    </row>
    <row r="26" spans="1:16" x14ac:dyDescent="0.2">
      <c r="A26" s="26">
        <f>A25+1</f>
        <v>10</v>
      </c>
      <c r="C26" s="19"/>
      <c r="D26" s="144"/>
      <c r="F26" s="47">
        <f>SUM(H26:N26)</f>
        <v>1</v>
      </c>
      <c r="H26" s="47">
        <f>IFERROR(H25/$F25,0)</f>
        <v>1</v>
      </c>
      <c r="J26" s="47">
        <f>IFERROR(J25/$F25,0)</f>
        <v>0</v>
      </c>
      <c r="L26" s="47">
        <f>IFERROR(L25/$F25,0)</f>
        <v>0</v>
      </c>
      <c r="N26" s="47">
        <f>IFERROR(N25/$F25,0)</f>
        <v>0</v>
      </c>
      <c r="P26" s="19"/>
    </row>
    <row r="27" spans="1:16" x14ac:dyDescent="0.2">
      <c r="C27" s="6"/>
      <c r="D27" s="6"/>
      <c r="P27" s="6"/>
    </row>
    <row r="28" spans="1:16" x14ac:dyDescent="0.2">
      <c r="A28" s="26">
        <f>A26+1</f>
        <v>11</v>
      </c>
      <c r="C28" s="19" t="s">
        <v>241</v>
      </c>
      <c r="D28" s="144" t="s">
        <v>413</v>
      </c>
      <c r="F28" s="10">
        <f>SUM(H28:N28)</f>
        <v>-2950.0008695332904</v>
      </c>
      <c r="H28" s="10">
        <v>-2950.0008695332904</v>
      </c>
      <c r="I28" s="10"/>
      <c r="J28" s="10">
        <v>0</v>
      </c>
      <c r="K28" s="10"/>
      <c r="L28" s="10">
        <v>0</v>
      </c>
      <c r="M28" s="10"/>
      <c r="N28" s="10">
        <v>0</v>
      </c>
      <c r="P28" s="19"/>
    </row>
    <row r="29" spans="1:16" x14ac:dyDescent="0.2">
      <c r="A29" s="26">
        <f>A28+1</f>
        <v>12</v>
      </c>
      <c r="C29" s="19"/>
      <c r="D29" s="144"/>
      <c r="F29" s="47">
        <f>SUM(H29:N29)</f>
        <v>1</v>
      </c>
      <c r="H29" s="47">
        <f>IFERROR(H28/$F28,0)</f>
        <v>1</v>
      </c>
      <c r="J29" s="47">
        <f>IFERROR(J28/$F28,0)</f>
        <v>0</v>
      </c>
      <c r="L29" s="47">
        <f>IFERROR(L28/$F28,0)</f>
        <v>0</v>
      </c>
      <c r="N29" s="47">
        <f>IFERROR(N28/$F28,0)</f>
        <v>0</v>
      </c>
      <c r="P29" s="19"/>
    </row>
    <row r="30" spans="1:16" x14ac:dyDescent="0.2">
      <c r="C30" s="6"/>
      <c r="D30" s="6"/>
      <c r="P30" s="6"/>
    </row>
    <row r="31" spans="1:16" x14ac:dyDescent="0.2">
      <c r="A31" s="26">
        <f>A29+1</f>
        <v>13</v>
      </c>
      <c r="C31" s="19" t="s">
        <v>249</v>
      </c>
      <c r="D31" s="144" t="s">
        <v>413</v>
      </c>
      <c r="F31" s="10">
        <f>SUM(H31:N31)</f>
        <v>700.84706149023225</v>
      </c>
      <c r="H31" s="10">
        <v>0</v>
      </c>
      <c r="I31" s="10"/>
      <c r="J31" s="10">
        <v>0</v>
      </c>
      <c r="K31" s="10"/>
      <c r="L31" s="10">
        <v>0</v>
      </c>
      <c r="M31" s="10"/>
      <c r="N31" s="10">
        <v>700.84706149023225</v>
      </c>
      <c r="P31" s="19"/>
    </row>
    <row r="32" spans="1:16" x14ac:dyDescent="0.2">
      <c r="A32" s="26">
        <f>A31+1</f>
        <v>14</v>
      </c>
      <c r="C32" s="19"/>
      <c r="D32" s="6"/>
      <c r="F32" s="47">
        <f>SUM(H32:N32)</f>
        <v>1</v>
      </c>
      <c r="H32" s="47">
        <f>IFERROR(H31/$F31,0)</f>
        <v>0</v>
      </c>
      <c r="J32" s="47">
        <f>IFERROR(J31/$F31,0)</f>
        <v>0</v>
      </c>
      <c r="L32" s="47">
        <f>IFERROR(L31/$F31,0)</f>
        <v>0</v>
      </c>
      <c r="N32" s="47">
        <f>IFERROR(N31/$F31,0)</f>
        <v>1</v>
      </c>
      <c r="P32" s="19"/>
    </row>
    <row r="33" spans="1:16" x14ac:dyDescent="0.2">
      <c r="C33" s="19"/>
      <c r="D33" s="6"/>
      <c r="F33" s="47"/>
      <c r="H33" s="47"/>
      <c r="J33" s="47"/>
      <c r="L33" s="47"/>
      <c r="N33" s="47"/>
      <c r="P33" s="19"/>
    </row>
    <row r="34" spans="1:16" x14ac:dyDescent="0.2">
      <c r="A34" s="26">
        <f>A32+1</f>
        <v>15</v>
      </c>
      <c r="C34" s="19" t="s">
        <v>236</v>
      </c>
      <c r="D34" s="144" t="s">
        <v>413</v>
      </c>
      <c r="F34" s="10">
        <f>SUM(H34:N34)</f>
        <v>100</v>
      </c>
      <c r="G34" s="16"/>
      <c r="H34" s="151">
        <v>50</v>
      </c>
      <c r="I34" s="151"/>
      <c r="J34" s="151">
        <v>46.087614707589566</v>
      </c>
      <c r="K34" s="151"/>
      <c r="L34" s="151">
        <v>3.9123852924104372</v>
      </c>
      <c r="M34" s="151"/>
      <c r="N34" s="151">
        <v>0</v>
      </c>
      <c r="P34" s="19"/>
    </row>
    <row r="35" spans="1:16" x14ac:dyDescent="0.2">
      <c r="A35" s="26">
        <f>A34+1</f>
        <v>16</v>
      </c>
      <c r="C35" s="19"/>
      <c r="D35" s="144"/>
      <c r="F35" s="47">
        <f>SUM(H35:N35)</f>
        <v>1</v>
      </c>
      <c r="H35" s="47">
        <f>IFERROR(H34/$F34,0)</f>
        <v>0.5</v>
      </c>
      <c r="J35" s="47">
        <f>IFERROR(J34/$F34,0)</f>
        <v>0.46087614707589564</v>
      </c>
      <c r="L35" s="47">
        <f>IFERROR(L34/$F34,0)</f>
        <v>3.912385292410437E-2</v>
      </c>
      <c r="N35" s="47">
        <f>IFERROR(N34/$F34,0)</f>
        <v>0</v>
      </c>
      <c r="P35" s="19"/>
    </row>
    <row r="36" spans="1:16" x14ac:dyDescent="0.2">
      <c r="C36" s="6"/>
      <c r="D36" s="6"/>
      <c r="E36" s="157"/>
      <c r="F36" s="157"/>
      <c r="H36" s="47"/>
      <c r="J36" s="47"/>
      <c r="L36" s="47"/>
      <c r="N36" s="47"/>
      <c r="P36" s="6"/>
    </row>
    <row r="37" spans="1:16" x14ac:dyDescent="0.2">
      <c r="A37" s="26">
        <f>A35+1</f>
        <v>17</v>
      </c>
      <c r="C37" s="19" t="s">
        <v>235</v>
      </c>
      <c r="D37" s="144" t="s">
        <v>414</v>
      </c>
      <c r="F37" s="10">
        <f>SUM(H37:N37)</f>
        <v>1</v>
      </c>
      <c r="G37" s="10"/>
      <c r="H37" s="10">
        <v>1</v>
      </c>
      <c r="I37" s="10"/>
      <c r="J37" s="10">
        <v>0</v>
      </c>
      <c r="K37" s="10"/>
      <c r="L37" s="10">
        <v>0</v>
      </c>
      <c r="M37" s="10"/>
      <c r="N37" s="10">
        <v>0</v>
      </c>
      <c r="P37" s="19"/>
    </row>
    <row r="38" spans="1:16" x14ac:dyDescent="0.2">
      <c r="A38" s="26">
        <f>A37+1</f>
        <v>18</v>
      </c>
      <c r="C38" s="19"/>
      <c r="D38" s="6"/>
      <c r="F38" s="47">
        <f>SUM(H38:N38)</f>
        <v>1</v>
      </c>
      <c r="H38" s="47">
        <f>IFERROR(H37/$F37,0)</f>
        <v>1</v>
      </c>
      <c r="J38" s="47">
        <f>IFERROR(J37/$F37,0)</f>
        <v>0</v>
      </c>
      <c r="L38" s="47">
        <f>IFERROR(L37/$F37,0)</f>
        <v>0</v>
      </c>
      <c r="N38" s="47">
        <f>IFERROR(N37/$F37,0)</f>
        <v>0</v>
      </c>
      <c r="P38" s="19"/>
    </row>
    <row r="39" spans="1:16" x14ac:dyDescent="0.2">
      <c r="C39" s="6"/>
      <c r="D39" s="6"/>
      <c r="P39" s="6"/>
    </row>
    <row r="40" spans="1:16" x14ac:dyDescent="0.2">
      <c r="A40" s="26">
        <f>A38+1</f>
        <v>19</v>
      </c>
      <c r="C40" s="19" t="s">
        <v>244</v>
      </c>
      <c r="D40" s="144" t="s">
        <v>413</v>
      </c>
      <c r="F40" s="10">
        <f>SUM(H40:N40)</f>
        <v>450894.64997650369</v>
      </c>
      <c r="H40" s="10">
        <v>0</v>
      </c>
      <c r="I40" s="10"/>
      <c r="J40" s="10">
        <v>411482.44165298209</v>
      </c>
      <c r="K40" s="10"/>
      <c r="L40" s="10">
        <v>39412.208323521612</v>
      </c>
      <c r="M40" s="10"/>
      <c r="N40" s="10">
        <v>0</v>
      </c>
      <c r="P40" s="19"/>
    </row>
    <row r="41" spans="1:16" x14ac:dyDescent="0.2">
      <c r="A41" s="26">
        <f>A40+1</f>
        <v>20</v>
      </c>
      <c r="C41" s="19"/>
      <c r="D41" s="144"/>
      <c r="F41" s="47">
        <f>SUM(H41:N41)</f>
        <v>1</v>
      </c>
      <c r="H41" s="47">
        <f>IFERROR(H40/$F40,0)</f>
        <v>0</v>
      </c>
      <c r="I41" s="10"/>
      <c r="J41" s="47">
        <f>IFERROR(J40/$F40,0)</f>
        <v>0.91259109345037603</v>
      </c>
      <c r="K41" s="10"/>
      <c r="L41" s="47">
        <f>IFERROR(L40/$F40,0)</f>
        <v>8.7408906549623952E-2</v>
      </c>
      <c r="N41" s="47">
        <f>IFERROR(N40/$F40,0)</f>
        <v>0</v>
      </c>
      <c r="P41" s="19"/>
    </row>
    <row r="42" spans="1:16" x14ac:dyDescent="0.2">
      <c r="C42" s="19"/>
      <c r="D42" s="6"/>
      <c r="F42" s="10"/>
      <c r="H42" s="10"/>
      <c r="I42" s="10"/>
      <c r="J42" s="10"/>
      <c r="K42" s="10"/>
      <c r="L42" s="10"/>
      <c r="N42" s="10"/>
      <c r="P42" s="19"/>
    </row>
    <row r="43" spans="1:16" x14ac:dyDescent="0.2">
      <c r="A43" s="26">
        <f>A41+1</f>
        <v>21</v>
      </c>
      <c r="C43" s="19" t="s">
        <v>250</v>
      </c>
      <c r="D43" s="144" t="s">
        <v>414</v>
      </c>
      <c r="F43" s="10">
        <f>SUM(H43:N43)</f>
        <v>579806.55436048692</v>
      </c>
      <c r="H43" s="10">
        <v>449162.79816525371</v>
      </c>
      <c r="I43" s="10"/>
      <c r="J43" s="10">
        <v>130643.75619523317</v>
      </c>
      <c r="K43" s="10"/>
      <c r="L43" s="10">
        <v>0</v>
      </c>
      <c r="M43" s="10"/>
      <c r="N43" s="10">
        <v>0</v>
      </c>
      <c r="P43" s="19"/>
    </row>
    <row r="44" spans="1:16" x14ac:dyDescent="0.2">
      <c r="A44" s="26">
        <f>A43+1</f>
        <v>22</v>
      </c>
      <c r="C44" s="19"/>
      <c r="D44" s="6"/>
      <c r="F44" s="47">
        <f>SUM(H44:N44)</f>
        <v>1</v>
      </c>
      <c r="H44" s="47">
        <f>IFERROR(H43/$F43,0)</f>
        <v>0.77467699319244465</v>
      </c>
      <c r="J44" s="47">
        <f>IFERROR(J43/$F43,0)</f>
        <v>0.22532300680755529</v>
      </c>
      <c r="L44" s="47">
        <f>IFERROR(L43/$F43,0)</f>
        <v>0</v>
      </c>
      <c r="N44" s="47">
        <f>IFERROR(N43/$F43,0)</f>
        <v>0</v>
      </c>
      <c r="P44" s="19"/>
    </row>
    <row r="45" spans="1:16" x14ac:dyDescent="0.2">
      <c r="C45" s="19"/>
      <c r="D45" s="6"/>
      <c r="F45" s="10"/>
      <c r="H45" s="10"/>
      <c r="I45" s="10"/>
      <c r="J45" s="10"/>
      <c r="K45" s="10"/>
      <c r="L45" s="10"/>
      <c r="N45" s="10"/>
      <c r="P45" s="19"/>
    </row>
    <row r="46" spans="1:16" x14ac:dyDescent="0.2">
      <c r="A46" s="26">
        <f>A44+1</f>
        <v>23</v>
      </c>
      <c r="C46" s="19" t="s">
        <v>239</v>
      </c>
      <c r="D46" s="144" t="s">
        <v>414</v>
      </c>
      <c r="F46" s="10">
        <f>SUM(H46:N46)</f>
        <v>100</v>
      </c>
      <c r="G46" s="16"/>
      <c r="H46" s="151">
        <v>0</v>
      </c>
      <c r="I46" s="151"/>
      <c r="J46" s="151">
        <v>92.175229415179132</v>
      </c>
      <c r="K46" s="151"/>
      <c r="L46" s="151">
        <v>7.8247705848208744</v>
      </c>
      <c r="M46" s="151"/>
      <c r="N46" s="151">
        <v>0</v>
      </c>
      <c r="P46" s="19"/>
    </row>
    <row r="47" spans="1:16" x14ac:dyDescent="0.2">
      <c r="A47" s="26">
        <f>A46+1</f>
        <v>24</v>
      </c>
      <c r="C47" s="19"/>
      <c r="D47" s="6"/>
      <c r="F47" s="47">
        <f>SUM(H47:N47)</f>
        <v>1</v>
      </c>
      <c r="H47" s="47">
        <f>IFERROR(H46/$F46,0)</f>
        <v>0</v>
      </c>
      <c r="J47" s="47">
        <f>IFERROR(J46/$F46,0)</f>
        <v>0.92175229415179127</v>
      </c>
      <c r="L47" s="47">
        <f>IFERROR(L46/$F46,0)</f>
        <v>7.824770584820874E-2</v>
      </c>
      <c r="N47" s="47">
        <f>IFERROR(N46/$F46,0)</f>
        <v>0</v>
      </c>
      <c r="P47" s="19"/>
    </row>
    <row r="53" spans="1:16" ht="15" customHeight="1" x14ac:dyDescent="0.2">
      <c r="A53" s="233" t="s">
        <v>0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</row>
    <row r="54" spans="1:16" ht="15" customHeight="1" x14ac:dyDescent="0.2">
      <c r="A54" s="233" t="s">
        <v>421</v>
      </c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</row>
    <row r="56" spans="1:16" x14ac:dyDescent="0.2">
      <c r="A56" s="26" t="s">
        <v>3</v>
      </c>
      <c r="C56" s="26" t="s">
        <v>9</v>
      </c>
      <c r="H56" s="26"/>
      <c r="L56" s="26" t="s">
        <v>230</v>
      </c>
      <c r="N56" s="26" t="s">
        <v>9</v>
      </c>
    </row>
    <row r="57" spans="1:16" x14ac:dyDescent="0.2">
      <c r="A57" s="121" t="s">
        <v>5</v>
      </c>
      <c r="C57" s="121" t="s">
        <v>418</v>
      </c>
      <c r="D57" s="121"/>
      <c r="F57" s="121" t="s">
        <v>82</v>
      </c>
      <c r="H57" s="121" t="s">
        <v>231</v>
      </c>
      <c r="J57" s="143" t="s">
        <v>232</v>
      </c>
      <c r="L57" s="121" t="s">
        <v>233</v>
      </c>
      <c r="N57" s="121" t="s">
        <v>216</v>
      </c>
    </row>
    <row r="58" spans="1:16" x14ac:dyDescent="0.2">
      <c r="F58" s="26" t="s">
        <v>64</v>
      </c>
      <c r="G58" s="26"/>
      <c r="H58" s="122" t="s">
        <v>13</v>
      </c>
      <c r="I58" s="26"/>
      <c r="J58" s="122" t="s">
        <v>14</v>
      </c>
      <c r="K58" s="26"/>
      <c r="L58" s="122" t="s">
        <v>15</v>
      </c>
      <c r="M58" s="26"/>
      <c r="N58" s="122" t="s">
        <v>16</v>
      </c>
    </row>
    <row r="59" spans="1:16" x14ac:dyDescent="0.2">
      <c r="C59" s="6"/>
      <c r="D59" s="6"/>
      <c r="P59" s="6"/>
    </row>
    <row r="60" spans="1:16" x14ac:dyDescent="0.2">
      <c r="A60" s="26">
        <f>A47+1</f>
        <v>25</v>
      </c>
      <c r="C60" s="19" t="s">
        <v>248</v>
      </c>
      <c r="D60" s="144" t="s">
        <v>414</v>
      </c>
      <c r="F60" s="10">
        <f>SUM(H60:N60)</f>
        <v>1</v>
      </c>
      <c r="H60" s="10">
        <v>0</v>
      </c>
      <c r="I60" s="10"/>
      <c r="J60" s="10">
        <v>0</v>
      </c>
      <c r="K60" s="10"/>
      <c r="L60" s="10">
        <v>0</v>
      </c>
      <c r="M60" s="10"/>
      <c r="N60" s="10">
        <v>1</v>
      </c>
      <c r="P60" s="19"/>
    </row>
    <row r="61" spans="1:16" x14ac:dyDescent="0.2">
      <c r="A61" s="26">
        <f>A60+1</f>
        <v>26</v>
      </c>
      <c r="C61" s="19"/>
      <c r="D61" s="6"/>
      <c r="F61" s="47">
        <f>SUM(H61:N61)</f>
        <v>1</v>
      </c>
      <c r="H61" s="47">
        <f>IFERROR(H60/$F60,0)</f>
        <v>0</v>
      </c>
      <c r="J61" s="47">
        <f>IFERROR(J60/$F60,0)</f>
        <v>0</v>
      </c>
      <c r="L61" s="47">
        <f>IFERROR(L60/$F60,0)</f>
        <v>0</v>
      </c>
      <c r="N61" s="47">
        <f>IFERROR(N60/$F60,0)</f>
        <v>1</v>
      </c>
      <c r="P61" s="19"/>
    </row>
    <row r="62" spans="1:16" x14ac:dyDescent="0.2">
      <c r="C62" s="6"/>
      <c r="D62" s="6"/>
      <c r="F62" s="47"/>
      <c r="H62" s="47"/>
      <c r="J62" s="47"/>
      <c r="L62" s="47"/>
      <c r="N62" s="47"/>
      <c r="P62" s="6"/>
    </row>
    <row r="63" spans="1:16" x14ac:dyDescent="0.2">
      <c r="A63" s="26">
        <f>A61+1</f>
        <v>27</v>
      </c>
      <c r="C63" s="19" t="s">
        <v>245</v>
      </c>
      <c r="D63" s="144" t="s">
        <v>414</v>
      </c>
      <c r="F63" s="10">
        <f>SUM(H63:N63)</f>
        <v>24853.346732706686</v>
      </c>
      <c r="G63" s="16"/>
      <c r="H63" s="10">
        <v>18544.471545173586</v>
      </c>
      <c r="I63" s="10"/>
      <c r="J63" s="10">
        <v>5815.2201776259462</v>
      </c>
      <c r="K63" s="10"/>
      <c r="L63" s="10">
        <v>493.65500990715265</v>
      </c>
      <c r="M63" s="10"/>
      <c r="N63" s="10">
        <v>0</v>
      </c>
      <c r="P63" s="19"/>
    </row>
    <row r="64" spans="1:16" x14ac:dyDescent="0.2">
      <c r="A64" s="26">
        <f>A63+1</f>
        <v>28</v>
      </c>
      <c r="C64" s="19"/>
      <c r="D64" s="6"/>
      <c r="F64" s="47">
        <f>SUM(H64:N64)</f>
        <v>0.99999999999999989</v>
      </c>
      <c r="H64" s="47">
        <f>IFERROR(H63/$F63,0)</f>
        <v>0.7461559098907713</v>
      </c>
      <c r="J64" s="47">
        <f>IFERROR(J63/$F63,0)</f>
        <v>0.23398137241505551</v>
      </c>
      <c r="L64" s="47">
        <f>IFERROR(L63/$F63,0)</f>
        <v>1.9862717694173113E-2</v>
      </c>
      <c r="N64" s="47">
        <f>IFERROR(N63/$F63,0)</f>
        <v>0</v>
      </c>
      <c r="P64" s="19"/>
    </row>
    <row r="65" spans="1:16" x14ac:dyDescent="0.2">
      <c r="C65" s="6"/>
      <c r="D65" s="6"/>
      <c r="P65" s="6"/>
    </row>
    <row r="66" spans="1:16" x14ac:dyDescent="0.2">
      <c r="A66" s="26">
        <f>A64+1</f>
        <v>29</v>
      </c>
      <c r="C66" s="19" t="s">
        <v>240</v>
      </c>
      <c r="D66" s="144" t="s">
        <v>414</v>
      </c>
      <c r="F66" s="10">
        <f>SUM(H66:N66)</f>
        <v>100</v>
      </c>
      <c r="G66" s="16"/>
      <c r="H66" s="151">
        <v>72.787734284862822</v>
      </c>
      <c r="I66" s="151"/>
      <c r="J66" s="151">
        <v>25.082968351995827</v>
      </c>
      <c r="K66" s="151"/>
      <c r="L66" s="151">
        <v>2.1292973631413492</v>
      </c>
      <c r="M66" s="151"/>
      <c r="N66" s="151">
        <v>0</v>
      </c>
      <c r="P66" s="19"/>
    </row>
    <row r="67" spans="1:16" x14ac:dyDescent="0.2">
      <c r="A67" s="26">
        <f>A66+1</f>
        <v>30</v>
      </c>
      <c r="C67" s="19"/>
      <c r="D67" s="6"/>
      <c r="F67" s="47">
        <f>SUM(H67:N67)</f>
        <v>1</v>
      </c>
      <c r="H67" s="47">
        <f>IFERROR(H66/$F66,0)</f>
        <v>0.72787734284862826</v>
      </c>
      <c r="J67" s="47">
        <f>IFERROR(J66/$F66,0)</f>
        <v>0.25082968351995827</v>
      </c>
      <c r="L67" s="47">
        <f>IFERROR(L66/$F66,0)</f>
        <v>2.1292973631413491E-2</v>
      </c>
      <c r="N67" s="47">
        <f>IFERROR(N66/$F66,0)</f>
        <v>0</v>
      </c>
      <c r="P67" s="19"/>
    </row>
    <row r="68" spans="1:16" x14ac:dyDescent="0.2">
      <c r="C68" s="6"/>
      <c r="D68" s="6"/>
      <c r="P68" s="6"/>
    </row>
    <row r="69" spans="1:16" x14ac:dyDescent="0.2">
      <c r="A69" s="26">
        <f>A67+1</f>
        <v>31</v>
      </c>
      <c r="C69" s="19" t="s">
        <v>253</v>
      </c>
      <c r="D69" s="144" t="s">
        <v>414</v>
      </c>
      <c r="F69" s="10">
        <f>SUM(H69:N69)</f>
        <v>18114.010056501604</v>
      </c>
      <c r="G69" s="16"/>
      <c r="H69" s="10">
        <v>12825.262663793497</v>
      </c>
      <c r="I69" s="10"/>
      <c r="J69" s="10">
        <v>4874.9150424180043</v>
      </c>
      <c r="K69" s="10"/>
      <c r="L69" s="10">
        <v>413.83235029010507</v>
      </c>
      <c r="M69" s="10"/>
      <c r="N69" s="10">
        <v>0</v>
      </c>
      <c r="P69" s="19"/>
    </row>
    <row r="70" spans="1:16" x14ac:dyDescent="0.2">
      <c r="A70" s="26">
        <f>A69+1</f>
        <v>32</v>
      </c>
      <c r="C70" s="19"/>
      <c r="D70" s="6"/>
      <c r="F70" s="47">
        <f>SUM(H70:N70)</f>
        <v>1.0000000000000002</v>
      </c>
      <c r="H70" s="47">
        <f>IFERROR(H69/$F69,0)</f>
        <v>0.70803000681730144</v>
      </c>
      <c r="J70" s="47">
        <f>IFERROR(J69/$F69,0)</f>
        <v>0.2691240110396354</v>
      </c>
      <c r="L70" s="47">
        <f>IFERROR(L69/$F69,0)</f>
        <v>2.2845982143063322E-2</v>
      </c>
      <c r="N70" s="47">
        <f>IFERROR(N69/$F69,0)</f>
        <v>0</v>
      </c>
      <c r="P70" s="19"/>
    </row>
    <row r="71" spans="1:16" x14ac:dyDescent="0.2">
      <c r="C71" s="6"/>
      <c r="D71" s="6"/>
      <c r="P71" s="6"/>
    </row>
    <row r="72" spans="1:16" x14ac:dyDescent="0.2">
      <c r="A72" s="26">
        <f>A70+1</f>
        <v>33</v>
      </c>
      <c r="C72" s="19" t="s">
        <v>243</v>
      </c>
      <c r="D72" s="144" t="s">
        <v>414</v>
      </c>
      <c r="F72" s="10">
        <f>SUM(H72:N72)</f>
        <v>590896.92459393083</v>
      </c>
      <c r="G72" s="16"/>
      <c r="H72" s="10">
        <v>449162.79816525371</v>
      </c>
      <c r="I72" s="10"/>
      <c r="J72" s="10">
        <v>130643.75619523317</v>
      </c>
      <c r="K72" s="10"/>
      <c r="L72" s="10">
        <v>11090.370233443955</v>
      </c>
      <c r="M72" s="10"/>
      <c r="N72" s="10">
        <v>0</v>
      </c>
      <c r="P72" s="19"/>
    </row>
    <row r="73" spans="1:16" x14ac:dyDescent="0.2">
      <c r="A73" s="26">
        <f>A72+1</f>
        <v>34</v>
      </c>
      <c r="C73" s="19"/>
      <c r="D73" s="6"/>
      <c r="F73" s="47">
        <f>SUM(H73:N73)</f>
        <v>1</v>
      </c>
      <c r="H73" s="47">
        <f>IFERROR(H72/$F72,0)</f>
        <v>0.76013730901361865</v>
      </c>
      <c r="J73" s="47">
        <f>IFERROR(J72/$F72,0)</f>
        <v>0.22109398569811922</v>
      </c>
      <c r="L73" s="47">
        <f>IFERROR(L72/$F72,0)</f>
        <v>1.8768705288262157E-2</v>
      </c>
      <c r="N73" s="47">
        <f>IFERROR(N72/$F72,0)</f>
        <v>0</v>
      </c>
      <c r="P73" s="19"/>
    </row>
    <row r="74" spans="1:16" x14ac:dyDescent="0.2">
      <c r="C74" s="6"/>
      <c r="D74" s="6"/>
      <c r="P74" s="6"/>
    </row>
    <row r="75" spans="1:16" x14ac:dyDescent="0.2">
      <c r="A75" s="26">
        <f>A73+1</f>
        <v>35</v>
      </c>
      <c r="C75" s="19" t="s">
        <v>254</v>
      </c>
      <c r="D75" s="144" t="s">
        <v>414</v>
      </c>
      <c r="F75" s="10">
        <f>SUM(H75:N75)</f>
        <v>42684.892213755396</v>
      </c>
      <c r="G75" s="16"/>
      <c r="H75" s="10">
        <v>29692.352745756365</v>
      </c>
      <c r="I75" s="10"/>
      <c r="J75" s="10">
        <v>11975.903061485798</v>
      </c>
      <c r="K75" s="10"/>
      <c r="L75" s="10">
        <v>1016.6364065132302</v>
      </c>
      <c r="M75" s="10"/>
      <c r="N75" s="10">
        <v>0</v>
      </c>
      <c r="P75" s="19"/>
    </row>
    <row r="76" spans="1:16" x14ac:dyDescent="0.2">
      <c r="A76" s="26">
        <f>A75+1</f>
        <v>36</v>
      </c>
      <c r="C76" s="19"/>
      <c r="D76" s="6"/>
      <c r="F76" s="47">
        <f>SUM(H76:N76)</f>
        <v>0.99999999999999989</v>
      </c>
      <c r="H76" s="47">
        <f>IFERROR(H75/$F75,0)</f>
        <v>0.69561737668363777</v>
      </c>
      <c r="J76" s="47">
        <f>IFERROR(J75/$F75,0)</f>
        <v>0.28056538134179732</v>
      </c>
      <c r="L76" s="47">
        <f>IFERROR(L75/$F75,0)</f>
        <v>2.3817241974564824E-2</v>
      </c>
      <c r="N76" s="47">
        <f>IFERROR(N75/$F75,0)</f>
        <v>0</v>
      </c>
      <c r="P76" s="19"/>
    </row>
    <row r="77" spans="1:16" x14ac:dyDescent="0.2">
      <c r="C77" s="6"/>
      <c r="D77" s="6"/>
      <c r="P77" s="6"/>
    </row>
    <row r="78" spans="1:16" x14ac:dyDescent="0.2">
      <c r="A78" s="26">
        <f>A76+1</f>
        <v>37</v>
      </c>
      <c r="C78" s="19" t="s">
        <v>247</v>
      </c>
      <c r="D78" s="144" t="s">
        <v>413</v>
      </c>
      <c r="F78" s="10">
        <f>SUM(H78:N78)</f>
        <v>4084.6733599950671</v>
      </c>
      <c r="H78" s="10">
        <v>4023.6655469486204</v>
      </c>
      <c r="I78" s="10"/>
      <c r="J78" s="10">
        <v>56.234091636745781</v>
      </c>
      <c r="K78" s="10"/>
      <c r="L78" s="10">
        <v>4.7737214097008689</v>
      </c>
      <c r="M78" s="10"/>
      <c r="N78" s="10">
        <v>0</v>
      </c>
      <c r="P78" s="19"/>
    </row>
    <row r="79" spans="1:16" x14ac:dyDescent="0.2">
      <c r="A79" s="26">
        <f>A78+1</f>
        <v>38</v>
      </c>
      <c r="C79" s="19"/>
      <c r="D79" s="144"/>
      <c r="F79" s="47">
        <f>SUM(H79:N79)</f>
        <v>0.99999999999999989</v>
      </c>
      <c r="H79" s="47">
        <f>IFERROR(H78/$F78,0)</f>
        <v>0.98506421256496246</v>
      </c>
      <c r="J79" s="47">
        <f>IFERROR(J78/$F78,0)</f>
        <v>1.3767096333209295E-2</v>
      </c>
      <c r="L79" s="47">
        <f>IFERROR(L78/$F78,0)</f>
        <v>1.1686911018281849E-3</v>
      </c>
      <c r="N79" s="47">
        <f>IFERROR(N78/$F78,0)</f>
        <v>0</v>
      </c>
      <c r="P79" s="19"/>
    </row>
    <row r="80" spans="1:16" x14ac:dyDescent="0.2">
      <c r="C80" s="19"/>
      <c r="D80" s="6"/>
      <c r="F80" s="10"/>
      <c r="H80" s="10"/>
      <c r="I80" s="10"/>
      <c r="J80" s="10"/>
      <c r="K80" s="10"/>
      <c r="L80" s="10"/>
      <c r="N80" s="10"/>
      <c r="P80" s="19"/>
    </row>
    <row r="81" spans="1:16" x14ac:dyDescent="0.2">
      <c r="A81" s="26">
        <f>A79+1</f>
        <v>39</v>
      </c>
      <c r="C81" s="19" t="s">
        <v>246</v>
      </c>
      <c r="D81" s="144" t="s">
        <v>414</v>
      </c>
      <c r="F81" s="10">
        <f>SUM(H81:N81)</f>
        <v>1128725.1756033169</v>
      </c>
      <c r="H81" s="10">
        <v>462618.2301099631</v>
      </c>
      <c r="I81" s="10"/>
      <c r="J81" s="10">
        <v>609854.86877531186</v>
      </c>
      <c r="K81" s="10"/>
      <c r="L81" s="10">
        <v>56252.076718041862</v>
      </c>
      <c r="M81" s="10"/>
      <c r="N81" s="10">
        <v>0</v>
      </c>
      <c r="P81" s="19"/>
    </row>
    <row r="82" spans="1:16" x14ac:dyDescent="0.2">
      <c r="A82" s="26">
        <f>A81+1</f>
        <v>40</v>
      </c>
      <c r="C82" s="19"/>
      <c r="D82" s="6"/>
      <c r="F82" s="47">
        <f>SUM(H82:N82)</f>
        <v>0.99999999999999989</v>
      </c>
      <c r="H82" s="47">
        <f>IFERROR(H81/$F81,0)</f>
        <v>0.40985905170644238</v>
      </c>
      <c r="J82" s="47">
        <f>IFERROR(J81/$F81,0)</f>
        <v>0.54030412535924632</v>
      </c>
      <c r="L82" s="47">
        <f>IFERROR(L81/$F81,0)</f>
        <v>4.9836822934311242E-2</v>
      </c>
      <c r="N82" s="47">
        <f>IFERROR(N81/$F81,0)</f>
        <v>0</v>
      </c>
      <c r="P82" s="19"/>
    </row>
    <row r="83" spans="1:16" x14ac:dyDescent="0.2">
      <c r="C83" s="6"/>
      <c r="D83" s="6"/>
      <c r="P83" s="6"/>
    </row>
    <row r="84" spans="1:16" x14ac:dyDescent="0.2">
      <c r="A84" s="26">
        <f>A82+1</f>
        <v>41</v>
      </c>
      <c r="C84" s="19" t="s">
        <v>252</v>
      </c>
      <c r="D84" s="144" t="s">
        <v>414</v>
      </c>
      <c r="F84" s="10">
        <f>SUM(H84:N84)</f>
        <v>10889.315564516064</v>
      </c>
      <c r="G84" s="16"/>
      <c r="H84" s="10">
        <v>7314.2538809245907</v>
      </c>
      <c r="I84" s="10"/>
      <c r="J84" s="10">
        <v>3295.3213085846064</v>
      </c>
      <c r="K84" s="10"/>
      <c r="L84" s="10">
        <v>279.74037500686757</v>
      </c>
      <c r="M84" s="10"/>
      <c r="N84" s="10">
        <v>0</v>
      </c>
      <c r="P84" s="19"/>
    </row>
    <row r="85" spans="1:16" x14ac:dyDescent="0.2">
      <c r="A85" s="26">
        <f>A84+1</f>
        <v>42</v>
      </c>
      <c r="C85" s="6"/>
      <c r="D85" s="6"/>
      <c r="F85" s="47">
        <f>SUM(H85:N85)</f>
        <v>0.99999999999999989</v>
      </c>
      <c r="H85" s="47">
        <f>IFERROR(H84/$F84,0)</f>
        <v>0.67169087327754795</v>
      </c>
      <c r="J85" s="47">
        <f>IFERROR(J84/$F84,0)</f>
        <v>0.30261969074739131</v>
      </c>
      <c r="L85" s="47">
        <f>IFERROR(L84/$F84,0)</f>
        <v>2.5689435975060716E-2</v>
      </c>
      <c r="N85" s="47">
        <f>IFERROR(N84/$F84,0)</f>
        <v>0</v>
      </c>
      <c r="P85" s="6"/>
    </row>
    <row r="86" spans="1:16" x14ac:dyDescent="0.2">
      <c r="C86" s="6"/>
      <c r="D86" s="6"/>
      <c r="P86" s="6"/>
    </row>
    <row r="87" spans="1:16" x14ac:dyDescent="0.2">
      <c r="P87" s="6"/>
    </row>
    <row r="106" spans="2:2" x14ac:dyDescent="0.2">
      <c r="B106" s="13"/>
    </row>
  </sheetData>
  <mergeCells count="4">
    <mergeCell ref="A6:N6"/>
    <mergeCell ref="A7:N7"/>
    <mergeCell ref="A53:N53"/>
    <mergeCell ref="A54:N54"/>
  </mergeCells>
  <pageMargins left="0.7" right="0.7" top="0.75" bottom="0.75" header="0.3" footer="0.3"/>
  <pageSetup scale="79" firstPageNumber="5" fitToWidth="0" fitToHeight="0" orientation="landscape" useFirstPageNumber="1" r:id="rId1"/>
  <headerFooter>
    <oddHeader>&amp;R&amp;"Arial,Regular"&amp;10Filed: 2025-02-28
EB-2025-0064
Phase 3 Exhibit 7
Tab 3
Schedule 2
Attachment 12
Page &amp;P of 14</oddHeader>
  </headerFooter>
  <rowBreaks count="1" manualBreakCount="1">
    <brk id="4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D8D7-BC26-4078-B307-2AEB55E50AC3}">
  <dimension ref="A6:T102"/>
  <sheetViews>
    <sheetView view="pageBreakPreview" topLeftCell="A43" zoomScale="80" zoomScaleNormal="100" zoomScaleSheetLayoutView="80" workbookViewId="0">
      <selection activeCell="W39" sqref="W39"/>
    </sheetView>
  </sheetViews>
  <sheetFormatPr defaultColWidth="9.28515625" defaultRowHeight="12.75" x14ac:dyDescent="0.2"/>
  <cols>
    <col min="1" max="1" width="5.28515625" style="26" customWidth="1"/>
    <col min="2" max="2" width="1.28515625" style="1" customWidth="1"/>
    <col min="3" max="3" width="29.7109375" style="1" customWidth="1"/>
    <col min="4" max="4" width="4.28515625" style="1" bestFit="1" customWidth="1"/>
    <col min="5" max="5" width="1.28515625" style="1" customWidth="1"/>
    <col min="6" max="6" width="12.7109375" style="1" customWidth="1"/>
    <col min="7" max="7" width="1.28515625" style="1" customWidth="1"/>
    <col min="8" max="8" width="12.5703125" style="1" customWidth="1"/>
    <col min="9" max="9" width="1.28515625" style="1" customWidth="1"/>
    <col min="10" max="10" width="12.5703125" style="1" customWidth="1"/>
    <col min="11" max="11" width="1.28515625" style="1" customWidth="1"/>
    <col min="12" max="12" width="12" style="1" customWidth="1"/>
    <col min="13" max="13" width="1.28515625" style="1" customWidth="1"/>
    <col min="14" max="14" width="11.7109375" style="1" customWidth="1"/>
    <col min="15" max="15" width="1.28515625" style="1" customWidth="1"/>
    <col min="16" max="16" width="12.5703125" style="1" customWidth="1"/>
    <col min="17" max="17" width="1.28515625" style="1" customWidth="1"/>
    <col min="18" max="18" width="12.28515625" style="1" customWidth="1"/>
    <col min="19" max="19" width="1.28515625" style="1" customWidth="1"/>
    <col min="20" max="20" width="13" style="1" customWidth="1"/>
    <col min="21" max="23" width="9.28515625" style="1"/>
    <col min="24" max="24" width="1.7109375" style="1" customWidth="1"/>
    <col min="25" max="25" width="9.28515625" style="1"/>
    <col min="26" max="26" width="1.7109375" style="1" customWidth="1"/>
    <col min="27" max="27" width="9.28515625" style="1"/>
    <col min="28" max="28" width="1.7109375" style="1" customWidth="1"/>
    <col min="29" max="29" width="10.28515625" style="1" bestFit="1" customWidth="1"/>
    <col min="30" max="30" width="1.7109375" style="1" customWidth="1"/>
    <col min="31" max="31" width="9.28515625" style="1"/>
    <col min="32" max="32" width="1.7109375" style="1" customWidth="1"/>
    <col min="33" max="33" width="9.28515625" style="1"/>
    <col min="34" max="34" width="1.7109375" style="1" customWidth="1"/>
    <col min="35" max="16384" width="9.28515625" style="1"/>
  </cols>
  <sheetData>
    <row r="6" spans="1:20" x14ac:dyDescent="0.2">
      <c r="C6" s="233" t="s">
        <v>0</v>
      </c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</row>
    <row r="7" spans="1:20" x14ac:dyDescent="0.2">
      <c r="C7" s="233" t="s">
        <v>422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</row>
    <row r="9" spans="1:20" x14ac:dyDescent="0.2">
      <c r="A9" s="26" t="s">
        <v>3</v>
      </c>
      <c r="C9" s="26" t="s">
        <v>10</v>
      </c>
      <c r="H9" s="26" t="s">
        <v>258</v>
      </c>
      <c r="J9" s="26" t="s">
        <v>259</v>
      </c>
      <c r="L9" s="26" t="s">
        <v>260</v>
      </c>
      <c r="N9" s="26" t="s">
        <v>258</v>
      </c>
      <c r="P9" s="26"/>
      <c r="R9" s="26" t="s">
        <v>261</v>
      </c>
      <c r="T9" s="26" t="s">
        <v>10</v>
      </c>
    </row>
    <row r="10" spans="1:20" x14ac:dyDescent="0.2">
      <c r="A10" s="121" t="s">
        <v>5</v>
      </c>
      <c r="C10" s="121" t="s">
        <v>418</v>
      </c>
      <c r="D10" s="121"/>
      <c r="F10" s="121" t="s">
        <v>82</v>
      </c>
      <c r="H10" s="121" t="s">
        <v>263</v>
      </c>
      <c r="J10" s="143" t="s">
        <v>263</v>
      </c>
      <c r="L10" s="121" t="s">
        <v>263</v>
      </c>
      <c r="N10" s="121" t="s">
        <v>260</v>
      </c>
      <c r="P10" s="121" t="s">
        <v>264</v>
      </c>
      <c r="R10" s="121" t="s">
        <v>265</v>
      </c>
      <c r="T10" s="121" t="s">
        <v>216</v>
      </c>
    </row>
    <row r="11" spans="1:20" x14ac:dyDescent="0.2">
      <c r="D11" s="6"/>
      <c r="F11" s="26" t="s">
        <v>64</v>
      </c>
      <c r="G11" s="26"/>
      <c r="H11" s="122" t="s">
        <v>13</v>
      </c>
      <c r="I11" s="26"/>
      <c r="J11" s="122" t="s">
        <v>14</v>
      </c>
      <c r="K11" s="26"/>
      <c r="L11" s="122" t="s">
        <v>15</v>
      </c>
      <c r="M11" s="26"/>
      <c r="N11" s="122" t="s">
        <v>16</v>
      </c>
      <c r="P11" s="122" t="s">
        <v>65</v>
      </c>
      <c r="Q11" s="26"/>
      <c r="R11" s="122" t="s">
        <v>66</v>
      </c>
      <c r="T11" s="122" t="s">
        <v>67</v>
      </c>
    </row>
    <row r="12" spans="1:20" x14ac:dyDescent="0.2">
      <c r="D12" s="6"/>
    </row>
    <row r="13" spans="1:20" x14ac:dyDescent="0.2">
      <c r="A13" s="26">
        <v>1</v>
      </c>
      <c r="C13" s="26" t="s">
        <v>287</v>
      </c>
      <c r="D13" s="144" t="s">
        <v>413</v>
      </c>
      <c r="F13" s="158">
        <f>SUM(H13:T13)</f>
        <v>1</v>
      </c>
      <c r="G13" s="16"/>
      <c r="H13" s="158">
        <v>0</v>
      </c>
      <c r="I13" s="158"/>
      <c r="J13" s="158">
        <v>0</v>
      </c>
      <c r="K13" s="158"/>
      <c r="L13" s="158">
        <v>0</v>
      </c>
      <c r="M13" s="158"/>
      <c r="N13" s="158">
        <v>0.84299834963035125</v>
      </c>
      <c r="O13" s="158"/>
      <c r="P13" s="158">
        <v>0</v>
      </c>
      <c r="Q13" s="158"/>
      <c r="R13" s="158">
        <v>0.15700165036964869</v>
      </c>
      <c r="S13" s="158"/>
      <c r="T13" s="158">
        <v>0</v>
      </c>
    </row>
    <row r="14" spans="1:20" x14ac:dyDescent="0.2">
      <c r="A14" s="26">
        <f>A13+1</f>
        <v>2</v>
      </c>
      <c r="C14" s="26"/>
      <c r="D14" s="144"/>
      <c r="F14" s="159">
        <f>SUM(H14:T14)</f>
        <v>1</v>
      </c>
      <c r="H14" s="47">
        <f>IFERROR(H13/$F13,0)</f>
        <v>0</v>
      </c>
      <c r="J14" s="47">
        <f>IFERROR(J13/$F13,0)</f>
        <v>0</v>
      </c>
      <c r="L14" s="47">
        <f>IFERROR(L13/$F13,0)</f>
        <v>0</v>
      </c>
      <c r="N14" s="47">
        <f>IFERROR(N13/$F13,0)</f>
        <v>0.84299834963035125</v>
      </c>
      <c r="P14" s="47">
        <f>IFERROR(P13/$F13,0)</f>
        <v>0</v>
      </c>
      <c r="R14" s="47">
        <f>IFERROR(R13/$F13,0)</f>
        <v>0.15700165036964869</v>
      </c>
      <c r="T14" s="47">
        <f>IFERROR(T13/$F13,0)</f>
        <v>0</v>
      </c>
    </row>
    <row r="15" spans="1:20" x14ac:dyDescent="0.2">
      <c r="D15" s="6"/>
      <c r="F15" s="159"/>
      <c r="H15" s="47"/>
      <c r="J15" s="47"/>
      <c r="L15" s="47"/>
      <c r="N15" s="47"/>
      <c r="P15" s="47"/>
      <c r="R15" s="47"/>
      <c r="T15" s="47"/>
    </row>
    <row r="16" spans="1:20" x14ac:dyDescent="0.2">
      <c r="A16" s="26">
        <f>A14+1</f>
        <v>3</v>
      </c>
      <c r="C16" s="26" t="s">
        <v>285</v>
      </c>
      <c r="D16" s="6" t="s">
        <v>414</v>
      </c>
      <c r="F16" s="158">
        <f>SUM(H16:T16)</f>
        <v>1</v>
      </c>
      <c r="G16" s="16"/>
      <c r="H16" s="38">
        <v>0</v>
      </c>
      <c r="I16" s="38"/>
      <c r="J16" s="38">
        <v>0</v>
      </c>
      <c r="K16" s="38"/>
      <c r="L16" s="38">
        <v>0</v>
      </c>
      <c r="M16" s="38"/>
      <c r="N16" s="38">
        <v>1</v>
      </c>
      <c r="O16" s="38"/>
      <c r="P16" s="38">
        <v>0</v>
      </c>
      <c r="Q16" s="38"/>
      <c r="R16" s="38">
        <v>0</v>
      </c>
      <c r="S16" s="38"/>
      <c r="T16" s="38">
        <v>0</v>
      </c>
    </row>
    <row r="17" spans="1:20" x14ac:dyDescent="0.2">
      <c r="A17" s="26">
        <f>A16+1</f>
        <v>4</v>
      </c>
      <c r="C17" s="26"/>
      <c r="D17" s="6"/>
      <c r="F17" s="159">
        <f>SUM(H17:T17)</f>
        <v>1</v>
      </c>
      <c r="H17" s="47">
        <f>IFERROR(H16/$F16,0)</f>
        <v>0</v>
      </c>
      <c r="J17" s="47">
        <f>IFERROR(J16/$F16,0)</f>
        <v>0</v>
      </c>
      <c r="L17" s="47">
        <f>IFERROR(L16/$F16,0)</f>
        <v>0</v>
      </c>
      <c r="N17" s="47">
        <f>IFERROR(N16/$F16,0)</f>
        <v>1</v>
      </c>
      <c r="P17" s="47">
        <f>IFERROR(P16/$F16,0)</f>
        <v>0</v>
      </c>
      <c r="R17" s="47">
        <f>IFERROR(R16/$F16,0)</f>
        <v>0</v>
      </c>
      <c r="T17" s="47">
        <f>IFERROR(T16/$F16,0)</f>
        <v>0</v>
      </c>
    </row>
    <row r="18" spans="1:20" x14ac:dyDescent="0.2">
      <c r="D18" s="6"/>
    </row>
    <row r="19" spans="1:20" x14ac:dyDescent="0.2">
      <c r="A19" s="26">
        <f>A17+1</f>
        <v>5</v>
      </c>
      <c r="C19" s="26" t="s">
        <v>286</v>
      </c>
      <c r="D19" s="6" t="s">
        <v>414</v>
      </c>
      <c r="F19" s="158">
        <f>SUM(H19:T19)</f>
        <v>1</v>
      </c>
      <c r="G19" s="16"/>
      <c r="H19" s="38">
        <v>0</v>
      </c>
      <c r="I19" s="38"/>
      <c r="J19" s="38">
        <v>0</v>
      </c>
      <c r="K19" s="38"/>
      <c r="L19" s="38">
        <v>0</v>
      </c>
      <c r="M19" s="38"/>
      <c r="N19" s="38">
        <v>0</v>
      </c>
      <c r="O19" s="38"/>
      <c r="P19" s="38">
        <v>0</v>
      </c>
      <c r="Q19" s="38"/>
      <c r="R19" s="38">
        <v>1</v>
      </c>
      <c r="S19" s="38"/>
      <c r="T19" s="38">
        <v>0</v>
      </c>
    </row>
    <row r="20" spans="1:20" x14ac:dyDescent="0.2">
      <c r="A20" s="26">
        <f>A19+1</f>
        <v>6</v>
      </c>
      <c r="C20" s="26"/>
      <c r="D20" s="6"/>
      <c r="F20" s="159">
        <f>SUM(H20:T20)</f>
        <v>1</v>
      </c>
      <c r="H20" s="47">
        <f>IFERROR(H19/$F19,0)</f>
        <v>0</v>
      </c>
      <c r="J20" s="47">
        <f>IFERROR(J19/$F19,0)</f>
        <v>0</v>
      </c>
      <c r="L20" s="47">
        <f>IFERROR(L19/$F19,0)</f>
        <v>0</v>
      </c>
      <c r="N20" s="47">
        <f>IFERROR(N19/$F19,0)</f>
        <v>0</v>
      </c>
      <c r="P20" s="47">
        <f>IFERROR(P19/$F19,0)</f>
        <v>0</v>
      </c>
      <c r="R20" s="47">
        <f>IFERROR(R19/$F19,0)</f>
        <v>1</v>
      </c>
      <c r="T20" s="47">
        <f>IFERROR(T19/$F19,0)</f>
        <v>0</v>
      </c>
    </row>
    <row r="21" spans="1:20" x14ac:dyDescent="0.2">
      <c r="C21" s="26"/>
      <c r="D21" s="6"/>
    </row>
    <row r="22" spans="1:20" x14ac:dyDescent="0.2">
      <c r="A22" s="26">
        <f>A20+1</f>
        <v>7</v>
      </c>
      <c r="C22" s="26" t="s">
        <v>284</v>
      </c>
      <c r="D22" s="6" t="s">
        <v>414</v>
      </c>
      <c r="F22" s="158">
        <f>SUM(H22:T22)</f>
        <v>1</v>
      </c>
      <c r="G22" s="16"/>
      <c r="H22" s="38">
        <v>0</v>
      </c>
      <c r="I22" s="38"/>
      <c r="J22" s="38">
        <v>0</v>
      </c>
      <c r="K22" s="38"/>
      <c r="L22" s="38">
        <v>0</v>
      </c>
      <c r="M22" s="38"/>
      <c r="N22" s="38">
        <v>0</v>
      </c>
      <c r="O22" s="38"/>
      <c r="P22" s="38">
        <v>0</v>
      </c>
      <c r="Q22" s="38"/>
      <c r="R22" s="38">
        <v>0</v>
      </c>
      <c r="S22" s="38"/>
      <c r="T22" s="38">
        <v>1</v>
      </c>
    </row>
    <row r="23" spans="1:20" x14ac:dyDescent="0.2">
      <c r="A23" s="26">
        <f>A22+1</f>
        <v>8</v>
      </c>
      <c r="C23" s="26"/>
      <c r="D23" s="6"/>
      <c r="F23" s="159">
        <f>SUM(H23:T23)</f>
        <v>1</v>
      </c>
      <c r="H23" s="47">
        <f>IFERROR(H22/$F22,0)</f>
        <v>0</v>
      </c>
      <c r="J23" s="47">
        <f>IFERROR(J22/$F22,0)</f>
        <v>0</v>
      </c>
      <c r="L23" s="47">
        <f>IFERROR(L22/$F22,0)</f>
        <v>0</v>
      </c>
      <c r="N23" s="47">
        <f>IFERROR(N22/$F22,0)</f>
        <v>0</v>
      </c>
      <c r="P23" s="47">
        <f>IFERROR(P22/$F22,0)</f>
        <v>0</v>
      </c>
      <c r="R23" s="47">
        <f>IFERROR(R22/$F22,0)</f>
        <v>0</v>
      </c>
      <c r="T23" s="47">
        <f>IFERROR(T22/$F22,0)</f>
        <v>1</v>
      </c>
    </row>
    <row r="24" spans="1:20" x14ac:dyDescent="0.2">
      <c r="C24" s="26"/>
      <c r="D24" s="6"/>
    </row>
    <row r="25" spans="1:20" x14ac:dyDescent="0.2">
      <c r="A25" s="26">
        <f>A23+1</f>
        <v>9</v>
      </c>
      <c r="C25" s="26" t="s">
        <v>272</v>
      </c>
      <c r="D25" s="144" t="s">
        <v>413</v>
      </c>
      <c r="F25" s="38">
        <f>SUM(H25:T25)</f>
        <v>1377669.9119118382</v>
      </c>
      <c r="G25" s="145"/>
      <c r="H25" s="38">
        <v>0</v>
      </c>
      <c r="I25" s="38"/>
      <c r="J25" s="38">
        <v>0</v>
      </c>
      <c r="K25" s="38"/>
      <c r="L25" s="38">
        <v>312327.75774717645</v>
      </c>
      <c r="M25" s="38"/>
      <c r="N25" s="38">
        <v>1051161.3967942926</v>
      </c>
      <c r="O25" s="38"/>
      <c r="P25" s="38">
        <v>0</v>
      </c>
      <c r="Q25" s="38"/>
      <c r="R25" s="38">
        <v>14180.757370368967</v>
      </c>
      <c r="S25" s="38"/>
      <c r="T25" s="38">
        <v>0</v>
      </c>
    </row>
    <row r="26" spans="1:20" x14ac:dyDescent="0.2">
      <c r="A26" s="26">
        <f>A25+1</f>
        <v>10</v>
      </c>
      <c r="C26" s="26"/>
      <c r="D26" s="144"/>
      <c r="F26" s="159">
        <f>SUM(H26:T26)</f>
        <v>0.99999999999999989</v>
      </c>
      <c r="H26" s="47">
        <f>IFERROR(H25/$F25,0)</f>
        <v>0</v>
      </c>
      <c r="J26" s="47">
        <f>IFERROR(J25/$F25,0)</f>
        <v>0</v>
      </c>
      <c r="L26" s="47">
        <f>IFERROR(L25/$F25,0)</f>
        <v>0.22670725044270501</v>
      </c>
      <c r="N26" s="47">
        <f>IFERROR(N25/$F25,0)</f>
        <v>0.76299945851002948</v>
      </c>
      <c r="P26" s="47">
        <f>IFERROR(P25/$F25,0)</f>
        <v>0</v>
      </c>
      <c r="R26" s="47">
        <f>IFERROR(R25/$F25,0)</f>
        <v>1.0293291047265349E-2</v>
      </c>
      <c r="T26" s="47">
        <f>IFERROR(T25/$F25,0)</f>
        <v>0</v>
      </c>
    </row>
    <row r="27" spans="1:20" x14ac:dyDescent="0.2">
      <c r="D27" s="6"/>
    </row>
    <row r="28" spans="1:20" x14ac:dyDescent="0.2">
      <c r="A28" s="26">
        <f>A26+1</f>
        <v>11</v>
      </c>
      <c r="C28" s="26" t="s">
        <v>279</v>
      </c>
      <c r="D28" s="144" t="s">
        <v>413</v>
      </c>
      <c r="F28" s="38">
        <f>SUM(H28:T28)</f>
        <v>-529309.68232222286</v>
      </c>
      <c r="H28" s="38">
        <v>0</v>
      </c>
      <c r="I28" s="38"/>
      <c r="J28" s="38">
        <v>0</v>
      </c>
      <c r="K28" s="38"/>
      <c r="L28" s="38">
        <v>-125363.51856244406</v>
      </c>
      <c r="M28" s="38"/>
      <c r="N28" s="38">
        <v>-394898.99494617968</v>
      </c>
      <c r="O28" s="38"/>
      <c r="P28" s="38">
        <v>0</v>
      </c>
      <c r="Q28" s="38"/>
      <c r="R28" s="38">
        <v>-9047.1688135990662</v>
      </c>
      <c r="S28" s="38"/>
      <c r="T28" s="38">
        <v>0</v>
      </c>
    </row>
    <row r="29" spans="1:20" x14ac:dyDescent="0.2">
      <c r="A29" s="26">
        <f>A28+1</f>
        <v>12</v>
      </c>
      <c r="C29" s="26"/>
      <c r="D29" s="144"/>
      <c r="F29" s="159">
        <f>SUM(H29:T29)</f>
        <v>0.99999999999999989</v>
      </c>
      <c r="H29" s="47">
        <f>IFERROR(H28/$F28,0)</f>
        <v>0</v>
      </c>
      <c r="J29" s="47">
        <f>IFERROR(J28/$F28,0)</f>
        <v>0</v>
      </c>
      <c r="L29" s="47">
        <f>IFERROR(L28/$F28,0)</f>
        <v>0.2368434259740741</v>
      </c>
      <c r="N29" s="47">
        <f>IFERROR(N28/$F28,0)</f>
        <v>0.74606418158393095</v>
      </c>
      <c r="P29" s="47">
        <f>IFERROR(P28/$F28,0)</f>
        <v>0</v>
      </c>
      <c r="R29" s="47">
        <f>IFERROR(R28/$F28,0)</f>
        <v>1.7092392441994866E-2</v>
      </c>
      <c r="T29" s="47">
        <f>IFERROR(T28/$F28,0)</f>
        <v>0</v>
      </c>
    </row>
    <row r="30" spans="1:20" x14ac:dyDescent="0.2">
      <c r="D30" s="6"/>
    </row>
    <row r="31" spans="1:20" x14ac:dyDescent="0.2">
      <c r="A31" s="26">
        <f>A29+1</f>
        <v>13</v>
      </c>
      <c r="C31" s="26" t="s">
        <v>281</v>
      </c>
      <c r="D31" s="144" t="s">
        <v>413</v>
      </c>
      <c r="F31" s="38">
        <f>SUM(H31:T31)</f>
        <v>82704.555380633625</v>
      </c>
      <c r="G31" s="145"/>
      <c r="H31" s="38">
        <v>2865.4413980866079</v>
      </c>
      <c r="I31" s="38"/>
      <c r="J31" s="38">
        <v>418.34955602151706</v>
      </c>
      <c r="K31" s="38"/>
      <c r="L31" s="38">
        <v>12951.820774894552</v>
      </c>
      <c r="M31" s="38"/>
      <c r="N31" s="38">
        <v>52670.010764900748</v>
      </c>
      <c r="O31" s="38"/>
      <c r="P31" s="38">
        <v>4950.701381548829</v>
      </c>
      <c r="Q31" s="38"/>
      <c r="R31" s="38">
        <v>8848.2315051813566</v>
      </c>
      <c r="S31" s="38"/>
      <c r="T31" s="38">
        <v>0</v>
      </c>
    </row>
    <row r="32" spans="1:20" x14ac:dyDescent="0.2">
      <c r="A32" s="26">
        <f>A31+1</f>
        <v>14</v>
      </c>
      <c r="C32" s="26"/>
      <c r="D32" s="144"/>
      <c r="F32" s="159">
        <f>SUM(H32:T32)</f>
        <v>0.99999999999999978</v>
      </c>
      <c r="H32" s="47">
        <f>IFERROR(H31/$F31,0)</f>
        <v>3.4646717885114094E-2</v>
      </c>
      <c r="J32" s="47">
        <f>IFERROR(J31/$F31,0)</f>
        <v>5.0583617080840896E-3</v>
      </c>
      <c r="L32" s="47">
        <f>IFERROR(L31/$F31,0)</f>
        <v>0.15660347504784958</v>
      </c>
      <c r="N32" s="47">
        <f>IFERROR(N31/$F31,0)</f>
        <v>0.63684534089441625</v>
      </c>
      <c r="P32" s="47">
        <f>IFERROR(P31/$F31,0)</f>
        <v>5.9860080968503725E-2</v>
      </c>
      <c r="R32" s="47">
        <f>IFERROR(R31/$F31,0)</f>
        <v>0.10698602349603209</v>
      </c>
      <c r="T32" s="47">
        <f>IFERROR(T31/$F31,0)</f>
        <v>0</v>
      </c>
    </row>
    <row r="33" spans="1:20" x14ac:dyDescent="0.2">
      <c r="D33" s="6"/>
      <c r="F33" s="159"/>
      <c r="H33" s="47"/>
      <c r="J33" s="47"/>
      <c r="L33" s="47"/>
      <c r="N33" s="47"/>
      <c r="P33" s="47"/>
      <c r="R33" s="47"/>
      <c r="T33" s="47"/>
    </row>
    <row r="34" spans="1:20" x14ac:dyDescent="0.2">
      <c r="A34" s="26">
        <f>A32+1</f>
        <v>15</v>
      </c>
      <c r="C34" s="26" t="s">
        <v>274</v>
      </c>
      <c r="D34" s="6" t="s">
        <v>414</v>
      </c>
      <c r="F34" s="158">
        <f>SUM(H34:T34)</f>
        <v>100</v>
      </c>
      <c r="G34" s="160"/>
      <c r="H34" s="158">
        <v>3.5305576955673885</v>
      </c>
      <c r="I34" s="158"/>
      <c r="J34" s="158">
        <v>0.50795141745633254</v>
      </c>
      <c r="K34" s="158"/>
      <c r="L34" s="158">
        <v>13.231137161233839</v>
      </c>
      <c r="M34" s="158"/>
      <c r="N34" s="158">
        <v>58.335470325063255</v>
      </c>
      <c r="O34" s="158"/>
      <c r="P34" s="158">
        <v>8.7243845198878045</v>
      </c>
      <c r="Q34" s="158"/>
      <c r="R34" s="158">
        <v>15.670498880791392</v>
      </c>
      <c r="S34" s="158"/>
      <c r="T34" s="158">
        <v>0</v>
      </c>
    </row>
    <row r="35" spans="1:20" x14ac:dyDescent="0.2">
      <c r="A35" s="26">
        <f>A34+1</f>
        <v>16</v>
      </c>
      <c r="C35" s="26"/>
      <c r="D35" s="6"/>
      <c r="F35" s="159">
        <f>SUM(H35:T35)</f>
        <v>1</v>
      </c>
      <c r="H35" s="47">
        <f>IFERROR(H34/$F34,0)</f>
        <v>3.5305576955673885E-2</v>
      </c>
      <c r="J35" s="47">
        <f>IFERROR(J34/$F34,0)</f>
        <v>5.0795141745633259E-3</v>
      </c>
      <c r="L35" s="47">
        <f>IFERROR(L34/$F34,0)</f>
        <v>0.13231137161233839</v>
      </c>
      <c r="N35" s="47">
        <f>IFERROR(N34/$F34,0)</f>
        <v>0.58335470325063254</v>
      </c>
      <c r="P35" s="47">
        <f>IFERROR(P34/$F34,0)</f>
        <v>8.7243845198878039E-2</v>
      </c>
      <c r="R35" s="47">
        <f>IFERROR(R34/$F34,0)</f>
        <v>0.15670498880791392</v>
      </c>
      <c r="T35" s="47">
        <f>IFERROR(T34/$F34,0)</f>
        <v>0</v>
      </c>
    </row>
    <row r="36" spans="1:20" x14ac:dyDescent="0.2">
      <c r="C36" s="26"/>
      <c r="D36" s="6"/>
    </row>
    <row r="37" spans="1:20" x14ac:dyDescent="0.2">
      <c r="A37" s="26">
        <f>A35+1</f>
        <v>17</v>
      </c>
      <c r="C37" s="26" t="s">
        <v>290</v>
      </c>
      <c r="D37" s="6" t="s">
        <v>414</v>
      </c>
      <c r="F37" s="38">
        <f>SUM(H37:T37)</f>
        <v>21572.951217688635</v>
      </c>
      <c r="G37" s="145"/>
      <c r="H37" s="38">
        <v>1083.193800934238</v>
      </c>
      <c r="I37" s="38"/>
      <c r="J37" s="38">
        <v>177.89091194190325</v>
      </c>
      <c r="K37" s="38"/>
      <c r="L37" s="38">
        <v>2980.9613966285642</v>
      </c>
      <c r="M37" s="38"/>
      <c r="N37" s="38">
        <v>12462.678126366231</v>
      </c>
      <c r="O37" s="38"/>
      <c r="P37" s="38">
        <v>1430.7215203964547</v>
      </c>
      <c r="Q37" s="38"/>
      <c r="R37" s="38">
        <v>3437.5054614212445</v>
      </c>
      <c r="S37" s="38"/>
      <c r="T37" s="38">
        <v>0</v>
      </c>
    </row>
    <row r="38" spans="1:20" x14ac:dyDescent="0.2">
      <c r="A38" s="26">
        <f>A37+1</f>
        <v>18</v>
      </c>
      <c r="C38" s="26"/>
      <c r="D38" s="6"/>
      <c r="F38" s="159">
        <f>SUM(H38:T38)</f>
        <v>1</v>
      </c>
      <c r="H38" s="47">
        <f>IFERROR(H37/$F37,0)</f>
        <v>5.0210737974787548E-2</v>
      </c>
      <c r="J38" s="47">
        <f>IFERROR(J37/$F37,0)</f>
        <v>8.2460165114563687E-3</v>
      </c>
      <c r="L38" s="47">
        <f>IFERROR(L37/$F37,0)</f>
        <v>0.1381805097757946</v>
      </c>
      <c r="N38" s="47">
        <f>IFERROR(N37/$F37,0)</f>
        <v>0.57769926796791338</v>
      </c>
      <c r="P38" s="47">
        <f>IFERROR(P37/$F37,0)</f>
        <v>6.6320157402633986E-2</v>
      </c>
      <c r="R38" s="47">
        <f>IFERROR(R37/$F37,0)</f>
        <v>0.15934331036741411</v>
      </c>
      <c r="T38" s="47">
        <f>IFERROR(T37/$F37,0)</f>
        <v>0</v>
      </c>
    </row>
    <row r="39" spans="1:20" x14ac:dyDescent="0.2">
      <c r="D39" s="6"/>
    </row>
    <row r="40" spans="1:20" x14ac:dyDescent="0.2">
      <c r="A40" s="26">
        <f>A38+1</f>
        <v>19</v>
      </c>
      <c r="C40" s="26" t="s">
        <v>267</v>
      </c>
      <c r="D40" s="144" t="s">
        <v>413</v>
      </c>
      <c r="F40" s="38">
        <f>SUM(H40:T40)</f>
        <v>79166.942309318183</v>
      </c>
      <c r="G40" s="145"/>
      <c r="H40" s="38">
        <v>3031.2129016562203</v>
      </c>
      <c r="I40" s="38"/>
      <c r="J40" s="38">
        <v>0</v>
      </c>
      <c r="K40" s="38"/>
      <c r="L40" s="38">
        <v>31159.855072747298</v>
      </c>
      <c r="M40" s="38"/>
      <c r="N40" s="38">
        <v>39457.139453762713</v>
      </c>
      <c r="O40" s="38"/>
      <c r="P40" s="38">
        <v>42.9775025</v>
      </c>
      <c r="Q40" s="38"/>
      <c r="R40" s="38">
        <v>5475.7573786519451</v>
      </c>
      <c r="S40" s="38"/>
      <c r="T40" s="38">
        <v>0</v>
      </c>
    </row>
    <row r="41" spans="1:20" x14ac:dyDescent="0.2">
      <c r="A41" s="26">
        <f>A40+1</f>
        <v>20</v>
      </c>
      <c r="C41" s="26"/>
      <c r="D41" s="144"/>
      <c r="F41" s="159">
        <f>SUM(H41:T41)</f>
        <v>1</v>
      </c>
      <c r="H41" s="47">
        <f>IFERROR(H40/$F40,0)</f>
        <v>3.8288871759285283E-2</v>
      </c>
      <c r="J41" s="47">
        <f>IFERROR(J40/$F40,0)</f>
        <v>0</v>
      </c>
      <c r="L41" s="47">
        <f>IFERROR(L40/$F40,0)</f>
        <v>0.39359679891387811</v>
      </c>
      <c r="N41" s="47">
        <f>IFERROR(N40/$F40,0)</f>
        <v>0.49840423670270378</v>
      </c>
      <c r="P41" s="47">
        <f>IFERROR(P40/$F40,0)</f>
        <v>5.4287182561731226E-4</v>
      </c>
      <c r="R41" s="47">
        <f>IFERROR(R40/$F40,0)</f>
        <v>6.916722079851545E-2</v>
      </c>
      <c r="T41" s="47">
        <f>IFERROR(T40/$F40,0)</f>
        <v>0</v>
      </c>
    </row>
    <row r="42" spans="1:20" x14ac:dyDescent="0.2">
      <c r="D42" s="6"/>
    </row>
    <row r="43" spans="1:20" x14ac:dyDescent="0.2">
      <c r="A43" s="26">
        <f>A41+1</f>
        <v>21</v>
      </c>
      <c r="C43" s="26" t="s">
        <v>268</v>
      </c>
      <c r="D43" s="144" t="s">
        <v>413</v>
      </c>
      <c r="F43" s="38">
        <f>SUM(H43:T43)</f>
        <v>66946.675245760765</v>
      </c>
      <c r="G43" s="145"/>
      <c r="H43" s="38">
        <v>0</v>
      </c>
      <c r="I43" s="38"/>
      <c r="J43" s="38">
        <v>0</v>
      </c>
      <c r="K43" s="38"/>
      <c r="L43" s="38">
        <v>449.29173225577097</v>
      </c>
      <c r="M43" s="38"/>
      <c r="N43" s="38">
        <v>36010.838755091441</v>
      </c>
      <c r="O43" s="38"/>
      <c r="P43" s="38">
        <v>19861.049589999999</v>
      </c>
      <c r="Q43" s="38"/>
      <c r="R43" s="38">
        <v>10625.495168413565</v>
      </c>
      <c r="S43" s="38"/>
      <c r="T43" s="38">
        <v>0</v>
      </c>
    </row>
    <row r="44" spans="1:20" x14ac:dyDescent="0.2">
      <c r="A44" s="26">
        <f>A43+1</f>
        <v>22</v>
      </c>
      <c r="C44" s="26"/>
      <c r="D44" s="144"/>
      <c r="F44" s="159">
        <f>SUM(H44:T44)</f>
        <v>1.0000000000000002</v>
      </c>
      <c r="H44" s="47">
        <f>IFERROR(H43/$F43,0)</f>
        <v>0</v>
      </c>
      <c r="J44" s="47">
        <f>IFERROR(J43/$F43,0)</f>
        <v>0</v>
      </c>
      <c r="L44" s="47">
        <f>IFERROR(L43/$F43,0)</f>
        <v>6.7111881300516308E-3</v>
      </c>
      <c r="N44" s="47">
        <f>IFERROR(N43/$F43,0)</f>
        <v>0.53790331816921322</v>
      </c>
      <c r="P44" s="47">
        <f>IFERROR(P43/$F43,0)</f>
        <v>0.29666969296220058</v>
      </c>
      <c r="R44" s="47">
        <f>IFERROR(R43/$F43,0)</f>
        <v>0.15871580073853478</v>
      </c>
      <c r="T44" s="47">
        <f>IFERROR(T43/$F43,0)</f>
        <v>0</v>
      </c>
    </row>
    <row r="45" spans="1:20" x14ac:dyDescent="0.2">
      <c r="D45" s="6"/>
    </row>
    <row r="46" spans="1:20" x14ac:dyDescent="0.2">
      <c r="A46" s="26">
        <f>A44+1</f>
        <v>23</v>
      </c>
      <c r="C46" s="26" t="s">
        <v>275</v>
      </c>
      <c r="D46" s="144" t="s">
        <v>413</v>
      </c>
      <c r="F46" s="38">
        <f>SUM(H46:T46)</f>
        <v>-17684.967853226441</v>
      </c>
      <c r="H46" s="38">
        <v>0</v>
      </c>
      <c r="I46" s="38"/>
      <c r="J46" s="38">
        <v>0</v>
      </c>
      <c r="K46" s="38"/>
      <c r="L46" s="38">
        <v>-81.470851186358047</v>
      </c>
      <c r="M46" s="38"/>
      <c r="N46" s="38">
        <v>-14093.643890261519</v>
      </c>
      <c r="O46" s="38"/>
      <c r="P46" s="38">
        <v>-1728.3808892002771</v>
      </c>
      <c r="Q46" s="38"/>
      <c r="R46" s="38">
        <v>-1781.4722225782862</v>
      </c>
      <c r="S46" s="38"/>
      <c r="T46" s="38">
        <v>0</v>
      </c>
    </row>
    <row r="47" spans="1:20" x14ac:dyDescent="0.2">
      <c r="A47" s="26">
        <f>A46+1</f>
        <v>24</v>
      </c>
      <c r="C47" s="26"/>
      <c r="D47" s="144"/>
      <c r="F47" s="159">
        <f>SUM(H47:T47)</f>
        <v>1</v>
      </c>
      <c r="H47" s="47">
        <f>IFERROR(H46/$F46,0)</f>
        <v>0</v>
      </c>
      <c r="J47" s="47">
        <f>IFERROR(J46/$F46,0)</f>
        <v>0</v>
      </c>
      <c r="L47" s="47">
        <f>IFERROR(L46/$F46,0)</f>
        <v>4.606785370632977E-3</v>
      </c>
      <c r="N47" s="47">
        <f>IFERROR(N46/$F46,0)</f>
        <v>0.79692787723616243</v>
      </c>
      <c r="P47" s="47">
        <f>IFERROR(P46/$F46,0)</f>
        <v>9.7731638730966186E-2</v>
      </c>
      <c r="R47" s="47">
        <f>IFERROR(R46/$F46,0)</f>
        <v>0.10073369866223844</v>
      </c>
      <c r="T47" s="47">
        <f>IFERROR(T46/$F46,0)</f>
        <v>0</v>
      </c>
    </row>
    <row r="48" spans="1:20" x14ac:dyDescent="0.2">
      <c r="D48" s="6"/>
    </row>
    <row r="49" spans="1:20" x14ac:dyDescent="0.2">
      <c r="A49" s="26">
        <f>A47+1</f>
        <v>25</v>
      </c>
      <c r="C49" s="26" t="s">
        <v>273</v>
      </c>
      <c r="D49" s="144" t="s">
        <v>413</v>
      </c>
      <c r="F49" s="38">
        <f>SUM(H49:T49)</f>
        <v>29360.673046399999</v>
      </c>
      <c r="G49" s="38"/>
      <c r="H49" s="38">
        <v>0</v>
      </c>
      <c r="I49" s="38"/>
      <c r="J49" s="38">
        <v>0</v>
      </c>
      <c r="K49" s="38"/>
      <c r="L49" s="38">
        <v>266.28169600000001</v>
      </c>
      <c r="M49" s="38"/>
      <c r="N49" s="38">
        <v>24205.402756159998</v>
      </c>
      <c r="O49" s="38"/>
      <c r="P49" s="38">
        <v>925.89545039999996</v>
      </c>
      <c r="Q49" s="38"/>
      <c r="R49" s="38">
        <v>3963.0931438399998</v>
      </c>
      <c r="S49" s="38"/>
      <c r="T49" s="38">
        <v>0</v>
      </c>
    </row>
    <row r="50" spans="1:20" x14ac:dyDescent="0.2">
      <c r="A50" s="26">
        <f>A49+1</f>
        <v>26</v>
      </c>
      <c r="C50" s="26"/>
      <c r="D50" s="144"/>
      <c r="F50" s="159">
        <f>SUM(H50:T50)</f>
        <v>0.99999999999999989</v>
      </c>
      <c r="G50" s="161"/>
      <c r="H50" s="47">
        <f>IFERROR(H49/$F49,0)</f>
        <v>0</v>
      </c>
      <c r="J50" s="47">
        <f>IFERROR(J49/$F49,0)</f>
        <v>0</v>
      </c>
      <c r="L50" s="47">
        <f>IFERROR(L49/$F49,0)</f>
        <v>9.069332149817649E-3</v>
      </c>
      <c r="N50" s="47">
        <f>IFERROR(N49/$F49,0)</f>
        <v>0.82441579993439196</v>
      </c>
      <c r="P50" s="47">
        <f>IFERROR(P49/$F49,0)</f>
        <v>3.1535225671998922E-2</v>
      </c>
      <c r="R50" s="47">
        <f>IFERROR(R49/$F49,0)</f>
        <v>0.13497964224379136</v>
      </c>
      <c r="T50" s="47">
        <f>IFERROR(T49/$F49,0)</f>
        <v>0</v>
      </c>
    </row>
    <row r="56" spans="1:20" ht="15" customHeight="1" x14ac:dyDescent="0.2">
      <c r="A56" s="233" t="s">
        <v>0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</row>
    <row r="57" spans="1:20" ht="15" customHeight="1" x14ac:dyDescent="0.2">
      <c r="A57" s="233" t="s">
        <v>422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</row>
    <row r="59" spans="1:20" x14ac:dyDescent="0.2">
      <c r="A59" s="26" t="s">
        <v>3</v>
      </c>
      <c r="C59" s="26" t="s">
        <v>10</v>
      </c>
      <c r="H59" s="26" t="s">
        <v>258</v>
      </c>
      <c r="J59" s="26" t="s">
        <v>259</v>
      </c>
      <c r="L59" s="26" t="s">
        <v>260</v>
      </c>
      <c r="N59" s="26" t="s">
        <v>258</v>
      </c>
      <c r="P59" s="26"/>
      <c r="R59" s="26" t="s">
        <v>261</v>
      </c>
      <c r="T59" s="26" t="s">
        <v>10</v>
      </c>
    </row>
    <row r="60" spans="1:20" x14ac:dyDescent="0.2">
      <c r="A60" s="121" t="s">
        <v>5</v>
      </c>
      <c r="C60" s="121" t="s">
        <v>418</v>
      </c>
      <c r="D60" s="121"/>
      <c r="F60" s="121" t="s">
        <v>82</v>
      </c>
      <c r="H60" s="121" t="s">
        <v>263</v>
      </c>
      <c r="J60" s="143" t="s">
        <v>263</v>
      </c>
      <c r="L60" s="121" t="s">
        <v>263</v>
      </c>
      <c r="N60" s="121" t="s">
        <v>260</v>
      </c>
      <c r="P60" s="121" t="s">
        <v>264</v>
      </c>
      <c r="R60" s="121" t="s">
        <v>265</v>
      </c>
      <c r="T60" s="121" t="s">
        <v>216</v>
      </c>
    </row>
    <row r="61" spans="1:20" x14ac:dyDescent="0.2">
      <c r="D61" s="6"/>
      <c r="F61" s="26" t="s">
        <v>64</v>
      </c>
      <c r="G61" s="26"/>
      <c r="H61" s="122" t="s">
        <v>13</v>
      </c>
      <c r="I61" s="26"/>
      <c r="J61" s="122" t="s">
        <v>14</v>
      </c>
      <c r="K61" s="26"/>
      <c r="L61" s="122" t="s">
        <v>15</v>
      </c>
      <c r="M61" s="26"/>
      <c r="N61" s="122" t="s">
        <v>16</v>
      </c>
      <c r="P61" s="122" t="s">
        <v>65</v>
      </c>
      <c r="Q61" s="26"/>
      <c r="R61" s="122" t="s">
        <v>66</v>
      </c>
      <c r="T61" s="122" t="s">
        <v>67</v>
      </c>
    </row>
    <row r="62" spans="1:20" x14ac:dyDescent="0.2">
      <c r="C62" s="26"/>
      <c r="D62" s="6"/>
    </row>
    <row r="63" spans="1:20" x14ac:dyDescent="0.2">
      <c r="A63" s="26">
        <f>A50+1</f>
        <v>27</v>
      </c>
      <c r="C63" s="26" t="s">
        <v>271</v>
      </c>
      <c r="D63" s="144" t="s">
        <v>413</v>
      </c>
      <c r="F63" s="38">
        <f>SUM(H63:T63)</f>
        <v>2017146.0250572097</v>
      </c>
      <c r="G63" s="145"/>
      <c r="H63" s="38">
        <v>0</v>
      </c>
      <c r="I63" s="38"/>
      <c r="J63" s="38">
        <v>218.83030967577045</v>
      </c>
      <c r="K63" s="38"/>
      <c r="L63" s="38">
        <v>8283.7397433861988</v>
      </c>
      <c r="M63" s="38"/>
      <c r="N63" s="38">
        <v>1277264.9509259884</v>
      </c>
      <c r="O63" s="38"/>
      <c r="P63" s="38">
        <v>323401.49894999998</v>
      </c>
      <c r="Q63" s="38"/>
      <c r="R63" s="38">
        <v>407977.00512815936</v>
      </c>
      <c r="S63" s="38"/>
      <c r="T63" s="38">
        <v>0</v>
      </c>
    </row>
    <row r="64" spans="1:20" x14ac:dyDescent="0.2">
      <c r="A64" s="26">
        <f>A63+1</f>
        <v>28</v>
      </c>
      <c r="C64" s="26"/>
      <c r="D64" s="144"/>
      <c r="F64" s="159">
        <f>SUM(H64:T64)</f>
        <v>1</v>
      </c>
      <c r="H64" s="47">
        <f>IFERROR(H63/$F63,0)</f>
        <v>0</v>
      </c>
      <c r="J64" s="47">
        <f>IFERROR(J63/$F63,0)</f>
        <v>1.0848511062532722E-4</v>
      </c>
      <c r="L64" s="47">
        <f>IFERROR(L63/$F63,0)</f>
        <v>4.1066633949573671E-3</v>
      </c>
      <c r="N64" s="47">
        <f>IFERROR(N63/$F63,0)</f>
        <v>0.63320400955590861</v>
      </c>
      <c r="P64" s="47">
        <f>IFERROR(P63/$F63,0)</f>
        <v>0.16032627035061964</v>
      </c>
      <c r="R64" s="47">
        <f>IFERROR(R63/$F63,0)</f>
        <v>0.20225457158788909</v>
      </c>
      <c r="T64" s="47">
        <f>IFERROR(T63/$F63,0)</f>
        <v>0</v>
      </c>
    </row>
    <row r="65" spans="1:20" x14ac:dyDescent="0.2">
      <c r="D65" s="6"/>
    </row>
    <row r="66" spans="1:20" x14ac:dyDescent="0.2">
      <c r="A66" s="26">
        <f>A64+1</f>
        <v>29</v>
      </c>
      <c r="C66" s="26" t="s">
        <v>278</v>
      </c>
      <c r="D66" s="144" t="s">
        <v>413</v>
      </c>
      <c r="F66" s="38">
        <f>SUM(H66:T66)</f>
        <v>-713772.24041839002</v>
      </c>
      <c r="H66" s="38">
        <v>0</v>
      </c>
      <c r="I66" s="38"/>
      <c r="J66" s="38">
        <v>-12.43536323870693</v>
      </c>
      <c r="K66" s="38"/>
      <c r="L66" s="38">
        <v>-1790.1050563898855</v>
      </c>
      <c r="M66" s="38"/>
      <c r="N66" s="38">
        <v>-583462.72342788579</v>
      </c>
      <c r="O66" s="38"/>
      <c r="P66" s="38">
        <v>-52199.311460000004</v>
      </c>
      <c r="Q66" s="38"/>
      <c r="R66" s="38">
        <v>-76307.665110875649</v>
      </c>
      <c r="S66" s="38"/>
      <c r="T66" s="38">
        <v>0</v>
      </c>
    </row>
    <row r="67" spans="1:20" x14ac:dyDescent="0.2">
      <c r="A67" s="26">
        <f>A66+1</f>
        <v>30</v>
      </c>
      <c r="C67" s="26"/>
      <c r="D67" s="144"/>
      <c r="F67" s="159">
        <f>SUM(H67:T67)</f>
        <v>1</v>
      </c>
      <c r="H67" s="47">
        <f>IFERROR(H66/$F66,0)</f>
        <v>0</v>
      </c>
      <c r="J67" s="47">
        <f>IFERROR(J66/$F66,0)</f>
        <v>1.7422032596024926E-5</v>
      </c>
      <c r="L67" s="47">
        <f>IFERROR(L66/$F66,0)</f>
        <v>2.5079499524114082E-3</v>
      </c>
      <c r="N67" s="47">
        <f>IFERROR(N66/$F66,0)</f>
        <v>0.8174354372283783</v>
      </c>
      <c r="P67" s="47">
        <f>IFERROR(P66/$F66,0)</f>
        <v>7.313160768118758E-2</v>
      </c>
      <c r="R67" s="47">
        <f>IFERROR(R66/$F66,0)</f>
        <v>0.10690758310542671</v>
      </c>
      <c r="T67" s="47">
        <f>IFERROR(T66/$F66,0)</f>
        <v>0</v>
      </c>
    </row>
    <row r="68" spans="1:20" x14ac:dyDescent="0.2">
      <c r="D68" s="6"/>
    </row>
    <row r="69" spans="1:20" x14ac:dyDescent="0.2">
      <c r="A69" s="26">
        <f>A67+1</f>
        <v>31</v>
      </c>
      <c r="C69" s="26" t="s">
        <v>270</v>
      </c>
      <c r="D69" s="144" t="s">
        <v>413</v>
      </c>
      <c r="F69" s="38">
        <f>SUM(H69:T69)</f>
        <v>251233.18487320884</v>
      </c>
      <c r="G69" s="145"/>
      <c r="H69" s="38">
        <v>78959.90158724878</v>
      </c>
      <c r="I69" s="38"/>
      <c r="J69" s="38">
        <v>14671.957388417999</v>
      </c>
      <c r="K69" s="38"/>
      <c r="L69" s="38">
        <v>59837.565322128161</v>
      </c>
      <c r="M69" s="38"/>
      <c r="N69" s="38">
        <v>0</v>
      </c>
      <c r="O69" s="38"/>
      <c r="P69" s="38">
        <v>3464.1131800000003</v>
      </c>
      <c r="Q69" s="38"/>
      <c r="R69" s="38">
        <v>94299.647395413922</v>
      </c>
      <c r="S69" s="38"/>
      <c r="T69" s="38">
        <v>0</v>
      </c>
    </row>
    <row r="70" spans="1:20" x14ac:dyDescent="0.2">
      <c r="A70" s="26">
        <f>A69+1</f>
        <v>32</v>
      </c>
      <c r="C70" s="26"/>
      <c r="D70" s="144"/>
      <c r="F70" s="159">
        <f>SUM(H70:T70)</f>
        <v>1</v>
      </c>
      <c r="H70" s="47">
        <f>IFERROR(H69/$F69,0)</f>
        <v>0.31428929911109427</v>
      </c>
      <c r="J70" s="47">
        <f>IFERROR(J69/$F69,0)</f>
        <v>5.8399758757277917E-2</v>
      </c>
      <c r="L70" s="47">
        <f>IFERROR(L69/$F69,0)</f>
        <v>0.23817540406665105</v>
      </c>
      <c r="N70" s="47">
        <f>IFERROR(N69/$F69,0)</f>
        <v>0</v>
      </c>
      <c r="P70" s="47">
        <f>IFERROR(P69/$F69,0)</f>
        <v>1.3788437947591407E-2</v>
      </c>
      <c r="R70" s="47">
        <f>IFERROR(R69/$F69,0)</f>
        <v>0.37534710011738542</v>
      </c>
      <c r="T70" s="47">
        <f>IFERROR(T69/$F69,0)</f>
        <v>0</v>
      </c>
    </row>
    <row r="71" spans="1:20" x14ac:dyDescent="0.2">
      <c r="D71" s="6"/>
    </row>
    <row r="72" spans="1:20" x14ac:dyDescent="0.2">
      <c r="A72" s="26">
        <f>A70+1</f>
        <v>33</v>
      </c>
      <c r="C72" s="26" t="s">
        <v>277</v>
      </c>
      <c r="D72" s="144" t="s">
        <v>413</v>
      </c>
      <c r="F72" s="38">
        <f>SUM(H72:T72)</f>
        <v>-91934.117047230437</v>
      </c>
      <c r="H72" s="38">
        <v>-34952.348121982708</v>
      </c>
      <c r="I72" s="38"/>
      <c r="J72" s="38">
        <v>-9130.3820732125678</v>
      </c>
      <c r="K72" s="38"/>
      <c r="L72" s="38">
        <v>-18389.293021966998</v>
      </c>
      <c r="M72" s="38"/>
      <c r="N72" s="38">
        <v>0</v>
      </c>
      <c r="O72" s="38"/>
      <c r="P72" s="38">
        <v>-517.39716281437416</v>
      </c>
      <c r="Q72" s="38"/>
      <c r="R72" s="38">
        <v>-28944.696667253786</v>
      </c>
      <c r="S72" s="38"/>
      <c r="T72" s="38">
        <v>0</v>
      </c>
    </row>
    <row r="73" spans="1:20" x14ac:dyDescent="0.2">
      <c r="A73" s="26">
        <f>A72+1</f>
        <v>34</v>
      </c>
      <c r="C73" s="26"/>
      <c r="D73" s="144"/>
      <c r="F73" s="159">
        <f>SUM(H73:T73)</f>
        <v>1</v>
      </c>
      <c r="H73" s="47">
        <f>IFERROR(H72/$F72,0)</f>
        <v>0.38018908806211965</v>
      </c>
      <c r="J73" s="47">
        <f>IFERROR(J72/$F72,0)</f>
        <v>9.9314404341555862E-2</v>
      </c>
      <c r="L73" s="47">
        <f>IFERROR(L72/$F72,0)</f>
        <v>0.20002686285135737</v>
      </c>
      <c r="N73" s="47">
        <f>IFERROR(N72/$F72,0)</f>
        <v>0</v>
      </c>
      <c r="P73" s="47">
        <f>IFERROR(P72/$F72,0)</f>
        <v>5.6279124598386625E-3</v>
      </c>
      <c r="R73" s="47">
        <f>IFERROR(R72/$F72,0)</f>
        <v>0.31484173228512841</v>
      </c>
      <c r="T73" s="47">
        <f>IFERROR(T72/$F72,0)</f>
        <v>0</v>
      </c>
    </row>
    <row r="74" spans="1:20" x14ac:dyDescent="0.2">
      <c r="D74" s="6"/>
    </row>
    <row r="75" spans="1:20" x14ac:dyDescent="0.2">
      <c r="A75" s="26">
        <f>A73+1</f>
        <v>35</v>
      </c>
      <c r="C75" s="26" t="s">
        <v>280</v>
      </c>
      <c r="D75" s="6" t="s">
        <v>414</v>
      </c>
      <c r="F75" s="38">
        <f>SUM(H75:T75)</f>
        <v>2617400.5591033893</v>
      </c>
      <c r="G75" s="145"/>
      <c r="H75" s="38">
        <v>64265.914186375026</v>
      </c>
      <c r="I75" s="38"/>
      <c r="J75" s="38">
        <v>6859.0367649895697</v>
      </c>
      <c r="K75" s="38"/>
      <c r="L75" s="38">
        <v>326867.19951100257</v>
      </c>
      <c r="M75" s="38"/>
      <c r="N75" s="38">
        <v>1500818.190968842</v>
      </c>
      <c r="O75" s="38"/>
      <c r="P75" s="38">
        <v>294513.09468774137</v>
      </c>
      <c r="Q75" s="38"/>
      <c r="R75" s="38">
        <v>424077.12298443884</v>
      </c>
      <c r="S75" s="38"/>
      <c r="T75" s="38">
        <v>0</v>
      </c>
    </row>
    <row r="76" spans="1:20" x14ac:dyDescent="0.2">
      <c r="A76" s="26">
        <f>A75+1</f>
        <v>36</v>
      </c>
      <c r="C76" s="26"/>
      <c r="D76" s="6"/>
      <c r="F76" s="159">
        <f>SUM(H76:T76)</f>
        <v>1</v>
      </c>
      <c r="H76" s="47">
        <f>IFERROR(H75/$F75,0)</f>
        <v>2.4553335546161039E-2</v>
      </c>
      <c r="J76" s="47">
        <f>IFERROR(J75/$F75,0)</f>
        <v>2.6205529532473187E-3</v>
      </c>
      <c r="L76" s="47">
        <f>IFERROR(L75/$F75,0)</f>
        <v>0.12488237552106791</v>
      </c>
      <c r="N76" s="47">
        <f>IFERROR(N75/$F75,0)</f>
        <v>0.57340027140628369</v>
      </c>
      <c r="P76" s="47">
        <f>IFERROR(P75/$F75,0)</f>
        <v>0.11252121638906851</v>
      </c>
      <c r="R76" s="47">
        <f>IFERROR(R75/$F75,0)</f>
        <v>0.1620222481841716</v>
      </c>
      <c r="T76" s="47">
        <f>IFERROR(T75/$F75,0)</f>
        <v>0</v>
      </c>
    </row>
    <row r="77" spans="1:20" x14ac:dyDescent="0.2">
      <c r="D77" s="6"/>
    </row>
    <row r="78" spans="1:20" x14ac:dyDescent="0.2">
      <c r="A78" s="26">
        <f>A76+1</f>
        <v>37</v>
      </c>
      <c r="C78" s="26" t="s">
        <v>291</v>
      </c>
      <c r="D78" s="6" t="s">
        <v>414</v>
      </c>
      <c r="F78" s="38">
        <f>SUM(H78:T78)</f>
        <v>47557.406264227749</v>
      </c>
      <c r="G78" s="145"/>
      <c r="H78" s="38">
        <v>2200.52310990347</v>
      </c>
      <c r="I78" s="38"/>
      <c r="J78" s="38">
        <v>360.82762043887794</v>
      </c>
      <c r="K78" s="38"/>
      <c r="L78" s="38">
        <v>6652.690398534809</v>
      </c>
      <c r="M78" s="38"/>
      <c r="N78" s="38">
        <v>28225.624466028778</v>
      </c>
      <c r="O78" s="38"/>
      <c r="P78" s="38">
        <v>2923.1438125352438</v>
      </c>
      <c r="Q78" s="38"/>
      <c r="R78" s="38">
        <v>7194.5968567865684</v>
      </c>
      <c r="S78" s="38"/>
      <c r="T78" s="38">
        <v>0</v>
      </c>
    </row>
    <row r="79" spans="1:20" x14ac:dyDescent="0.2">
      <c r="A79" s="26">
        <f>A78+1</f>
        <v>38</v>
      </c>
      <c r="C79" s="26"/>
      <c r="D79" s="157"/>
      <c r="F79" s="159">
        <f>SUM(H79:T79)</f>
        <v>1</v>
      </c>
      <c r="H79" s="47">
        <f>IFERROR(H78/$F78,0)</f>
        <v>4.6270881504290186E-2</v>
      </c>
      <c r="J79" s="47">
        <f>IFERROR(J78/$F78,0)</f>
        <v>7.5872014220903635E-3</v>
      </c>
      <c r="L79" s="47">
        <f>IFERROR(L78/$F78,0)</f>
        <v>0.1398875784262209</v>
      </c>
      <c r="N79" s="47">
        <f>IFERROR(N78/$F78,0)</f>
        <v>0.59350638908286801</v>
      </c>
      <c r="P79" s="47">
        <f>IFERROR(P78/$F78,0)</f>
        <v>6.1465585324278003E-2</v>
      </c>
      <c r="R79" s="47">
        <f>IFERROR(R78/$F78,0)</f>
        <v>0.15128236424025251</v>
      </c>
      <c r="T79" s="47">
        <f>IFERROR(T78/$F78,0)</f>
        <v>0</v>
      </c>
    </row>
    <row r="80" spans="1:20" x14ac:dyDescent="0.2">
      <c r="C80" s="26"/>
      <c r="D80" s="157"/>
      <c r="F80" s="159"/>
      <c r="H80" s="47"/>
      <c r="J80" s="47"/>
      <c r="L80" s="47"/>
      <c r="N80" s="47"/>
      <c r="P80" s="47"/>
      <c r="R80" s="47"/>
      <c r="T80" s="47"/>
    </row>
    <row r="81" spans="1:20" x14ac:dyDescent="0.2">
      <c r="A81" s="26">
        <f>A79+1</f>
        <v>39</v>
      </c>
      <c r="C81" s="26" t="s">
        <v>283</v>
      </c>
      <c r="D81" s="144" t="s">
        <v>413</v>
      </c>
      <c r="F81" s="38">
        <f>SUM(H81:T81)</f>
        <v>24483.257915889251</v>
      </c>
      <c r="G81" s="145"/>
      <c r="H81" s="38">
        <v>2346.6664252457413</v>
      </c>
      <c r="I81" s="38"/>
      <c r="J81" s="38">
        <v>19.289255075244643</v>
      </c>
      <c r="K81" s="38"/>
      <c r="L81" s="38">
        <v>1020.3124362795184</v>
      </c>
      <c r="M81" s="38"/>
      <c r="N81" s="38">
        <v>16881.87280396025</v>
      </c>
      <c r="O81" s="38"/>
      <c r="P81" s="38">
        <v>981.74718392973955</v>
      </c>
      <c r="Q81" s="38"/>
      <c r="R81" s="38">
        <v>3233.3698113987543</v>
      </c>
      <c r="S81" s="38"/>
      <c r="T81" s="38">
        <v>0</v>
      </c>
    </row>
    <row r="82" spans="1:20" x14ac:dyDescent="0.2">
      <c r="A82" s="26">
        <f>A81+1</f>
        <v>40</v>
      </c>
      <c r="C82" s="26"/>
      <c r="D82" s="144"/>
      <c r="F82" s="159">
        <f>SUM(H82:T82)</f>
        <v>0.99999999999999978</v>
      </c>
      <c r="H82" s="47">
        <f>IFERROR(H81/$F81,0)</f>
        <v>9.584780070150678E-2</v>
      </c>
      <c r="J82" s="47">
        <f>IFERROR(J81/$F81,0)</f>
        <v>7.8785491463234636E-4</v>
      </c>
      <c r="L82" s="47">
        <f>IFERROR(L81/$F81,0)</f>
        <v>4.1673883426165743E-2</v>
      </c>
      <c r="N82" s="47">
        <f>IFERROR(N81/$F81,0)</f>
        <v>0.68952722149792733</v>
      </c>
      <c r="P82" s="47">
        <f>IFERROR(P81/$F81,0)</f>
        <v>4.0098715101661409E-2</v>
      </c>
      <c r="R82" s="47">
        <f>IFERROR(R81/$F81,0)</f>
        <v>0.13206452435810628</v>
      </c>
      <c r="T82" s="47">
        <f>IFERROR(T81/$F81,0)</f>
        <v>0</v>
      </c>
    </row>
    <row r="83" spans="1:20" x14ac:dyDescent="0.2">
      <c r="D83" s="6"/>
    </row>
    <row r="84" spans="1:20" x14ac:dyDescent="0.2">
      <c r="A84" s="26">
        <f>A82+1</f>
        <v>41</v>
      </c>
      <c r="C84" s="26" t="s">
        <v>282</v>
      </c>
      <c r="D84" s="6" t="s">
        <v>414</v>
      </c>
      <c r="F84" s="38">
        <f>SUM(H84:T84)</f>
        <v>2606329.5708189611</v>
      </c>
      <c r="G84" s="145"/>
      <c r="H84" s="38">
        <v>63888.057654086675</v>
      </c>
      <c r="I84" s="38"/>
      <c r="J84" s="38">
        <v>6818.7085150973935</v>
      </c>
      <c r="K84" s="38"/>
      <c r="L84" s="38">
        <v>324984.5213460137</v>
      </c>
      <c r="M84" s="38"/>
      <c r="N84" s="38">
        <v>1495554.0249630243</v>
      </c>
      <c r="O84" s="38"/>
      <c r="P84" s="38">
        <v>292917.65784101782</v>
      </c>
      <c r="Q84" s="38"/>
      <c r="R84" s="38">
        <v>422166.60049972107</v>
      </c>
      <c r="S84" s="38"/>
      <c r="T84" s="38">
        <v>0</v>
      </c>
    </row>
    <row r="85" spans="1:20" x14ac:dyDescent="0.2">
      <c r="A85" s="26">
        <f>A84+1</f>
        <v>42</v>
      </c>
      <c r="C85" s="26"/>
      <c r="D85" s="6"/>
      <c r="F85" s="159">
        <f>SUM(H85:T85)</f>
        <v>0.99999999999999989</v>
      </c>
      <c r="H85" s="47">
        <f>IFERROR(H84/$F84,0)</f>
        <v>2.4512655026206743E-2</v>
      </c>
      <c r="J85" s="47">
        <f>IFERROR(J84/$F84,0)</f>
        <v>2.6162111620269182E-3</v>
      </c>
      <c r="L85" s="47">
        <f>IFERROR(L84/$F84,0)</f>
        <v>0.12469049385949185</v>
      </c>
      <c r="N85" s="47">
        <f>IFERROR(N84/$F84,0)</f>
        <v>0.57381615959377352</v>
      </c>
      <c r="P85" s="47">
        <f>IFERROR(P84/$F84,0)</f>
        <v>0.11238703697360009</v>
      </c>
      <c r="R85" s="47">
        <f>IFERROR(R84/$F84,0)</f>
        <v>0.1619774433849008</v>
      </c>
      <c r="T85" s="47">
        <f>IFERROR(T84/$F84,0)</f>
        <v>0</v>
      </c>
    </row>
    <row r="86" spans="1:20" x14ac:dyDescent="0.2">
      <c r="C86" s="26"/>
      <c r="D86" s="6"/>
      <c r="F86" s="159"/>
      <c r="H86" s="47"/>
      <c r="J86" s="47"/>
      <c r="L86" s="47"/>
      <c r="N86" s="47"/>
      <c r="P86" s="47"/>
      <c r="R86" s="47"/>
      <c r="T86" s="47"/>
    </row>
    <row r="87" spans="1:20" x14ac:dyDescent="0.2">
      <c r="A87" s="26">
        <f>A85+1</f>
        <v>43</v>
      </c>
      <c r="C87" s="26" t="s">
        <v>269</v>
      </c>
      <c r="D87" s="144" t="s">
        <v>413</v>
      </c>
      <c r="F87" s="38">
        <f>SUM(H87:T87)</f>
        <v>211517.76996137531</v>
      </c>
      <c r="G87" s="145"/>
      <c r="H87" s="38">
        <v>38917.497387146534</v>
      </c>
      <c r="I87" s="38"/>
      <c r="J87" s="38">
        <v>1921.1219134951625</v>
      </c>
      <c r="K87" s="38"/>
      <c r="L87" s="38">
        <v>78518.22645649148</v>
      </c>
      <c r="M87" s="38"/>
      <c r="N87" s="38">
        <v>87003.762408956027</v>
      </c>
      <c r="O87" s="38"/>
      <c r="P87" s="38">
        <v>0</v>
      </c>
      <c r="Q87" s="38"/>
      <c r="R87" s="38">
        <v>5157.1617952860906</v>
      </c>
      <c r="S87" s="38"/>
      <c r="T87" s="38">
        <v>0</v>
      </c>
    </row>
    <row r="88" spans="1:20" x14ac:dyDescent="0.2">
      <c r="A88" s="26">
        <f>A87+1</f>
        <v>44</v>
      </c>
      <c r="C88" s="26"/>
      <c r="D88" s="144"/>
      <c r="F88" s="159">
        <f>SUM(H88:T88)</f>
        <v>0.99999999999999989</v>
      </c>
      <c r="H88" s="47">
        <f>IFERROR(H87/$F87,0)</f>
        <v>0.18399162110234593</v>
      </c>
      <c r="J88" s="47">
        <f>IFERROR(J87/$F87,0)</f>
        <v>9.0825556351410725E-3</v>
      </c>
      <c r="L88" s="47">
        <f>IFERROR(L87/$F87,0)</f>
        <v>0.37121338065747139</v>
      </c>
      <c r="N88" s="47">
        <f>IFERROR(N87/$F87,0)</f>
        <v>0.4113307474111681</v>
      </c>
      <c r="P88" s="47">
        <f>IFERROR(P87/$F87,0)</f>
        <v>0</v>
      </c>
      <c r="R88" s="47">
        <f>IFERROR(R87/$F87,0)</f>
        <v>2.4381695193873433E-2</v>
      </c>
      <c r="T88" s="47">
        <f>IFERROR(T87/$F87,0)</f>
        <v>0</v>
      </c>
    </row>
    <row r="89" spans="1:20" x14ac:dyDescent="0.2">
      <c r="D89" s="6"/>
    </row>
    <row r="90" spans="1:20" x14ac:dyDescent="0.2">
      <c r="A90" s="26">
        <f>A88+1</f>
        <v>45</v>
      </c>
      <c r="C90" s="26" t="s">
        <v>276</v>
      </c>
      <c r="D90" s="144" t="s">
        <v>413</v>
      </c>
      <c r="F90" s="38">
        <f>SUM(H90:T90)</f>
        <v>-77738.765516644664</v>
      </c>
      <c r="H90" s="38">
        <v>-23485.914549559013</v>
      </c>
      <c r="I90" s="38"/>
      <c r="J90" s="38">
        <v>-1066.4351039073858</v>
      </c>
      <c r="K90" s="38"/>
      <c r="L90" s="38">
        <v>-24764.875005545604</v>
      </c>
      <c r="M90" s="38"/>
      <c r="N90" s="38">
        <v>-25533.312542571392</v>
      </c>
      <c r="O90" s="38"/>
      <c r="P90" s="38">
        <v>0</v>
      </c>
      <c r="Q90" s="38"/>
      <c r="R90" s="38">
        <v>-2888.2283150612566</v>
      </c>
      <c r="S90" s="38"/>
      <c r="T90" s="38">
        <v>0</v>
      </c>
    </row>
    <row r="91" spans="1:20" x14ac:dyDescent="0.2">
      <c r="A91" s="26">
        <f>A90+1</f>
        <v>46</v>
      </c>
      <c r="C91" s="26"/>
      <c r="D91" s="144"/>
      <c r="F91" s="159">
        <f>SUM(H91:T91)</f>
        <v>0.99999999999999989</v>
      </c>
      <c r="H91" s="47">
        <f>IFERROR(H90/$F90,0)</f>
        <v>0.30211329435801804</v>
      </c>
      <c r="J91" s="47">
        <f>IFERROR(J90/$F90,0)</f>
        <v>1.3718189333467756E-2</v>
      </c>
      <c r="L91" s="47">
        <f>IFERROR(L90/$F90,0)</f>
        <v>0.31856532376042412</v>
      </c>
      <c r="N91" s="47">
        <f>IFERROR(N90/$F90,0)</f>
        <v>0.32845019306493167</v>
      </c>
      <c r="P91" s="47">
        <f>IFERROR(P90/$F90,0)</f>
        <v>0</v>
      </c>
      <c r="R91" s="47">
        <f>IFERROR(R90/$F90,0)</f>
        <v>3.7152999483158214E-2</v>
      </c>
      <c r="T91" s="47">
        <f>IFERROR(T90/$F90,0)</f>
        <v>0</v>
      </c>
    </row>
    <row r="92" spans="1:20" x14ac:dyDescent="0.2">
      <c r="D92" s="6"/>
    </row>
    <row r="93" spans="1:20" x14ac:dyDescent="0.2">
      <c r="A93" s="26">
        <f>A91+1</f>
        <v>47</v>
      </c>
      <c r="C93" s="26" t="s">
        <v>289</v>
      </c>
      <c r="D93" s="144" t="s">
        <v>414</v>
      </c>
      <c r="F93" s="38">
        <f>SUM(H93:T93)</f>
        <v>8297.3820979529337</v>
      </c>
      <c r="H93" s="38">
        <v>785.76551205461601</v>
      </c>
      <c r="I93" s="38"/>
      <c r="J93" s="38">
        <v>146.02723734252487</v>
      </c>
      <c r="K93" s="38"/>
      <c r="L93" s="38">
        <v>1868.7370786255701</v>
      </c>
      <c r="M93" s="38"/>
      <c r="N93" s="38">
        <v>4399.3835182255007</v>
      </c>
      <c r="O93" s="38"/>
      <c r="P93" s="38">
        <v>64.011170701021854</v>
      </c>
      <c r="Q93" s="38"/>
      <c r="R93" s="38">
        <v>1033.4575810037009</v>
      </c>
      <c r="S93" s="38"/>
      <c r="T93" s="38">
        <v>0</v>
      </c>
    </row>
    <row r="94" spans="1:20" x14ac:dyDescent="0.2">
      <c r="A94" s="26">
        <f>A93+1</f>
        <v>48</v>
      </c>
      <c r="C94" s="26"/>
      <c r="D94" s="144"/>
      <c r="F94" s="159">
        <f>SUM(H94:T94)</f>
        <v>1</v>
      </c>
      <c r="H94" s="47">
        <f>IFERROR(H93/$F93,0)</f>
        <v>9.4700413067451E-2</v>
      </c>
      <c r="J94" s="47">
        <f>IFERROR(J93/$F93,0)</f>
        <v>1.7599194013079328E-2</v>
      </c>
      <c r="L94" s="47">
        <f>IFERROR(L93/$F93,0)</f>
        <v>0.22522008225782569</v>
      </c>
      <c r="N94" s="47">
        <f>IFERROR(N93/$F93,0)</f>
        <v>0.53021344157585348</v>
      </c>
      <c r="P94" s="47">
        <f>IFERROR(P93/$F93,0)</f>
        <v>7.7146225092868991E-3</v>
      </c>
      <c r="R94" s="47">
        <f>IFERROR(R93/$F93,0)</f>
        <v>0.12455224657650364</v>
      </c>
      <c r="T94" s="47">
        <f>IFERROR(T93/$F93,0)</f>
        <v>0</v>
      </c>
    </row>
    <row r="102" spans="2:2" x14ac:dyDescent="0.2">
      <c r="B102" s="13"/>
    </row>
  </sheetData>
  <mergeCells count="4">
    <mergeCell ref="C6:T6"/>
    <mergeCell ref="C7:T7"/>
    <mergeCell ref="A56:T56"/>
    <mergeCell ref="A57:T57"/>
  </mergeCells>
  <pageMargins left="0.7" right="0.7" top="0.75" bottom="0.75" header="0.3" footer="0.3"/>
  <pageSetup scale="75" firstPageNumber="7" fitToHeight="0" orientation="landscape" useFirstPageNumber="1" r:id="rId1"/>
  <headerFooter>
    <oddHeader>&amp;R&amp;"Arial,Regular"&amp;10Filed: 2025-02-28
EB-2025-0064
Phase 3 Exhibit 7
Tab 3
Schedule 2
Attachment 12
Page &amp;P of 14</oddHeader>
  </headerFooter>
  <rowBreaks count="1" manualBreakCount="1">
    <brk id="5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F233-74F0-4A2A-9422-5A90F68CB0BB}">
  <dimension ref="A6:AP104"/>
  <sheetViews>
    <sheetView view="pageBreakPreview" topLeftCell="A53" zoomScale="80" zoomScaleNormal="100" zoomScaleSheetLayoutView="80" workbookViewId="0">
      <selection activeCell="X50" sqref="X50"/>
    </sheetView>
  </sheetViews>
  <sheetFormatPr defaultColWidth="9.28515625" defaultRowHeight="12.75" x14ac:dyDescent="0.2"/>
  <cols>
    <col min="1" max="1" width="4.7109375" style="26" customWidth="1"/>
    <col min="2" max="2" width="0.7109375" style="1" customWidth="1"/>
    <col min="3" max="3" width="23" style="1" bestFit="1" customWidth="1"/>
    <col min="4" max="4" width="4.5703125" style="1" bestFit="1" customWidth="1"/>
    <col min="5" max="5" width="0.7109375" style="1" customWidth="1"/>
    <col min="6" max="6" width="12.28515625" style="1" bestFit="1" customWidth="1"/>
    <col min="7" max="7" width="0.7109375" style="1" customWidth="1"/>
    <col min="8" max="8" width="13" style="1" bestFit="1" customWidth="1"/>
    <col min="9" max="9" width="13.7109375" style="1" customWidth="1"/>
    <col min="10" max="10" width="11.28515625" style="1" bestFit="1" customWidth="1"/>
    <col min="11" max="11" width="9.5703125" style="1" bestFit="1" customWidth="1"/>
    <col min="12" max="12" width="0.7109375" style="1" customWidth="1"/>
    <col min="13" max="16" width="11.28515625" style="1" bestFit="1" customWidth="1"/>
    <col min="17" max="17" width="9.5703125" style="1" bestFit="1" customWidth="1"/>
    <col min="18" max="18" width="0.7109375" style="1" customWidth="1"/>
    <col min="19" max="19" width="10.7109375" style="1" bestFit="1" customWidth="1"/>
    <col min="20" max="20" width="9.28515625" style="1"/>
    <col min="21" max="21" width="1.7109375" style="1" customWidth="1"/>
    <col min="22" max="22" width="10.7109375" style="1" customWidth="1"/>
    <col min="23" max="23" width="1.7109375" style="1" customWidth="1"/>
    <col min="24" max="24" width="10.7109375" style="1" customWidth="1"/>
    <col min="25" max="25" width="1.7109375" style="1" customWidth="1"/>
    <col min="26" max="26" width="10.7109375" style="1" customWidth="1"/>
    <col min="27" max="27" width="1.7109375" style="1" customWidth="1"/>
    <col min="28" max="28" width="10.7109375" style="1" customWidth="1"/>
    <col min="29" max="29" width="1.7109375" style="1" customWidth="1"/>
    <col min="30" max="30" width="10.7109375" style="1" customWidth="1"/>
    <col min="31" max="31" width="1.7109375" style="1" customWidth="1"/>
    <col min="32" max="32" width="10.7109375" style="1" customWidth="1"/>
    <col min="33" max="33" width="1.7109375" style="1" customWidth="1"/>
    <col min="34" max="34" width="10.7109375" style="1" customWidth="1"/>
    <col min="35" max="35" width="1.7109375" style="1" customWidth="1"/>
    <col min="36" max="36" width="10.7109375" style="1" customWidth="1"/>
    <col min="37" max="37" width="1.7109375" style="1" customWidth="1"/>
    <col min="38" max="38" width="10.7109375" style="1" customWidth="1"/>
    <col min="39" max="39" width="1.7109375" style="1" customWidth="1"/>
    <col min="40" max="40" width="10.7109375" style="1" customWidth="1"/>
    <col min="41" max="41" width="9.28515625" style="1"/>
    <col min="42" max="42" width="12.28515625" style="1" bestFit="1" customWidth="1"/>
    <col min="43" max="16384" width="9.28515625" style="1"/>
  </cols>
  <sheetData>
    <row r="6" spans="1:19" ht="15" customHeight="1" x14ac:dyDescent="0.2">
      <c r="A6" s="233" t="s">
        <v>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</row>
    <row r="7" spans="1:19" ht="15" customHeight="1" x14ac:dyDescent="0.2">
      <c r="A7" s="233" t="s">
        <v>423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</row>
    <row r="9" spans="1:19" x14ac:dyDescent="0.2">
      <c r="H9" s="230" t="s">
        <v>293</v>
      </c>
      <c r="I9" s="230"/>
      <c r="J9" s="230"/>
      <c r="K9" s="230"/>
      <c r="M9" s="230" t="s">
        <v>294</v>
      </c>
      <c r="N9" s="230"/>
      <c r="O9" s="230"/>
      <c r="P9" s="230"/>
      <c r="Q9" s="230"/>
    </row>
    <row r="10" spans="1:19" x14ac:dyDescent="0.2">
      <c r="H10" s="26"/>
      <c r="I10" s="26"/>
      <c r="J10" s="26"/>
      <c r="K10" s="26" t="s">
        <v>218</v>
      </c>
      <c r="Q10" s="26" t="s">
        <v>295</v>
      </c>
      <c r="S10" s="19"/>
    </row>
    <row r="11" spans="1:19" x14ac:dyDescent="0.2">
      <c r="A11" s="26" t="s">
        <v>3</v>
      </c>
      <c r="C11" s="26" t="s">
        <v>11</v>
      </c>
      <c r="H11" s="26" t="s">
        <v>296</v>
      </c>
      <c r="I11" s="26" t="s">
        <v>296</v>
      </c>
      <c r="J11" s="19" t="s">
        <v>297</v>
      </c>
      <c r="K11" s="19" t="s">
        <v>298</v>
      </c>
      <c r="L11" s="40"/>
      <c r="M11" s="19" t="s">
        <v>11</v>
      </c>
      <c r="N11" s="19" t="s">
        <v>11</v>
      </c>
      <c r="O11" s="19" t="s">
        <v>11</v>
      </c>
      <c r="P11" s="19" t="s">
        <v>424</v>
      </c>
      <c r="Q11" s="19" t="s">
        <v>298</v>
      </c>
      <c r="R11" s="19"/>
      <c r="S11" s="19" t="s">
        <v>11</v>
      </c>
    </row>
    <row r="12" spans="1:19" x14ac:dyDescent="0.2">
      <c r="A12" s="121" t="s">
        <v>5</v>
      </c>
      <c r="C12" s="121" t="s">
        <v>418</v>
      </c>
      <c r="D12" s="2"/>
      <c r="F12" s="121" t="s">
        <v>82</v>
      </c>
      <c r="H12" s="121" t="s">
        <v>425</v>
      </c>
      <c r="I12" s="121" t="s">
        <v>300</v>
      </c>
      <c r="J12" s="121" t="s">
        <v>301</v>
      </c>
      <c r="K12" s="121" t="s">
        <v>88</v>
      </c>
      <c r="L12" s="26"/>
      <c r="M12" s="18" t="s">
        <v>104</v>
      </c>
      <c r="N12" s="18" t="s">
        <v>112</v>
      </c>
      <c r="O12" s="18" t="s">
        <v>302</v>
      </c>
      <c r="P12" s="18" t="s">
        <v>303</v>
      </c>
      <c r="Q12" s="18" t="s">
        <v>88</v>
      </c>
      <c r="R12" s="19"/>
      <c r="S12" s="18" t="s">
        <v>216</v>
      </c>
    </row>
    <row r="13" spans="1:19" x14ac:dyDescent="0.2">
      <c r="F13" s="26" t="s">
        <v>64</v>
      </c>
      <c r="G13" s="26"/>
      <c r="H13" s="122" t="s">
        <v>13</v>
      </c>
      <c r="I13" s="122" t="s">
        <v>14</v>
      </c>
      <c r="J13" s="122" t="s">
        <v>15</v>
      </c>
      <c r="K13" s="122" t="s">
        <v>16</v>
      </c>
      <c r="M13" s="122" t="s">
        <v>65</v>
      </c>
      <c r="N13" s="122" t="s">
        <v>66</v>
      </c>
      <c r="O13" s="122" t="s">
        <v>67</v>
      </c>
      <c r="P13" s="122" t="s">
        <v>68</v>
      </c>
      <c r="Q13" s="122" t="s">
        <v>69</v>
      </c>
      <c r="R13" s="26"/>
      <c r="S13" s="122" t="s">
        <v>70</v>
      </c>
    </row>
    <row r="15" spans="1:19" x14ac:dyDescent="0.2">
      <c r="A15" s="26">
        <v>1</v>
      </c>
      <c r="C15" s="19" t="s">
        <v>324</v>
      </c>
      <c r="D15" s="6" t="s">
        <v>414</v>
      </c>
      <c r="F15" s="10">
        <f>SUM(H15:S15)</f>
        <v>1639663.1917908953</v>
      </c>
      <c r="H15" s="10">
        <v>0</v>
      </c>
      <c r="I15" s="10">
        <v>0</v>
      </c>
      <c r="J15" s="10">
        <v>306243.27582367021</v>
      </c>
      <c r="K15" s="10">
        <v>0</v>
      </c>
      <c r="L15" s="10"/>
      <c r="M15" s="10">
        <v>407980.07155946712</v>
      </c>
      <c r="N15" s="10">
        <v>583743.7291515196</v>
      </c>
      <c r="O15" s="10">
        <v>293237.9955716416</v>
      </c>
      <c r="P15" s="10">
        <v>48458.119684596852</v>
      </c>
      <c r="Q15" s="10">
        <v>0</v>
      </c>
      <c r="R15" s="10"/>
      <c r="S15" s="10">
        <v>0</v>
      </c>
    </row>
    <row r="16" spans="1:19" x14ac:dyDescent="0.2">
      <c r="A16" s="26">
        <f>A15+1</f>
        <v>2</v>
      </c>
      <c r="C16" s="19"/>
      <c r="D16" s="6"/>
      <c r="F16" s="47">
        <f>SUM(H16:S16)</f>
        <v>1</v>
      </c>
      <c r="H16" s="47">
        <f>IFERROR(H15/$F15,0)</f>
        <v>0</v>
      </c>
      <c r="I16" s="47">
        <f>IFERROR(I15/$F15,0)</f>
        <v>0</v>
      </c>
      <c r="J16" s="47">
        <f>IFERROR(J15/$F15,0)</f>
        <v>0.18677206230944357</v>
      </c>
      <c r="K16" s="47">
        <f>IFERROR(K15/$F15,0)</f>
        <v>0</v>
      </c>
      <c r="M16" s="47">
        <f>IFERROR(M15/$F15,0)</f>
        <v>0.2488194365782265</v>
      </c>
      <c r="N16" s="47">
        <f>IFERROR(N15/$F15,0)</f>
        <v>0.35601441324906186</v>
      </c>
      <c r="O16" s="47">
        <f>IFERROR(O15/$F15,0)</f>
        <v>0.1788403844397807</v>
      </c>
      <c r="P16" s="47">
        <f>IFERROR(P15/$F15,0)</f>
        <v>2.9553703423487395E-2</v>
      </c>
      <c r="Q16" s="47">
        <f>IFERROR(Q15/$F15,0)</f>
        <v>0</v>
      </c>
      <c r="S16" s="47">
        <f>IFERROR(S15/$F15,0)</f>
        <v>0</v>
      </c>
    </row>
    <row r="17" spans="1:22" x14ac:dyDescent="0.2">
      <c r="C17" s="19"/>
      <c r="D17" s="6"/>
      <c r="F17" s="60"/>
      <c r="H17" s="47"/>
      <c r="I17" s="47"/>
      <c r="J17" s="47"/>
      <c r="K17" s="47"/>
    </row>
    <row r="18" spans="1:22" x14ac:dyDescent="0.2">
      <c r="A18" s="26">
        <f>A16+1</f>
        <v>3</v>
      </c>
      <c r="C18" s="19" t="s">
        <v>309</v>
      </c>
      <c r="D18" s="6" t="s">
        <v>414</v>
      </c>
      <c r="F18" s="10">
        <f>SUM(H18:S18)</f>
        <v>1</v>
      </c>
      <c r="H18" s="10">
        <v>0</v>
      </c>
      <c r="I18" s="10">
        <v>0</v>
      </c>
      <c r="J18" s="10">
        <v>0</v>
      </c>
      <c r="K18" s="10">
        <v>0</v>
      </c>
      <c r="L18" s="10"/>
      <c r="M18" s="10">
        <v>0</v>
      </c>
      <c r="N18" s="10">
        <v>0</v>
      </c>
      <c r="O18" s="10">
        <v>1</v>
      </c>
      <c r="P18" s="10">
        <v>0</v>
      </c>
      <c r="Q18" s="10">
        <v>0</v>
      </c>
      <c r="R18" s="10"/>
      <c r="S18" s="10">
        <v>0</v>
      </c>
    </row>
    <row r="19" spans="1:22" x14ac:dyDescent="0.2">
      <c r="A19" s="26">
        <f>A18+1</f>
        <v>4</v>
      </c>
      <c r="C19" s="19"/>
      <c r="D19" s="6"/>
      <c r="F19" s="47">
        <f>SUM(H19:S19)</f>
        <v>1</v>
      </c>
      <c r="H19" s="47">
        <f>IFERROR(H18/$F18,0)</f>
        <v>0</v>
      </c>
      <c r="I19" s="47">
        <f>IFERROR(I18/$F18,0)</f>
        <v>0</v>
      </c>
      <c r="J19" s="47">
        <f>IFERROR(J18/$F18,0)</f>
        <v>0</v>
      </c>
      <c r="K19" s="47">
        <f>IFERROR(K18/$F18,0)</f>
        <v>0</v>
      </c>
      <c r="M19" s="47">
        <f>IFERROR(M18/$F18,0)</f>
        <v>0</v>
      </c>
      <c r="N19" s="47">
        <f>IFERROR(N18/$F18,0)</f>
        <v>0</v>
      </c>
      <c r="O19" s="47">
        <f>IFERROR(O18/$F18,0)</f>
        <v>1</v>
      </c>
      <c r="P19" s="47">
        <f>IFERROR(P18/$F18,0)</f>
        <v>0</v>
      </c>
      <c r="Q19" s="47">
        <f>IFERROR(Q18/$F18,0)</f>
        <v>0</v>
      </c>
      <c r="S19" s="47">
        <f>IFERROR(S18/$F18,0)</f>
        <v>0</v>
      </c>
    </row>
    <row r="20" spans="1:22" x14ac:dyDescent="0.2">
      <c r="C20" s="6"/>
      <c r="D20" s="6"/>
    </row>
    <row r="21" spans="1:22" x14ac:dyDescent="0.2">
      <c r="A21" s="26">
        <f>A19+1</f>
        <v>5</v>
      </c>
      <c r="C21" s="19" t="s">
        <v>308</v>
      </c>
      <c r="D21" s="6" t="s">
        <v>414</v>
      </c>
      <c r="F21" s="10">
        <f>SUM(H21:S21)</f>
        <v>1</v>
      </c>
      <c r="H21" s="10">
        <v>0</v>
      </c>
      <c r="I21" s="10">
        <v>0</v>
      </c>
      <c r="J21" s="10">
        <v>0</v>
      </c>
      <c r="K21" s="10">
        <v>0</v>
      </c>
      <c r="L21" s="10"/>
      <c r="M21" s="10">
        <v>0</v>
      </c>
      <c r="N21" s="10">
        <v>1</v>
      </c>
      <c r="O21" s="10">
        <v>0</v>
      </c>
      <c r="P21" s="10">
        <v>0</v>
      </c>
      <c r="Q21" s="10">
        <v>0</v>
      </c>
      <c r="R21" s="10"/>
      <c r="S21" s="10">
        <v>0</v>
      </c>
    </row>
    <row r="22" spans="1:22" x14ac:dyDescent="0.2">
      <c r="A22" s="26">
        <f>A21+1</f>
        <v>6</v>
      </c>
      <c r="C22" s="19"/>
      <c r="D22" s="6"/>
      <c r="F22" s="47">
        <f>SUM(H22:S22)</f>
        <v>1</v>
      </c>
      <c r="H22" s="47">
        <f>IFERROR(H21/$F21,0)</f>
        <v>0</v>
      </c>
      <c r="I22" s="47">
        <f>IFERROR(I21/$F21,0)</f>
        <v>0</v>
      </c>
      <c r="J22" s="47">
        <f>IFERROR(J21/$F21,0)</f>
        <v>0</v>
      </c>
      <c r="K22" s="47">
        <f>IFERROR(K21/$F21,0)</f>
        <v>0</v>
      </c>
      <c r="M22" s="47">
        <f>IFERROR(M21/$F21,0)</f>
        <v>0</v>
      </c>
      <c r="N22" s="47">
        <f>IFERROR(N21/$F21,0)</f>
        <v>1</v>
      </c>
      <c r="O22" s="47">
        <f>IFERROR(O21/$F21,0)</f>
        <v>0</v>
      </c>
      <c r="P22" s="47">
        <f>IFERROR(P21/$F21,0)</f>
        <v>0</v>
      </c>
      <c r="Q22" s="47">
        <f>IFERROR(Q21/$F21,0)</f>
        <v>0</v>
      </c>
      <c r="S22" s="47">
        <f>IFERROR(S21/$F21,0)</f>
        <v>0</v>
      </c>
    </row>
    <row r="23" spans="1:22" x14ac:dyDescent="0.2">
      <c r="C23" s="6"/>
      <c r="D23" s="6"/>
    </row>
    <row r="24" spans="1:22" x14ac:dyDescent="0.2">
      <c r="A24" s="26">
        <f>A22+1</f>
        <v>7</v>
      </c>
      <c r="C24" s="19" t="s">
        <v>320</v>
      </c>
      <c r="D24" s="6" t="s">
        <v>414</v>
      </c>
      <c r="F24" s="10">
        <f>SUM(H24:S24)</f>
        <v>1</v>
      </c>
      <c r="H24" s="10">
        <v>0</v>
      </c>
      <c r="I24" s="10">
        <v>0</v>
      </c>
      <c r="J24" s="10">
        <v>0</v>
      </c>
      <c r="K24" s="10">
        <v>0</v>
      </c>
      <c r="L24" s="10"/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/>
      <c r="S24" s="10">
        <v>0</v>
      </c>
    </row>
    <row r="25" spans="1:22" x14ac:dyDescent="0.2">
      <c r="A25" s="26">
        <f>A24+1</f>
        <v>8</v>
      </c>
      <c r="C25" s="19"/>
      <c r="D25" s="6"/>
      <c r="F25" s="47">
        <f>SUM(H25:S25)</f>
        <v>1</v>
      </c>
      <c r="H25" s="47">
        <f>IFERROR(H24/$F24,0)</f>
        <v>0</v>
      </c>
      <c r="I25" s="47">
        <f>IFERROR(I24/$F24,0)</f>
        <v>0</v>
      </c>
      <c r="J25" s="47">
        <f>IFERROR(J24/$F24,0)</f>
        <v>0</v>
      </c>
      <c r="K25" s="47">
        <f>IFERROR(K24/$F24,0)</f>
        <v>0</v>
      </c>
      <c r="M25" s="47">
        <f>IFERROR(M24/$F24,0)</f>
        <v>0</v>
      </c>
      <c r="N25" s="47">
        <f>IFERROR(N24/$F24,0)</f>
        <v>0</v>
      </c>
      <c r="O25" s="47">
        <f>IFERROR(O24/$F24,0)</f>
        <v>0</v>
      </c>
      <c r="P25" s="47">
        <f>IFERROR(P24/$F24,0)</f>
        <v>0</v>
      </c>
      <c r="Q25" s="47">
        <f>IFERROR(Q24/$F24,0)</f>
        <v>1</v>
      </c>
      <c r="S25" s="47">
        <f>IFERROR(S24/$F24,0)</f>
        <v>0</v>
      </c>
    </row>
    <row r="26" spans="1:22" x14ac:dyDescent="0.2">
      <c r="C26" s="19"/>
      <c r="D26" s="6"/>
      <c r="H26" s="47"/>
      <c r="I26" s="47"/>
      <c r="J26" s="47"/>
      <c r="K26" s="47"/>
      <c r="M26" s="47"/>
      <c r="N26" s="47"/>
      <c r="O26" s="47"/>
      <c r="S26" s="47"/>
      <c r="V26" s="5"/>
    </row>
    <row r="27" spans="1:22" x14ac:dyDescent="0.2">
      <c r="A27" s="26">
        <f>A25+1</f>
        <v>9</v>
      </c>
      <c r="C27" s="19" t="s">
        <v>307</v>
      </c>
      <c r="D27" s="6" t="s">
        <v>414</v>
      </c>
      <c r="F27" s="10">
        <f>SUM(H27:S27)</f>
        <v>1</v>
      </c>
      <c r="H27" s="10">
        <v>0</v>
      </c>
      <c r="I27" s="10">
        <v>0</v>
      </c>
      <c r="J27" s="10">
        <v>0</v>
      </c>
      <c r="K27" s="10">
        <v>0</v>
      </c>
      <c r="L27" s="10"/>
      <c r="M27" s="10">
        <v>0</v>
      </c>
      <c r="N27" s="10">
        <v>0</v>
      </c>
      <c r="O27" s="10">
        <v>0</v>
      </c>
      <c r="P27" s="10">
        <v>1</v>
      </c>
      <c r="Q27" s="10">
        <v>0</v>
      </c>
      <c r="R27" s="10"/>
      <c r="S27" s="10">
        <v>0</v>
      </c>
    </row>
    <row r="28" spans="1:22" x14ac:dyDescent="0.2">
      <c r="A28" s="26">
        <f>A27+1</f>
        <v>10</v>
      </c>
      <c r="C28" s="19"/>
      <c r="D28" s="6"/>
      <c r="F28" s="47">
        <f>SUM(H28:S28)</f>
        <v>1</v>
      </c>
      <c r="H28" s="47">
        <f>IFERROR(H27/$F27,0)</f>
        <v>0</v>
      </c>
      <c r="I28" s="47">
        <f>IFERROR(I27/$F27,0)</f>
        <v>0</v>
      </c>
      <c r="J28" s="47">
        <f>IFERROR(J27/$F27,0)</f>
        <v>0</v>
      </c>
      <c r="K28" s="47">
        <f>IFERROR(K27/$F27,0)</f>
        <v>0</v>
      </c>
      <c r="M28" s="47">
        <f>IFERROR(M27/$F27,0)</f>
        <v>0</v>
      </c>
      <c r="N28" s="47">
        <f>IFERROR(N27/$F27,0)</f>
        <v>0</v>
      </c>
      <c r="O28" s="47">
        <f>IFERROR(O27/$F27,0)</f>
        <v>0</v>
      </c>
      <c r="P28" s="47">
        <f>IFERROR(P27/$F27,0)</f>
        <v>1</v>
      </c>
      <c r="Q28" s="47">
        <f>IFERROR(Q27/$F27,0)</f>
        <v>0</v>
      </c>
      <c r="S28" s="47">
        <f>IFERROR(S27/$F27,0)</f>
        <v>0</v>
      </c>
    </row>
    <row r="29" spans="1:22" x14ac:dyDescent="0.2">
      <c r="C29" s="6"/>
      <c r="D29" s="6"/>
    </row>
    <row r="30" spans="1:22" x14ac:dyDescent="0.2">
      <c r="A30" s="26">
        <f>A28+1</f>
        <v>11</v>
      </c>
      <c r="C30" s="19" t="s">
        <v>321</v>
      </c>
      <c r="D30" s="6" t="s">
        <v>414</v>
      </c>
      <c r="F30" s="10">
        <f>SUM(H30:S30)</f>
        <v>1</v>
      </c>
      <c r="H30" s="10">
        <v>0</v>
      </c>
      <c r="I30" s="10">
        <v>0</v>
      </c>
      <c r="J30" s="10">
        <v>0</v>
      </c>
      <c r="K30" s="10">
        <v>1</v>
      </c>
      <c r="L30" s="10"/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/>
      <c r="S30" s="10">
        <v>0</v>
      </c>
    </row>
    <row r="31" spans="1:22" x14ac:dyDescent="0.2">
      <c r="A31" s="26">
        <f>A30+1</f>
        <v>12</v>
      </c>
      <c r="C31" s="19"/>
      <c r="D31" s="6"/>
      <c r="F31" s="47">
        <f>SUM(H31:S31)</f>
        <v>1</v>
      </c>
      <c r="H31" s="47">
        <f>IFERROR(H30/$F30,0)</f>
        <v>0</v>
      </c>
      <c r="I31" s="47">
        <f>IFERROR(I30/$F30,0)</f>
        <v>0</v>
      </c>
      <c r="J31" s="47">
        <f>IFERROR(J30/$F30,0)</f>
        <v>0</v>
      </c>
      <c r="K31" s="47">
        <f>IFERROR(K30/$F30,0)</f>
        <v>1</v>
      </c>
      <c r="M31" s="47">
        <f>IFERROR(M30/$F30,0)</f>
        <v>0</v>
      </c>
      <c r="N31" s="47">
        <f>IFERROR(N30/$F30,0)</f>
        <v>0</v>
      </c>
      <c r="O31" s="47">
        <f>IFERROR(O30/$F30,0)</f>
        <v>0</v>
      </c>
      <c r="P31" s="47">
        <f>IFERROR(P30/$F30,0)</f>
        <v>0</v>
      </c>
      <c r="Q31" s="47">
        <f>IFERROR(Q30/$F30,0)</f>
        <v>0</v>
      </c>
      <c r="S31" s="47">
        <f>IFERROR(S30/$F30,0)</f>
        <v>0</v>
      </c>
    </row>
    <row r="32" spans="1:22" x14ac:dyDescent="0.2">
      <c r="C32" s="19"/>
      <c r="D32" s="6"/>
      <c r="H32" s="47"/>
      <c r="I32" s="47"/>
      <c r="J32" s="47"/>
      <c r="K32" s="47"/>
      <c r="M32" s="47"/>
      <c r="N32" s="47"/>
      <c r="O32" s="47"/>
      <c r="S32" s="47"/>
    </row>
    <row r="33" spans="1:42" x14ac:dyDescent="0.2">
      <c r="A33" s="26">
        <f>A31+1</f>
        <v>13</v>
      </c>
      <c r="C33" s="19" t="s">
        <v>316</v>
      </c>
      <c r="D33" s="6" t="s">
        <v>414</v>
      </c>
      <c r="F33" s="10">
        <f>SUM(H33:S33)</f>
        <v>1</v>
      </c>
      <c r="H33" s="10">
        <v>0</v>
      </c>
      <c r="I33" s="10">
        <v>0</v>
      </c>
      <c r="J33" s="10">
        <v>0</v>
      </c>
      <c r="K33" s="10">
        <v>0</v>
      </c>
      <c r="L33" s="10"/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/>
      <c r="S33" s="10">
        <v>1</v>
      </c>
    </row>
    <row r="34" spans="1:42" x14ac:dyDescent="0.2">
      <c r="A34" s="26">
        <f>A33+1</f>
        <v>14</v>
      </c>
      <c r="C34" s="19"/>
      <c r="D34" s="6"/>
      <c r="F34" s="47">
        <f>SUM(H34:S34)</f>
        <v>1</v>
      </c>
      <c r="H34" s="47">
        <f>IFERROR(H33/$F33,0)</f>
        <v>0</v>
      </c>
      <c r="I34" s="47">
        <f>IFERROR(I33/$F33,0)</f>
        <v>0</v>
      </c>
      <c r="J34" s="47">
        <f>IFERROR(J33/$F33,0)</f>
        <v>0</v>
      </c>
      <c r="K34" s="47">
        <f>IFERROR(K33/$F33,0)</f>
        <v>0</v>
      </c>
      <c r="M34" s="47">
        <f>IFERROR(M33/$F33,0)</f>
        <v>0</v>
      </c>
      <c r="N34" s="47">
        <f>IFERROR(N33/$F33,0)</f>
        <v>0</v>
      </c>
      <c r="O34" s="47">
        <f>IFERROR(O33/$F33,0)</f>
        <v>0</v>
      </c>
      <c r="P34" s="47">
        <f>IFERROR(P33/$F33,0)</f>
        <v>0</v>
      </c>
      <c r="Q34" s="47">
        <f>IFERROR(Q33/$F33,0)</f>
        <v>0</v>
      </c>
      <c r="S34" s="47">
        <f>IFERROR(S33/$F33,0)</f>
        <v>1</v>
      </c>
    </row>
    <row r="35" spans="1:42" x14ac:dyDescent="0.2">
      <c r="C35" s="6"/>
      <c r="D35" s="6"/>
    </row>
    <row r="36" spans="1:42" x14ac:dyDescent="0.2">
      <c r="A36" s="26">
        <f>A34+1</f>
        <v>15</v>
      </c>
      <c r="C36" s="19" t="s">
        <v>313</v>
      </c>
      <c r="D36" s="6" t="s">
        <v>414</v>
      </c>
      <c r="F36" s="10">
        <f>SUM(H36:S36)</f>
        <v>565624.7809294943</v>
      </c>
      <c r="H36" s="10">
        <v>65950.71131455584</v>
      </c>
      <c r="I36" s="10">
        <v>12614.033806575582</v>
      </c>
      <c r="J36" s="10">
        <v>66903.380851059512</v>
      </c>
      <c r="K36" s="10">
        <v>0</v>
      </c>
      <c r="L36" s="10"/>
      <c r="M36" s="10">
        <v>87870.752514497522</v>
      </c>
      <c r="N36" s="10">
        <v>167835.01764249537</v>
      </c>
      <c r="O36" s="10">
        <v>150968.24809454841</v>
      </c>
      <c r="P36" s="10">
        <v>13482.636705762121</v>
      </c>
      <c r="Q36" s="10">
        <v>0</v>
      </c>
      <c r="R36" s="10"/>
      <c r="S36" s="10">
        <v>0</v>
      </c>
    </row>
    <row r="37" spans="1:42" x14ac:dyDescent="0.2">
      <c r="A37" s="26">
        <f>A36+1</f>
        <v>16</v>
      </c>
      <c r="C37" s="19"/>
      <c r="D37" s="6"/>
      <c r="F37" s="47">
        <f>SUM(H37:S37)</f>
        <v>1.0000000000000002</v>
      </c>
      <c r="H37" s="47">
        <f>IFERROR(H36/$F36,0)</f>
        <v>0.11659798781478187</v>
      </c>
      <c r="I37" s="47">
        <f>IFERROR(I36/$F36,0)</f>
        <v>2.2301062881026661E-2</v>
      </c>
      <c r="J37" s="47">
        <f>IFERROR(J36/$F36,0)</f>
        <v>0.11828226610071224</v>
      </c>
      <c r="K37" s="47">
        <f>IFERROR(K36/$F36,0)</f>
        <v>0</v>
      </c>
      <c r="M37" s="47">
        <f>IFERROR(M36/$F36,0)</f>
        <v>0.15535166682424881</v>
      </c>
      <c r="N37" s="47">
        <f>IFERROR(N36/$F36,0)</f>
        <v>0.29672500799326923</v>
      </c>
      <c r="O37" s="47">
        <f>IFERROR(O36/$F36,0)</f>
        <v>0.26690529337569241</v>
      </c>
      <c r="P37" s="47">
        <f>IFERROR(P36/$F36,0)</f>
        <v>2.3836715010268874E-2</v>
      </c>
      <c r="Q37" s="47">
        <f>IFERROR(Q36/$F36,0)</f>
        <v>0</v>
      </c>
      <c r="S37" s="47">
        <f>IFERROR(S36/$F36,0)</f>
        <v>0</v>
      </c>
      <c r="AP37" s="5"/>
    </row>
    <row r="38" spans="1:42" x14ac:dyDescent="0.2">
      <c r="C38" s="6"/>
      <c r="D38" s="6"/>
    </row>
    <row r="39" spans="1:42" x14ac:dyDescent="0.2">
      <c r="A39" s="26">
        <f>A37+1</f>
        <v>17</v>
      </c>
      <c r="C39" s="19" t="s">
        <v>311</v>
      </c>
      <c r="D39" s="6" t="s">
        <v>414</v>
      </c>
      <c r="F39" s="151">
        <f>SUM(H39:S39)</f>
        <v>99.999999999999986</v>
      </c>
      <c r="H39" s="151">
        <v>13.280430724454096</v>
      </c>
      <c r="I39" s="151">
        <v>2.5400757442198523</v>
      </c>
      <c r="J39" s="151">
        <v>13.472268864341491</v>
      </c>
      <c r="K39" s="151">
        <v>4.1653951180326656</v>
      </c>
      <c r="L39" s="151"/>
      <c r="M39" s="151">
        <v>17.787374884051626</v>
      </c>
      <c r="N39" s="151">
        <v>24.556492904189241</v>
      </c>
      <c r="O39" s="151">
        <v>8.8265212684261964</v>
      </c>
      <c r="P39" s="151">
        <v>2.1646724879699715</v>
      </c>
      <c r="Q39" s="151">
        <v>13.206768004314858</v>
      </c>
      <c r="R39" s="151"/>
      <c r="S39" s="151">
        <v>0</v>
      </c>
    </row>
    <row r="40" spans="1:42" x14ac:dyDescent="0.2">
      <c r="A40" s="26">
        <f>A39+1</f>
        <v>18</v>
      </c>
      <c r="C40" s="19"/>
      <c r="D40" s="6"/>
      <c r="F40" s="47">
        <f>SUM(H40:S40)</f>
        <v>1.0000000000000002</v>
      </c>
      <c r="H40" s="47">
        <f>IFERROR(H39/$F39,0)</f>
        <v>0.13280430724454098</v>
      </c>
      <c r="I40" s="47">
        <f>IFERROR(I39/$F39,0)</f>
        <v>2.5400757442198527E-2</v>
      </c>
      <c r="J40" s="47">
        <f>IFERROR(J39/$F39,0)</f>
        <v>0.13472268864341491</v>
      </c>
      <c r="K40" s="47">
        <f>IFERROR(K39/$F39,0)</f>
        <v>4.1653951180326665E-2</v>
      </c>
      <c r="M40" s="47">
        <f>IFERROR(M39/$F39,0)</f>
        <v>0.17787374884051629</v>
      </c>
      <c r="N40" s="47">
        <f>IFERROR(N39/$F39,0)</f>
        <v>0.24556492904189245</v>
      </c>
      <c r="O40" s="47">
        <f>IFERROR(O39/$F39,0)</f>
        <v>8.8265212684261976E-2</v>
      </c>
      <c r="P40" s="47">
        <f>IFERROR(P39/$F39,0)</f>
        <v>2.1646724879699718E-2</v>
      </c>
      <c r="Q40" s="47">
        <f>IFERROR(Q39/$F39,0)</f>
        <v>0.13206768004314859</v>
      </c>
      <c r="S40" s="47">
        <f>IFERROR(S39/$F39,0)</f>
        <v>0</v>
      </c>
    </row>
    <row r="41" spans="1:42" x14ac:dyDescent="0.2">
      <c r="C41" s="6"/>
      <c r="D41" s="6"/>
    </row>
    <row r="42" spans="1:42" x14ac:dyDescent="0.2">
      <c r="A42" s="26">
        <f>A40+1</f>
        <v>19</v>
      </c>
      <c r="C42" s="19" t="s">
        <v>322</v>
      </c>
      <c r="D42" s="6" t="s">
        <v>414</v>
      </c>
      <c r="F42" s="10">
        <f>SUM(H42:S42)</f>
        <v>262900.41468069016</v>
      </c>
      <c r="H42" s="10">
        <v>28470.268114147868</v>
      </c>
      <c r="I42" s="10">
        <v>5445.3533148606148</v>
      </c>
      <c r="J42" s="10">
        <v>28881.526106485155</v>
      </c>
      <c r="K42" s="10">
        <v>26894.902828451817</v>
      </c>
      <c r="L42" s="10"/>
      <c r="M42" s="10">
        <v>36476.980217628588</v>
      </c>
      <c r="N42" s="10">
        <v>51284.355031017105</v>
      </c>
      <c r="O42" s="10">
        <v>21995.349183684528</v>
      </c>
      <c r="P42" s="10">
        <v>4943.4762042366656</v>
      </c>
      <c r="Q42" s="10">
        <v>58508.203680177823</v>
      </c>
      <c r="R42" s="10"/>
      <c r="S42" s="10">
        <v>0</v>
      </c>
    </row>
    <row r="43" spans="1:42" x14ac:dyDescent="0.2">
      <c r="A43" s="26">
        <f>A42+1</f>
        <v>20</v>
      </c>
      <c r="C43" s="19"/>
      <c r="D43" s="6"/>
      <c r="F43" s="47">
        <f>SUM(H43:S43)</f>
        <v>1</v>
      </c>
      <c r="H43" s="47">
        <f>IFERROR(H42/$F42,0)</f>
        <v>0.10829297530293697</v>
      </c>
      <c r="I43" s="47">
        <f>IFERROR(I42/$F42,0)</f>
        <v>2.0712608313966922E-2</v>
      </c>
      <c r="J43" s="47">
        <f>IFERROR(J42/$F42,0)</f>
        <v>0.10985728623351039</v>
      </c>
      <c r="K43" s="47">
        <f>IFERROR(K42/$F42,0)</f>
        <v>0.10230072425377285</v>
      </c>
      <c r="M43" s="47">
        <f>IFERROR(M42/$F42,0)</f>
        <v>0.13874827950321905</v>
      </c>
      <c r="N43" s="47">
        <f>IFERROR(N42/$F42,0)</f>
        <v>0.1950714117104202</v>
      </c>
      <c r="O43" s="47">
        <f>IFERROR(O42/$F42,0)</f>
        <v>8.3664185963340243E-2</v>
      </c>
      <c r="P43" s="47">
        <f>IFERROR(P42/$F42,0)</f>
        <v>1.8803607480957541E-2</v>
      </c>
      <c r="Q43" s="47">
        <f>IFERROR(Q42/$F42,0)</f>
        <v>0.2225489212378759</v>
      </c>
      <c r="S43" s="47">
        <f>IFERROR(S42/$F42,0)</f>
        <v>0</v>
      </c>
    </row>
    <row r="44" spans="1:42" x14ac:dyDescent="0.2">
      <c r="C44" s="6"/>
      <c r="D44" s="6"/>
    </row>
    <row r="45" spans="1:42" x14ac:dyDescent="0.2">
      <c r="A45" s="26">
        <f>A43+1</f>
        <v>21</v>
      </c>
      <c r="C45" s="19" t="s">
        <v>310</v>
      </c>
      <c r="D45" s="144" t="s">
        <v>413</v>
      </c>
      <c r="F45" s="10">
        <f>SUM(H45:S45)</f>
        <v>16232.575325999998</v>
      </c>
      <c r="H45" s="10">
        <v>12229.327214586983</v>
      </c>
      <c r="I45" s="10">
        <v>2339.0368934872786</v>
      </c>
      <c r="J45" s="10">
        <v>1664.2112179257374</v>
      </c>
      <c r="K45" s="10">
        <v>0</v>
      </c>
      <c r="L45" s="10"/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/>
      <c r="S45" s="10">
        <v>0</v>
      </c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42" x14ac:dyDescent="0.2">
      <c r="A46" s="26">
        <f>A45+1</f>
        <v>22</v>
      </c>
      <c r="C46" s="19"/>
      <c r="D46" s="144"/>
      <c r="F46" s="47">
        <f>SUM(H46:S46)</f>
        <v>1</v>
      </c>
      <c r="H46" s="47">
        <f>IFERROR(H45/$F45,0)</f>
        <v>0.75338182444772372</v>
      </c>
      <c r="I46" s="47">
        <f>IFERROR(I45/$F45,0)</f>
        <v>0.144095243454118</v>
      </c>
      <c r="J46" s="47">
        <f>IFERROR(J45/$F45,0)</f>
        <v>0.10252293209815828</v>
      </c>
      <c r="K46" s="47">
        <f>IFERROR(K45/$F45,0)</f>
        <v>0</v>
      </c>
      <c r="M46" s="47">
        <f>IFERROR(M45/$F45,0)</f>
        <v>0</v>
      </c>
      <c r="N46" s="47">
        <f>IFERROR(N45/$F45,0)</f>
        <v>0</v>
      </c>
      <c r="O46" s="47">
        <f>IFERROR(O45/$F45,0)</f>
        <v>0</v>
      </c>
      <c r="P46" s="47">
        <f>IFERROR(P45/$F45,0)</f>
        <v>0</v>
      </c>
      <c r="Q46" s="47">
        <f>IFERROR(Q45/$F45,0)</f>
        <v>0</v>
      </c>
      <c r="S46" s="47">
        <f>IFERROR(S45/$F45,0)</f>
        <v>0</v>
      </c>
    </row>
    <row r="47" spans="1:42" x14ac:dyDescent="0.2">
      <c r="F47" s="26"/>
      <c r="G47" s="26"/>
      <c r="H47" s="122"/>
      <c r="I47" s="122"/>
      <c r="J47" s="122"/>
      <c r="K47" s="122"/>
      <c r="M47" s="122"/>
      <c r="N47" s="122"/>
      <c r="O47" s="122"/>
      <c r="P47" s="122"/>
      <c r="Q47" s="122"/>
      <c r="R47" s="26"/>
      <c r="S47" s="122"/>
    </row>
    <row r="48" spans="1:42" x14ac:dyDescent="0.2">
      <c r="A48" s="26">
        <f>A46+1</f>
        <v>23</v>
      </c>
      <c r="C48" s="19" t="s">
        <v>304</v>
      </c>
      <c r="D48" s="6" t="s">
        <v>414</v>
      </c>
      <c r="F48" s="10">
        <f>SUM(H48:S48)</f>
        <v>9828103.3360033967</v>
      </c>
      <c r="H48" s="10">
        <v>2750900.1750036739</v>
      </c>
      <c r="I48" s="10">
        <v>526149.7126317193</v>
      </c>
      <c r="J48" s="10">
        <v>2790637.4081957322</v>
      </c>
      <c r="K48" s="10">
        <v>0</v>
      </c>
      <c r="L48" s="10"/>
      <c r="M48" s="10">
        <v>3760416.040172271</v>
      </c>
      <c r="N48" s="10">
        <v>0</v>
      </c>
      <c r="O48" s="10">
        <v>0</v>
      </c>
      <c r="P48" s="10">
        <v>0</v>
      </c>
      <c r="Q48" s="10">
        <v>0</v>
      </c>
      <c r="R48" s="10"/>
      <c r="S48" s="10">
        <v>0</v>
      </c>
    </row>
    <row r="49" spans="1:19" x14ac:dyDescent="0.2">
      <c r="A49" s="26">
        <f>A48+1</f>
        <v>24</v>
      </c>
      <c r="C49" s="19"/>
      <c r="D49" s="6"/>
      <c r="F49" s="47">
        <f>SUM(H49:S49)</f>
        <v>1</v>
      </c>
      <c r="H49" s="47">
        <f>IFERROR(H48/$F48,0)</f>
        <v>0.2799014297017281</v>
      </c>
      <c r="I49" s="47">
        <f>IFERROR(I48/$F48,0)</f>
        <v>5.3535223902690297E-2</v>
      </c>
      <c r="J49" s="47">
        <f>IFERROR(J48/$F48,0)</f>
        <v>0.28394465471000496</v>
      </c>
      <c r="K49" s="47">
        <f>IFERROR(K48/$F48,0)</f>
        <v>0</v>
      </c>
      <c r="M49" s="47">
        <f>IFERROR(M48/$F48,0)</f>
        <v>0.38261869168557666</v>
      </c>
      <c r="N49" s="47">
        <f>IFERROR(N48/$F48,0)</f>
        <v>0</v>
      </c>
      <c r="O49" s="47">
        <f>IFERROR(O48/$F48,0)</f>
        <v>0</v>
      </c>
      <c r="P49" s="47">
        <f>IFERROR(P48/$F48,0)</f>
        <v>0</v>
      </c>
      <c r="Q49" s="47">
        <f>IFERROR(Q48/$F48,0)</f>
        <v>0</v>
      </c>
      <c r="S49" s="47">
        <f>IFERROR(S48/$F48,0)</f>
        <v>0</v>
      </c>
    </row>
    <row r="50" spans="1:19" x14ac:dyDescent="0.2">
      <c r="C50" s="6"/>
      <c r="D50" s="6"/>
      <c r="F50" s="47"/>
      <c r="H50" s="47"/>
      <c r="I50" s="47"/>
      <c r="J50" s="47"/>
      <c r="K50" s="47"/>
      <c r="M50" s="47"/>
      <c r="N50" s="47"/>
      <c r="O50" s="47"/>
      <c r="P50" s="47"/>
      <c r="Q50" s="47"/>
      <c r="S50" s="47"/>
    </row>
    <row r="56" spans="1:19" ht="15" customHeight="1" x14ac:dyDescent="0.2">
      <c r="A56" s="233" t="s">
        <v>0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</row>
    <row r="57" spans="1:19" ht="15" customHeight="1" x14ac:dyDescent="0.2">
      <c r="A57" s="233" t="s">
        <v>426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</row>
    <row r="59" spans="1:19" x14ac:dyDescent="0.2">
      <c r="H59" s="230" t="s">
        <v>293</v>
      </c>
      <c r="I59" s="230"/>
      <c r="J59" s="230"/>
      <c r="K59" s="230"/>
      <c r="M59" s="230" t="s">
        <v>294</v>
      </c>
      <c r="N59" s="230"/>
      <c r="O59" s="230"/>
      <c r="P59" s="230"/>
      <c r="Q59" s="230"/>
    </row>
    <row r="60" spans="1:19" x14ac:dyDescent="0.2">
      <c r="H60" s="26"/>
      <c r="I60" s="26"/>
      <c r="J60" s="26"/>
      <c r="K60" s="26" t="s">
        <v>218</v>
      </c>
      <c r="Q60" s="26" t="s">
        <v>295</v>
      </c>
      <c r="S60" s="19"/>
    </row>
    <row r="61" spans="1:19" x14ac:dyDescent="0.2">
      <c r="A61" s="26" t="s">
        <v>3</v>
      </c>
      <c r="C61" s="26" t="s">
        <v>11</v>
      </c>
      <c r="H61" s="26" t="s">
        <v>296</v>
      </c>
      <c r="I61" s="26" t="s">
        <v>296</v>
      </c>
      <c r="J61" s="19" t="s">
        <v>297</v>
      </c>
      <c r="K61" s="19" t="s">
        <v>298</v>
      </c>
      <c r="L61" s="40"/>
      <c r="M61" s="19" t="s">
        <v>11</v>
      </c>
      <c r="N61" s="19" t="s">
        <v>11</v>
      </c>
      <c r="O61" s="19" t="s">
        <v>11</v>
      </c>
      <c r="P61" s="19" t="s">
        <v>424</v>
      </c>
      <c r="Q61" s="19" t="s">
        <v>298</v>
      </c>
      <c r="R61" s="19"/>
      <c r="S61" s="19" t="s">
        <v>11</v>
      </c>
    </row>
    <row r="62" spans="1:19" x14ac:dyDescent="0.2">
      <c r="A62" s="121" t="s">
        <v>5</v>
      </c>
      <c r="C62" s="121" t="s">
        <v>418</v>
      </c>
      <c r="F62" s="121" t="s">
        <v>82</v>
      </c>
      <c r="H62" s="121" t="s">
        <v>425</v>
      </c>
      <c r="I62" s="121" t="s">
        <v>300</v>
      </c>
      <c r="J62" s="121" t="s">
        <v>301</v>
      </c>
      <c r="K62" s="121" t="s">
        <v>88</v>
      </c>
      <c r="L62" s="26"/>
      <c r="M62" s="18" t="s">
        <v>104</v>
      </c>
      <c r="N62" s="18" t="s">
        <v>112</v>
      </c>
      <c r="O62" s="18" t="s">
        <v>302</v>
      </c>
      <c r="P62" s="18" t="s">
        <v>303</v>
      </c>
      <c r="Q62" s="18" t="s">
        <v>88</v>
      </c>
      <c r="R62" s="19"/>
      <c r="S62" s="18" t="s">
        <v>216</v>
      </c>
    </row>
    <row r="63" spans="1:19" x14ac:dyDescent="0.2">
      <c r="F63" s="26" t="s">
        <v>64</v>
      </c>
      <c r="G63" s="26"/>
      <c r="H63" s="122" t="s">
        <v>13</v>
      </c>
      <c r="I63" s="122" t="s">
        <v>14</v>
      </c>
      <c r="J63" s="122" t="s">
        <v>15</v>
      </c>
      <c r="K63" s="122" t="s">
        <v>16</v>
      </c>
      <c r="M63" s="122" t="s">
        <v>65</v>
      </c>
      <c r="N63" s="122" t="s">
        <v>66</v>
      </c>
      <c r="O63" s="122" t="s">
        <v>67</v>
      </c>
      <c r="P63" s="122" t="s">
        <v>68</v>
      </c>
      <c r="Q63" s="122" t="s">
        <v>69</v>
      </c>
      <c r="R63" s="26"/>
      <c r="S63" s="122" t="s">
        <v>70</v>
      </c>
    </row>
    <row r="64" spans="1:19" x14ac:dyDescent="0.2">
      <c r="C64" s="6"/>
      <c r="D64" s="6"/>
    </row>
    <row r="65" spans="1:19" x14ac:dyDescent="0.2">
      <c r="A65" s="26">
        <f>A49+1</f>
        <v>25</v>
      </c>
      <c r="C65" s="19" t="s">
        <v>312</v>
      </c>
      <c r="D65" s="6" t="s">
        <v>414</v>
      </c>
      <c r="F65" s="10">
        <f>SUM(H65:S65)</f>
        <v>11511856.863178231</v>
      </c>
      <c r="H65" s="10">
        <v>1876062.8465172746</v>
      </c>
      <c r="I65" s="10">
        <v>358824.33559145458</v>
      </c>
      <c r="J65" s="10">
        <v>1903162.901798239</v>
      </c>
      <c r="K65" s="10">
        <v>0</v>
      </c>
      <c r="L65" s="10"/>
      <c r="M65" s="10">
        <v>2562756.4998644809</v>
      </c>
      <c r="N65" s="10">
        <v>3496978.1869334034</v>
      </c>
      <c r="O65" s="10">
        <v>1029780.7535093786</v>
      </c>
      <c r="P65" s="10">
        <v>284291.33896399941</v>
      </c>
      <c r="Q65" s="10">
        <v>0</v>
      </c>
      <c r="R65" s="10"/>
      <c r="S65" s="10">
        <v>0</v>
      </c>
    </row>
    <row r="66" spans="1:19" x14ac:dyDescent="0.2">
      <c r="A66" s="26">
        <f>A65+1</f>
        <v>26</v>
      </c>
      <c r="C66" s="19"/>
      <c r="D66" s="6"/>
      <c r="F66" s="47">
        <f>SUM(H66:S66)</f>
        <v>1</v>
      </c>
      <c r="H66" s="47">
        <f>IFERROR(H65/$F65,0)</f>
        <v>0.16296787467172563</v>
      </c>
      <c r="I66" s="47">
        <f>IFERROR(I65/$F65,0)</f>
        <v>3.1169978905765269E-2</v>
      </c>
      <c r="J66" s="47">
        <f>IFERROR(J65/$F65,0)</f>
        <v>0.16532197406707572</v>
      </c>
      <c r="K66" s="47">
        <f>IFERROR(K65/$F65,0)</f>
        <v>0</v>
      </c>
      <c r="M66" s="47">
        <f>IFERROR(M65/$F65,0)</f>
        <v>0.22261886421309679</v>
      </c>
      <c r="N66" s="47">
        <f>IFERROR(N65/$F65,0)</f>
        <v>0.3037718613509538</v>
      </c>
      <c r="O66" s="47">
        <f>IFERROR(O65/$F65,0)</f>
        <v>8.9453922659795251E-2</v>
      </c>
      <c r="P66" s="47">
        <f>IFERROR(P65/$F65,0)</f>
        <v>2.4695524131587519E-2</v>
      </c>
      <c r="Q66" s="47">
        <f>IFERROR(Q65/$F65,0)</f>
        <v>0</v>
      </c>
      <c r="S66" s="47">
        <f>IFERROR(S65/$F65,0)</f>
        <v>0</v>
      </c>
    </row>
    <row r="67" spans="1:19" x14ac:dyDescent="0.2">
      <c r="C67" s="6"/>
      <c r="D67" s="6"/>
    </row>
    <row r="68" spans="1:19" x14ac:dyDescent="0.2">
      <c r="A68" s="26">
        <f>A66+1</f>
        <v>27</v>
      </c>
      <c r="C68" s="19" t="s">
        <v>323</v>
      </c>
      <c r="D68" s="6" t="s">
        <v>414</v>
      </c>
      <c r="F68" s="10">
        <f>SUM(H68:S68)</f>
        <v>569662.85770280543</v>
      </c>
      <c r="H68" s="10">
        <v>58652.492998155889</v>
      </c>
      <c r="I68" s="10">
        <v>11218.143288704556</v>
      </c>
      <c r="J68" s="10">
        <v>59499.738497189741</v>
      </c>
      <c r="K68" s="10">
        <v>47605.036446483478</v>
      </c>
      <c r="L68" s="10"/>
      <c r="M68" s="10">
        <v>76074.337112404522</v>
      </c>
      <c r="N68" s="10">
        <v>107062.88371532835</v>
      </c>
      <c r="O68" s="10">
        <v>49758.545919638695</v>
      </c>
      <c r="P68" s="10">
        <v>10627.502340751913</v>
      </c>
      <c r="Q68" s="10">
        <v>149164.17738414826</v>
      </c>
      <c r="R68" s="10"/>
      <c r="S68" s="10">
        <v>0</v>
      </c>
    </row>
    <row r="69" spans="1:19" x14ac:dyDescent="0.2">
      <c r="A69" s="26">
        <f>A68+1</f>
        <v>28</v>
      </c>
      <c r="C69" s="19"/>
      <c r="D69" s="6"/>
      <c r="F69" s="47">
        <f>SUM(H69:S69)</f>
        <v>1</v>
      </c>
      <c r="H69" s="47">
        <f>IFERROR(H68/$F68,0)</f>
        <v>0.10296000907391972</v>
      </c>
      <c r="I69" s="47">
        <f>IFERROR(I68/$F68,0)</f>
        <v>1.969260087263244E-2</v>
      </c>
      <c r="J69" s="47">
        <f>IFERROR(J68/$F68,0)</f>
        <v>0.10444728437645641</v>
      </c>
      <c r="K69" s="47">
        <f>IFERROR(K68/$F68,0)</f>
        <v>8.3567035840204182E-2</v>
      </c>
      <c r="M69" s="47">
        <f>IFERROR(M68/$F68,0)</f>
        <v>0.13354273687278503</v>
      </c>
      <c r="N69" s="47">
        <f>IFERROR(N68/$F68,0)</f>
        <v>0.18794078333817463</v>
      </c>
      <c r="O69" s="47">
        <f>IFERROR(O68/$F68,0)</f>
        <v>8.7347358611885931E-2</v>
      </c>
      <c r="P69" s="47">
        <f>IFERROR(P68/$F68,0)</f>
        <v>1.8655775424095331E-2</v>
      </c>
      <c r="Q69" s="47">
        <f>IFERROR(Q68/$F68,0)</f>
        <v>0.26184641558984628</v>
      </c>
      <c r="S69" s="47">
        <f>IFERROR(S68/$F68,0)</f>
        <v>0</v>
      </c>
    </row>
    <row r="70" spans="1:19" x14ac:dyDescent="0.2">
      <c r="C70" s="19"/>
      <c r="D70" s="6"/>
      <c r="F70" s="47"/>
      <c r="H70" s="47"/>
      <c r="I70" s="47"/>
      <c r="J70" s="47"/>
      <c r="K70" s="47"/>
      <c r="M70" s="47"/>
      <c r="N70" s="47"/>
      <c r="O70" s="47"/>
      <c r="P70" s="47"/>
      <c r="Q70" s="47"/>
      <c r="S70" s="47"/>
    </row>
    <row r="71" spans="1:19" x14ac:dyDescent="0.2">
      <c r="A71" s="26">
        <f>A69+1</f>
        <v>29</v>
      </c>
      <c r="C71" s="19" t="s">
        <v>315</v>
      </c>
      <c r="D71" s="144" t="s">
        <v>413</v>
      </c>
      <c r="F71" s="10">
        <f>SUM(H71:S71)</f>
        <v>89821.237678983802</v>
      </c>
      <c r="G71" s="10"/>
      <c r="H71" s="10">
        <v>18566.813256393703</v>
      </c>
      <c r="I71" s="10">
        <v>3551.1733752117329</v>
      </c>
      <c r="J71" s="10">
        <v>20071.128377253117</v>
      </c>
      <c r="K71" s="10">
        <v>0</v>
      </c>
      <c r="L71" s="10"/>
      <c r="M71" s="10">
        <v>30269.97935001133</v>
      </c>
      <c r="N71" s="10">
        <v>17362.143320113923</v>
      </c>
      <c r="O71" s="10">
        <v>0</v>
      </c>
      <c r="P71" s="10">
        <v>0</v>
      </c>
      <c r="Q71" s="10">
        <v>0</v>
      </c>
      <c r="R71" s="10"/>
      <c r="S71" s="10">
        <v>0</v>
      </c>
    </row>
    <row r="72" spans="1:19" x14ac:dyDescent="0.2">
      <c r="A72" s="26">
        <f>A71+1</f>
        <v>30</v>
      </c>
      <c r="C72" s="19"/>
      <c r="D72" s="144"/>
      <c r="F72" s="47">
        <f>SUM(H72:S72)</f>
        <v>1</v>
      </c>
      <c r="H72" s="47">
        <f>IFERROR(H71/$F71,0)</f>
        <v>0.20670849941692498</v>
      </c>
      <c r="I72" s="47">
        <f>IFERROR(I71/$F71,0)</f>
        <v>3.9536010268567359E-2</v>
      </c>
      <c r="J72" s="47">
        <f>IFERROR(J71/$F71,0)</f>
        <v>0.22345637731007709</v>
      </c>
      <c r="K72" s="47">
        <f>IFERROR(K71/$F71,0)</f>
        <v>0</v>
      </c>
      <c r="M72" s="47">
        <f>IFERROR(M71/$F71,0)</f>
        <v>0.33700247438355929</v>
      </c>
      <c r="N72" s="47">
        <f>IFERROR(N71/$F71,0)</f>
        <v>0.19329663862087132</v>
      </c>
      <c r="O72" s="47">
        <f>IFERROR(O71/$F71,0)</f>
        <v>0</v>
      </c>
      <c r="P72" s="47">
        <f>IFERROR(P71/$F71,0)</f>
        <v>0</v>
      </c>
      <c r="Q72" s="47">
        <f>IFERROR(Q71/$F71,0)</f>
        <v>0</v>
      </c>
      <c r="S72" s="47">
        <f>IFERROR(S71/$F71,0)</f>
        <v>0</v>
      </c>
    </row>
    <row r="73" spans="1:19" x14ac:dyDescent="0.2">
      <c r="C73" s="6"/>
      <c r="D73" s="6"/>
    </row>
    <row r="74" spans="1:19" x14ac:dyDescent="0.2">
      <c r="A74" s="26">
        <f>A72+1</f>
        <v>31</v>
      </c>
      <c r="C74" s="19" t="s">
        <v>314</v>
      </c>
      <c r="D74" s="6" t="s">
        <v>414</v>
      </c>
      <c r="F74" s="10">
        <f>SUM(H74:S74)</f>
        <v>11784194.286187442</v>
      </c>
      <c r="H74" s="10">
        <v>1911610.1507463453</v>
      </c>
      <c r="I74" s="10">
        <v>365623.27510765597</v>
      </c>
      <c r="J74" s="10">
        <v>1937643.8454195557</v>
      </c>
      <c r="K74" s="10">
        <v>14147.005606596327</v>
      </c>
      <c r="L74" s="10"/>
      <c r="M74" s="10">
        <v>2607655.6022690306</v>
      </c>
      <c r="N74" s="10">
        <v>3559212.481231798</v>
      </c>
      <c r="O74" s="10">
        <v>1053525.1175378759</v>
      </c>
      <c r="P74" s="10">
        <v>289922.42694153643</v>
      </c>
      <c r="Q74" s="10">
        <v>44854.381327047551</v>
      </c>
      <c r="R74" s="10"/>
      <c r="S74" s="10">
        <v>0</v>
      </c>
    </row>
    <row r="75" spans="1:19" x14ac:dyDescent="0.2">
      <c r="A75" s="26">
        <f>A74+1</f>
        <v>32</v>
      </c>
      <c r="C75" s="19"/>
      <c r="D75" s="6"/>
      <c r="F75" s="47">
        <f>SUM(H75:S75)</f>
        <v>0.99999999999999989</v>
      </c>
      <c r="H75" s="47">
        <f>IFERROR(H74/$F74,0)</f>
        <v>0.16221814613044805</v>
      </c>
      <c r="I75" s="47">
        <f>IFERROR(I74/$F74,0)</f>
        <v>3.1026582405910639E-2</v>
      </c>
      <c r="J75" s="47">
        <f>IFERROR(J74/$F74,0)</f>
        <v>0.16442735059882016</v>
      </c>
      <c r="K75" s="47">
        <f>IFERROR(K74/$F74,0)</f>
        <v>1.2005068198152841E-3</v>
      </c>
      <c r="M75" s="47">
        <f>IFERROR(M74/$F74,0)</f>
        <v>0.22128416580211435</v>
      </c>
      <c r="N75" s="47">
        <f>IFERROR(N74/$F74,0)</f>
        <v>0.30203273934507707</v>
      </c>
      <c r="O75" s="47">
        <f>IFERROR(O74/$F74,0)</f>
        <v>8.9401540058851522E-2</v>
      </c>
      <c r="P75" s="47">
        <f>IFERROR(P74/$F74,0)</f>
        <v>2.4602651645124519E-2</v>
      </c>
      <c r="Q75" s="47">
        <f>IFERROR(Q74/$F74,0)</f>
        <v>3.806317193838405E-3</v>
      </c>
      <c r="S75" s="47">
        <f>IFERROR(S74/$F74,0)</f>
        <v>0</v>
      </c>
    </row>
    <row r="76" spans="1:19" x14ac:dyDescent="0.2">
      <c r="C76" s="6"/>
      <c r="D76" s="6"/>
    </row>
    <row r="77" spans="1:19" x14ac:dyDescent="0.2">
      <c r="A77" s="26">
        <f>A75+1</f>
        <v>33</v>
      </c>
      <c r="C77" s="19" t="s">
        <v>318</v>
      </c>
      <c r="D77" s="6" t="s">
        <v>414</v>
      </c>
      <c r="F77" s="10">
        <f>SUM(H77:S77)</f>
        <v>90714.658046140539</v>
      </c>
      <c r="H77" s="10">
        <v>13122.771190942414</v>
      </c>
      <c r="I77" s="10">
        <v>2509.9210628524297</v>
      </c>
      <c r="J77" s="10">
        <v>13312.331911349072</v>
      </c>
      <c r="K77" s="10">
        <v>0</v>
      </c>
      <c r="L77" s="10"/>
      <c r="M77" s="10">
        <v>15545.013559340918</v>
      </c>
      <c r="N77" s="10">
        <v>23350.481650231377</v>
      </c>
      <c r="O77" s="10">
        <v>19651.883397468569</v>
      </c>
      <c r="P77" s="10">
        <v>3222.2552739557595</v>
      </c>
      <c r="Q77" s="10">
        <v>0</v>
      </c>
      <c r="R77" s="10"/>
      <c r="S77" s="10">
        <v>0</v>
      </c>
    </row>
    <row r="78" spans="1:19" x14ac:dyDescent="0.2">
      <c r="A78" s="26">
        <f>A77+1</f>
        <v>34</v>
      </c>
      <c r="C78" s="19"/>
      <c r="D78" s="6"/>
      <c r="F78" s="47">
        <f>SUM(H78:S78)</f>
        <v>1</v>
      </c>
      <c r="H78" s="47">
        <f>IFERROR(H77/$F77,0)</f>
        <v>0.14465987607281428</v>
      </c>
      <c r="I78" s="47">
        <f>IFERROR(I77/$F77,0)</f>
        <v>2.7668307602237766E-2</v>
      </c>
      <c r="J78" s="47">
        <f>IFERROR(J77/$F77,0)</f>
        <v>0.14674951323277843</v>
      </c>
      <c r="K78" s="47">
        <f>IFERROR(K77/$F77,0)</f>
        <v>0</v>
      </c>
      <c r="M78" s="47">
        <f>IFERROR(M77/$F77,0)</f>
        <v>0.17136165085287758</v>
      </c>
      <c r="N78" s="47">
        <f>IFERROR(N77/$F77,0)</f>
        <v>0.25740582782503058</v>
      </c>
      <c r="O78" s="47">
        <f>IFERROR(O77/$F77,0)</f>
        <v>0.2166340459275386</v>
      </c>
      <c r="P78" s="47">
        <f>IFERROR(P77/$F77,0)</f>
        <v>3.5520778486722748E-2</v>
      </c>
      <c r="Q78" s="47">
        <f>IFERROR(Q77/$F77,0)</f>
        <v>0</v>
      </c>
      <c r="S78" s="47">
        <f>IFERROR(S77/$F77,0)</f>
        <v>0</v>
      </c>
    </row>
    <row r="79" spans="1:19" x14ac:dyDescent="0.2">
      <c r="C79" s="6"/>
      <c r="D79" s="6"/>
    </row>
    <row r="80" spans="1:19" x14ac:dyDescent="0.2">
      <c r="A80" s="26">
        <f>A78+1</f>
        <v>35</v>
      </c>
      <c r="C80" s="19" t="s">
        <v>305</v>
      </c>
      <c r="D80" s="6" t="s">
        <v>414</v>
      </c>
      <c r="F80" s="10">
        <f>SUM(H80:S80)</f>
        <v>3916001.915570328</v>
      </c>
      <c r="H80" s="10">
        <v>1775393.1324474369</v>
      </c>
      <c r="I80" s="10">
        <v>339569.78698592697</v>
      </c>
      <c r="J80" s="10">
        <v>1801038.9961369645</v>
      </c>
      <c r="K80" s="10">
        <v>0</v>
      </c>
      <c r="L80" s="10"/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/>
      <c r="S80" s="10">
        <v>0</v>
      </c>
    </row>
    <row r="81" spans="1:34" x14ac:dyDescent="0.2">
      <c r="A81" s="26">
        <f>A80+1</f>
        <v>36</v>
      </c>
      <c r="C81" s="19"/>
      <c r="D81" s="6"/>
      <c r="F81" s="47">
        <f>SUM(H81:S81)</f>
        <v>1</v>
      </c>
      <c r="H81" s="47">
        <f>IFERROR(H80/$F80,0)</f>
        <v>0.45336881102849713</v>
      </c>
      <c r="I81" s="47">
        <f>IFERROR(I80/$F80,0)</f>
        <v>8.6713386333078929E-2</v>
      </c>
      <c r="J81" s="47">
        <f>IFERROR(J80/$F80,0)</f>
        <v>0.45991780263842402</v>
      </c>
      <c r="K81" s="47">
        <f>IFERROR(K80/$F80,0)</f>
        <v>0</v>
      </c>
      <c r="M81" s="47">
        <f>IFERROR(M80/$F80,0)</f>
        <v>0</v>
      </c>
      <c r="N81" s="47">
        <f>IFERROR(N80/$F80,0)</f>
        <v>0</v>
      </c>
      <c r="O81" s="47">
        <f>IFERROR(O80/$F80,0)</f>
        <v>0</v>
      </c>
      <c r="P81" s="47">
        <f>IFERROR(P80/$F80,0)</f>
        <v>0</v>
      </c>
      <c r="Q81" s="47">
        <f>IFERROR(Q80/$F80,0)</f>
        <v>0</v>
      </c>
      <c r="S81" s="47">
        <f>IFERROR(S80/$F80,0)</f>
        <v>0</v>
      </c>
    </row>
    <row r="82" spans="1:34" x14ac:dyDescent="0.2">
      <c r="C82" s="6"/>
      <c r="D82" s="6"/>
    </row>
    <row r="83" spans="1:34" x14ac:dyDescent="0.2">
      <c r="A83" s="26">
        <f>A81+1</f>
        <v>37</v>
      </c>
      <c r="C83" s="19" t="s">
        <v>319</v>
      </c>
      <c r="D83" s="6" t="s">
        <v>414</v>
      </c>
      <c r="F83" s="10">
        <f>SUM(H83:S83)</f>
        <v>14437478.352962812</v>
      </c>
      <c r="H83" s="10">
        <v>2279749.08388513</v>
      </c>
      <c r="I83" s="10">
        <v>436035.20631459646</v>
      </c>
      <c r="J83" s="10">
        <v>2312680.4573274991</v>
      </c>
      <c r="K83" s="10">
        <v>0</v>
      </c>
      <c r="L83" s="10"/>
      <c r="M83" s="10">
        <v>3760416.040172271</v>
      </c>
      <c r="N83" s="10">
        <v>5648597.565263316</v>
      </c>
      <c r="O83" s="10">
        <v>0</v>
      </c>
      <c r="P83" s="10">
        <v>0</v>
      </c>
      <c r="Q83" s="10">
        <v>0</v>
      </c>
      <c r="R83" s="10"/>
      <c r="S83" s="10">
        <v>0</v>
      </c>
    </row>
    <row r="84" spans="1:34" x14ac:dyDescent="0.2">
      <c r="A84" s="26">
        <f>A83+1</f>
        <v>38</v>
      </c>
      <c r="C84" s="19"/>
      <c r="D84" s="6"/>
      <c r="F84" s="47">
        <f>SUM(H84:S84)</f>
        <v>1</v>
      </c>
      <c r="H84" s="47">
        <f>IFERROR(H83/$F83,0)</f>
        <v>0.15790493520755911</v>
      </c>
      <c r="I84" s="47">
        <f>IFERROR(I83/$F83,0)</f>
        <v>3.0201618014901802E-2</v>
      </c>
      <c r="J84" s="47">
        <f>IFERROR(J83/$F83,0)</f>
        <v>0.16018589955862328</v>
      </c>
      <c r="K84" s="47">
        <f>IFERROR(K83/$F83,0)</f>
        <v>0</v>
      </c>
      <c r="M84" s="47">
        <f>IFERROR(M83/$F83,0)</f>
        <v>0.26046210759516536</v>
      </c>
      <c r="N84" s="47">
        <f>IFERROR(N83/$F83,0)</f>
        <v>0.39124543962375047</v>
      </c>
      <c r="O84" s="47">
        <f>IFERROR(O83/$F83,0)</f>
        <v>0</v>
      </c>
      <c r="P84" s="47">
        <f>IFERROR(P83/$F83,0)</f>
        <v>0</v>
      </c>
      <c r="Q84" s="47">
        <f>IFERROR(Q83/$F83,0)</f>
        <v>0</v>
      </c>
      <c r="S84" s="47">
        <f>IFERROR(S83/$F83,0)</f>
        <v>0</v>
      </c>
    </row>
    <row r="85" spans="1:34" x14ac:dyDescent="0.2">
      <c r="C85" s="6"/>
      <c r="D85" s="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x14ac:dyDescent="0.2">
      <c r="A86" s="26">
        <f>A84+1</f>
        <v>39</v>
      </c>
      <c r="C86" s="19" t="s">
        <v>317</v>
      </c>
      <c r="D86" s="6" t="s">
        <v>414</v>
      </c>
      <c r="F86" s="10">
        <f>SUM(H86:S86)</f>
        <v>1</v>
      </c>
      <c r="H86" s="10">
        <v>1</v>
      </c>
      <c r="I86" s="10">
        <v>0</v>
      </c>
      <c r="J86" s="10">
        <v>0</v>
      </c>
      <c r="K86" s="10">
        <v>0</v>
      </c>
      <c r="L86" s="10"/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/>
      <c r="S86" s="10">
        <v>0</v>
      </c>
    </row>
    <row r="87" spans="1:34" x14ac:dyDescent="0.2">
      <c r="A87" s="26">
        <f>A86+1</f>
        <v>40</v>
      </c>
      <c r="C87" s="19"/>
      <c r="D87" s="6"/>
      <c r="F87" s="47">
        <f>SUM(H87:S87)</f>
        <v>1</v>
      </c>
      <c r="H87" s="47">
        <f>IFERROR(H86/$F86,0)</f>
        <v>1</v>
      </c>
      <c r="I87" s="47">
        <f>IFERROR(I86/$F86,0)</f>
        <v>0</v>
      </c>
      <c r="J87" s="47">
        <f>IFERROR(J86/$F86,0)</f>
        <v>0</v>
      </c>
      <c r="K87" s="47">
        <f>IFERROR(K86/$F86,0)</f>
        <v>0</v>
      </c>
      <c r="M87" s="47">
        <f>IFERROR(M86/$F86,0)</f>
        <v>0</v>
      </c>
      <c r="N87" s="47">
        <f>IFERROR(N86/$F86,0)</f>
        <v>0</v>
      </c>
      <c r="O87" s="47">
        <f>IFERROR(O86/$F86,0)</f>
        <v>0</v>
      </c>
      <c r="P87" s="47">
        <f>IFERROR(P86/$F86,0)</f>
        <v>0</v>
      </c>
      <c r="Q87" s="47">
        <f>IFERROR(Q86/$F86,0)</f>
        <v>0</v>
      </c>
      <c r="S87" s="47">
        <f>IFERROR(S86/$F86,0)</f>
        <v>0</v>
      </c>
    </row>
    <row r="88" spans="1:34" x14ac:dyDescent="0.2">
      <c r="C88" s="6"/>
      <c r="D88" s="6"/>
    </row>
    <row r="89" spans="1:34" x14ac:dyDescent="0.2">
      <c r="A89" s="26">
        <f>A87+1</f>
        <v>41</v>
      </c>
      <c r="C89" s="19" t="s">
        <v>306</v>
      </c>
      <c r="D89" s="144" t="s">
        <v>413</v>
      </c>
      <c r="F89" s="10">
        <f>SUM(H89:S89)</f>
        <v>6844489.4671430998</v>
      </c>
      <c r="H89" s="10">
        <v>1775393.1324474369</v>
      </c>
      <c r="I89" s="10">
        <v>339569.78698592697</v>
      </c>
      <c r="J89" s="10">
        <v>1801038.9961369645</v>
      </c>
      <c r="K89" s="10">
        <v>0</v>
      </c>
      <c r="L89" s="10"/>
      <c r="M89" s="10">
        <v>2928487.5515727717</v>
      </c>
      <c r="N89" s="10">
        <v>0</v>
      </c>
      <c r="O89" s="10">
        <v>0</v>
      </c>
      <c r="P89" s="10">
        <v>0</v>
      </c>
      <c r="Q89" s="10">
        <v>0</v>
      </c>
      <c r="R89" s="10"/>
      <c r="S89" s="10">
        <v>0</v>
      </c>
    </row>
    <row r="90" spans="1:34" x14ac:dyDescent="0.2">
      <c r="A90" s="26">
        <f>A89+1</f>
        <v>42</v>
      </c>
      <c r="C90" s="19"/>
      <c r="D90" s="144"/>
      <c r="F90" s="47">
        <f>SUM(H90:S90)</f>
        <v>1</v>
      </c>
      <c r="H90" s="47">
        <f>IFERROR(H89/$F89,0)</f>
        <v>0.2593901475004371</v>
      </c>
      <c r="I90" s="47">
        <f>IFERROR(I89/$F89,0)</f>
        <v>4.9612142529552886E-2</v>
      </c>
      <c r="J90" s="47">
        <f>IFERROR(J89/$F89,0)</f>
        <v>0.26313708345711295</v>
      </c>
      <c r="K90" s="47">
        <f>IFERROR(K89/$F89,0)</f>
        <v>0</v>
      </c>
      <c r="M90" s="47">
        <f>IFERROR(M89/$F89,0)</f>
        <v>0.42786062651289708</v>
      </c>
      <c r="N90" s="47">
        <f>IFERROR(N89/$F89,0)</f>
        <v>0</v>
      </c>
      <c r="O90" s="47">
        <f>IFERROR(O89/$F89,0)</f>
        <v>0</v>
      </c>
      <c r="P90" s="47">
        <f>IFERROR(P89/$F89,0)</f>
        <v>0</v>
      </c>
      <c r="Q90" s="47">
        <f>IFERROR(Q89/$F89,0)</f>
        <v>0</v>
      </c>
      <c r="S90" s="47">
        <f>IFERROR(S89/$F89,0)</f>
        <v>0</v>
      </c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34" x14ac:dyDescent="0.2">
      <c r="C91" s="6"/>
      <c r="D91" s="6"/>
    </row>
    <row r="104" spans="2:2" x14ac:dyDescent="0.2">
      <c r="B104" s="13"/>
    </row>
  </sheetData>
  <mergeCells count="8">
    <mergeCell ref="H59:K59"/>
    <mergeCell ref="M59:Q59"/>
    <mergeCell ref="A6:S6"/>
    <mergeCell ref="A7:S7"/>
    <mergeCell ref="H9:K9"/>
    <mergeCell ref="M9:Q9"/>
    <mergeCell ref="A56:S56"/>
    <mergeCell ref="A57:S57"/>
  </mergeCells>
  <pageMargins left="0.7" right="0.7" top="0.75" bottom="0.75" header="0.3" footer="0.3"/>
  <pageSetup scale="75" firstPageNumber="9" fitToHeight="2" orientation="landscape" useFirstPageNumber="1" r:id="rId1"/>
  <headerFooter>
    <oddHeader>&amp;R&amp;"Arial,Regular"&amp;10Filed: 2025-02-28
EB-2025-0064
Phase 3 Exhibit 7
Tab 3
Schedule 2
Attachment 12
Page &amp;P of 14</oddHeader>
  </headerFooter>
  <rowBreaks count="1" manualBreakCount="1">
    <brk id="4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46B9-4B4A-4CAE-827B-4A76FF7956F8}">
  <dimension ref="A5:AB113"/>
  <sheetViews>
    <sheetView view="pageLayout" topLeftCell="P1" zoomScale="85" zoomScaleNormal="70" zoomScaleSheetLayoutView="80" zoomScalePageLayoutView="85" workbookViewId="0">
      <selection activeCell="AD57" sqref="AD57"/>
    </sheetView>
  </sheetViews>
  <sheetFormatPr defaultColWidth="8.7109375" defaultRowHeight="13.5" customHeight="1" x14ac:dyDescent="0.25"/>
  <cols>
    <col min="1" max="1" width="4.7109375" style="26" customWidth="1"/>
    <col min="2" max="2" width="0.7109375" style="1" customWidth="1"/>
    <col min="3" max="3" width="20" style="26" bestFit="1" customWidth="1"/>
    <col min="4" max="4" width="4.5703125" style="1" bestFit="1" customWidth="1"/>
    <col min="5" max="5" width="0.7109375" style="1" customWidth="1"/>
    <col min="6" max="6" width="15.28515625" style="6" bestFit="1" customWidth="1"/>
    <col min="7" max="7" width="0.7109375" style="6" customWidth="1"/>
    <col min="8" max="8" width="15.28515625" style="6" bestFit="1" customWidth="1"/>
    <col min="9" max="9" width="13.42578125" style="6" customWidth="1"/>
    <col min="10" max="10" width="12.28515625" style="6" bestFit="1" customWidth="1"/>
    <col min="11" max="11" width="12" style="6" customWidth="1"/>
    <col min="12" max="12" width="11.28515625" style="6" bestFit="1" customWidth="1"/>
    <col min="13" max="13" width="12" style="6" bestFit="1" customWidth="1"/>
    <col min="14" max="14" width="11.28515625" style="6" bestFit="1" customWidth="1"/>
    <col min="15" max="15" width="12.28515625" style="6" bestFit="1" customWidth="1"/>
    <col min="16" max="18" width="11.28515625" style="6" bestFit="1" customWidth="1"/>
    <col min="19" max="19" width="8.7109375" style="6" bestFit="1" customWidth="1"/>
    <col min="20" max="20" width="1.7109375" style="6" customWidth="1"/>
    <col min="21" max="23" width="12.7109375" style="6" customWidth="1"/>
    <col min="24" max="24" width="1.7109375" style="6" customWidth="1"/>
    <col min="25" max="27" width="12.7109375" style="149" customWidth="1"/>
    <col min="28" max="28" width="12.7109375" customWidth="1"/>
  </cols>
  <sheetData>
    <row r="5" spans="1:28" ht="13.5" customHeight="1" x14ac:dyDescent="0.25">
      <c r="C5" s="1"/>
      <c r="F5" s="1"/>
      <c r="G5" s="1"/>
      <c r="H5" s="1"/>
      <c r="I5" s="1"/>
      <c r="J5" s="1"/>
      <c r="K5" s="1"/>
      <c r="L5" s="1"/>
      <c r="M5" s="1"/>
      <c r="N5" s="1"/>
      <c r="Y5" s="6"/>
      <c r="Z5" s="6"/>
      <c r="AA5" s="6"/>
    </row>
    <row r="6" spans="1:28" ht="13.5" customHeight="1" x14ac:dyDescent="0.25">
      <c r="D6" s="26"/>
      <c r="E6" s="26"/>
      <c r="F6" s="19"/>
      <c r="G6" s="19"/>
      <c r="I6" s="149"/>
      <c r="J6" s="149"/>
      <c r="K6" s="162" t="s">
        <v>37</v>
      </c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62" t="s">
        <v>37</v>
      </c>
    </row>
    <row r="7" spans="1:28" ht="13.5" customHeight="1" x14ac:dyDescent="0.25">
      <c r="D7" s="26"/>
      <c r="E7" s="26"/>
      <c r="F7" s="19"/>
      <c r="G7" s="19"/>
      <c r="I7" s="149"/>
      <c r="J7" s="149"/>
      <c r="K7" s="162" t="s">
        <v>427</v>
      </c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62" t="s">
        <v>428</v>
      </c>
    </row>
    <row r="9" spans="1:28" ht="13.5" customHeight="1" x14ac:dyDescent="0.25">
      <c r="A9" s="26" t="s">
        <v>3</v>
      </c>
      <c r="C9" s="1"/>
      <c r="D9" s="26"/>
      <c r="H9" s="230" t="s">
        <v>40</v>
      </c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6"/>
      <c r="U9" s="230" t="s">
        <v>41</v>
      </c>
      <c r="V9" s="230"/>
      <c r="W9" s="230"/>
      <c r="X9" s="26"/>
      <c r="Y9" s="230" t="s">
        <v>42</v>
      </c>
      <c r="Z9" s="230"/>
      <c r="AA9" s="230"/>
      <c r="AB9" s="230"/>
    </row>
    <row r="10" spans="1:28" ht="13.5" customHeight="1" x14ac:dyDescent="0.25">
      <c r="A10" s="121" t="s">
        <v>5</v>
      </c>
      <c r="C10" s="121" t="s">
        <v>427</v>
      </c>
      <c r="D10" s="121"/>
      <c r="F10" s="18" t="s">
        <v>82</v>
      </c>
      <c r="H10" s="121" t="s">
        <v>43</v>
      </c>
      <c r="I10" s="121" t="s">
        <v>44</v>
      </c>
      <c r="J10" s="121" t="s">
        <v>45</v>
      </c>
      <c r="K10" s="121" t="s">
        <v>48</v>
      </c>
      <c r="L10" s="121" t="s">
        <v>49</v>
      </c>
      <c r="M10" s="121" t="s">
        <v>50</v>
      </c>
      <c r="N10" s="121" t="s">
        <v>51</v>
      </c>
      <c r="O10" s="121" t="s">
        <v>52</v>
      </c>
      <c r="P10" s="121" t="s">
        <v>53</v>
      </c>
      <c r="Q10" s="121" t="s">
        <v>54</v>
      </c>
      <c r="R10" s="121" t="s">
        <v>55</v>
      </c>
      <c r="S10" s="121" t="s">
        <v>56</v>
      </c>
      <c r="T10" s="26"/>
      <c r="U10" s="121" t="s">
        <v>57</v>
      </c>
      <c r="V10" s="121" t="s">
        <v>58</v>
      </c>
      <c r="W10" s="138" t="s">
        <v>59</v>
      </c>
      <c r="X10" s="26"/>
      <c r="Y10" s="163" t="s">
        <v>60</v>
      </c>
      <c r="Z10" s="121" t="s">
        <v>61</v>
      </c>
      <c r="AA10" s="121" t="s">
        <v>62</v>
      </c>
      <c r="AB10" s="121" t="s">
        <v>63</v>
      </c>
    </row>
    <row r="11" spans="1:28" ht="13.5" customHeight="1" x14ac:dyDescent="0.25">
      <c r="C11" s="1"/>
      <c r="D11" s="26"/>
      <c r="F11" s="26" t="s">
        <v>64</v>
      </c>
      <c r="G11" s="26"/>
      <c r="H11" s="26" t="s">
        <v>13</v>
      </c>
      <c r="I11" s="26" t="s">
        <v>14</v>
      </c>
      <c r="J11" s="26" t="s">
        <v>15</v>
      </c>
      <c r="K11" s="26" t="s">
        <v>16</v>
      </c>
      <c r="L11" s="26" t="s">
        <v>65</v>
      </c>
      <c r="M11" s="26" t="s">
        <v>66</v>
      </c>
      <c r="N11" s="26" t="s">
        <v>67</v>
      </c>
      <c r="O11" s="26" t="s">
        <v>68</v>
      </c>
      <c r="P11" s="26" t="s">
        <v>69</v>
      </c>
      <c r="Q11" s="26" t="s">
        <v>70</v>
      </c>
      <c r="R11" s="26" t="s">
        <v>71</v>
      </c>
      <c r="S11" s="26" t="s">
        <v>72</v>
      </c>
      <c r="T11" s="26"/>
      <c r="U11" s="26" t="s">
        <v>73</v>
      </c>
      <c r="V11" s="26" t="s">
        <v>74</v>
      </c>
      <c r="W11" s="26" t="s">
        <v>75</v>
      </c>
      <c r="X11" s="26"/>
      <c r="Y11" s="26" t="s">
        <v>76</v>
      </c>
      <c r="Z11" s="164" t="s">
        <v>77</v>
      </c>
      <c r="AA11" s="164" t="s">
        <v>78</v>
      </c>
      <c r="AB11" s="122" t="s">
        <v>79</v>
      </c>
    </row>
    <row r="12" spans="1:28" ht="13.5" customHeight="1" x14ac:dyDescent="0.25">
      <c r="C12" s="1"/>
      <c r="D12" s="26"/>
    </row>
    <row r="13" spans="1:28" ht="13.5" customHeight="1" x14ac:dyDescent="0.25">
      <c r="A13" s="26">
        <v>1</v>
      </c>
      <c r="C13" s="26" t="s">
        <v>358</v>
      </c>
      <c r="D13" s="26" t="s">
        <v>414</v>
      </c>
      <c r="F13" s="35">
        <f>SUM(H13:AB13)</f>
        <v>99.515065713586068</v>
      </c>
      <c r="H13" s="17">
        <v>54.248492932223293</v>
      </c>
      <c r="I13" s="17">
        <v>37.940330570962395</v>
      </c>
      <c r="J13" s="17">
        <v>5.7493027439746829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0.47546300351078341</v>
      </c>
      <c r="R13" s="17">
        <v>0</v>
      </c>
      <c r="S13" s="17">
        <v>0</v>
      </c>
      <c r="T13" s="38"/>
      <c r="U13" s="17">
        <v>0</v>
      </c>
      <c r="V13" s="17">
        <v>1.1014764629149125</v>
      </c>
      <c r="W13" s="17">
        <v>0</v>
      </c>
      <c r="X13" s="38"/>
      <c r="Y13" s="17">
        <v>0</v>
      </c>
      <c r="Z13" s="17">
        <v>0</v>
      </c>
      <c r="AA13" s="17">
        <v>0</v>
      </c>
      <c r="AB13" s="17">
        <v>0</v>
      </c>
    </row>
    <row r="14" spans="1:28" ht="13.5" customHeight="1" x14ac:dyDescent="0.25">
      <c r="A14" s="26">
        <f>A13+1</f>
        <v>2</v>
      </c>
      <c r="C14" s="1"/>
      <c r="D14" s="26"/>
      <c r="F14" s="165">
        <f>SUM(H14:AB14)</f>
        <v>1</v>
      </c>
      <c r="H14" s="165">
        <f t="shared" ref="H14:AB14" si="0">H13/$F13</f>
        <v>0.54512844405243799</v>
      </c>
      <c r="I14" s="165">
        <f t="shared" si="0"/>
        <v>0.38125212799595909</v>
      </c>
      <c r="J14" s="165">
        <f t="shared" si="0"/>
        <v>5.7773189443714276E-2</v>
      </c>
      <c r="K14" s="165">
        <f t="shared" si="0"/>
        <v>0</v>
      </c>
      <c r="L14" s="165">
        <f t="shared" si="0"/>
        <v>0</v>
      </c>
      <c r="M14" s="165">
        <f t="shared" si="0"/>
        <v>0</v>
      </c>
      <c r="N14" s="165">
        <f t="shared" si="0"/>
        <v>0</v>
      </c>
      <c r="O14" s="165">
        <f t="shared" si="0"/>
        <v>0</v>
      </c>
      <c r="P14" s="165">
        <f t="shared" si="0"/>
        <v>0</v>
      </c>
      <c r="Q14" s="165">
        <f t="shared" si="0"/>
        <v>4.7777992216697287E-3</v>
      </c>
      <c r="R14" s="165">
        <f t="shared" si="0"/>
        <v>0</v>
      </c>
      <c r="S14" s="165">
        <f t="shared" si="0"/>
        <v>0</v>
      </c>
      <c r="T14" s="166"/>
      <c r="U14" s="165">
        <f t="shared" si="0"/>
        <v>0</v>
      </c>
      <c r="V14" s="165">
        <f t="shared" si="0"/>
        <v>1.1068439286218911E-2</v>
      </c>
      <c r="W14" s="166">
        <f t="shared" si="0"/>
        <v>0</v>
      </c>
      <c r="X14" s="166"/>
      <c r="Y14" s="165">
        <f t="shared" si="0"/>
        <v>0</v>
      </c>
      <c r="Z14" s="165">
        <f t="shared" si="0"/>
        <v>0</v>
      </c>
      <c r="AA14" s="165">
        <f t="shared" si="0"/>
        <v>0</v>
      </c>
      <c r="AB14" s="165">
        <f t="shared" si="0"/>
        <v>0</v>
      </c>
    </row>
    <row r="15" spans="1:28" ht="13.5" customHeight="1" x14ac:dyDescent="0.25">
      <c r="D15" s="26"/>
      <c r="AB15" s="149"/>
    </row>
    <row r="16" spans="1:28" ht="13.5" customHeight="1" x14ac:dyDescent="0.25">
      <c r="A16" s="26">
        <f>A14+1</f>
        <v>3</v>
      </c>
      <c r="C16" s="26" t="s">
        <v>402</v>
      </c>
      <c r="D16" s="26" t="s">
        <v>413</v>
      </c>
      <c r="F16" s="35">
        <f>SUM(H16:AB16)</f>
        <v>11615.535133857918</v>
      </c>
      <c r="H16" s="17">
        <v>8759.6227198055458</v>
      </c>
      <c r="I16" s="17">
        <v>194.33162700302293</v>
      </c>
      <c r="J16" s="17">
        <v>2005.9891354941828</v>
      </c>
      <c r="K16" s="17">
        <v>209.77664162030672</v>
      </c>
      <c r="L16" s="17">
        <v>0</v>
      </c>
      <c r="M16" s="17">
        <v>128.48819299243786</v>
      </c>
      <c r="N16" s="17">
        <v>0</v>
      </c>
      <c r="O16" s="17">
        <v>36.710912283553668</v>
      </c>
      <c r="P16" s="17">
        <v>0</v>
      </c>
      <c r="Q16" s="17">
        <v>136.35481705319935</v>
      </c>
      <c r="R16" s="17">
        <v>107.51052883040718</v>
      </c>
      <c r="S16" s="17">
        <v>0</v>
      </c>
      <c r="T16" s="38"/>
      <c r="U16" s="17">
        <v>0</v>
      </c>
      <c r="V16" s="17">
        <v>13.11104010126917</v>
      </c>
      <c r="W16" s="17">
        <v>2.6222080202538338</v>
      </c>
      <c r="X16" s="38"/>
      <c r="Y16" s="17">
        <v>21.017310653740001</v>
      </c>
      <c r="Z16" s="17">
        <v>0</v>
      </c>
      <c r="AA16" s="17">
        <v>0</v>
      </c>
      <c r="AB16" s="17">
        <v>0</v>
      </c>
    </row>
    <row r="17" spans="1:28" ht="13.5" customHeight="1" x14ac:dyDescent="0.25">
      <c r="A17" s="26">
        <f>A16+1</f>
        <v>4</v>
      </c>
      <c r="C17" s="1"/>
      <c r="D17" s="26"/>
      <c r="F17" s="165">
        <f>SUM(H17:AB17)</f>
        <v>1.0000000000000002</v>
      </c>
      <c r="H17" s="165">
        <f t="shared" ref="H17:AB17" si="1">H16/$F16</f>
        <v>0.75412993192817057</v>
      </c>
      <c r="I17" s="165">
        <f t="shared" si="1"/>
        <v>1.6730320623504387E-2</v>
      </c>
      <c r="J17" s="165">
        <f t="shared" si="1"/>
        <v>0.17269881347497804</v>
      </c>
      <c r="K17" s="165">
        <f t="shared" si="1"/>
        <v>1.8060006637906204E-2</v>
      </c>
      <c r="L17" s="165">
        <f t="shared" si="1"/>
        <v>0</v>
      </c>
      <c r="M17" s="165">
        <f t="shared" si="1"/>
        <v>1.1061754065717548E-2</v>
      </c>
      <c r="N17" s="165">
        <f t="shared" si="1"/>
        <v>0</v>
      </c>
      <c r="O17" s="165">
        <f t="shared" si="1"/>
        <v>3.1605011616335846E-3</v>
      </c>
      <c r="P17" s="165">
        <f t="shared" si="1"/>
        <v>0</v>
      </c>
      <c r="Q17" s="165">
        <f t="shared" si="1"/>
        <v>1.1739004314639031E-2</v>
      </c>
      <c r="R17" s="165">
        <f t="shared" si="1"/>
        <v>9.2557534019269277E-3</v>
      </c>
      <c r="S17" s="165">
        <f t="shared" si="1"/>
        <v>0</v>
      </c>
      <c r="T17" s="166"/>
      <c r="U17" s="165">
        <f t="shared" si="1"/>
        <v>0</v>
      </c>
      <c r="V17" s="165">
        <f t="shared" si="1"/>
        <v>1.1287504148691377E-3</v>
      </c>
      <c r="W17" s="166">
        <f t="shared" si="1"/>
        <v>2.2575008297382753E-4</v>
      </c>
      <c r="X17" s="166"/>
      <c r="Y17" s="165">
        <f t="shared" si="1"/>
        <v>1.809413893680801E-3</v>
      </c>
      <c r="Z17" s="165">
        <f t="shared" si="1"/>
        <v>0</v>
      </c>
      <c r="AA17" s="165">
        <f t="shared" si="1"/>
        <v>0</v>
      </c>
      <c r="AB17" s="165">
        <f t="shared" si="1"/>
        <v>0</v>
      </c>
    </row>
    <row r="18" spans="1:28" ht="13.5" customHeight="1" x14ac:dyDescent="0.25">
      <c r="D18" s="26"/>
      <c r="AB18" s="149"/>
    </row>
    <row r="19" spans="1:28" ht="13.5" customHeight="1" x14ac:dyDescent="0.25">
      <c r="A19" s="26">
        <f>A17+1</f>
        <v>5</v>
      </c>
      <c r="C19" s="19" t="s">
        <v>378</v>
      </c>
      <c r="D19" s="26" t="s">
        <v>413</v>
      </c>
      <c r="F19" s="35">
        <f>SUM(H19:AB19)</f>
        <v>129959.01953522452</v>
      </c>
      <c r="H19" s="17">
        <v>22459.157092323894</v>
      </c>
      <c r="I19" s="17">
        <v>16146.398827601186</v>
      </c>
      <c r="J19" s="17">
        <v>7186.0859311195945</v>
      </c>
      <c r="K19" s="17">
        <v>9657.6083900125759</v>
      </c>
      <c r="L19" s="17">
        <v>194.85027548643626</v>
      </c>
      <c r="M19" s="17">
        <v>0</v>
      </c>
      <c r="N19" s="17">
        <v>0</v>
      </c>
      <c r="O19" s="17">
        <v>3507.1663982685486</v>
      </c>
      <c r="P19" s="17">
        <v>0</v>
      </c>
      <c r="Q19" s="17">
        <v>1164.7860448224988</v>
      </c>
      <c r="R19" s="17">
        <v>134.70490892294799</v>
      </c>
      <c r="S19" s="17">
        <v>61.993727466024154</v>
      </c>
      <c r="T19" s="38"/>
      <c r="U19" s="17">
        <v>0</v>
      </c>
      <c r="V19" s="17">
        <v>685.37548124258558</v>
      </c>
      <c r="W19" s="17">
        <v>612.33431087870542</v>
      </c>
      <c r="X19" s="38"/>
      <c r="Y19" s="17">
        <v>67327.805014632497</v>
      </c>
      <c r="Z19" s="17">
        <v>820.75313244703364</v>
      </c>
      <c r="AA19" s="17">
        <v>0</v>
      </c>
      <c r="AB19" s="17">
        <v>0</v>
      </c>
    </row>
    <row r="20" spans="1:28" ht="13.5" customHeight="1" x14ac:dyDescent="0.25">
      <c r="A20" s="26">
        <f>A19+1</f>
        <v>6</v>
      </c>
      <c r="C20" s="1"/>
      <c r="D20" s="26"/>
      <c r="F20" s="165">
        <f>SUM(H20:AB20)</f>
        <v>1.0000000000000002</v>
      </c>
      <c r="H20" s="165">
        <f t="shared" ref="H20:AB20" si="2">H19/$F19</f>
        <v>0.17281722478859185</v>
      </c>
      <c r="I20" s="165">
        <f t="shared" si="2"/>
        <v>0.12424223332359639</v>
      </c>
      <c r="J20" s="165">
        <f t="shared" si="2"/>
        <v>5.5295014973330531E-2</v>
      </c>
      <c r="K20" s="165">
        <f t="shared" si="2"/>
        <v>7.4312721229748468E-2</v>
      </c>
      <c r="L20" s="165">
        <f t="shared" si="2"/>
        <v>1.4993209104168673E-3</v>
      </c>
      <c r="M20" s="165">
        <f t="shared" si="2"/>
        <v>0</v>
      </c>
      <c r="N20" s="165">
        <f t="shared" si="2"/>
        <v>0</v>
      </c>
      <c r="O20" s="165">
        <f t="shared" si="2"/>
        <v>2.6986710201502825E-2</v>
      </c>
      <c r="P20" s="165">
        <f t="shared" si="2"/>
        <v>0</v>
      </c>
      <c r="Q20" s="165">
        <f t="shared" si="2"/>
        <v>8.9627180090166136E-3</v>
      </c>
      <c r="R20" s="165">
        <f t="shared" si="2"/>
        <v>1.0365183532831835E-3</v>
      </c>
      <c r="S20" s="165">
        <f t="shared" si="2"/>
        <v>4.7702520138835896E-4</v>
      </c>
      <c r="T20" s="166"/>
      <c r="U20" s="165">
        <f t="shared" si="2"/>
        <v>0</v>
      </c>
      <c r="V20" s="165">
        <f t="shared" si="2"/>
        <v>5.2737815635552649E-3</v>
      </c>
      <c r="W20" s="166">
        <f t="shared" si="2"/>
        <v>4.7117492350174E-3</v>
      </c>
      <c r="X20" s="166"/>
      <c r="Y20" s="165">
        <f t="shared" si="2"/>
        <v>0.51806950572125354</v>
      </c>
      <c r="Z20" s="165">
        <f t="shared" si="2"/>
        <v>6.3154764892987981E-3</v>
      </c>
      <c r="AA20" s="165">
        <f t="shared" si="2"/>
        <v>0</v>
      </c>
      <c r="AB20" s="165">
        <f t="shared" si="2"/>
        <v>0</v>
      </c>
    </row>
    <row r="21" spans="1:28" ht="13.5" customHeight="1" x14ac:dyDescent="0.25">
      <c r="D21" s="26"/>
      <c r="Y21" s="6"/>
      <c r="Z21" s="6"/>
      <c r="AA21" s="6"/>
      <c r="AB21" s="6"/>
    </row>
    <row r="22" spans="1:28" ht="13.5" customHeight="1" x14ac:dyDescent="0.25">
      <c r="A22" s="26">
        <f>A20+1</f>
        <v>7</v>
      </c>
      <c r="C22" s="26" t="s">
        <v>350</v>
      </c>
      <c r="D22" s="26" t="s">
        <v>413</v>
      </c>
      <c r="F22" s="35">
        <f>SUM(H22:AB22)</f>
        <v>152523.42553920628</v>
      </c>
      <c r="H22" s="17">
        <v>55396.516979649023</v>
      </c>
      <c r="I22" s="17">
        <v>39825.815952776851</v>
      </c>
      <c r="J22" s="17">
        <v>17724.802834944374</v>
      </c>
      <c r="K22" s="17">
        <v>23820.923686534272</v>
      </c>
      <c r="L22" s="17">
        <v>480.60693240187732</v>
      </c>
      <c r="M22" s="17">
        <v>0</v>
      </c>
      <c r="N22" s="17">
        <v>0</v>
      </c>
      <c r="O22" s="17">
        <v>8650.583017585328</v>
      </c>
      <c r="P22" s="17">
        <v>0</v>
      </c>
      <c r="Q22" s="17">
        <v>2872.9969537334596</v>
      </c>
      <c r="R22" s="17">
        <v>332.25569168589107</v>
      </c>
      <c r="S22" s="17">
        <v>218.0641594052459</v>
      </c>
      <c r="T22" s="38"/>
      <c r="U22" s="17">
        <v>0</v>
      </c>
      <c r="V22" s="17">
        <v>1690.5093244602017</v>
      </c>
      <c r="W22" s="17">
        <v>1510.3500060297231</v>
      </c>
      <c r="X22" s="38"/>
      <c r="Y22" s="17">
        <v>0</v>
      </c>
      <c r="Z22" s="17">
        <v>0</v>
      </c>
      <c r="AA22" s="17">
        <v>0</v>
      </c>
      <c r="AB22" s="17">
        <v>0</v>
      </c>
    </row>
    <row r="23" spans="1:28" ht="13.5" customHeight="1" x14ac:dyDescent="0.25">
      <c r="A23" s="26">
        <f>A22+1</f>
        <v>8</v>
      </c>
      <c r="C23" s="1"/>
      <c r="D23" s="26"/>
      <c r="F23" s="165">
        <f>SUM(H23:AB23)</f>
        <v>0.99999999999999989</v>
      </c>
      <c r="H23" s="165">
        <f t="shared" ref="H23:AB23" si="3">H22/$F22</f>
        <v>0.36320005785215792</v>
      </c>
      <c r="I23" s="165">
        <f t="shared" si="3"/>
        <v>0.26111278193486148</v>
      </c>
      <c r="J23" s="165">
        <f t="shared" si="3"/>
        <v>0.11621036422623618</v>
      </c>
      <c r="K23" s="165">
        <f t="shared" si="3"/>
        <v>0.1561787876342384</v>
      </c>
      <c r="L23" s="165">
        <f t="shared" si="3"/>
        <v>3.1510368371469397E-3</v>
      </c>
      <c r="M23" s="165">
        <f t="shared" si="3"/>
        <v>0</v>
      </c>
      <c r="N23" s="165">
        <f t="shared" si="3"/>
        <v>0</v>
      </c>
      <c r="O23" s="165">
        <f t="shared" si="3"/>
        <v>5.6716422326626069E-2</v>
      </c>
      <c r="P23" s="165">
        <f t="shared" si="3"/>
        <v>0</v>
      </c>
      <c r="Q23" s="165">
        <f t="shared" si="3"/>
        <v>1.8836430820883664E-2</v>
      </c>
      <c r="R23" s="165">
        <f t="shared" si="3"/>
        <v>2.1783912242417111E-3</v>
      </c>
      <c r="S23" s="165">
        <f t="shared" si="3"/>
        <v>1.429709296354561E-3</v>
      </c>
      <c r="T23" s="166"/>
      <c r="U23" s="165">
        <f t="shared" si="3"/>
        <v>0</v>
      </c>
      <c r="V23" s="165">
        <f t="shared" si="3"/>
        <v>1.1083604492122128E-2</v>
      </c>
      <c r="W23" s="166">
        <f t="shared" si="3"/>
        <v>9.9024133551307257E-3</v>
      </c>
      <c r="X23" s="166"/>
      <c r="Y23" s="165">
        <f t="shared" si="3"/>
        <v>0</v>
      </c>
      <c r="Z23" s="165">
        <f t="shared" si="3"/>
        <v>0</v>
      </c>
      <c r="AA23" s="165">
        <f t="shared" si="3"/>
        <v>0</v>
      </c>
      <c r="AB23" s="165">
        <f t="shared" si="3"/>
        <v>0</v>
      </c>
    </row>
    <row r="24" spans="1:28" ht="13.5" customHeight="1" x14ac:dyDescent="0.25">
      <c r="C24" s="1"/>
      <c r="D24" s="26"/>
      <c r="F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6"/>
      <c r="U24" s="165"/>
      <c r="V24" s="165"/>
      <c r="W24" s="166"/>
      <c r="X24" s="166"/>
      <c r="Y24" s="165"/>
      <c r="Z24" s="165"/>
      <c r="AA24" s="165"/>
      <c r="AB24" s="165"/>
    </row>
    <row r="25" spans="1:28" ht="13.5" customHeight="1" x14ac:dyDescent="0.25">
      <c r="A25" s="26">
        <f>A23+1</f>
        <v>9</v>
      </c>
      <c r="C25" s="26" t="s">
        <v>375</v>
      </c>
      <c r="D25" s="26" t="s">
        <v>413</v>
      </c>
      <c r="F25" s="35">
        <f>SUM(H25:AB25)</f>
        <v>100</v>
      </c>
      <c r="H25" s="17">
        <v>17.662807248619195</v>
      </c>
      <c r="I25" s="17">
        <v>12.546677791287726</v>
      </c>
      <c r="J25" s="17">
        <v>3.420270664994745</v>
      </c>
      <c r="K25" s="17">
        <v>3.5821905705008956</v>
      </c>
      <c r="L25" s="17">
        <v>0</v>
      </c>
      <c r="M25" s="17">
        <v>0</v>
      </c>
      <c r="N25" s="17">
        <v>0</v>
      </c>
      <c r="O25" s="17">
        <v>1.9363686156498503</v>
      </c>
      <c r="P25" s="17">
        <v>0</v>
      </c>
      <c r="Q25" s="17">
        <v>2.7295342147888645E-4</v>
      </c>
      <c r="R25" s="17">
        <v>3.6686125608560898E-3</v>
      </c>
      <c r="S25" s="17">
        <v>0</v>
      </c>
      <c r="T25" s="38"/>
      <c r="U25" s="17">
        <v>0</v>
      </c>
      <c r="V25" s="17">
        <v>0.34057716189401444</v>
      </c>
      <c r="W25" s="17">
        <v>0.50716638107123357</v>
      </c>
      <c r="X25" s="38"/>
      <c r="Y25" s="17">
        <v>60</v>
      </c>
      <c r="Z25" s="17">
        <v>0</v>
      </c>
      <c r="AA25" s="17">
        <v>0</v>
      </c>
      <c r="AB25" s="17">
        <v>0</v>
      </c>
    </row>
    <row r="26" spans="1:28" ht="13.5" customHeight="1" x14ac:dyDescent="0.25">
      <c r="A26" s="26">
        <f>A25+1</f>
        <v>10</v>
      </c>
      <c r="C26" s="1"/>
      <c r="D26" s="26"/>
      <c r="F26" s="165">
        <f>SUM(H26:AB26)</f>
        <v>1</v>
      </c>
      <c r="H26" s="165">
        <f t="shared" ref="H26:AB26" si="4">H25/$F25</f>
        <v>0.17662807248619194</v>
      </c>
      <c r="I26" s="165">
        <f t="shared" si="4"/>
        <v>0.12546677791287725</v>
      </c>
      <c r="J26" s="165">
        <f t="shared" si="4"/>
        <v>3.4202706649947449E-2</v>
      </c>
      <c r="K26" s="165">
        <f t="shared" si="4"/>
        <v>3.5821905705008955E-2</v>
      </c>
      <c r="L26" s="165">
        <f t="shared" si="4"/>
        <v>0</v>
      </c>
      <c r="M26" s="165">
        <f t="shared" si="4"/>
        <v>0</v>
      </c>
      <c r="N26" s="165">
        <f t="shared" si="4"/>
        <v>0</v>
      </c>
      <c r="O26" s="165">
        <f t="shared" si="4"/>
        <v>1.9363686156498503E-2</v>
      </c>
      <c r="P26" s="165">
        <f t="shared" si="4"/>
        <v>0</v>
      </c>
      <c r="Q26" s="165">
        <f t="shared" si="4"/>
        <v>2.7295342147888643E-6</v>
      </c>
      <c r="R26" s="165">
        <f t="shared" si="4"/>
        <v>3.66861256085609E-5</v>
      </c>
      <c r="S26" s="165">
        <f t="shared" si="4"/>
        <v>0</v>
      </c>
      <c r="T26" s="166"/>
      <c r="U26" s="165">
        <f t="shared" si="4"/>
        <v>0</v>
      </c>
      <c r="V26" s="165">
        <f t="shared" si="4"/>
        <v>3.4057716189401445E-3</v>
      </c>
      <c r="W26" s="166">
        <f t="shared" si="4"/>
        <v>5.0716638107123355E-3</v>
      </c>
      <c r="X26" s="166"/>
      <c r="Y26" s="165">
        <f t="shared" si="4"/>
        <v>0.6</v>
      </c>
      <c r="Z26" s="165">
        <f t="shared" si="4"/>
        <v>0</v>
      </c>
      <c r="AA26" s="165">
        <f t="shared" si="4"/>
        <v>0</v>
      </c>
      <c r="AB26" s="165">
        <f t="shared" si="4"/>
        <v>0</v>
      </c>
    </row>
    <row r="27" spans="1:28" ht="13.5" customHeight="1" x14ac:dyDescent="0.25">
      <c r="D27" s="26"/>
      <c r="Y27" s="6"/>
      <c r="Z27" s="6"/>
      <c r="AA27" s="6"/>
      <c r="AB27" s="6"/>
    </row>
    <row r="28" spans="1:28" ht="13.5" customHeight="1" x14ac:dyDescent="0.25">
      <c r="A28" s="26">
        <f>A26+1</f>
        <v>11</v>
      </c>
      <c r="C28" s="26" t="s">
        <v>401</v>
      </c>
      <c r="D28" s="26" t="s">
        <v>413</v>
      </c>
      <c r="F28" s="35">
        <f>SUM(H28:AB28)</f>
        <v>23629.563072077843</v>
      </c>
      <c r="H28" s="17">
        <v>20765.882800550189</v>
      </c>
      <c r="I28" s="17">
        <v>460.6896803512779</v>
      </c>
      <c r="J28" s="17">
        <v>1825.5092375868148</v>
      </c>
      <c r="K28" s="17">
        <v>190.90292680646431</v>
      </c>
      <c r="L28" s="17">
        <v>0</v>
      </c>
      <c r="M28" s="17">
        <v>116.92804266895939</v>
      </c>
      <c r="N28" s="17">
        <v>0</v>
      </c>
      <c r="O28" s="17">
        <v>33.408012191131249</v>
      </c>
      <c r="P28" s="17">
        <v>0</v>
      </c>
      <c r="Q28" s="17">
        <v>124.08690242420181</v>
      </c>
      <c r="R28" s="17">
        <v>97.83774998831295</v>
      </c>
      <c r="S28" s="17">
        <v>0</v>
      </c>
      <c r="T28" s="38"/>
      <c r="U28" s="17">
        <v>0</v>
      </c>
      <c r="V28" s="17">
        <v>11.931432925404019</v>
      </c>
      <c r="W28" s="17">
        <v>2.3862865850808039</v>
      </c>
      <c r="X28" s="38"/>
      <c r="Y28" s="17">
        <v>0</v>
      </c>
      <c r="Z28" s="17">
        <v>0</v>
      </c>
      <c r="AA28" s="17">
        <v>0</v>
      </c>
      <c r="AB28" s="17">
        <v>0</v>
      </c>
    </row>
    <row r="29" spans="1:28" ht="13.5" customHeight="1" x14ac:dyDescent="0.25">
      <c r="A29" s="26">
        <f>A28+1</f>
        <v>12</v>
      </c>
      <c r="C29" s="1"/>
      <c r="D29" s="26"/>
      <c r="F29" s="165">
        <f>SUM(H29:AB29)</f>
        <v>1</v>
      </c>
      <c r="H29" s="165">
        <f t="shared" ref="H29:AB29" si="5">H28/$F28</f>
        <v>0.87880942771592951</v>
      </c>
      <c r="I29" s="165">
        <f t="shared" si="5"/>
        <v>1.9496326654285766E-2</v>
      </c>
      <c r="J29" s="165">
        <f t="shared" si="5"/>
        <v>7.7255310731663501E-2</v>
      </c>
      <c r="K29" s="165">
        <f t="shared" si="5"/>
        <v>8.0789867431804961E-3</v>
      </c>
      <c r="L29" s="165">
        <f t="shared" si="5"/>
        <v>0</v>
      </c>
      <c r="M29" s="165">
        <f t="shared" si="5"/>
        <v>4.9483793801980546E-3</v>
      </c>
      <c r="N29" s="165">
        <f t="shared" si="5"/>
        <v>0</v>
      </c>
      <c r="O29" s="165">
        <f t="shared" si="5"/>
        <v>1.4138226800565867E-3</v>
      </c>
      <c r="P29" s="165">
        <f t="shared" si="5"/>
        <v>0</v>
      </c>
      <c r="Q29" s="165">
        <f t="shared" si="5"/>
        <v>5.2513413830673232E-3</v>
      </c>
      <c r="R29" s="165">
        <f t="shared" si="5"/>
        <v>4.140480705880004E-3</v>
      </c>
      <c r="S29" s="165">
        <f t="shared" si="5"/>
        <v>0</v>
      </c>
      <c r="T29" s="166"/>
      <c r="U29" s="165">
        <f t="shared" si="5"/>
        <v>0</v>
      </c>
      <c r="V29" s="165">
        <f t="shared" si="5"/>
        <v>5.0493667144878101E-4</v>
      </c>
      <c r="W29" s="166">
        <f t="shared" si="5"/>
        <v>1.0098733428975621E-4</v>
      </c>
      <c r="X29" s="166"/>
      <c r="Y29" s="165">
        <f t="shared" si="5"/>
        <v>0</v>
      </c>
      <c r="Z29" s="165">
        <f t="shared" si="5"/>
        <v>0</v>
      </c>
      <c r="AA29" s="165">
        <f t="shared" si="5"/>
        <v>0</v>
      </c>
      <c r="AB29" s="165">
        <f t="shared" si="5"/>
        <v>0</v>
      </c>
    </row>
    <row r="30" spans="1:28" ht="13.5" customHeight="1" x14ac:dyDescent="0.25">
      <c r="D30" s="26"/>
      <c r="Y30" s="6"/>
      <c r="Z30" s="6"/>
      <c r="AA30" s="6"/>
      <c r="AB30" s="6"/>
    </row>
    <row r="31" spans="1:28" ht="13.5" customHeight="1" x14ac:dyDescent="0.25">
      <c r="A31" s="26">
        <f>A29+1</f>
        <v>13</v>
      </c>
      <c r="C31" s="26" t="s">
        <v>403</v>
      </c>
      <c r="D31" s="26" t="s">
        <v>414</v>
      </c>
      <c r="F31" s="35">
        <f>SUM(H31:AB31)</f>
        <v>1007</v>
      </c>
      <c r="H31" s="17">
        <v>0</v>
      </c>
      <c r="I31" s="17">
        <v>0</v>
      </c>
      <c r="J31" s="17">
        <v>765</v>
      </c>
      <c r="K31" s="17">
        <v>80</v>
      </c>
      <c r="L31" s="17">
        <v>0</v>
      </c>
      <c r="M31" s="17">
        <v>49</v>
      </c>
      <c r="N31" s="17">
        <v>0</v>
      </c>
      <c r="O31" s="17">
        <v>14</v>
      </c>
      <c r="P31" s="17">
        <v>0</v>
      </c>
      <c r="Q31" s="17">
        <v>52</v>
      </c>
      <c r="R31" s="17">
        <v>41</v>
      </c>
      <c r="S31" s="17">
        <v>0</v>
      </c>
      <c r="T31" s="38"/>
      <c r="U31" s="17">
        <v>0</v>
      </c>
      <c r="V31" s="17">
        <v>5</v>
      </c>
      <c r="W31" s="17">
        <v>1</v>
      </c>
      <c r="X31" s="38"/>
      <c r="Y31" s="17">
        <v>0</v>
      </c>
      <c r="Z31" s="17">
        <v>0</v>
      </c>
      <c r="AA31" s="17">
        <v>0</v>
      </c>
      <c r="AB31" s="17">
        <v>0</v>
      </c>
    </row>
    <row r="32" spans="1:28" ht="13.5" customHeight="1" x14ac:dyDescent="0.25">
      <c r="A32" s="26">
        <f>A31+1</f>
        <v>14</v>
      </c>
      <c r="C32" s="1"/>
      <c r="D32" s="26"/>
      <c r="F32" s="165">
        <f>SUM(H32:AB32)</f>
        <v>1</v>
      </c>
      <c r="H32" s="165">
        <f t="shared" ref="H32:AB32" si="6">H31/$F31</f>
        <v>0</v>
      </c>
      <c r="I32" s="165">
        <f t="shared" si="6"/>
        <v>0</v>
      </c>
      <c r="J32" s="165">
        <f t="shared" si="6"/>
        <v>0.75968222442899702</v>
      </c>
      <c r="K32" s="165">
        <f t="shared" si="6"/>
        <v>7.9443892750744788E-2</v>
      </c>
      <c r="L32" s="165">
        <f t="shared" si="6"/>
        <v>0</v>
      </c>
      <c r="M32" s="165">
        <f t="shared" si="6"/>
        <v>4.8659384309831182E-2</v>
      </c>
      <c r="N32" s="165">
        <f t="shared" si="6"/>
        <v>0</v>
      </c>
      <c r="O32" s="165">
        <f t="shared" si="6"/>
        <v>1.3902681231380337E-2</v>
      </c>
      <c r="P32" s="165">
        <f t="shared" si="6"/>
        <v>0</v>
      </c>
      <c r="Q32" s="165">
        <f t="shared" si="6"/>
        <v>5.1638530287984111E-2</v>
      </c>
      <c r="R32" s="165">
        <f t="shared" si="6"/>
        <v>4.0714995034756701E-2</v>
      </c>
      <c r="S32" s="165">
        <f t="shared" si="6"/>
        <v>0</v>
      </c>
      <c r="T32" s="166"/>
      <c r="U32" s="165">
        <f t="shared" si="6"/>
        <v>0</v>
      </c>
      <c r="V32" s="165">
        <f t="shared" si="6"/>
        <v>4.9652432969215492E-3</v>
      </c>
      <c r="W32" s="166">
        <f t="shared" si="6"/>
        <v>9.930486593843098E-4</v>
      </c>
      <c r="X32" s="166"/>
      <c r="Y32" s="165">
        <f t="shared" si="6"/>
        <v>0</v>
      </c>
      <c r="Z32" s="165">
        <f t="shared" si="6"/>
        <v>0</v>
      </c>
      <c r="AA32" s="165">
        <f t="shared" si="6"/>
        <v>0</v>
      </c>
      <c r="AB32" s="165">
        <f t="shared" si="6"/>
        <v>0</v>
      </c>
    </row>
    <row r="33" spans="1:28" ht="13.5" customHeight="1" x14ac:dyDescent="0.25">
      <c r="D33" s="26"/>
      <c r="AB33" s="149"/>
    </row>
    <row r="34" spans="1:28" ht="13.5" customHeight="1" x14ac:dyDescent="0.25">
      <c r="A34" s="26">
        <f>A32+1</f>
        <v>15</v>
      </c>
      <c r="C34" s="26" t="s">
        <v>367</v>
      </c>
      <c r="D34" s="26" t="s">
        <v>413</v>
      </c>
      <c r="F34" s="35">
        <f>SUM(H34:AB34)</f>
        <v>221666.94487943861</v>
      </c>
      <c r="G34" s="17"/>
      <c r="H34" s="17">
        <v>62217.471795362668</v>
      </c>
      <c r="I34" s="17">
        <v>44195.83821625937</v>
      </c>
      <c r="J34" s="17">
        <v>12047.948586907256</v>
      </c>
      <c r="K34" s="17">
        <v>12618.313592431747</v>
      </c>
      <c r="L34" s="17">
        <v>0</v>
      </c>
      <c r="M34" s="17">
        <v>0</v>
      </c>
      <c r="N34" s="17">
        <v>0</v>
      </c>
      <c r="O34" s="17">
        <v>6820.8840210855114</v>
      </c>
      <c r="P34" s="17">
        <v>0</v>
      </c>
      <c r="Q34" s="17">
        <v>0.96148203189150327</v>
      </c>
      <c r="R34" s="17">
        <v>12.922736194781312</v>
      </c>
      <c r="S34" s="17">
        <v>229.33883427933864</v>
      </c>
      <c r="T34" s="38"/>
      <c r="U34" s="17">
        <v>0</v>
      </c>
      <c r="V34" s="17">
        <v>1199.6875505699718</v>
      </c>
      <c r="W34" s="17">
        <v>1786.5002751656275</v>
      </c>
      <c r="X34" s="38"/>
      <c r="Y34" s="17">
        <v>80537.077789150469</v>
      </c>
      <c r="Z34" s="17">
        <v>0</v>
      </c>
      <c r="AA34" s="17">
        <v>0</v>
      </c>
      <c r="AB34" s="17">
        <v>0</v>
      </c>
    </row>
    <row r="35" spans="1:28" ht="13.5" customHeight="1" x14ac:dyDescent="0.25">
      <c r="A35" s="26">
        <f>A34+1</f>
        <v>16</v>
      </c>
      <c r="C35" s="1"/>
      <c r="D35" s="26"/>
      <c r="F35" s="165">
        <f>SUM(H35:AB35)</f>
        <v>1</v>
      </c>
      <c r="H35" s="165">
        <f t="shared" ref="H35:AB35" si="7">H34/$F34</f>
        <v>0.28067997160876573</v>
      </c>
      <c r="I35" s="165">
        <f t="shared" si="7"/>
        <v>0.19937947103613862</v>
      </c>
      <c r="J35" s="165">
        <f t="shared" si="7"/>
        <v>5.4351579544076621E-2</v>
      </c>
      <c r="K35" s="165">
        <f t="shared" si="7"/>
        <v>5.6924651527518737E-2</v>
      </c>
      <c r="L35" s="165">
        <f t="shared" si="7"/>
        <v>0</v>
      </c>
      <c r="M35" s="165">
        <f t="shared" si="7"/>
        <v>0</v>
      </c>
      <c r="N35" s="165">
        <f t="shared" si="7"/>
        <v>0</v>
      </c>
      <c r="O35" s="165">
        <f t="shared" si="7"/>
        <v>3.0770866737912999E-2</v>
      </c>
      <c r="P35" s="165">
        <f t="shared" si="7"/>
        <v>0</v>
      </c>
      <c r="Q35" s="165">
        <f t="shared" si="7"/>
        <v>4.3375074818414594E-6</v>
      </c>
      <c r="R35" s="165">
        <f t="shared" si="7"/>
        <v>5.8297984852048181E-5</v>
      </c>
      <c r="S35" s="165">
        <f t="shared" si="7"/>
        <v>1.0346099839291449E-3</v>
      </c>
      <c r="T35" s="166"/>
      <c r="U35" s="165">
        <f t="shared" si="7"/>
        <v>0</v>
      </c>
      <c r="V35" s="165">
        <f t="shared" si="7"/>
        <v>5.4121174955628331E-3</v>
      </c>
      <c r="W35" s="166">
        <f t="shared" si="7"/>
        <v>8.059389622287973E-3</v>
      </c>
      <c r="X35" s="166"/>
      <c r="Y35" s="165">
        <f t="shared" si="7"/>
        <v>0.36332470695147351</v>
      </c>
      <c r="Z35" s="165">
        <f t="shared" si="7"/>
        <v>0</v>
      </c>
      <c r="AA35" s="165">
        <f t="shared" si="7"/>
        <v>0</v>
      </c>
      <c r="AB35" s="165">
        <f t="shared" si="7"/>
        <v>0</v>
      </c>
    </row>
    <row r="36" spans="1:28" ht="13.5" customHeight="1" x14ac:dyDescent="0.25">
      <c r="D36" s="26"/>
      <c r="Y36" s="6"/>
      <c r="Z36" s="6"/>
      <c r="AA36" s="6"/>
      <c r="AB36" s="6"/>
    </row>
    <row r="37" spans="1:28" ht="13.5" customHeight="1" x14ac:dyDescent="0.25">
      <c r="A37" s="26">
        <f>A35+1</f>
        <v>17</v>
      </c>
      <c r="C37" s="26" t="s">
        <v>405</v>
      </c>
      <c r="D37" s="26" t="s">
        <v>413</v>
      </c>
      <c r="F37" s="35">
        <f>SUM(H37:AB37)</f>
        <v>16614.585424649998</v>
      </c>
      <c r="H37" s="17">
        <v>5535.0742286214781</v>
      </c>
      <c r="I37" s="17">
        <v>3979.290748460227</v>
      </c>
      <c r="J37" s="17">
        <v>1771.0156653917325</v>
      </c>
      <c r="K37" s="17">
        <v>2380.1240220162686</v>
      </c>
      <c r="L37" s="17">
        <v>48.0209802109351</v>
      </c>
      <c r="M37" s="17">
        <v>559.25637286030542</v>
      </c>
      <c r="N37" s="17">
        <v>35.150236674370468</v>
      </c>
      <c r="O37" s="17">
        <v>1628.3690656640586</v>
      </c>
      <c r="P37" s="17">
        <v>38.202250569334112</v>
      </c>
      <c r="Q37" s="17">
        <v>287.06229677508571</v>
      </c>
      <c r="R37" s="17">
        <v>33.198114550035569</v>
      </c>
      <c r="S37" s="17">
        <v>0</v>
      </c>
      <c r="T37" s="38"/>
      <c r="U37" s="17">
        <v>0</v>
      </c>
      <c r="V37" s="17">
        <v>168.911243977694</v>
      </c>
      <c r="W37" s="17">
        <v>150.91019887847068</v>
      </c>
      <c r="X37" s="38"/>
      <c r="Y37" s="17">
        <v>0</v>
      </c>
      <c r="Z37" s="17">
        <v>0</v>
      </c>
      <c r="AA37" s="17">
        <v>0</v>
      </c>
      <c r="AB37" s="17">
        <v>0</v>
      </c>
    </row>
    <row r="38" spans="1:28" ht="13.5" customHeight="1" x14ac:dyDescent="0.25">
      <c r="A38" s="26">
        <f>A37+1</f>
        <v>18</v>
      </c>
      <c r="C38" s="1"/>
      <c r="D38" s="26"/>
      <c r="F38" s="165">
        <f>SUM(H38:AB38)</f>
        <v>0.99999999999999989</v>
      </c>
      <c r="H38" s="165">
        <f t="shared" ref="H38:AB38" si="8">H37/$F37</f>
        <v>0.33314549157569967</v>
      </c>
      <c r="I38" s="165">
        <f t="shared" si="8"/>
        <v>0.23950587070059584</v>
      </c>
      <c r="J38" s="165">
        <f t="shared" si="8"/>
        <v>0.10659403290100695</v>
      </c>
      <c r="K38" s="165">
        <f t="shared" si="8"/>
        <v>0.14325509551896676</v>
      </c>
      <c r="L38" s="165">
        <f t="shared" si="8"/>
        <v>2.8902906081357555E-3</v>
      </c>
      <c r="M38" s="165">
        <f t="shared" si="8"/>
        <v>3.3660567421114972E-2</v>
      </c>
      <c r="N38" s="165">
        <f t="shared" si="8"/>
        <v>2.1156252639455155E-3</v>
      </c>
      <c r="O38" s="165">
        <f t="shared" si="8"/>
        <v>9.8008407916585841E-2</v>
      </c>
      <c r="P38" s="165">
        <f t="shared" si="8"/>
        <v>2.2993201210218506E-3</v>
      </c>
      <c r="Q38" s="165">
        <f t="shared" si="8"/>
        <v>1.7277728540201175E-2</v>
      </c>
      <c r="R38" s="165">
        <f t="shared" si="8"/>
        <v>1.998130780969211E-3</v>
      </c>
      <c r="S38" s="165">
        <f t="shared" si="8"/>
        <v>0</v>
      </c>
      <c r="T38" s="166"/>
      <c r="U38" s="165">
        <f t="shared" si="8"/>
        <v>0</v>
      </c>
      <c r="V38" s="165">
        <f t="shared" si="8"/>
        <v>1.0166443498920603E-2</v>
      </c>
      <c r="W38" s="166">
        <f t="shared" si="8"/>
        <v>9.0829951528357041E-3</v>
      </c>
      <c r="X38" s="166"/>
      <c r="Y38" s="165">
        <f t="shared" si="8"/>
        <v>0</v>
      </c>
      <c r="Z38" s="165">
        <f t="shared" si="8"/>
        <v>0</v>
      </c>
      <c r="AA38" s="165">
        <f t="shared" si="8"/>
        <v>0</v>
      </c>
      <c r="AB38" s="165">
        <f t="shared" si="8"/>
        <v>0</v>
      </c>
    </row>
    <row r="39" spans="1:28" ht="13.5" customHeight="1" x14ac:dyDescent="0.25">
      <c r="D39" s="26"/>
      <c r="Y39" s="6"/>
      <c r="Z39" s="6"/>
      <c r="AA39" s="6"/>
      <c r="AB39" s="6"/>
    </row>
    <row r="40" spans="1:28" ht="13.5" customHeight="1" x14ac:dyDescent="0.25">
      <c r="A40" s="26">
        <f>A38+1</f>
        <v>19</v>
      </c>
      <c r="C40" s="26" t="s">
        <v>373</v>
      </c>
      <c r="D40" s="26" t="s">
        <v>413</v>
      </c>
      <c r="F40" s="35">
        <f>SUM(H40:AB40)</f>
        <v>41301.951882382389</v>
      </c>
      <c r="H40" s="17">
        <v>12930.539163626234</v>
      </c>
      <c r="I40" s="17">
        <v>9185.1372361167723</v>
      </c>
      <c r="J40" s="17">
        <v>2503.9023050751962</v>
      </c>
      <c r="K40" s="17">
        <v>2622.4401824379024</v>
      </c>
      <c r="L40" s="17">
        <v>0</v>
      </c>
      <c r="M40" s="17">
        <v>0</v>
      </c>
      <c r="N40" s="17">
        <v>0</v>
      </c>
      <c r="O40" s="17">
        <v>1417.5713898386389</v>
      </c>
      <c r="P40" s="17">
        <v>0</v>
      </c>
      <c r="Q40" s="17">
        <v>0.19982298717291588</v>
      </c>
      <c r="R40" s="17">
        <v>2.6857077545263501</v>
      </c>
      <c r="S40" s="17">
        <v>52.504832719911782</v>
      </c>
      <c r="T40" s="38"/>
      <c r="U40" s="17">
        <v>0</v>
      </c>
      <c r="V40" s="17">
        <v>249.32878834713543</v>
      </c>
      <c r="W40" s="17">
        <v>371.28496397020035</v>
      </c>
      <c r="X40" s="38"/>
      <c r="Y40" s="17">
        <v>11966.3574895087</v>
      </c>
      <c r="Z40" s="17">
        <v>0</v>
      </c>
      <c r="AA40" s="17">
        <v>0</v>
      </c>
      <c r="AB40" s="17">
        <v>0</v>
      </c>
    </row>
    <row r="41" spans="1:28" ht="13.5" customHeight="1" x14ac:dyDescent="0.25">
      <c r="A41" s="26">
        <f>A40+1</f>
        <v>20</v>
      </c>
      <c r="C41" s="1"/>
      <c r="D41" s="26"/>
      <c r="F41" s="165">
        <f>SUM(H41:AB41)</f>
        <v>1</v>
      </c>
      <c r="H41" s="165">
        <f t="shared" ref="H41:AB41" si="9">H40/$F40</f>
        <v>0.31307331916053677</v>
      </c>
      <c r="I41" s="165">
        <f t="shared" si="9"/>
        <v>0.22238990695339875</v>
      </c>
      <c r="J41" s="165">
        <f t="shared" si="9"/>
        <v>6.0624309287020686E-2</v>
      </c>
      <c r="K41" s="165">
        <f t="shared" si="9"/>
        <v>6.349434016837642E-2</v>
      </c>
      <c r="L41" s="165">
        <f t="shared" si="9"/>
        <v>0</v>
      </c>
      <c r="M41" s="165">
        <f t="shared" si="9"/>
        <v>0</v>
      </c>
      <c r="N41" s="165">
        <f t="shared" si="9"/>
        <v>0</v>
      </c>
      <c r="O41" s="165">
        <f t="shared" si="9"/>
        <v>3.4322140364589235E-2</v>
      </c>
      <c r="P41" s="165">
        <f t="shared" si="9"/>
        <v>0</v>
      </c>
      <c r="Q41" s="165">
        <f t="shared" si="9"/>
        <v>4.8381003334167281E-6</v>
      </c>
      <c r="R41" s="165">
        <f t="shared" si="9"/>
        <v>6.5026170244316132E-5</v>
      </c>
      <c r="S41" s="165">
        <f t="shared" si="9"/>
        <v>1.2712433753598955E-3</v>
      </c>
      <c r="T41" s="166"/>
      <c r="U41" s="165">
        <f t="shared" si="9"/>
        <v>0</v>
      </c>
      <c r="V41" s="165">
        <f t="shared" si="9"/>
        <v>6.0367313645892902E-3</v>
      </c>
      <c r="W41" s="166">
        <f t="shared" si="9"/>
        <v>8.9895258468056637E-3</v>
      </c>
      <c r="X41" s="166"/>
      <c r="Y41" s="165">
        <f t="shared" si="9"/>
        <v>0.2897286192087456</v>
      </c>
      <c r="Z41" s="165">
        <f t="shared" si="9"/>
        <v>0</v>
      </c>
      <c r="AA41" s="165">
        <f t="shared" si="9"/>
        <v>0</v>
      </c>
      <c r="AB41" s="165">
        <f t="shared" si="9"/>
        <v>0</v>
      </c>
    </row>
    <row r="42" spans="1:28" ht="13.5" customHeight="1" x14ac:dyDescent="0.25">
      <c r="D42" s="26"/>
      <c r="Y42" s="6"/>
      <c r="Z42" s="6"/>
      <c r="AA42" s="6"/>
      <c r="AB42" s="6"/>
    </row>
    <row r="43" spans="1:28" ht="13.5" customHeight="1" x14ac:dyDescent="0.25">
      <c r="A43" s="26">
        <f>A41+1</f>
        <v>21</v>
      </c>
      <c r="C43" s="26" t="s">
        <v>392</v>
      </c>
      <c r="D43" s="26" t="s">
        <v>413</v>
      </c>
      <c r="F43" s="35">
        <f>SUM(H43:AB43)</f>
        <v>32154.404883630974</v>
      </c>
      <c r="H43" s="17">
        <v>19603.765229532157</v>
      </c>
      <c r="I43" s="17">
        <v>6832.5972978716518</v>
      </c>
      <c r="J43" s="17">
        <v>3830.2645256262854</v>
      </c>
      <c r="K43" s="17">
        <v>732.19711848956263</v>
      </c>
      <c r="L43" s="17">
        <v>14.772685377842318</v>
      </c>
      <c r="M43" s="17">
        <v>320.89211558781869</v>
      </c>
      <c r="N43" s="17">
        <v>20.168628123382547</v>
      </c>
      <c r="O43" s="17">
        <v>153.06571754176616</v>
      </c>
      <c r="P43" s="17">
        <v>3.0185144449188863</v>
      </c>
      <c r="Q43" s="17">
        <v>327.72460937525904</v>
      </c>
      <c r="R43" s="17">
        <v>287.534011639038</v>
      </c>
      <c r="S43" s="17">
        <v>0</v>
      </c>
      <c r="T43" s="38"/>
      <c r="U43" s="17">
        <v>0</v>
      </c>
      <c r="V43" s="17">
        <v>9.9347911153460871</v>
      </c>
      <c r="W43" s="17">
        <v>18.469638905946479</v>
      </c>
      <c r="X43" s="38"/>
      <c r="Y43" s="17">
        <v>0</v>
      </c>
      <c r="Z43" s="17">
        <v>0</v>
      </c>
      <c r="AA43" s="17">
        <v>0</v>
      </c>
      <c r="AB43" s="17">
        <v>0</v>
      </c>
    </row>
    <row r="44" spans="1:28" ht="13.5" customHeight="1" x14ac:dyDescent="0.25">
      <c r="A44" s="26">
        <f>A43+1</f>
        <v>22</v>
      </c>
      <c r="C44" s="1"/>
      <c r="D44" s="26"/>
      <c r="F44" s="165">
        <f>SUM(H44:AB44)</f>
        <v>1</v>
      </c>
      <c r="H44" s="165">
        <f t="shared" ref="H44:AB44" si="10">H43/$F43</f>
        <v>0.60967588423668684</v>
      </c>
      <c r="I44" s="165">
        <f t="shared" si="10"/>
        <v>0.21249335270235278</v>
      </c>
      <c r="J44" s="165">
        <f t="shared" si="10"/>
        <v>0.11912098947215098</v>
      </c>
      <c r="K44" s="165">
        <f t="shared" si="10"/>
        <v>2.2771285027337152E-2</v>
      </c>
      <c r="L44" s="165">
        <f t="shared" si="10"/>
        <v>4.5942960012184005E-4</v>
      </c>
      <c r="M44" s="165">
        <f t="shared" si="10"/>
        <v>9.9797249163574801E-3</v>
      </c>
      <c r="N44" s="165">
        <f t="shared" si="10"/>
        <v>6.272430852436614E-4</v>
      </c>
      <c r="O44" s="165">
        <f t="shared" si="10"/>
        <v>4.7603343335297799E-3</v>
      </c>
      <c r="P44" s="165">
        <f t="shared" si="10"/>
        <v>9.3875612247936165E-5</v>
      </c>
      <c r="Q44" s="165">
        <f t="shared" si="10"/>
        <v>1.0192215049891831E-2</v>
      </c>
      <c r="R44" s="165">
        <f t="shared" si="10"/>
        <v>8.9422899499973195E-3</v>
      </c>
      <c r="S44" s="165">
        <f t="shared" si="10"/>
        <v>0</v>
      </c>
      <c r="T44" s="166"/>
      <c r="U44" s="165">
        <f t="shared" si="10"/>
        <v>0</v>
      </c>
      <c r="V44" s="165">
        <f t="shared" si="10"/>
        <v>3.0897138825304918E-4</v>
      </c>
      <c r="W44" s="166">
        <f t="shared" si="10"/>
        <v>5.7440462582931907E-4</v>
      </c>
      <c r="X44" s="166"/>
      <c r="Y44" s="165">
        <f t="shared" si="10"/>
        <v>0</v>
      </c>
      <c r="Z44" s="165">
        <f t="shared" si="10"/>
        <v>0</v>
      </c>
      <c r="AA44" s="165">
        <f t="shared" si="10"/>
        <v>0</v>
      </c>
      <c r="AB44" s="165">
        <f t="shared" si="10"/>
        <v>0</v>
      </c>
    </row>
    <row r="45" spans="1:28" ht="13.5" customHeight="1" x14ac:dyDescent="0.25">
      <c r="D45" s="26"/>
      <c r="Y45" s="6"/>
      <c r="Z45" s="6"/>
      <c r="AA45" s="6"/>
      <c r="AB45" s="6"/>
    </row>
    <row r="46" spans="1:28" ht="13.5" customHeight="1" x14ac:dyDescent="0.25">
      <c r="A46" s="26">
        <f>A44+1</f>
        <v>23</v>
      </c>
      <c r="C46" s="26" t="s">
        <v>390</v>
      </c>
      <c r="D46" s="26" t="s">
        <v>413</v>
      </c>
      <c r="F46" s="35">
        <f>SUM(H46:AB46)</f>
        <v>150927.52176876733</v>
      </c>
      <c r="H46" s="17">
        <v>109342.22341933315</v>
      </c>
      <c r="I46" s="17">
        <v>24662.023177879015</v>
      </c>
      <c r="J46" s="17">
        <v>9925.6225376718776</v>
      </c>
      <c r="K46" s="17">
        <v>3089.5210286576184</v>
      </c>
      <c r="L46" s="17">
        <v>62.333654383587088</v>
      </c>
      <c r="M46" s="17">
        <v>1212.5541321835967</v>
      </c>
      <c r="N46" s="17">
        <v>76.211138209748398</v>
      </c>
      <c r="O46" s="17">
        <v>726.10409452879912</v>
      </c>
      <c r="P46" s="17">
        <v>14.319050229205487</v>
      </c>
      <c r="Q46" s="17">
        <v>981.40805540857878</v>
      </c>
      <c r="R46" s="17">
        <v>692.12430664186002</v>
      </c>
      <c r="S46" s="17">
        <v>0</v>
      </c>
      <c r="T46" s="38"/>
      <c r="U46" s="17">
        <v>0</v>
      </c>
      <c r="V46" s="17">
        <v>50.042962750004548</v>
      </c>
      <c r="W46" s="17">
        <v>93.034210890312877</v>
      </c>
      <c r="X46" s="38"/>
      <c r="Y46" s="17">
        <v>0</v>
      </c>
      <c r="Z46" s="17">
        <v>0</v>
      </c>
      <c r="AA46" s="17">
        <v>0</v>
      </c>
      <c r="AB46" s="17">
        <v>0</v>
      </c>
    </row>
    <row r="47" spans="1:28" ht="13.5" customHeight="1" x14ac:dyDescent="0.25">
      <c r="A47" s="26">
        <f>A46+1</f>
        <v>24</v>
      </c>
      <c r="C47" s="1"/>
      <c r="D47" s="26"/>
      <c r="F47" s="165">
        <f>SUM(H47:AB47)</f>
        <v>1.0000000000000002</v>
      </c>
      <c r="H47" s="165">
        <f t="shared" ref="H47:AB47" si="11">H46/$F$46</f>
        <v>0.72446842125224797</v>
      </c>
      <c r="I47" s="165">
        <f t="shared" si="11"/>
        <v>0.16340308837551276</v>
      </c>
      <c r="J47" s="165">
        <f t="shared" si="11"/>
        <v>6.5764165616385734E-2</v>
      </c>
      <c r="K47" s="165">
        <f t="shared" si="11"/>
        <v>2.0470229633737739E-2</v>
      </c>
      <c r="L47" s="165">
        <f t="shared" si="11"/>
        <v>4.1300389520134757E-4</v>
      </c>
      <c r="M47" s="165">
        <f t="shared" si="11"/>
        <v>8.0340160493811309E-3</v>
      </c>
      <c r="N47" s="165">
        <f t="shared" si="11"/>
        <v>5.0495189556288992E-4</v>
      </c>
      <c r="O47" s="165">
        <f t="shared" si="11"/>
        <v>4.8109455851348759E-3</v>
      </c>
      <c r="P47" s="165">
        <f t="shared" si="11"/>
        <v>9.4873685470986421E-5</v>
      </c>
      <c r="Q47" s="165">
        <f t="shared" si="11"/>
        <v>6.5025122251206914E-3</v>
      </c>
      <c r="R47" s="165">
        <f t="shared" si="11"/>
        <v>4.5858058128208593E-3</v>
      </c>
      <c r="S47" s="165">
        <f t="shared" si="11"/>
        <v>0</v>
      </c>
      <c r="T47" s="166"/>
      <c r="U47" s="165">
        <f t="shared" si="11"/>
        <v>0</v>
      </c>
      <c r="V47" s="165">
        <f t="shared" si="11"/>
        <v>3.3156949881330624E-4</v>
      </c>
      <c r="W47" s="166">
        <f t="shared" si="11"/>
        <v>6.1641647460990254E-4</v>
      </c>
      <c r="X47" s="166"/>
      <c r="Y47" s="165">
        <f t="shared" si="11"/>
        <v>0</v>
      </c>
      <c r="Z47" s="165">
        <f t="shared" si="11"/>
        <v>0</v>
      </c>
      <c r="AA47" s="165">
        <f t="shared" si="11"/>
        <v>0</v>
      </c>
      <c r="AB47" s="165">
        <f t="shared" si="11"/>
        <v>0</v>
      </c>
    </row>
    <row r="48" spans="1:28" ht="13.5" customHeight="1" x14ac:dyDescent="0.25">
      <c r="D48" s="26"/>
      <c r="Y48" s="6"/>
      <c r="Z48" s="6"/>
      <c r="AA48" s="6"/>
      <c r="AB48" s="6"/>
    </row>
    <row r="49" spans="1:28" ht="13.5" customHeight="1" x14ac:dyDescent="0.25">
      <c r="A49" s="26">
        <f>A47+1</f>
        <v>25</v>
      </c>
      <c r="C49" s="26" t="s">
        <v>385</v>
      </c>
      <c r="D49" s="26" t="s">
        <v>413</v>
      </c>
      <c r="F49" s="35">
        <f>SUM(H49:AB49)</f>
        <v>167984.14392039488</v>
      </c>
      <c r="H49" s="17">
        <v>90593.955606376723</v>
      </c>
      <c r="I49" s="17">
        <v>64383.250000000015</v>
      </c>
      <c r="J49" s="17">
        <v>10274.135663481273</v>
      </c>
      <c r="K49" s="17">
        <v>1874.6013167582169</v>
      </c>
      <c r="L49" s="17">
        <v>0</v>
      </c>
      <c r="M49" s="17">
        <v>629.41113684316861</v>
      </c>
      <c r="N49" s="17">
        <v>0</v>
      </c>
      <c r="O49" s="17">
        <v>0</v>
      </c>
      <c r="P49" s="17">
        <v>0</v>
      </c>
      <c r="Q49" s="17">
        <v>0</v>
      </c>
      <c r="R49" s="17">
        <v>13.137366186676918</v>
      </c>
      <c r="S49" s="17">
        <v>0</v>
      </c>
      <c r="T49" s="38"/>
      <c r="U49" s="17">
        <v>0</v>
      </c>
      <c r="V49" s="17">
        <v>215.65283074876902</v>
      </c>
      <c r="W49" s="17">
        <v>0</v>
      </c>
      <c r="X49" s="38"/>
      <c r="Y49" s="17">
        <v>0</v>
      </c>
      <c r="Z49" s="17">
        <v>0</v>
      </c>
      <c r="AA49" s="17">
        <v>0</v>
      </c>
      <c r="AB49" s="17">
        <v>0</v>
      </c>
    </row>
    <row r="50" spans="1:28" ht="13.5" customHeight="1" x14ac:dyDescent="0.25">
      <c r="A50" s="26">
        <f>A49+1</f>
        <v>26</v>
      </c>
      <c r="C50" s="1"/>
      <c r="D50" s="26"/>
      <c r="F50" s="165">
        <f>SUM(H50:AB50)</f>
        <v>0.99999999999999989</v>
      </c>
      <c r="H50" s="165">
        <f t="shared" ref="H50:AB50" si="12">H49/$F49</f>
        <v>0.5393006357154031</v>
      </c>
      <c r="I50" s="165">
        <f t="shared" si="12"/>
        <v>0.38326980450315745</v>
      </c>
      <c r="J50" s="165">
        <f t="shared" si="12"/>
        <v>6.116134192016378E-2</v>
      </c>
      <c r="K50" s="165">
        <f t="shared" si="12"/>
        <v>1.115939441074011E-2</v>
      </c>
      <c r="L50" s="165">
        <f t="shared" si="12"/>
        <v>0</v>
      </c>
      <c r="M50" s="165">
        <f t="shared" si="12"/>
        <v>3.7468484950665161E-3</v>
      </c>
      <c r="N50" s="165">
        <f t="shared" si="12"/>
        <v>0</v>
      </c>
      <c r="O50" s="165">
        <f t="shared" si="12"/>
        <v>0</v>
      </c>
      <c r="P50" s="165">
        <f t="shared" si="12"/>
        <v>0</v>
      </c>
      <c r="Q50" s="165">
        <f t="shared" si="12"/>
        <v>0</v>
      </c>
      <c r="R50" s="165">
        <f t="shared" si="12"/>
        <v>7.8205989446852278E-5</v>
      </c>
      <c r="S50" s="165">
        <f t="shared" si="12"/>
        <v>0</v>
      </c>
      <c r="T50" s="166"/>
      <c r="U50" s="165">
        <f t="shared" si="12"/>
        <v>0</v>
      </c>
      <c r="V50" s="165">
        <f t="shared" si="12"/>
        <v>1.2837689660219573E-3</v>
      </c>
      <c r="W50" s="166">
        <f t="shared" si="12"/>
        <v>0</v>
      </c>
      <c r="X50" s="166"/>
      <c r="Y50" s="165">
        <f t="shared" si="12"/>
        <v>0</v>
      </c>
      <c r="Z50" s="165">
        <f t="shared" si="12"/>
        <v>0</v>
      </c>
      <c r="AA50" s="165">
        <f t="shared" si="12"/>
        <v>0</v>
      </c>
      <c r="AB50" s="165">
        <f t="shared" si="12"/>
        <v>0</v>
      </c>
    </row>
    <row r="51" spans="1:28" ht="13.5" customHeight="1" x14ac:dyDescent="0.25">
      <c r="D51" s="26"/>
      <c r="Y51" s="6"/>
      <c r="Z51" s="6"/>
      <c r="AA51" s="6"/>
      <c r="AB51" s="6"/>
    </row>
    <row r="52" spans="1:28" ht="13.5" customHeight="1" x14ac:dyDescent="0.25">
      <c r="A52" s="26">
        <f>A50+1</f>
        <v>27</v>
      </c>
      <c r="C52" s="26" t="s">
        <v>383</v>
      </c>
      <c r="D52" s="26" t="s">
        <v>413</v>
      </c>
      <c r="F52" s="35">
        <f>SUM(H52:AB52)</f>
        <v>225038.48458823733</v>
      </c>
      <c r="G52" s="17"/>
      <c r="H52" s="17">
        <v>90593.955606376723</v>
      </c>
      <c r="I52" s="17">
        <v>64383.250000000015</v>
      </c>
      <c r="J52" s="17">
        <v>17542.842676412591</v>
      </c>
      <c r="K52" s="17">
        <v>18373.342863881924</v>
      </c>
      <c r="L52" s="17">
        <v>0</v>
      </c>
      <c r="M52" s="17">
        <v>5147.7939827263854</v>
      </c>
      <c r="N52" s="17">
        <v>0</v>
      </c>
      <c r="O52" s="17">
        <v>24402.147000000001</v>
      </c>
      <c r="P52" s="17">
        <v>0</v>
      </c>
      <c r="Q52" s="17">
        <v>1.4</v>
      </c>
      <c r="R52" s="17">
        <v>18.816608186740801</v>
      </c>
      <c r="S52" s="17">
        <v>0</v>
      </c>
      <c r="T52" s="38"/>
      <c r="U52" s="17">
        <v>226.79119754350052</v>
      </c>
      <c r="V52" s="17">
        <v>1746.8475905824182</v>
      </c>
      <c r="W52" s="17">
        <v>2601.29706252702</v>
      </c>
      <c r="X52" s="38"/>
      <c r="Y52" s="17">
        <v>0</v>
      </c>
      <c r="Z52" s="17">
        <v>0</v>
      </c>
      <c r="AA52" s="17">
        <v>0</v>
      </c>
      <c r="AB52" s="17">
        <v>0</v>
      </c>
    </row>
    <row r="53" spans="1:28" ht="13.5" customHeight="1" x14ac:dyDescent="0.25">
      <c r="A53" s="26">
        <f>A52+1</f>
        <v>28</v>
      </c>
      <c r="C53" s="1"/>
      <c r="D53" s="26"/>
      <c r="F53" s="165">
        <f>SUM(H53:AB53)</f>
        <v>1</v>
      </c>
      <c r="H53" s="165">
        <f t="shared" ref="H53:AB53" si="13">H52/$F52</f>
        <v>0.40257094590794285</v>
      </c>
      <c r="I53" s="165">
        <f t="shared" si="13"/>
        <v>0.2860988426837518</v>
      </c>
      <c r="J53" s="165">
        <f t="shared" si="13"/>
        <v>7.7954856070558284E-2</v>
      </c>
      <c r="K53" s="165">
        <f t="shared" si="13"/>
        <v>8.1645336785396622E-2</v>
      </c>
      <c r="L53" s="165">
        <f t="shared" si="13"/>
        <v>0</v>
      </c>
      <c r="M53" s="165">
        <f t="shared" si="13"/>
        <v>2.2875171738494095E-2</v>
      </c>
      <c r="N53" s="165">
        <f t="shared" si="13"/>
        <v>0</v>
      </c>
      <c r="O53" s="165">
        <f t="shared" si="13"/>
        <v>0.10843543958558763</v>
      </c>
      <c r="P53" s="165">
        <f t="shared" si="13"/>
        <v>0</v>
      </c>
      <c r="Q53" s="165">
        <f t="shared" si="13"/>
        <v>6.2211581390695936E-6</v>
      </c>
      <c r="R53" s="165">
        <f t="shared" si="13"/>
        <v>8.3615067979018632E-5</v>
      </c>
      <c r="S53" s="165">
        <f t="shared" si="13"/>
        <v>0</v>
      </c>
      <c r="T53" s="166"/>
      <c r="U53" s="165">
        <f t="shared" si="13"/>
        <v>1.0077885031907774E-3</v>
      </c>
      <c r="V53" s="165">
        <f t="shared" si="13"/>
        <v>7.7624393613327999E-3</v>
      </c>
      <c r="W53" s="166">
        <f t="shared" si="13"/>
        <v>1.1559343137626996E-2</v>
      </c>
      <c r="X53" s="166"/>
      <c r="Y53" s="165">
        <f t="shared" si="13"/>
        <v>0</v>
      </c>
      <c r="Z53" s="165">
        <f t="shared" si="13"/>
        <v>0</v>
      </c>
      <c r="AA53" s="165">
        <f t="shared" si="13"/>
        <v>0</v>
      </c>
      <c r="AB53" s="165">
        <f t="shared" si="13"/>
        <v>0</v>
      </c>
    </row>
    <row r="54" spans="1:28" ht="13.5" customHeight="1" x14ac:dyDescent="0.25">
      <c r="D54" s="26"/>
      <c r="Y54" s="6"/>
      <c r="Z54" s="6"/>
      <c r="AA54" s="6"/>
      <c r="AB54" s="6"/>
    </row>
    <row r="55" spans="1:28" ht="13.5" customHeight="1" x14ac:dyDescent="0.25">
      <c r="A55" s="26">
        <f>A53+1</f>
        <v>29</v>
      </c>
      <c r="C55" s="26" t="s">
        <v>369</v>
      </c>
      <c r="D55" s="26" t="s">
        <v>413</v>
      </c>
      <c r="F55" s="35">
        <f>SUM(H55:AB55)</f>
        <v>18953.944151269137</v>
      </c>
      <c r="H55" s="17">
        <v>2488.9862275850242</v>
      </c>
      <c r="I55" s="17">
        <v>1768.037650238376</v>
      </c>
      <c r="J55" s="17">
        <v>481.97358777441809</v>
      </c>
      <c r="K55" s="17">
        <v>504.79082226630118</v>
      </c>
      <c r="L55" s="17">
        <v>0</v>
      </c>
      <c r="M55" s="17">
        <v>0</v>
      </c>
      <c r="N55" s="17">
        <v>0</v>
      </c>
      <c r="O55" s="17">
        <v>272.86686357612444</v>
      </c>
      <c r="P55" s="17">
        <v>0</v>
      </c>
      <c r="Q55" s="17">
        <v>3.8463721948065167E-2</v>
      </c>
      <c r="R55" s="17">
        <v>0.51696913235748909</v>
      </c>
      <c r="S55" s="17">
        <v>0</v>
      </c>
      <c r="T55" s="38"/>
      <c r="U55" s="17">
        <v>0</v>
      </c>
      <c r="V55" s="17">
        <v>47.993042864149807</v>
      </c>
      <c r="W55" s="17">
        <v>71.468262083827142</v>
      </c>
      <c r="X55" s="38"/>
      <c r="Y55" s="17">
        <v>13317.272262026612</v>
      </c>
      <c r="Z55" s="17">
        <v>0</v>
      </c>
      <c r="AA55" s="17">
        <v>0</v>
      </c>
      <c r="AB55" s="17">
        <v>0</v>
      </c>
    </row>
    <row r="56" spans="1:28" ht="13.5" customHeight="1" x14ac:dyDescent="0.25">
      <c r="A56" s="26">
        <f>A55+1</f>
        <v>30</v>
      </c>
      <c r="C56" s="1"/>
      <c r="D56" s="26"/>
      <c r="F56" s="165">
        <f>SUM(H56:AB56)</f>
        <v>1</v>
      </c>
      <c r="H56" s="165">
        <f t="shared" ref="H56:AB56" si="14">H55/$F55</f>
        <v>0.13131758792369155</v>
      </c>
      <c r="I56" s="165">
        <f t="shared" si="14"/>
        <v>9.328072490495283E-2</v>
      </c>
      <c r="J56" s="165">
        <f t="shared" si="14"/>
        <v>2.5428669828709272E-2</v>
      </c>
      <c r="K56" s="165">
        <f t="shared" si="14"/>
        <v>2.6632494969787115E-2</v>
      </c>
      <c r="L56" s="165">
        <f t="shared" si="14"/>
        <v>0</v>
      </c>
      <c r="M56" s="165">
        <f t="shared" si="14"/>
        <v>0</v>
      </c>
      <c r="N56" s="165">
        <f t="shared" si="14"/>
        <v>0</v>
      </c>
      <c r="O56" s="165">
        <f t="shared" si="14"/>
        <v>1.4396310414255048E-2</v>
      </c>
      <c r="P56" s="165">
        <f t="shared" si="14"/>
        <v>0</v>
      </c>
      <c r="Q56" s="165">
        <f t="shared" si="14"/>
        <v>2.0293254871435124E-6</v>
      </c>
      <c r="R56" s="165">
        <f t="shared" si="14"/>
        <v>2.7275016124961693E-5</v>
      </c>
      <c r="S56" s="165">
        <f t="shared" si="14"/>
        <v>0</v>
      </c>
      <c r="T56" s="166"/>
      <c r="U56" s="165">
        <f t="shared" si="14"/>
        <v>0</v>
      </c>
      <c r="V56" s="165">
        <f t="shared" si="14"/>
        <v>2.5320873840886694E-3</v>
      </c>
      <c r="W56" s="166">
        <f t="shared" si="14"/>
        <v>3.7706274490125948E-3</v>
      </c>
      <c r="X56" s="166"/>
      <c r="Y56" s="165">
        <f t="shared" si="14"/>
        <v>0.70261219278389087</v>
      </c>
      <c r="Z56" s="165">
        <f t="shared" si="14"/>
        <v>0</v>
      </c>
      <c r="AA56" s="165">
        <f t="shared" si="14"/>
        <v>0</v>
      </c>
      <c r="AB56" s="165">
        <f t="shared" si="14"/>
        <v>0</v>
      </c>
    </row>
    <row r="57" spans="1:28" ht="13.5" customHeight="1" x14ac:dyDescent="0.25">
      <c r="D57" s="26"/>
      <c r="Y57" s="6"/>
      <c r="Z57" s="6"/>
      <c r="AA57" s="6"/>
      <c r="AB57" s="6"/>
    </row>
    <row r="58" spans="1:28" ht="13.5" customHeight="1" x14ac:dyDescent="0.25">
      <c r="A58" s="26">
        <f>A56+1</f>
        <v>31</v>
      </c>
      <c r="C58" s="26" t="s">
        <v>346</v>
      </c>
      <c r="D58" s="26" t="s">
        <v>413</v>
      </c>
      <c r="F58" s="35">
        <f>SUM(H58:AB58)</f>
        <v>161486.41315728411</v>
      </c>
      <c r="H58" s="17">
        <v>81088.03616150099</v>
      </c>
      <c r="I58" s="17">
        <v>57348.823482240507</v>
      </c>
      <c r="J58" s="17">
        <v>11803.94280077039</v>
      </c>
      <c r="K58" s="17">
        <v>6732.2116936049079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1.0215305115865245</v>
      </c>
      <c r="R58" s="17">
        <v>0</v>
      </c>
      <c r="S58" s="17">
        <v>1583.641180754754</v>
      </c>
      <c r="T58" s="38"/>
      <c r="U58" s="17">
        <v>0</v>
      </c>
      <c r="V58" s="17">
        <v>1216.8677343820577</v>
      </c>
      <c r="W58" s="17">
        <v>1711.8685735189106</v>
      </c>
      <c r="X58" s="38"/>
      <c r="Y58" s="17">
        <v>0</v>
      </c>
      <c r="Z58" s="17">
        <v>0</v>
      </c>
      <c r="AA58" s="17">
        <v>0</v>
      </c>
      <c r="AB58" s="17">
        <v>0</v>
      </c>
    </row>
    <row r="59" spans="1:28" ht="13.5" customHeight="1" x14ac:dyDescent="0.25">
      <c r="A59" s="26">
        <f>A58+1</f>
        <v>32</v>
      </c>
      <c r="C59" s="1"/>
      <c r="D59" s="26"/>
      <c r="F59" s="165">
        <f>SUM(H59:AB59)</f>
        <v>0.99999999999999989</v>
      </c>
      <c r="H59" s="165">
        <f t="shared" ref="H59:AB59" si="15">H58/$F58</f>
        <v>0.50213534734047915</v>
      </c>
      <c r="I59" s="165">
        <f t="shared" si="15"/>
        <v>0.35513095102548381</v>
      </c>
      <c r="J59" s="165">
        <f t="shared" si="15"/>
        <v>7.3095578569037978E-2</v>
      </c>
      <c r="K59" s="165">
        <f t="shared" si="15"/>
        <v>4.168902858129548E-2</v>
      </c>
      <c r="L59" s="165">
        <f t="shared" si="15"/>
        <v>0</v>
      </c>
      <c r="M59" s="165">
        <f t="shared" si="15"/>
        <v>0</v>
      </c>
      <c r="N59" s="165">
        <f t="shared" si="15"/>
        <v>0</v>
      </c>
      <c r="O59" s="165">
        <f t="shared" si="15"/>
        <v>0</v>
      </c>
      <c r="P59" s="165">
        <f t="shared" si="15"/>
        <v>0</v>
      </c>
      <c r="Q59" s="165">
        <f t="shared" si="15"/>
        <v>6.3257985090769022E-6</v>
      </c>
      <c r="R59" s="165">
        <f t="shared" si="15"/>
        <v>0</v>
      </c>
      <c r="S59" s="165">
        <f t="shared" si="15"/>
        <v>9.8066527690618983E-3</v>
      </c>
      <c r="T59" s="166"/>
      <c r="U59" s="165">
        <f t="shared" si="15"/>
        <v>0</v>
      </c>
      <c r="V59" s="165">
        <f t="shared" si="15"/>
        <v>7.5354186806840277E-3</v>
      </c>
      <c r="W59" s="166">
        <f t="shared" si="15"/>
        <v>1.0600697235448467E-2</v>
      </c>
      <c r="X59" s="166"/>
      <c r="Y59" s="165">
        <f t="shared" si="15"/>
        <v>0</v>
      </c>
      <c r="Z59" s="165">
        <f t="shared" si="15"/>
        <v>0</v>
      </c>
      <c r="AA59" s="165">
        <f t="shared" si="15"/>
        <v>0</v>
      </c>
      <c r="AB59" s="165">
        <f t="shared" si="15"/>
        <v>0</v>
      </c>
    </row>
    <row r="60" spans="1:28" ht="13.5" customHeight="1" x14ac:dyDescent="0.25">
      <c r="D60" s="26"/>
      <c r="Y60" s="6"/>
      <c r="Z60" s="6"/>
      <c r="AA60" s="6"/>
      <c r="AB60" s="6"/>
    </row>
    <row r="64" spans="1:28" ht="13.5" customHeight="1" x14ac:dyDescent="0.25">
      <c r="C64" s="1"/>
      <c r="F64" s="1"/>
      <c r="G64" s="1"/>
      <c r="H64" s="1"/>
      <c r="I64" s="1"/>
      <c r="J64" s="1"/>
      <c r="K64" s="1"/>
      <c r="L64" s="1"/>
      <c r="M64" s="1"/>
      <c r="N64" s="1"/>
      <c r="Y64" s="6"/>
      <c r="Z64" s="6"/>
      <c r="AA64" s="6"/>
    </row>
    <row r="65" spans="1:28" ht="13.5" customHeight="1" x14ac:dyDescent="0.25">
      <c r="D65" s="26"/>
      <c r="E65" s="26"/>
      <c r="F65" s="19"/>
      <c r="G65" s="19"/>
      <c r="I65" s="149"/>
      <c r="J65" s="149"/>
      <c r="K65" s="162" t="s">
        <v>37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62" t="s">
        <v>37</v>
      </c>
    </row>
    <row r="66" spans="1:28" ht="13.5" customHeight="1" x14ac:dyDescent="0.25">
      <c r="D66" s="26"/>
      <c r="E66" s="26"/>
      <c r="F66" s="19"/>
      <c r="G66" s="19"/>
      <c r="I66" s="149"/>
      <c r="J66" s="149"/>
      <c r="K66" s="162" t="s">
        <v>428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62" t="s">
        <v>428</v>
      </c>
    </row>
    <row r="68" spans="1:28" ht="13.5" customHeight="1" x14ac:dyDescent="0.25">
      <c r="A68" s="26" t="s">
        <v>3</v>
      </c>
      <c r="C68" s="1"/>
      <c r="D68" s="26"/>
      <c r="H68" s="230" t="s">
        <v>40</v>
      </c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6"/>
      <c r="U68" s="230" t="s">
        <v>41</v>
      </c>
      <c r="V68" s="230"/>
      <c r="W68" s="230"/>
      <c r="X68" s="26"/>
      <c r="Y68" s="230" t="s">
        <v>42</v>
      </c>
      <c r="Z68" s="230"/>
      <c r="AA68" s="230"/>
      <c r="AB68" s="230"/>
    </row>
    <row r="69" spans="1:28" ht="13.5" customHeight="1" x14ac:dyDescent="0.25">
      <c r="A69" s="121" t="s">
        <v>5</v>
      </c>
      <c r="C69" s="121" t="s">
        <v>427</v>
      </c>
      <c r="D69" s="121"/>
      <c r="F69" s="18" t="s">
        <v>82</v>
      </c>
      <c r="H69" s="121" t="s">
        <v>43</v>
      </c>
      <c r="I69" s="121" t="s">
        <v>44</v>
      </c>
      <c r="J69" s="121" t="s">
        <v>45</v>
      </c>
      <c r="K69" s="121" t="s">
        <v>48</v>
      </c>
      <c r="L69" s="121" t="s">
        <v>49</v>
      </c>
      <c r="M69" s="121" t="s">
        <v>50</v>
      </c>
      <c r="N69" s="121" t="s">
        <v>51</v>
      </c>
      <c r="O69" s="121" t="s">
        <v>52</v>
      </c>
      <c r="P69" s="121" t="s">
        <v>53</v>
      </c>
      <c r="Q69" s="121" t="s">
        <v>54</v>
      </c>
      <c r="R69" s="121" t="s">
        <v>55</v>
      </c>
      <c r="S69" s="121" t="s">
        <v>56</v>
      </c>
      <c r="T69" s="26"/>
      <c r="U69" s="121" t="s">
        <v>57</v>
      </c>
      <c r="V69" s="121" t="s">
        <v>58</v>
      </c>
      <c r="W69" s="138" t="s">
        <v>59</v>
      </c>
      <c r="X69" s="26"/>
      <c r="Y69" s="163" t="s">
        <v>60</v>
      </c>
      <c r="Z69" s="121" t="s">
        <v>61</v>
      </c>
      <c r="AA69" s="121" t="s">
        <v>62</v>
      </c>
      <c r="AB69" s="121" t="s">
        <v>63</v>
      </c>
    </row>
    <row r="70" spans="1:28" ht="13.5" customHeight="1" x14ac:dyDescent="0.25">
      <c r="C70" s="1"/>
      <c r="D70" s="26"/>
      <c r="F70" s="26" t="s">
        <v>64</v>
      </c>
      <c r="G70" s="26"/>
      <c r="H70" s="26" t="s">
        <v>13</v>
      </c>
      <c r="I70" s="26" t="s">
        <v>14</v>
      </c>
      <c r="J70" s="26" t="s">
        <v>15</v>
      </c>
      <c r="K70" s="26" t="s">
        <v>16</v>
      </c>
      <c r="L70" s="26" t="s">
        <v>65</v>
      </c>
      <c r="M70" s="26" t="s">
        <v>66</v>
      </c>
      <c r="N70" s="26" t="s">
        <v>67</v>
      </c>
      <c r="O70" s="26" t="s">
        <v>68</v>
      </c>
      <c r="P70" s="26" t="s">
        <v>69</v>
      </c>
      <c r="Q70" s="26" t="s">
        <v>70</v>
      </c>
      <c r="R70" s="26" t="s">
        <v>71</v>
      </c>
      <c r="S70" s="26" t="s">
        <v>72</v>
      </c>
      <c r="T70" s="26"/>
      <c r="U70" s="26" t="s">
        <v>73</v>
      </c>
      <c r="V70" s="26" t="s">
        <v>74</v>
      </c>
      <c r="W70" s="26" t="s">
        <v>75</v>
      </c>
      <c r="X70" s="26"/>
      <c r="Y70" s="26" t="s">
        <v>76</v>
      </c>
      <c r="Z70" s="164" t="s">
        <v>77</v>
      </c>
      <c r="AA70" s="164" t="s">
        <v>78</v>
      </c>
      <c r="AB70" s="122" t="s">
        <v>79</v>
      </c>
    </row>
    <row r="71" spans="1:28" ht="13.5" customHeight="1" x14ac:dyDescent="0.25">
      <c r="C71" s="1"/>
      <c r="D71" s="26"/>
    </row>
    <row r="72" spans="1:28" ht="13.5" customHeight="1" x14ac:dyDescent="0.25">
      <c r="A72" s="26">
        <f>A59+1</f>
        <v>33</v>
      </c>
      <c r="C72" s="26" t="s">
        <v>387</v>
      </c>
      <c r="D72" s="26" t="s">
        <v>413</v>
      </c>
      <c r="F72" s="35">
        <f>SUM(H72:AB72)</f>
        <v>164969.00885246359</v>
      </c>
      <c r="H72" s="17">
        <v>90593.955606376723</v>
      </c>
      <c r="I72" s="17">
        <v>64383.250000000015</v>
      </c>
      <c r="J72" s="17">
        <v>7699.0644861178716</v>
      </c>
      <c r="K72" s="17">
        <v>1070.7471456764554</v>
      </c>
      <c r="L72" s="17">
        <v>125.73075442079353</v>
      </c>
      <c r="M72" s="17">
        <v>14.238999999998555</v>
      </c>
      <c r="N72" s="17">
        <v>258.50491313992683</v>
      </c>
      <c r="O72" s="17">
        <v>0</v>
      </c>
      <c r="P72" s="17">
        <v>630.53767603938797</v>
      </c>
      <c r="Q72" s="17">
        <v>184.90330975464926</v>
      </c>
      <c r="R72" s="17">
        <v>8.0759609377615789</v>
      </c>
      <c r="S72" s="17">
        <v>0</v>
      </c>
      <c r="T72" s="38"/>
      <c r="U72" s="17">
        <v>0</v>
      </c>
      <c r="V72" s="17">
        <v>0</v>
      </c>
      <c r="W72" s="17">
        <v>0</v>
      </c>
      <c r="X72" s="38"/>
      <c r="Y72" s="17">
        <v>0</v>
      </c>
      <c r="Z72" s="17">
        <v>0</v>
      </c>
      <c r="AA72" s="17">
        <v>0</v>
      </c>
      <c r="AB72" s="17">
        <v>0</v>
      </c>
    </row>
    <row r="73" spans="1:28" ht="13.5" customHeight="1" x14ac:dyDescent="0.25">
      <c r="A73" s="26">
        <f>A72+1</f>
        <v>34</v>
      </c>
      <c r="C73" s="1"/>
      <c r="D73" s="26"/>
      <c r="F73" s="165">
        <f>SUM(H73:AB73)</f>
        <v>1.0000000000000002</v>
      </c>
      <c r="H73" s="165">
        <f t="shared" ref="H73:AB73" si="16">H72/$F72</f>
        <v>0.549157421970071</v>
      </c>
      <c r="I73" s="165">
        <f t="shared" si="16"/>
        <v>0.39027481857261903</v>
      </c>
      <c r="J73" s="165">
        <f t="shared" si="16"/>
        <v>4.6669762640105091E-2</v>
      </c>
      <c r="K73" s="165">
        <f t="shared" si="16"/>
        <v>6.490595737494274E-3</v>
      </c>
      <c r="L73" s="165">
        <f t="shared" si="16"/>
        <v>7.6214772274735591E-4</v>
      </c>
      <c r="M73" s="165">
        <f t="shared" si="16"/>
        <v>8.6313181482061826E-5</v>
      </c>
      <c r="N73" s="165">
        <f t="shared" si="16"/>
        <v>1.5669907635264696E-3</v>
      </c>
      <c r="O73" s="165">
        <f t="shared" si="16"/>
        <v>0</v>
      </c>
      <c r="P73" s="165">
        <f t="shared" si="16"/>
        <v>3.8221583582604625E-3</v>
      </c>
      <c r="Q73" s="165">
        <f t="shared" si="16"/>
        <v>1.1208366410203354E-3</v>
      </c>
      <c r="R73" s="165">
        <f t="shared" si="16"/>
        <v>4.8954412673862502E-5</v>
      </c>
      <c r="S73" s="165">
        <f t="shared" si="16"/>
        <v>0</v>
      </c>
      <c r="T73" s="166"/>
      <c r="U73" s="165">
        <f t="shared" si="16"/>
        <v>0</v>
      </c>
      <c r="V73" s="165">
        <f t="shared" si="16"/>
        <v>0</v>
      </c>
      <c r="W73" s="166">
        <f t="shared" si="16"/>
        <v>0</v>
      </c>
      <c r="X73" s="166"/>
      <c r="Y73" s="165">
        <f t="shared" si="16"/>
        <v>0</v>
      </c>
      <c r="Z73" s="165">
        <f t="shared" si="16"/>
        <v>0</v>
      </c>
      <c r="AA73" s="165">
        <f t="shared" si="16"/>
        <v>0</v>
      </c>
      <c r="AB73" s="165">
        <f t="shared" si="16"/>
        <v>0</v>
      </c>
    </row>
    <row r="74" spans="1:28" ht="13.5" customHeight="1" x14ac:dyDescent="0.25">
      <c r="D74" s="26"/>
      <c r="Y74" s="6"/>
      <c r="Z74" s="6"/>
      <c r="AA74" s="6"/>
      <c r="AB74" s="6"/>
    </row>
    <row r="75" spans="1:28" ht="13.5" customHeight="1" x14ac:dyDescent="0.25">
      <c r="A75" s="26">
        <f>A73+1</f>
        <v>35</v>
      </c>
      <c r="C75" s="26" t="s">
        <v>397</v>
      </c>
      <c r="D75" s="26" t="s">
        <v>413</v>
      </c>
      <c r="F75" s="35">
        <f>SUM(H75:AB75)</f>
        <v>1399556810.309479</v>
      </c>
      <c r="H75" s="17">
        <v>1116775241.7807016</v>
      </c>
      <c r="I75" s="17">
        <v>258195747.43923885</v>
      </c>
      <c r="J75" s="17">
        <v>14072914.155329969</v>
      </c>
      <c r="K75" s="17">
        <v>4770830.3726107217</v>
      </c>
      <c r="L75" s="17">
        <v>0</v>
      </c>
      <c r="M75" s="17">
        <v>1538527.4804888885</v>
      </c>
      <c r="N75" s="17">
        <v>53448.966800000002</v>
      </c>
      <c r="O75" s="17">
        <v>932811.64501367521</v>
      </c>
      <c r="P75" s="17">
        <v>0</v>
      </c>
      <c r="Q75" s="17">
        <v>1641962.7232457059</v>
      </c>
      <c r="R75" s="17">
        <v>1362402.6593830751</v>
      </c>
      <c r="S75" s="17">
        <v>0</v>
      </c>
      <c r="T75" s="38"/>
      <c r="U75" s="17">
        <v>0</v>
      </c>
      <c r="V75" s="17">
        <v>108105.42</v>
      </c>
      <c r="W75" s="17">
        <v>104817.66666666667</v>
      </c>
      <c r="X75" s="38"/>
      <c r="Y75" s="17">
        <v>0</v>
      </c>
      <c r="Z75" s="17">
        <v>0</v>
      </c>
      <c r="AA75" s="17">
        <v>0</v>
      </c>
      <c r="AB75" s="17">
        <v>0</v>
      </c>
    </row>
    <row r="76" spans="1:28" ht="13.5" customHeight="1" x14ac:dyDescent="0.25">
      <c r="A76" s="26">
        <f>A75+1</f>
        <v>36</v>
      </c>
      <c r="C76" s="1"/>
      <c r="D76" s="26"/>
      <c r="F76" s="165">
        <f>SUM(H76:AB76)</f>
        <v>1.0000000000000002</v>
      </c>
      <c r="H76" s="165">
        <f t="shared" ref="H76:AB76" si="17">H75/$F75</f>
        <v>0.79794920331512165</v>
      </c>
      <c r="I76" s="165">
        <f t="shared" si="17"/>
        <v>0.18448393486945697</v>
      </c>
      <c r="J76" s="165">
        <f t="shared" si="17"/>
        <v>1.0055264674978128E-2</v>
      </c>
      <c r="K76" s="165">
        <f t="shared" si="17"/>
        <v>3.4088150887964064E-3</v>
      </c>
      <c r="L76" s="165">
        <f t="shared" si="17"/>
        <v>0</v>
      </c>
      <c r="M76" s="165">
        <f t="shared" si="17"/>
        <v>1.0992961980219149E-3</v>
      </c>
      <c r="N76" s="165">
        <f t="shared" si="17"/>
        <v>3.8189922985820792E-5</v>
      </c>
      <c r="O76" s="165">
        <f t="shared" si="17"/>
        <v>6.6650502369203994E-4</v>
      </c>
      <c r="P76" s="165">
        <f t="shared" si="17"/>
        <v>0</v>
      </c>
      <c r="Q76" s="165">
        <f t="shared" si="17"/>
        <v>1.1732019101694234E-3</v>
      </c>
      <c r="R76" s="165">
        <f t="shared" si="17"/>
        <v>9.7345291691432797E-4</v>
      </c>
      <c r="S76" s="165">
        <f t="shared" si="17"/>
        <v>0</v>
      </c>
      <c r="T76" s="166"/>
      <c r="U76" s="165">
        <f t="shared" si="17"/>
        <v>0</v>
      </c>
      <c r="V76" s="165">
        <f t="shared" si="17"/>
        <v>7.724260937724638E-5</v>
      </c>
      <c r="W76" s="166">
        <f t="shared" si="17"/>
        <v>7.4893470486195348E-5</v>
      </c>
      <c r="X76" s="166"/>
      <c r="Y76" s="165">
        <f t="shared" si="17"/>
        <v>0</v>
      </c>
      <c r="Z76" s="165">
        <f t="shared" si="17"/>
        <v>0</v>
      </c>
      <c r="AA76" s="165">
        <f t="shared" si="17"/>
        <v>0</v>
      </c>
      <c r="AB76" s="165">
        <f t="shared" si="17"/>
        <v>0</v>
      </c>
    </row>
    <row r="77" spans="1:28" ht="13.5" customHeight="1" x14ac:dyDescent="0.25">
      <c r="D77" s="26"/>
      <c r="AB77" s="149"/>
    </row>
    <row r="78" spans="1:28" ht="13.5" customHeight="1" x14ac:dyDescent="0.25">
      <c r="A78" s="26">
        <f>A76+1</f>
        <v>37</v>
      </c>
      <c r="C78" s="26" t="s">
        <v>348</v>
      </c>
      <c r="D78" s="26" t="s">
        <v>413</v>
      </c>
      <c r="F78" s="35">
        <f>SUM(H78:AB78)</f>
        <v>5100.6491776358725</v>
      </c>
      <c r="G78" s="17"/>
      <c r="H78" s="17">
        <v>2564.4639183505678</v>
      </c>
      <c r="I78" s="17">
        <v>1813.6952815967568</v>
      </c>
      <c r="J78" s="17">
        <v>373.30766460492458</v>
      </c>
      <c r="K78" s="17">
        <v>212.9107424005467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3.2306592469945779E-2</v>
      </c>
      <c r="R78" s="17">
        <v>0</v>
      </c>
      <c r="S78" s="17">
        <v>43.616000000000007</v>
      </c>
      <c r="T78" s="38"/>
      <c r="U78" s="17">
        <v>0</v>
      </c>
      <c r="V78" s="17">
        <v>38.484264090605706</v>
      </c>
      <c r="W78" s="17">
        <v>54.139000000000003</v>
      </c>
      <c r="X78" s="38"/>
      <c r="Y78" s="17">
        <v>0</v>
      </c>
      <c r="Z78" s="17">
        <v>0</v>
      </c>
      <c r="AA78" s="17">
        <v>0</v>
      </c>
      <c r="AB78" s="17">
        <v>0</v>
      </c>
    </row>
    <row r="79" spans="1:28" ht="13.5" customHeight="1" x14ac:dyDescent="0.25">
      <c r="A79" s="26">
        <f>A78+1</f>
        <v>38</v>
      </c>
      <c r="C79" s="1"/>
      <c r="D79" s="26"/>
      <c r="F79" s="165">
        <f>SUM(H79:AB79)</f>
        <v>0.99999999999999967</v>
      </c>
      <c r="H79" s="165">
        <f t="shared" ref="H79:AB79" si="18">H78/$F78</f>
        <v>0.50277206470004376</v>
      </c>
      <c r="I79" s="165">
        <f t="shared" si="18"/>
        <v>0.35558126395930573</v>
      </c>
      <c r="J79" s="165">
        <f t="shared" si="18"/>
        <v>7.3188265180384543E-2</v>
      </c>
      <c r="K79" s="165">
        <f t="shared" si="18"/>
        <v>4.1741891078113678E-2</v>
      </c>
      <c r="L79" s="165">
        <f t="shared" si="18"/>
        <v>0</v>
      </c>
      <c r="M79" s="165">
        <f t="shared" si="18"/>
        <v>0</v>
      </c>
      <c r="N79" s="165">
        <f t="shared" si="18"/>
        <v>0</v>
      </c>
      <c r="O79" s="165">
        <f t="shared" si="18"/>
        <v>0</v>
      </c>
      <c r="P79" s="165">
        <f t="shared" si="18"/>
        <v>0</v>
      </c>
      <c r="Q79" s="165">
        <f t="shared" si="18"/>
        <v>6.3338197442780681E-6</v>
      </c>
      <c r="R79" s="165">
        <f t="shared" si="18"/>
        <v>0</v>
      </c>
      <c r="S79" s="165">
        <f t="shared" si="18"/>
        <v>8.5510683995357276E-3</v>
      </c>
      <c r="T79" s="166"/>
      <c r="U79" s="165">
        <f t="shared" si="18"/>
        <v>0</v>
      </c>
      <c r="V79" s="165">
        <f t="shared" si="18"/>
        <v>7.544973737723908E-3</v>
      </c>
      <c r="W79" s="166">
        <f t="shared" si="18"/>
        <v>1.061413912514822E-2</v>
      </c>
      <c r="X79" s="166"/>
      <c r="Y79" s="165">
        <f t="shared" si="18"/>
        <v>0</v>
      </c>
      <c r="Z79" s="165">
        <f t="shared" si="18"/>
        <v>0</v>
      </c>
      <c r="AA79" s="165">
        <f t="shared" si="18"/>
        <v>0</v>
      </c>
      <c r="AB79" s="165">
        <f t="shared" si="18"/>
        <v>0</v>
      </c>
    </row>
    <row r="80" spans="1:28" ht="13.5" customHeight="1" x14ac:dyDescent="0.25">
      <c r="D80" s="26"/>
      <c r="Y80" s="6"/>
      <c r="Z80" s="6"/>
      <c r="AA80" s="6"/>
      <c r="AB80" s="6"/>
    </row>
    <row r="81" spans="1:28" ht="13.5" customHeight="1" x14ac:dyDescent="0.25">
      <c r="A81" s="26">
        <f>A79+1</f>
        <v>39</v>
      </c>
      <c r="C81" s="26" t="s">
        <v>361</v>
      </c>
      <c r="D81" s="26" t="s">
        <v>413</v>
      </c>
      <c r="F81" s="35">
        <f>SUM(H81:AB81)</f>
        <v>399181.16683725693</v>
      </c>
      <c r="H81" s="17">
        <v>198619.20001020384</v>
      </c>
      <c r="I81" s="17">
        <v>140914.82458300836</v>
      </c>
      <c r="J81" s="17">
        <v>8579.172421155843</v>
      </c>
      <c r="K81" s="17">
        <v>8946.0224471500915</v>
      </c>
      <c r="L81" s="17">
        <v>83.981539401562429</v>
      </c>
      <c r="M81" s="17">
        <v>978.05606854829466</v>
      </c>
      <c r="N81" s="17">
        <v>61.472526659726128</v>
      </c>
      <c r="O81" s="17">
        <v>4817.8426058368159</v>
      </c>
      <c r="P81" s="17">
        <v>66.810044220761654</v>
      </c>
      <c r="Q81" s="17">
        <v>746.6995474817038</v>
      </c>
      <c r="R81" s="17">
        <v>60.767763325296656</v>
      </c>
      <c r="S81" s="17">
        <v>911.67432586388031</v>
      </c>
      <c r="T81" s="38"/>
      <c r="U81" s="17">
        <v>0</v>
      </c>
      <c r="V81" s="17">
        <v>1113.2570879522302</v>
      </c>
      <c r="W81" s="17">
        <v>1447.8582601871769</v>
      </c>
      <c r="X81" s="38"/>
      <c r="Y81" s="17">
        <v>31432.751697544383</v>
      </c>
      <c r="Z81" s="17">
        <v>278.31884747790548</v>
      </c>
      <c r="AA81" s="17">
        <v>122.45706123907728</v>
      </c>
      <c r="AB81" s="17">
        <v>0</v>
      </c>
    </row>
    <row r="82" spans="1:28" ht="13.5" customHeight="1" x14ac:dyDescent="0.25">
      <c r="A82" s="26">
        <f>A81+1</f>
        <v>40</v>
      </c>
      <c r="C82" s="1"/>
      <c r="D82" s="26"/>
      <c r="F82" s="165">
        <f>SUM(H82:AB82)</f>
        <v>1</v>
      </c>
      <c r="H82" s="165">
        <f t="shared" ref="H82:AB82" si="19">H81/$F81</f>
        <v>0.49756656002556193</v>
      </c>
      <c r="I82" s="165">
        <f t="shared" si="19"/>
        <v>0.35300970158358758</v>
      </c>
      <c r="J82" s="165">
        <f t="shared" si="19"/>
        <v>2.1491926808895535E-2</v>
      </c>
      <c r="K82" s="165">
        <f t="shared" si="19"/>
        <v>2.2410933156065741E-2</v>
      </c>
      <c r="L82" s="165">
        <f t="shared" si="19"/>
        <v>2.1038452306493971E-4</v>
      </c>
      <c r="M82" s="165">
        <f t="shared" si="19"/>
        <v>2.450155843517138E-3</v>
      </c>
      <c r="N82" s="165">
        <f t="shared" si="19"/>
        <v>1.5399656037577545E-4</v>
      </c>
      <c r="O82" s="165">
        <f t="shared" si="19"/>
        <v>1.2069313399750177E-2</v>
      </c>
      <c r="P82" s="165">
        <f t="shared" si="19"/>
        <v>1.6736772616329264E-4</v>
      </c>
      <c r="Q82" s="165">
        <f t="shared" si="19"/>
        <v>1.8705780971528835E-3</v>
      </c>
      <c r="R82" s="165">
        <f t="shared" si="19"/>
        <v>1.5223103786875597E-4</v>
      </c>
      <c r="S82" s="165">
        <f t="shared" si="19"/>
        <v>2.2838610676128488E-3</v>
      </c>
      <c r="T82" s="166"/>
      <c r="U82" s="165">
        <f t="shared" si="19"/>
        <v>0</v>
      </c>
      <c r="V82" s="165">
        <f t="shared" si="19"/>
        <v>2.788851730588023E-3</v>
      </c>
      <c r="W82" s="166">
        <f t="shared" si="19"/>
        <v>3.6270705646227483E-3</v>
      </c>
      <c r="X82" s="166"/>
      <c r="Y82" s="165">
        <f t="shared" si="19"/>
        <v>7.87430728423099E-2</v>
      </c>
      <c r="Z82" s="165">
        <f t="shared" si="19"/>
        <v>6.9722439483567596E-4</v>
      </c>
      <c r="AA82" s="165">
        <f t="shared" si="19"/>
        <v>3.0677063802712434E-4</v>
      </c>
      <c r="AB82" s="165">
        <f t="shared" si="19"/>
        <v>0</v>
      </c>
    </row>
    <row r="83" spans="1:28" ht="13.5" customHeight="1" x14ac:dyDescent="0.25">
      <c r="D83" s="26"/>
      <c r="Y83" s="6"/>
      <c r="Z83" s="6"/>
      <c r="AA83" s="6"/>
      <c r="AB83" s="6"/>
    </row>
    <row r="84" spans="1:28" ht="13.5" customHeight="1" x14ac:dyDescent="0.25">
      <c r="A84" s="26">
        <f>A82+1</f>
        <v>41</v>
      </c>
      <c r="C84" s="26" t="s">
        <v>286</v>
      </c>
      <c r="D84" s="26" t="s">
        <v>413</v>
      </c>
      <c r="F84" s="35">
        <f>SUM(H84:AB84)</f>
        <v>84167.505843646053</v>
      </c>
      <c r="H84" s="17">
        <v>37165.860807833749</v>
      </c>
      <c r="I84" s="17">
        <v>26400.564407913844</v>
      </c>
      <c r="J84" s="17">
        <v>7196.8912795699098</v>
      </c>
      <c r="K84" s="17">
        <v>7537.601144392198</v>
      </c>
      <c r="L84" s="17">
        <v>0</v>
      </c>
      <c r="M84" s="17">
        <v>0</v>
      </c>
      <c r="N84" s="17">
        <v>0</v>
      </c>
      <c r="O84" s="17">
        <v>4074.4829193290398</v>
      </c>
      <c r="P84" s="17">
        <v>0</v>
      </c>
      <c r="Q84" s="17">
        <v>0.57434521743418399</v>
      </c>
      <c r="R84" s="17">
        <v>7.7194492288482071</v>
      </c>
      <c r="S84" s="17">
        <v>0</v>
      </c>
      <c r="T84" s="38"/>
      <c r="U84" s="17">
        <v>0</v>
      </c>
      <c r="V84" s="17">
        <v>716.6382565981711</v>
      </c>
      <c r="W84" s="17">
        <v>1067.1732335628469</v>
      </c>
      <c r="X84" s="38"/>
      <c r="Y84" s="17">
        <v>0</v>
      </c>
      <c r="Z84" s="17">
        <v>0</v>
      </c>
      <c r="AA84" s="17">
        <v>0</v>
      </c>
      <c r="AB84" s="17">
        <v>0</v>
      </c>
    </row>
    <row r="85" spans="1:28" ht="13.5" customHeight="1" x14ac:dyDescent="0.25">
      <c r="A85" s="26">
        <f>A84+1</f>
        <v>42</v>
      </c>
      <c r="C85" s="1"/>
      <c r="D85" s="26"/>
      <c r="F85" s="165">
        <f>SUM(H85:AB85)</f>
        <v>0.99999999999999989</v>
      </c>
      <c r="H85" s="165">
        <f t="shared" ref="H85:AB85" si="20">H84/$F84</f>
        <v>0.44157018121547986</v>
      </c>
      <c r="I85" s="165">
        <f t="shared" si="20"/>
        <v>0.31366694478219315</v>
      </c>
      <c r="J85" s="165">
        <f t="shared" si="20"/>
        <v>8.5506766624868627E-2</v>
      </c>
      <c r="K85" s="165">
        <f t="shared" si="20"/>
        <v>8.9554764262522388E-2</v>
      </c>
      <c r="L85" s="165">
        <f t="shared" si="20"/>
        <v>0</v>
      </c>
      <c r="M85" s="165">
        <f t="shared" si="20"/>
        <v>0</v>
      </c>
      <c r="N85" s="165">
        <f t="shared" si="20"/>
        <v>0</v>
      </c>
      <c r="O85" s="165">
        <f t="shared" si="20"/>
        <v>4.8409215391246256E-2</v>
      </c>
      <c r="P85" s="165">
        <f t="shared" si="20"/>
        <v>0</v>
      </c>
      <c r="Q85" s="165">
        <f t="shared" si="20"/>
        <v>6.8238355369721617E-6</v>
      </c>
      <c r="R85" s="165">
        <f t="shared" si="20"/>
        <v>9.171531402140225E-5</v>
      </c>
      <c r="S85" s="165">
        <f t="shared" si="20"/>
        <v>0</v>
      </c>
      <c r="T85" s="166"/>
      <c r="U85" s="165">
        <f t="shared" si="20"/>
        <v>0</v>
      </c>
      <c r="V85" s="165">
        <f t="shared" si="20"/>
        <v>8.5144290473503602E-3</v>
      </c>
      <c r="W85" s="166">
        <f t="shared" si="20"/>
        <v>1.267915952678084E-2</v>
      </c>
      <c r="X85" s="166"/>
      <c r="Y85" s="165">
        <f t="shared" si="20"/>
        <v>0</v>
      </c>
      <c r="Z85" s="165">
        <f t="shared" si="20"/>
        <v>0</v>
      </c>
      <c r="AA85" s="165">
        <f t="shared" si="20"/>
        <v>0</v>
      </c>
      <c r="AB85" s="165">
        <f t="shared" si="20"/>
        <v>0</v>
      </c>
    </row>
    <row r="86" spans="1:28" ht="13.5" customHeight="1" x14ac:dyDescent="0.25">
      <c r="D86" s="26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</row>
    <row r="87" spans="1:28" ht="13.5" customHeight="1" x14ac:dyDescent="0.25">
      <c r="A87" s="26">
        <f>A85+1</f>
        <v>43</v>
      </c>
      <c r="C87" s="26" t="s">
        <v>371</v>
      </c>
      <c r="D87" s="26" t="s">
        <v>413</v>
      </c>
      <c r="F87" s="35">
        <f>SUM(H87:AB87)</f>
        <v>100</v>
      </c>
      <c r="H87" s="17">
        <v>21.387017686031555</v>
      </c>
      <c r="I87" s="17">
        <v>15.192150151793527</v>
      </c>
      <c r="J87" s="17">
        <v>4.1414361926514269</v>
      </c>
      <c r="K87" s="17">
        <v>4.3374969792543787</v>
      </c>
      <c r="L87" s="17">
        <v>0</v>
      </c>
      <c r="M87" s="17">
        <v>0</v>
      </c>
      <c r="N87" s="17">
        <v>0</v>
      </c>
      <c r="O87" s="17">
        <v>2.3446527636662791</v>
      </c>
      <c r="P87" s="17">
        <v>0</v>
      </c>
      <c r="Q87" s="17">
        <v>3.3050576674826897E-4</v>
      </c>
      <c r="R87" s="17">
        <v>4.4421410831146585E-3</v>
      </c>
      <c r="S87" s="17">
        <v>0.18776152203282756</v>
      </c>
      <c r="T87" s="38"/>
      <c r="U87" s="17">
        <v>0</v>
      </c>
      <c r="V87" s="17">
        <v>0.41238800165557743</v>
      </c>
      <c r="W87" s="17">
        <v>0.61410262870750898</v>
      </c>
      <c r="X87" s="38"/>
      <c r="Y87" s="17">
        <v>51.378221427357055</v>
      </c>
      <c r="Z87" s="17">
        <v>0</v>
      </c>
      <c r="AA87" s="17">
        <v>0</v>
      </c>
      <c r="AB87" s="17">
        <v>0</v>
      </c>
    </row>
    <row r="88" spans="1:28" ht="13.5" customHeight="1" x14ac:dyDescent="0.25">
      <c r="A88" s="26">
        <f>A87+1</f>
        <v>44</v>
      </c>
      <c r="C88" s="1"/>
      <c r="D88" s="26"/>
      <c r="F88" s="165">
        <f>SUM(H88:AB88)</f>
        <v>1</v>
      </c>
      <c r="H88" s="165">
        <f t="shared" ref="H88:AB88" si="21">H87/$F87</f>
        <v>0.21387017686031556</v>
      </c>
      <c r="I88" s="165">
        <f t="shared" si="21"/>
        <v>0.15192150151793526</v>
      </c>
      <c r="J88" s="165">
        <f t="shared" si="21"/>
        <v>4.1414361926514272E-2</v>
      </c>
      <c r="K88" s="165">
        <f t="shared" si="21"/>
        <v>4.3374969792543787E-2</v>
      </c>
      <c r="L88" s="165">
        <f t="shared" si="21"/>
        <v>0</v>
      </c>
      <c r="M88" s="165">
        <f t="shared" si="21"/>
        <v>0</v>
      </c>
      <c r="N88" s="165">
        <f t="shared" si="21"/>
        <v>0</v>
      </c>
      <c r="O88" s="165">
        <f t="shared" si="21"/>
        <v>2.344652763666279E-2</v>
      </c>
      <c r="P88" s="165">
        <f t="shared" si="21"/>
        <v>0</v>
      </c>
      <c r="Q88" s="165">
        <f t="shared" si="21"/>
        <v>3.3050576674826895E-6</v>
      </c>
      <c r="R88" s="165">
        <f t="shared" si="21"/>
        <v>4.4421410831146582E-5</v>
      </c>
      <c r="S88" s="165">
        <f t="shared" si="21"/>
        <v>1.8776152203282756E-3</v>
      </c>
      <c r="T88" s="166"/>
      <c r="U88" s="165">
        <f t="shared" si="21"/>
        <v>0</v>
      </c>
      <c r="V88" s="165">
        <f t="shared" si="21"/>
        <v>4.123880016555774E-3</v>
      </c>
      <c r="W88" s="166">
        <f t="shared" si="21"/>
        <v>6.1410262870750902E-3</v>
      </c>
      <c r="X88" s="166"/>
      <c r="Y88" s="165">
        <f t="shared" si="21"/>
        <v>0.51378221427357051</v>
      </c>
      <c r="Z88" s="165">
        <f t="shared" si="21"/>
        <v>0</v>
      </c>
      <c r="AA88" s="165">
        <f t="shared" si="21"/>
        <v>0</v>
      </c>
      <c r="AB88" s="165">
        <f t="shared" si="21"/>
        <v>0</v>
      </c>
    </row>
    <row r="89" spans="1:28" ht="13.5" customHeight="1" x14ac:dyDescent="0.25">
      <c r="D89" s="26"/>
      <c r="Y89" s="6"/>
      <c r="Z89" s="6"/>
      <c r="AA89" s="6"/>
      <c r="AB89" s="6"/>
    </row>
    <row r="90" spans="1:28" ht="13.5" customHeight="1" x14ac:dyDescent="0.25">
      <c r="A90" s="26">
        <f>A88+1</f>
        <v>45</v>
      </c>
      <c r="C90" s="26" t="s">
        <v>399</v>
      </c>
      <c r="D90" s="26" t="s">
        <v>413</v>
      </c>
      <c r="F90" s="35">
        <f>SUM(H90:AB90)</f>
        <v>525359910.57182533</v>
      </c>
      <c r="H90" s="17">
        <v>0</v>
      </c>
      <c r="I90" s="17">
        <v>406363087.56531596</v>
      </c>
      <c r="J90" s="17">
        <v>46357254.993743464</v>
      </c>
      <c r="K90" s="17">
        <v>35109374.361662835</v>
      </c>
      <c r="L90" s="17">
        <v>0</v>
      </c>
      <c r="M90" s="17">
        <v>4412504.2898531258</v>
      </c>
      <c r="N90" s="17">
        <v>31653.494010303588</v>
      </c>
      <c r="O90" s="17">
        <v>21292271.427984316</v>
      </c>
      <c r="P90" s="17">
        <v>65504.268591263957</v>
      </c>
      <c r="Q90" s="17">
        <v>5190353.2223832691</v>
      </c>
      <c r="R90" s="17">
        <v>2273903.2336842106</v>
      </c>
      <c r="S90" s="17">
        <v>0</v>
      </c>
      <c r="T90" s="38"/>
      <c r="U90" s="17">
        <v>0</v>
      </c>
      <c r="V90" s="17">
        <v>769124.95438400004</v>
      </c>
      <c r="W90" s="17">
        <v>3494878.760212617</v>
      </c>
      <c r="X90" s="38"/>
      <c r="Y90" s="17">
        <v>0</v>
      </c>
      <c r="Z90" s="17">
        <v>0</v>
      </c>
      <c r="AA90" s="17">
        <v>0</v>
      </c>
      <c r="AB90" s="17">
        <v>0</v>
      </c>
    </row>
    <row r="91" spans="1:28" ht="13.5" customHeight="1" x14ac:dyDescent="0.25">
      <c r="A91" s="26">
        <f>A90+1</f>
        <v>46</v>
      </c>
      <c r="C91" s="1"/>
      <c r="D91" s="26"/>
      <c r="F91" s="165">
        <f>SUM(H91:AB91)</f>
        <v>1</v>
      </c>
      <c r="H91" s="165">
        <f t="shared" ref="H91:AB91" si="22">H90/$F90</f>
        <v>0</v>
      </c>
      <c r="I91" s="165">
        <f t="shared" si="22"/>
        <v>0.77349466411133683</v>
      </c>
      <c r="J91" s="165">
        <f t="shared" si="22"/>
        <v>8.8239041580630215E-2</v>
      </c>
      <c r="K91" s="165">
        <f t="shared" si="22"/>
        <v>6.682918444128752E-2</v>
      </c>
      <c r="L91" s="165">
        <f t="shared" si="22"/>
        <v>0</v>
      </c>
      <c r="M91" s="165">
        <f t="shared" si="22"/>
        <v>8.3990121839528226E-3</v>
      </c>
      <c r="N91" s="165">
        <f t="shared" si="22"/>
        <v>6.0251064790707958E-5</v>
      </c>
      <c r="O91" s="165">
        <f t="shared" si="22"/>
        <v>4.052892312397581E-2</v>
      </c>
      <c r="P91" s="165">
        <f t="shared" si="22"/>
        <v>1.2468455866753551E-4</v>
      </c>
      <c r="Q91" s="165">
        <f t="shared" si="22"/>
        <v>9.8796141805602474E-3</v>
      </c>
      <c r="R91" s="165">
        <f t="shared" si="22"/>
        <v>4.3282770305202618E-3</v>
      </c>
      <c r="S91" s="165">
        <f t="shared" si="22"/>
        <v>0</v>
      </c>
      <c r="T91" s="166"/>
      <c r="U91" s="165">
        <f t="shared" si="22"/>
        <v>0</v>
      </c>
      <c r="V91" s="165">
        <f t="shared" si="22"/>
        <v>1.463996279325634E-3</v>
      </c>
      <c r="W91" s="166">
        <f t="shared" si="22"/>
        <v>6.6523514449525357E-3</v>
      </c>
      <c r="X91" s="166"/>
      <c r="Y91" s="165">
        <f t="shared" si="22"/>
        <v>0</v>
      </c>
      <c r="Z91" s="165">
        <f t="shared" si="22"/>
        <v>0</v>
      </c>
      <c r="AA91" s="165">
        <f t="shared" si="22"/>
        <v>0</v>
      </c>
      <c r="AB91" s="165">
        <f t="shared" si="22"/>
        <v>0</v>
      </c>
    </row>
    <row r="92" spans="1:28" ht="13.5" customHeight="1" x14ac:dyDescent="0.25">
      <c r="D92" s="26"/>
      <c r="Y92" s="6"/>
      <c r="Z92" s="6"/>
      <c r="AA92" s="6"/>
      <c r="AB92" s="6"/>
    </row>
    <row r="93" spans="1:28" ht="13.5" customHeight="1" x14ac:dyDescent="0.25">
      <c r="A93" s="26">
        <f>A91+1</f>
        <v>47</v>
      </c>
      <c r="C93" s="26" t="s">
        <v>359</v>
      </c>
      <c r="D93" s="26" t="s">
        <v>413</v>
      </c>
      <c r="F93" s="35">
        <f>SUM(H93:AB93)</f>
        <v>217749.49504114295</v>
      </c>
      <c r="H93" s="17">
        <v>110482.82643104999</v>
      </c>
      <c r="I93" s="17">
        <v>77269.519034298297</v>
      </c>
      <c r="J93" s="17">
        <v>11709.066608647277</v>
      </c>
      <c r="K93" s="17">
        <v>8469.1411265547304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968.33098307264436</v>
      </c>
      <c r="R93" s="17">
        <v>0</v>
      </c>
      <c r="S93" s="17">
        <v>3401.3158734452686</v>
      </c>
      <c r="T93" s="38"/>
      <c r="U93" s="17">
        <v>0</v>
      </c>
      <c r="V93" s="17">
        <v>2243.2739840747386</v>
      </c>
      <c r="W93" s="17">
        <v>3206.0210000000002</v>
      </c>
      <c r="X93" s="38"/>
      <c r="Y93" s="17">
        <v>0</v>
      </c>
      <c r="Z93" s="17">
        <v>0</v>
      </c>
      <c r="AA93" s="17">
        <v>0</v>
      </c>
      <c r="AB93" s="17">
        <v>0</v>
      </c>
    </row>
    <row r="94" spans="1:28" ht="13.5" customHeight="1" x14ac:dyDescent="0.25">
      <c r="A94" s="26">
        <f>A93+1</f>
        <v>48</v>
      </c>
      <c r="D94" s="26"/>
      <c r="F94" s="165">
        <f>SUM(H94:AB94)</f>
        <v>1.0000000000000002</v>
      </c>
      <c r="H94" s="165">
        <f t="shared" ref="H94:AB94" si="23">H93/$F93</f>
        <v>0.50738499490056077</v>
      </c>
      <c r="I94" s="165">
        <f t="shared" si="23"/>
        <v>0.35485510090252337</v>
      </c>
      <c r="J94" s="165">
        <f t="shared" si="23"/>
        <v>5.3773105680152755E-2</v>
      </c>
      <c r="K94" s="165">
        <f t="shared" si="23"/>
        <v>3.8893964484071564E-2</v>
      </c>
      <c r="L94" s="165">
        <f t="shared" si="23"/>
        <v>0</v>
      </c>
      <c r="M94" s="165">
        <f t="shared" si="23"/>
        <v>0</v>
      </c>
      <c r="N94" s="165">
        <f t="shared" si="23"/>
        <v>0</v>
      </c>
      <c r="O94" s="165">
        <f t="shared" si="23"/>
        <v>0</v>
      </c>
      <c r="P94" s="165">
        <f t="shared" si="23"/>
        <v>0</v>
      </c>
      <c r="Q94" s="165">
        <f t="shared" si="23"/>
        <v>4.4469953094021268E-3</v>
      </c>
      <c r="R94" s="165">
        <f t="shared" si="23"/>
        <v>0</v>
      </c>
      <c r="S94" s="165">
        <f t="shared" si="23"/>
        <v>1.5620315779848779E-2</v>
      </c>
      <c r="T94" s="166"/>
      <c r="U94" s="165">
        <f t="shared" si="23"/>
        <v>0</v>
      </c>
      <c r="V94" s="165">
        <f t="shared" si="23"/>
        <v>1.0302085814944739E-2</v>
      </c>
      <c r="W94" s="166">
        <f t="shared" si="23"/>
        <v>1.4723437128495911E-2</v>
      </c>
      <c r="X94" s="166"/>
      <c r="Y94" s="165">
        <f t="shared" si="23"/>
        <v>0</v>
      </c>
      <c r="Z94" s="165">
        <f t="shared" si="23"/>
        <v>0</v>
      </c>
      <c r="AA94" s="165">
        <f t="shared" si="23"/>
        <v>0</v>
      </c>
      <c r="AB94" s="165">
        <f t="shared" si="23"/>
        <v>0</v>
      </c>
    </row>
    <row r="95" spans="1:28" ht="13.5" customHeight="1" x14ac:dyDescent="0.25">
      <c r="D95" s="26"/>
      <c r="F95" s="167"/>
      <c r="Y95" s="6"/>
      <c r="Z95" s="6"/>
      <c r="AA95" s="6"/>
      <c r="AB95" s="6"/>
    </row>
    <row r="96" spans="1:28" ht="13.5" customHeight="1" x14ac:dyDescent="0.25">
      <c r="A96" s="26">
        <f>A94+1</f>
        <v>49</v>
      </c>
      <c r="B96" s="13"/>
      <c r="C96" s="26" t="s">
        <v>363</v>
      </c>
      <c r="D96" s="26" t="s">
        <v>413</v>
      </c>
      <c r="F96" s="35">
        <f>SUM(H96:AB96)</f>
        <v>7509.5099837752923</v>
      </c>
      <c r="H96" s="17">
        <v>3231.0654344097438</v>
      </c>
      <c r="I96" s="17">
        <v>2321.5170502699375</v>
      </c>
      <c r="J96" s="17">
        <v>1033.8941253342693</v>
      </c>
      <c r="K96" s="17">
        <v>349.48414003695706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167.49674492592899</v>
      </c>
      <c r="R96" s="17">
        <v>19.379203540119438</v>
      </c>
      <c r="S96" s="17">
        <v>188.38321686670321</v>
      </c>
      <c r="T96" s="38"/>
      <c r="U96" s="17">
        <v>0</v>
      </c>
      <c r="V96" s="17">
        <v>98.600942301254818</v>
      </c>
      <c r="W96" s="17">
        <v>99.689126090378366</v>
      </c>
      <c r="X96" s="38"/>
      <c r="Y96" s="17">
        <v>0</v>
      </c>
      <c r="Z96" s="17">
        <v>0</v>
      </c>
      <c r="AA96" s="17">
        <v>0</v>
      </c>
      <c r="AB96" s="17">
        <v>0</v>
      </c>
    </row>
    <row r="97" spans="1:28" ht="13.5" customHeight="1" x14ac:dyDescent="0.25">
      <c r="A97" s="26">
        <f>A96+1</f>
        <v>50</v>
      </c>
      <c r="C97" s="1"/>
      <c r="D97" s="26"/>
      <c r="F97" s="165">
        <f>SUM(H97:AB97)</f>
        <v>1</v>
      </c>
      <c r="H97" s="165">
        <f t="shared" ref="H97:AB97" si="24">H96/$F96</f>
        <v>0.43026315184221575</v>
      </c>
      <c r="I97" s="165">
        <f t="shared" si="24"/>
        <v>0.30914361326980089</v>
      </c>
      <c r="J97" s="165">
        <f t="shared" si="24"/>
        <v>0.13767797467052501</v>
      </c>
      <c r="K97" s="165">
        <f t="shared" si="24"/>
        <v>4.6538874146520436E-2</v>
      </c>
      <c r="L97" s="165">
        <f t="shared" si="24"/>
        <v>0</v>
      </c>
      <c r="M97" s="165">
        <f t="shared" si="24"/>
        <v>0</v>
      </c>
      <c r="N97" s="165">
        <f t="shared" si="24"/>
        <v>0</v>
      </c>
      <c r="O97" s="165">
        <f t="shared" si="24"/>
        <v>0</v>
      </c>
      <c r="P97" s="165">
        <f t="shared" si="24"/>
        <v>0</v>
      </c>
      <c r="Q97" s="165">
        <f t="shared" si="24"/>
        <v>2.2304617117204037E-2</v>
      </c>
      <c r="R97" s="165">
        <f t="shared" si="24"/>
        <v>2.5806215827649565E-3</v>
      </c>
      <c r="S97" s="165">
        <f t="shared" si="24"/>
        <v>2.5085953314359456E-2</v>
      </c>
      <c r="T97" s="166"/>
      <c r="U97" s="165">
        <f t="shared" si="24"/>
        <v>0</v>
      </c>
      <c r="V97" s="165">
        <f t="shared" si="24"/>
        <v>1.3130143313516801E-2</v>
      </c>
      <c r="W97" s="166">
        <f t="shared" si="24"/>
        <v>1.3275050743092716E-2</v>
      </c>
      <c r="X97" s="166"/>
      <c r="Y97" s="165">
        <f t="shared" si="24"/>
        <v>0</v>
      </c>
      <c r="Z97" s="165">
        <f t="shared" si="24"/>
        <v>0</v>
      </c>
      <c r="AA97" s="165">
        <f t="shared" si="24"/>
        <v>0</v>
      </c>
      <c r="AB97" s="165">
        <f t="shared" si="24"/>
        <v>0</v>
      </c>
    </row>
    <row r="98" spans="1:28" ht="13.5" customHeight="1" x14ac:dyDescent="0.25">
      <c r="D98" s="26"/>
      <c r="Y98" s="6"/>
      <c r="Z98" s="6"/>
      <c r="AA98" s="6"/>
      <c r="AB98" s="6"/>
    </row>
    <row r="99" spans="1:28" ht="13.5" customHeight="1" x14ac:dyDescent="0.25">
      <c r="A99" s="26">
        <f>A97+1</f>
        <v>51</v>
      </c>
      <c r="C99" s="26" t="s">
        <v>344</v>
      </c>
      <c r="D99" s="26" t="s">
        <v>413</v>
      </c>
      <c r="F99" s="35">
        <f>SUM(H99:AB99)</f>
        <v>13170612.025906306</v>
      </c>
      <c r="H99" s="17">
        <v>8653116.5745153055</v>
      </c>
      <c r="I99" s="17">
        <v>4113986.4748606207</v>
      </c>
      <c r="J99" s="17">
        <v>227345.72160001998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13496.806840359997</v>
      </c>
      <c r="R99" s="17">
        <v>6565.5263900000009</v>
      </c>
      <c r="S99" s="17">
        <v>0</v>
      </c>
      <c r="T99" s="38"/>
      <c r="U99" s="17">
        <v>0</v>
      </c>
      <c r="V99" s="17">
        <v>156100.92169999998</v>
      </c>
      <c r="W99" s="17">
        <v>0</v>
      </c>
      <c r="X99" s="38"/>
      <c r="Y99" s="17">
        <v>0</v>
      </c>
      <c r="Z99" s="17">
        <v>0</v>
      </c>
      <c r="AA99" s="17">
        <v>0</v>
      </c>
      <c r="AB99" s="17">
        <v>0</v>
      </c>
    </row>
    <row r="100" spans="1:28" ht="13.5" customHeight="1" x14ac:dyDescent="0.25">
      <c r="A100" s="26">
        <f>A99+1</f>
        <v>52</v>
      </c>
      <c r="C100" s="1"/>
      <c r="D100" s="26"/>
      <c r="F100" s="165">
        <f>SUM(H100:AB100)</f>
        <v>1.0000000000000002</v>
      </c>
      <c r="H100" s="165">
        <f t="shared" ref="H100:AB100" si="25">H99/$F99</f>
        <v>0.6570018581896433</v>
      </c>
      <c r="I100" s="165">
        <f t="shared" si="25"/>
        <v>0.31236107075119207</v>
      </c>
      <c r="J100" s="165">
        <f t="shared" si="25"/>
        <v>1.7261591272511551E-2</v>
      </c>
      <c r="K100" s="165">
        <f t="shared" si="25"/>
        <v>0</v>
      </c>
      <c r="L100" s="165">
        <f t="shared" si="25"/>
        <v>0</v>
      </c>
      <c r="M100" s="165">
        <f t="shared" si="25"/>
        <v>0</v>
      </c>
      <c r="N100" s="165">
        <f t="shared" si="25"/>
        <v>0</v>
      </c>
      <c r="O100" s="165">
        <f t="shared" si="25"/>
        <v>0</v>
      </c>
      <c r="P100" s="165">
        <f t="shared" si="25"/>
        <v>0</v>
      </c>
      <c r="Q100" s="165">
        <f t="shared" si="25"/>
        <v>1.0247668683742316E-3</v>
      </c>
      <c r="R100" s="165">
        <f t="shared" si="25"/>
        <v>4.9849820016607837E-4</v>
      </c>
      <c r="S100" s="165">
        <f t="shared" si="25"/>
        <v>0</v>
      </c>
      <c r="T100" s="166"/>
      <c r="U100" s="165">
        <f t="shared" si="25"/>
        <v>0</v>
      </c>
      <c r="V100" s="165">
        <f t="shared" si="25"/>
        <v>1.1852214718112786E-2</v>
      </c>
      <c r="W100" s="166">
        <f t="shared" si="25"/>
        <v>0</v>
      </c>
      <c r="X100" s="166"/>
      <c r="Y100" s="165">
        <f t="shared" si="25"/>
        <v>0</v>
      </c>
      <c r="Z100" s="165">
        <f t="shared" si="25"/>
        <v>0</v>
      </c>
      <c r="AA100" s="165">
        <f t="shared" si="25"/>
        <v>0</v>
      </c>
      <c r="AB100" s="165">
        <f t="shared" si="25"/>
        <v>0</v>
      </c>
    </row>
    <row r="101" spans="1:28" ht="13.5" customHeight="1" x14ac:dyDescent="0.25">
      <c r="D101" s="26"/>
      <c r="Y101" s="6"/>
      <c r="Z101" s="6"/>
      <c r="AA101" s="6"/>
      <c r="AB101" s="6"/>
    </row>
    <row r="102" spans="1:28" ht="13.5" customHeight="1" x14ac:dyDescent="0.25">
      <c r="A102" s="26">
        <f>A100+1</f>
        <v>53</v>
      </c>
      <c r="C102" s="26" t="s">
        <v>394</v>
      </c>
      <c r="D102" s="26" t="s">
        <v>413</v>
      </c>
      <c r="F102" s="35">
        <f>SUM(H102:AB102)</f>
        <v>3922421.0899160812</v>
      </c>
      <c r="H102" s="17">
        <v>3836305.907460629</v>
      </c>
      <c r="I102" s="17">
        <v>85108.182455451926</v>
      </c>
      <c r="J102" s="17">
        <v>765</v>
      </c>
      <c r="K102" s="17">
        <v>80</v>
      </c>
      <c r="L102" s="17">
        <v>0</v>
      </c>
      <c r="M102" s="17">
        <v>49</v>
      </c>
      <c r="N102" s="17">
        <v>0</v>
      </c>
      <c r="O102" s="17">
        <v>14</v>
      </c>
      <c r="P102" s="17">
        <v>0</v>
      </c>
      <c r="Q102" s="17">
        <v>52</v>
      </c>
      <c r="R102" s="17">
        <v>41</v>
      </c>
      <c r="S102" s="17">
        <v>0</v>
      </c>
      <c r="T102" s="38"/>
      <c r="U102" s="17">
        <v>0</v>
      </c>
      <c r="V102" s="17">
        <v>5</v>
      </c>
      <c r="W102" s="17">
        <v>1</v>
      </c>
      <c r="X102" s="38"/>
      <c r="Y102" s="17">
        <v>0</v>
      </c>
      <c r="Z102" s="17">
        <v>0</v>
      </c>
      <c r="AA102" s="17">
        <v>0</v>
      </c>
      <c r="AB102" s="17">
        <v>0</v>
      </c>
    </row>
    <row r="103" spans="1:28" ht="13.5" customHeight="1" x14ac:dyDescent="0.25">
      <c r="A103" s="26">
        <f>A102+1</f>
        <v>54</v>
      </c>
      <c r="C103" s="168"/>
      <c r="D103" s="26"/>
      <c r="F103" s="165">
        <f>SUM(H103:AB103)</f>
        <v>1</v>
      </c>
      <c r="H103" s="165">
        <f t="shared" ref="H103:AB103" si="26">H102/$F102</f>
        <v>0.97804540091913117</v>
      </c>
      <c r="I103" s="165">
        <f t="shared" si="26"/>
        <v>2.1697869888128912E-2</v>
      </c>
      <c r="J103" s="165">
        <f t="shared" si="26"/>
        <v>1.9503260421648583E-4</v>
      </c>
      <c r="K103" s="165">
        <f t="shared" si="26"/>
        <v>2.039556645401159E-5</v>
      </c>
      <c r="L103" s="165">
        <f t="shared" si="26"/>
        <v>0</v>
      </c>
      <c r="M103" s="165">
        <f t="shared" si="26"/>
        <v>1.2492284453082098E-5</v>
      </c>
      <c r="N103" s="165">
        <f t="shared" si="26"/>
        <v>0</v>
      </c>
      <c r="O103" s="165">
        <f t="shared" si="26"/>
        <v>3.5692241294520283E-6</v>
      </c>
      <c r="P103" s="165">
        <f t="shared" si="26"/>
        <v>0</v>
      </c>
      <c r="Q103" s="165">
        <f t="shared" si="26"/>
        <v>1.3257118195107532E-5</v>
      </c>
      <c r="R103" s="165">
        <f t="shared" si="26"/>
        <v>1.045272780768094E-5</v>
      </c>
      <c r="S103" s="165">
        <f t="shared" si="26"/>
        <v>0</v>
      </c>
      <c r="T103" s="166"/>
      <c r="U103" s="165">
        <f t="shared" si="26"/>
        <v>0</v>
      </c>
      <c r="V103" s="165">
        <f t="shared" si="26"/>
        <v>1.2747229033757244E-6</v>
      </c>
      <c r="W103" s="166">
        <f t="shared" si="26"/>
        <v>2.5494458067514484E-7</v>
      </c>
      <c r="X103" s="166"/>
      <c r="Y103" s="165">
        <f t="shared" si="26"/>
        <v>0</v>
      </c>
      <c r="Z103" s="165">
        <f t="shared" si="26"/>
        <v>0</v>
      </c>
      <c r="AA103" s="165">
        <f t="shared" si="26"/>
        <v>0</v>
      </c>
      <c r="AB103" s="165">
        <f t="shared" si="26"/>
        <v>0</v>
      </c>
    </row>
    <row r="104" spans="1:28" ht="13.5" customHeight="1" x14ac:dyDescent="0.25">
      <c r="D104" s="26"/>
      <c r="F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</row>
    <row r="105" spans="1:28" ht="13.5" customHeight="1" x14ac:dyDescent="0.25">
      <c r="A105" s="26">
        <f>A103+1</f>
        <v>55</v>
      </c>
      <c r="C105" s="26" t="s">
        <v>351</v>
      </c>
      <c r="D105" s="26" t="s">
        <v>413</v>
      </c>
      <c r="F105" s="35">
        <f>SUM(H105:AB105)</f>
        <v>152523.42553920622</v>
      </c>
      <c r="H105" s="17">
        <v>53909.822033186501</v>
      </c>
      <c r="I105" s="17">
        <v>42993.356033074546</v>
      </c>
      <c r="J105" s="17">
        <v>17924.968609060274</v>
      </c>
      <c r="K105" s="17">
        <v>22682.441160295897</v>
      </c>
      <c r="L105" s="17">
        <v>457.63710126817233</v>
      </c>
      <c r="M105" s="17">
        <v>0</v>
      </c>
      <c r="N105" s="17">
        <v>0</v>
      </c>
      <c r="O105" s="17">
        <v>8237.1423913151302</v>
      </c>
      <c r="P105" s="17">
        <v>0</v>
      </c>
      <c r="Q105" s="17">
        <v>2735.6867103187337</v>
      </c>
      <c r="R105" s="17">
        <v>316.37606820002839</v>
      </c>
      <c r="S105" s="17">
        <v>218.0641594052459</v>
      </c>
      <c r="T105" s="38"/>
      <c r="U105" s="17">
        <v>0</v>
      </c>
      <c r="V105" s="17">
        <v>1609.7660031687099</v>
      </c>
      <c r="W105" s="17">
        <v>1438.1652699130088</v>
      </c>
      <c r="X105" s="38"/>
      <c r="Y105" s="17">
        <v>0</v>
      </c>
      <c r="Z105" s="17">
        <v>0</v>
      </c>
      <c r="AA105" s="17">
        <v>0</v>
      </c>
      <c r="AB105" s="17">
        <v>0</v>
      </c>
    </row>
    <row r="106" spans="1:28" ht="13.5" customHeight="1" x14ac:dyDescent="0.25">
      <c r="A106" s="26">
        <f>A105+1</f>
        <v>56</v>
      </c>
      <c r="C106" s="1"/>
      <c r="D106" s="26"/>
      <c r="F106" s="165">
        <f>SUM(H106:AB106)</f>
        <v>1.0000000000000002</v>
      </c>
      <c r="H106" s="165">
        <f t="shared" ref="H106:AB106" si="27">H105/$F105</f>
        <v>0.35345273581813802</v>
      </c>
      <c r="I106" s="165">
        <f t="shared" si="27"/>
        <v>0.28188034645224436</v>
      </c>
      <c r="J106" s="165">
        <f t="shared" si="27"/>
        <v>0.11752272508758106</v>
      </c>
      <c r="K106" s="165">
        <f t="shared" si="27"/>
        <v>0.14871447503954313</v>
      </c>
      <c r="L106" s="165">
        <f t="shared" si="27"/>
        <v>3.0004381271291109E-3</v>
      </c>
      <c r="M106" s="165">
        <f t="shared" si="27"/>
        <v>0</v>
      </c>
      <c r="N106" s="165">
        <f t="shared" si="27"/>
        <v>0</v>
      </c>
      <c r="O106" s="165">
        <f t="shared" si="27"/>
        <v>5.4005752638946393E-2</v>
      </c>
      <c r="P106" s="165">
        <f t="shared" si="27"/>
        <v>0</v>
      </c>
      <c r="Q106" s="165">
        <f t="shared" si="27"/>
        <v>1.7936174070621855E-2</v>
      </c>
      <c r="R106" s="165">
        <f t="shared" si="27"/>
        <v>2.0742785384052615E-3</v>
      </c>
      <c r="S106" s="165">
        <f t="shared" si="27"/>
        <v>1.4297092963545617E-3</v>
      </c>
      <c r="T106" s="166"/>
      <c r="U106" s="165">
        <f t="shared" si="27"/>
        <v>0</v>
      </c>
      <c r="V106" s="165">
        <f t="shared" si="27"/>
        <v>1.0554221408795457E-2</v>
      </c>
      <c r="W106" s="166">
        <f t="shared" si="27"/>
        <v>9.4291435222409667E-3</v>
      </c>
      <c r="X106" s="166"/>
      <c r="Y106" s="165">
        <f t="shared" si="27"/>
        <v>0</v>
      </c>
      <c r="Z106" s="165">
        <f t="shared" si="27"/>
        <v>0</v>
      </c>
      <c r="AA106" s="165">
        <f t="shared" si="27"/>
        <v>0</v>
      </c>
      <c r="AB106" s="165">
        <f t="shared" si="27"/>
        <v>0</v>
      </c>
    </row>
    <row r="107" spans="1:28" ht="13.5" customHeight="1" x14ac:dyDescent="0.25">
      <c r="D107" s="26"/>
      <c r="Y107" s="6"/>
      <c r="Z107" s="6"/>
      <c r="AA107" s="6"/>
      <c r="AB107" s="6"/>
    </row>
    <row r="108" spans="1:28" ht="13.5" customHeight="1" x14ac:dyDescent="0.25">
      <c r="A108" s="26">
        <f>A106+1</f>
        <v>57</v>
      </c>
      <c r="C108" s="26" t="s">
        <v>353</v>
      </c>
      <c r="D108" s="26" t="s">
        <v>413</v>
      </c>
      <c r="F108" s="35">
        <f>SUM(H108:AB108)</f>
        <v>14888.543237034273</v>
      </c>
      <c r="H108" s="17">
        <v>5410.059354867617</v>
      </c>
      <c r="I108" s="17">
        <v>3889.4147124756914</v>
      </c>
      <c r="J108" s="17">
        <v>1731.0156056490471</v>
      </c>
      <c r="K108" s="17">
        <v>2326.3666753501157</v>
      </c>
      <c r="L108" s="17">
        <v>46.936381065441459</v>
      </c>
      <c r="M108" s="17">
        <v>0</v>
      </c>
      <c r="N108" s="17">
        <v>0</v>
      </c>
      <c r="O108" s="17">
        <v>844.82148212566119</v>
      </c>
      <c r="P108" s="17">
        <v>0</v>
      </c>
      <c r="Q108" s="17">
        <v>280.57872396132632</v>
      </c>
      <c r="R108" s="17">
        <v>32.448303810754389</v>
      </c>
      <c r="S108" s="17">
        <v>14.304023908463686</v>
      </c>
      <c r="T108" s="38"/>
      <c r="U108" s="17">
        <v>0</v>
      </c>
      <c r="V108" s="17">
        <v>165.09622416598356</v>
      </c>
      <c r="W108" s="17">
        <v>147.50174965417537</v>
      </c>
      <c r="X108" s="38"/>
      <c r="Y108" s="17">
        <v>0</v>
      </c>
      <c r="Z108" s="17">
        <v>0</v>
      </c>
      <c r="AA108" s="17">
        <v>0</v>
      </c>
      <c r="AB108" s="17">
        <v>0</v>
      </c>
    </row>
    <row r="109" spans="1:28" ht="13.5" customHeight="1" x14ac:dyDescent="0.25">
      <c r="A109" s="26">
        <f>A108+1</f>
        <v>58</v>
      </c>
      <c r="C109" s="1"/>
      <c r="D109" s="26"/>
      <c r="F109" s="165">
        <f>SUM(H109:AB109)</f>
        <v>1.0000000000000004</v>
      </c>
      <c r="H109" s="165">
        <f t="shared" ref="H109:AB109" si="28">H108/$F108</f>
        <v>0.36337063127912</v>
      </c>
      <c r="I109" s="165">
        <f t="shared" si="28"/>
        <v>0.26123541105089637</v>
      </c>
      <c r="J109" s="165">
        <f t="shared" si="28"/>
        <v>0.11626494131025925</v>
      </c>
      <c r="K109" s="165">
        <f t="shared" si="28"/>
        <v>0.15625213550533482</v>
      </c>
      <c r="L109" s="165">
        <f t="shared" si="28"/>
        <v>3.1525166914040518E-3</v>
      </c>
      <c r="M109" s="165">
        <f t="shared" si="28"/>
        <v>0</v>
      </c>
      <c r="N109" s="165">
        <f t="shared" si="28"/>
        <v>0</v>
      </c>
      <c r="O109" s="165">
        <f t="shared" si="28"/>
        <v>5.6743058650911074E-2</v>
      </c>
      <c r="P109" s="165">
        <f t="shared" si="28"/>
        <v>0</v>
      </c>
      <c r="Q109" s="165">
        <f t="shared" si="28"/>
        <v>1.8845277170126705E-2</v>
      </c>
      <c r="R109" s="165">
        <f t="shared" si="28"/>
        <v>2.1794142848066806E-3</v>
      </c>
      <c r="S109" s="165">
        <f t="shared" si="28"/>
        <v>9.6074032769595389E-4</v>
      </c>
      <c r="T109" s="166"/>
      <c r="U109" s="165">
        <f t="shared" si="28"/>
        <v>0</v>
      </c>
      <c r="V109" s="165">
        <f t="shared" si="28"/>
        <v>1.1088809800767985E-2</v>
      </c>
      <c r="W109" s="166">
        <f t="shared" si="28"/>
        <v>9.907063928677351E-3</v>
      </c>
      <c r="X109" s="166"/>
      <c r="Y109" s="165">
        <f t="shared" si="28"/>
        <v>0</v>
      </c>
      <c r="Z109" s="165">
        <f t="shared" si="28"/>
        <v>0</v>
      </c>
      <c r="AA109" s="165">
        <f t="shared" si="28"/>
        <v>0</v>
      </c>
      <c r="AB109" s="165">
        <f t="shared" si="28"/>
        <v>0</v>
      </c>
    </row>
    <row r="110" spans="1:28" ht="13.5" customHeight="1" x14ac:dyDescent="0.25">
      <c r="D110" s="26"/>
      <c r="Y110" s="6"/>
      <c r="Z110" s="6"/>
      <c r="AA110" s="6"/>
      <c r="AB110" s="6"/>
    </row>
    <row r="111" spans="1:28" ht="13.5" customHeight="1" x14ac:dyDescent="0.25">
      <c r="A111" s="26">
        <f>A109+1</f>
        <v>59</v>
      </c>
      <c r="C111" s="26" t="s">
        <v>379</v>
      </c>
      <c r="D111" s="26" t="s">
        <v>413</v>
      </c>
      <c r="F111" s="35">
        <f>SUM(H111:AB111)</f>
        <v>11379.741150279393</v>
      </c>
      <c r="H111" s="17">
        <v>160.8874545817992</v>
      </c>
      <c r="I111" s="17">
        <v>115.66565019380171</v>
      </c>
      <c r="J111" s="17">
        <v>51.477937003743619</v>
      </c>
      <c r="K111" s="17">
        <v>69.182829300498</v>
      </c>
      <c r="L111" s="17">
        <v>1.3958210825232042</v>
      </c>
      <c r="M111" s="17">
        <v>0</v>
      </c>
      <c r="N111" s="17">
        <v>0</v>
      </c>
      <c r="O111" s="17">
        <v>25.123786804594342</v>
      </c>
      <c r="P111" s="17">
        <v>0</v>
      </c>
      <c r="Q111" s="17">
        <v>8.3440113567837955</v>
      </c>
      <c r="R111" s="17">
        <v>0.96496630833440611</v>
      </c>
      <c r="S111" s="17">
        <v>0.23527920812809608</v>
      </c>
      <c r="T111" s="38"/>
      <c r="U111" s="17">
        <v>0</v>
      </c>
      <c r="V111" s="17">
        <v>4.9097264083477876</v>
      </c>
      <c r="W111" s="17">
        <v>4.3864918009354144</v>
      </c>
      <c r="X111" s="38"/>
      <c r="Y111" s="17">
        <v>10687.124906261968</v>
      </c>
      <c r="Z111" s="17">
        <v>173.64187929209038</v>
      </c>
      <c r="AA111" s="17">
        <v>76.400410675845478</v>
      </c>
      <c r="AB111" s="17">
        <v>0</v>
      </c>
    </row>
    <row r="112" spans="1:28" ht="13.5" customHeight="1" x14ac:dyDescent="0.25">
      <c r="A112" s="26">
        <f>A111+1</f>
        <v>60</v>
      </c>
      <c r="C112" s="1"/>
      <c r="D112" s="26"/>
      <c r="F112" s="165">
        <f>SUM(H112:AB112)</f>
        <v>1</v>
      </c>
      <c r="H112" s="165">
        <f t="shared" ref="H112:AB112" si="29">H111/$F111</f>
        <v>1.4138059245561059E-2</v>
      </c>
      <c r="I112" s="165">
        <f t="shared" si="29"/>
        <v>1.0164172336289206E-2</v>
      </c>
      <c r="J112" s="165">
        <f t="shared" si="29"/>
        <v>4.5236474471547841E-3</v>
      </c>
      <c r="K112" s="165">
        <f t="shared" si="29"/>
        <v>6.079473020245231E-3</v>
      </c>
      <c r="L112" s="165">
        <f t="shared" si="29"/>
        <v>1.2265842114422211E-4</v>
      </c>
      <c r="M112" s="165">
        <f t="shared" si="29"/>
        <v>0</v>
      </c>
      <c r="N112" s="165">
        <f t="shared" si="29"/>
        <v>0</v>
      </c>
      <c r="O112" s="165">
        <f t="shared" si="29"/>
        <v>2.2077643483109904E-3</v>
      </c>
      <c r="P112" s="165">
        <f t="shared" si="29"/>
        <v>0</v>
      </c>
      <c r="Q112" s="165">
        <f t="shared" si="29"/>
        <v>7.3323384482949642E-4</v>
      </c>
      <c r="R112" s="165">
        <f t="shared" si="29"/>
        <v>8.4796859224756129E-5</v>
      </c>
      <c r="S112" s="165">
        <f t="shared" si="29"/>
        <v>2.0675268885384055E-5</v>
      </c>
      <c r="T112" s="166"/>
      <c r="U112" s="165">
        <f t="shared" si="29"/>
        <v>0</v>
      </c>
      <c r="V112" s="165">
        <f t="shared" si="29"/>
        <v>4.3144447167212102E-4</v>
      </c>
      <c r="W112" s="166">
        <f t="shared" si="29"/>
        <v>3.854649893181198E-4</v>
      </c>
      <c r="X112" s="166"/>
      <c r="Y112" s="165">
        <f t="shared" si="29"/>
        <v>0.93913602823905884</v>
      </c>
      <c r="Z112" s="165">
        <f t="shared" si="29"/>
        <v>1.5258860197169525E-2</v>
      </c>
      <c r="AA112" s="165">
        <f t="shared" si="29"/>
        <v>6.7137213111363005E-3</v>
      </c>
      <c r="AB112" s="165">
        <f t="shared" si="29"/>
        <v>0</v>
      </c>
    </row>
    <row r="113" spans="4:28" ht="13.5" customHeight="1" x14ac:dyDescent="0.25">
      <c r="D113" s="26"/>
      <c r="Y113" s="6"/>
      <c r="Z113" s="6"/>
      <c r="AA113" s="6"/>
      <c r="AB113" s="6"/>
    </row>
  </sheetData>
  <mergeCells count="6">
    <mergeCell ref="H9:S9"/>
    <mergeCell ref="U9:W9"/>
    <mergeCell ref="Y9:AB9"/>
    <mergeCell ref="H68:S68"/>
    <mergeCell ref="U68:W68"/>
    <mergeCell ref="Y68:AB68"/>
  </mergeCells>
  <pageMargins left="0.7" right="0.7" top="0.75" bottom="0.75" header="0.3" footer="0.3"/>
  <pageSetup scale="63" firstPageNumber="11" fitToHeight="0" pageOrder="overThenDown" orientation="landscape" useFirstPageNumber="1" r:id="rId1"/>
  <headerFooter>
    <oddHeader>&amp;R&amp;"Arial,Regular"&amp;10Filed: 2025-02-28
EB-2025-0064
Phase 3 Exhibit 7
Tab 3
Schedule 2
Attachment 12
Page &amp;P of 14</oddHeader>
  </headerFooter>
  <rowBreaks count="1" manualBreakCount="1">
    <brk id="59" max="16383" man="1"/>
  </rowBreaks>
  <colBreaks count="1" manualBreakCount="1">
    <brk id="1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E2E0-6CCE-4B63-9029-67D6FE20F5FE}">
  <sheetPr>
    <pageSetUpPr fitToPage="1"/>
  </sheetPr>
  <dimension ref="A1:U74"/>
  <sheetViews>
    <sheetView view="pageLayout" topLeftCell="D1" zoomScaleNormal="120" zoomScaleSheetLayoutView="100" workbookViewId="0">
      <selection activeCell="N3" sqref="N3"/>
    </sheetView>
  </sheetViews>
  <sheetFormatPr defaultColWidth="8.85546875" defaultRowHeight="15" x14ac:dyDescent="0.25"/>
  <cols>
    <col min="1" max="1" width="3.42578125" style="1" customWidth="1"/>
    <col min="2" max="2" width="6.42578125" style="1" customWidth="1"/>
    <col min="3" max="3" width="1.5703125" customWidth="1"/>
    <col min="4" max="4" width="41.140625" style="1" customWidth="1"/>
    <col min="5" max="5" width="1.5703125" customWidth="1"/>
    <col min="6" max="6" width="12.42578125" style="1" customWidth="1"/>
    <col min="7" max="7" width="1.5703125" customWidth="1"/>
    <col min="8" max="21" width="11.5703125" customWidth="1"/>
    <col min="22" max="22" width="8.85546875" customWidth="1"/>
  </cols>
  <sheetData>
    <row r="1" spans="2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1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x14ac:dyDescent="0.25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spans="2:21" x14ac:dyDescent="0.25">
      <c r="B7" s="233" t="s">
        <v>429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</row>
    <row r="8" spans="2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x14ac:dyDescent="0.25">
      <c r="B9" s="169"/>
      <c r="D9" s="169"/>
      <c r="F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2:21" x14ac:dyDescent="0.25">
      <c r="B10" s="26" t="s">
        <v>3</v>
      </c>
      <c r="F10" s="26" t="s">
        <v>430</v>
      </c>
      <c r="H10" s="26" t="s">
        <v>431</v>
      </c>
      <c r="I10" s="26" t="s">
        <v>431</v>
      </c>
      <c r="J10" s="26" t="s">
        <v>431</v>
      </c>
      <c r="K10" s="26" t="s">
        <v>431</v>
      </c>
      <c r="L10" s="26" t="s">
        <v>431</v>
      </c>
      <c r="M10" s="26" t="s">
        <v>431</v>
      </c>
      <c r="N10" s="26" t="s">
        <v>431</v>
      </c>
      <c r="O10" s="26" t="s">
        <v>431</v>
      </c>
      <c r="P10" s="26" t="s">
        <v>431</v>
      </c>
      <c r="Q10" s="26" t="s">
        <v>431</v>
      </c>
      <c r="R10" s="26" t="s">
        <v>431</v>
      </c>
      <c r="S10" s="26" t="s">
        <v>431</v>
      </c>
      <c r="T10" s="26" t="s">
        <v>431</v>
      </c>
      <c r="U10" s="26" t="s">
        <v>431</v>
      </c>
    </row>
    <row r="11" spans="2:21" x14ac:dyDescent="0.25">
      <c r="B11" s="170" t="s">
        <v>5</v>
      </c>
      <c r="D11" s="2" t="s">
        <v>6</v>
      </c>
      <c r="F11" s="121" t="s">
        <v>82</v>
      </c>
      <c r="H11" s="121" t="s">
        <v>432</v>
      </c>
      <c r="I11" s="121" t="s">
        <v>433</v>
      </c>
      <c r="J11" s="121" t="s">
        <v>434</v>
      </c>
      <c r="K11" s="121" t="s">
        <v>435</v>
      </c>
      <c r="L11" s="121" t="s">
        <v>436</v>
      </c>
      <c r="M11" s="121" t="s">
        <v>437</v>
      </c>
      <c r="N11" s="121" t="s">
        <v>438</v>
      </c>
      <c r="O11" s="121" t="s">
        <v>439</v>
      </c>
      <c r="P11" s="121" t="s">
        <v>440</v>
      </c>
      <c r="Q11" s="121" t="s">
        <v>441</v>
      </c>
      <c r="R11" s="163" t="s">
        <v>442</v>
      </c>
      <c r="S11" s="121" t="s">
        <v>443</v>
      </c>
      <c r="T11" s="121" t="s">
        <v>444</v>
      </c>
      <c r="U11" s="121" t="s">
        <v>445</v>
      </c>
    </row>
    <row r="12" spans="2:21" x14ac:dyDescent="0.25">
      <c r="F12" s="122" t="s">
        <v>64</v>
      </c>
      <c r="H12" s="122" t="s">
        <v>13</v>
      </c>
      <c r="I12" s="122" t="s">
        <v>14</v>
      </c>
      <c r="J12" s="122" t="s">
        <v>446</v>
      </c>
      <c r="K12" s="122" t="s">
        <v>16</v>
      </c>
      <c r="L12" s="122" t="s">
        <v>447</v>
      </c>
      <c r="M12" s="122" t="s">
        <v>66</v>
      </c>
      <c r="N12" s="122" t="s">
        <v>67</v>
      </c>
      <c r="O12" s="122" t="s">
        <v>68</v>
      </c>
      <c r="P12" s="122" t="s">
        <v>69</v>
      </c>
      <c r="Q12" s="122" t="s">
        <v>70</v>
      </c>
      <c r="R12" s="122" t="s">
        <v>71</v>
      </c>
      <c r="S12" s="122" t="s">
        <v>72</v>
      </c>
      <c r="T12" s="122" t="s">
        <v>73</v>
      </c>
      <c r="U12" s="122" t="s">
        <v>74</v>
      </c>
    </row>
    <row r="13" spans="2:21" x14ac:dyDescent="0.25">
      <c r="F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2:21" x14ac:dyDescent="0.25">
      <c r="D14" s="8" t="s">
        <v>448</v>
      </c>
    </row>
    <row r="15" spans="2:21" x14ac:dyDescent="0.25">
      <c r="B15" s="171">
        <v>1</v>
      </c>
      <c r="D15" s="9" t="s">
        <v>449</v>
      </c>
      <c r="F15" s="5">
        <f>SUM(H15:U15)</f>
        <v>2794059.0886756899</v>
      </c>
      <c r="H15" s="5">
        <v>2011184.4590451762</v>
      </c>
      <c r="I15" s="5">
        <v>520369.5157883077</v>
      </c>
      <c r="J15" s="5">
        <v>113540.05605426081</v>
      </c>
      <c r="K15" s="5">
        <v>64609.356272742938</v>
      </c>
      <c r="L15" s="5">
        <v>303.30258308630812</v>
      </c>
      <c r="M15" s="5">
        <v>10731.872817021611</v>
      </c>
      <c r="N15" s="5">
        <v>611.31620603294436</v>
      </c>
      <c r="O15" s="5">
        <v>48102.641032985703</v>
      </c>
      <c r="P15" s="5">
        <v>1195.4909890996075</v>
      </c>
      <c r="Q15" s="5">
        <v>4060.3386313234546</v>
      </c>
      <c r="R15" s="5">
        <v>2680.4651757642741</v>
      </c>
      <c r="S15" s="5">
        <v>1701.4693379760997</v>
      </c>
      <c r="T15" s="5">
        <v>6334.1324845672389</v>
      </c>
      <c r="U15" s="5">
        <v>8634.6722573446914</v>
      </c>
    </row>
    <row r="16" spans="2:21" x14ac:dyDescent="0.25">
      <c r="B16" s="171">
        <f>MAX(B$15:B15)+1</f>
        <v>2</v>
      </c>
      <c r="D16" s="9" t="s">
        <v>450</v>
      </c>
      <c r="F16" s="5">
        <f>ROUND(SUM(H16:U16),0)</f>
        <v>0</v>
      </c>
      <c r="H16" s="5">
        <v>648.44248851778821</v>
      </c>
      <c r="I16" s="5">
        <v>-3.9306392553157821</v>
      </c>
      <c r="J16" s="5">
        <v>-205.41580493811279</v>
      </c>
      <c r="K16" s="5">
        <v>-269.55698907723013</v>
      </c>
      <c r="L16" s="5">
        <v>0</v>
      </c>
      <c r="M16" s="5">
        <v>0</v>
      </c>
      <c r="N16" s="5">
        <v>0</v>
      </c>
      <c r="O16" s="5">
        <v>-145.71019701646756</v>
      </c>
      <c r="P16" s="5">
        <v>0</v>
      </c>
      <c r="Q16" s="5">
        <v>3.063976118337973</v>
      </c>
      <c r="R16" s="5">
        <v>1.2244035356496641</v>
      </c>
      <c r="S16" s="5">
        <v>0</v>
      </c>
      <c r="T16" s="5">
        <v>10.046628596535378</v>
      </c>
      <c r="U16" s="5">
        <v>-38.16386648118521</v>
      </c>
    </row>
    <row r="17" spans="2:21" ht="15.75" thickBot="1" x14ac:dyDescent="0.3">
      <c r="B17" s="171">
        <f>MAX(B$15:B16)+1</f>
        <v>3</v>
      </c>
      <c r="D17" s="1" t="s">
        <v>451</v>
      </c>
      <c r="F17" s="172">
        <f>SUM(F15:F16)</f>
        <v>2794059.0886756899</v>
      </c>
      <c r="H17" s="172">
        <f t="shared" ref="H17:Q17" si="0">SUM(H15:H16)</f>
        <v>2011832.901533694</v>
      </c>
      <c r="I17" s="172">
        <f t="shared" si="0"/>
        <v>520365.58514905238</v>
      </c>
      <c r="J17" s="172">
        <f t="shared" si="0"/>
        <v>113334.64024932271</v>
      </c>
      <c r="K17" s="172">
        <f t="shared" si="0"/>
        <v>64339.799283665707</v>
      </c>
      <c r="L17" s="172">
        <f t="shared" si="0"/>
        <v>303.30258308630812</v>
      </c>
      <c r="M17" s="172">
        <f t="shared" si="0"/>
        <v>10731.872817021611</v>
      </c>
      <c r="N17" s="172">
        <f t="shared" si="0"/>
        <v>611.31620603294436</v>
      </c>
      <c r="O17" s="172">
        <f t="shared" si="0"/>
        <v>47956.930835969237</v>
      </c>
      <c r="P17" s="172">
        <f t="shared" si="0"/>
        <v>1195.4909890996075</v>
      </c>
      <c r="Q17" s="172">
        <f t="shared" si="0"/>
        <v>4063.4026074417925</v>
      </c>
      <c r="R17" s="172">
        <f>SUM(R15:R16)</f>
        <v>2681.6895792999239</v>
      </c>
      <c r="S17" s="172">
        <f>SUM(S15:S16)</f>
        <v>1701.4693379760997</v>
      </c>
      <c r="T17" s="172">
        <f>SUM(T15:T16)</f>
        <v>6344.1791131637747</v>
      </c>
      <c r="U17" s="172">
        <f>SUM(U15:U16)</f>
        <v>8596.5083908635061</v>
      </c>
    </row>
    <row r="18" spans="2:21" ht="15.75" thickTop="1" x14ac:dyDescent="0.25">
      <c r="F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</row>
    <row r="19" spans="2:21" x14ac:dyDescent="0.25">
      <c r="D19" s="1" t="s">
        <v>452</v>
      </c>
      <c r="F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</row>
    <row r="20" spans="2:21" x14ac:dyDescent="0.25">
      <c r="B20" s="171">
        <f>MAX(B$15:B18)+1</f>
        <v>4</v>
      </c>
      <c r="D20" s="173" t="s">
        <v>453</v>
      </c>
      <c r="F20" s="174">
        <f t="shared" ref="F20:F25" si="1">SUM(H20:U20)</f>
        <v>1489619.2902817191</v>
      </c>
      <c r="H20" s="174">
        <v>1339528.0048541937</v>
      </c>
      <c r="I20" s="174">
        <v>113612.53314010607</v>
      </c>
      <c r="J20" s="174">
        <v>22947.45655589988</v>
      </c>
      <c r="K20" s="174">
        <v>5701.9434817514411</v>
      </c>
      <c r="L20" s="174">
        <v>0</v>
      </c>
      <c r="M20" s="174">
        <v>1727.6656081647966</v>
      </c>
      <c r="N20" s="174">
        <v>13.910645521879745</v>
      </c>
      <c r="O20" s="174">
        <v>2325.9300775122197</v>
      </c>
      <c r="P20" s="174">
        <v>5.6544373695446728</v>
      </c>
      <c r="Q20" s="174">
        <v>1879.1985605521411</v>
      </c>
      <c r="R20" s="174">
        <v>1338.8757172879327</v>
      </c>
      <c r="S20" s="174">
        <v>0</v>
      </c>
      <c r="T20" s="174">
        <v>193.59353121547991</v>
      </c>
      <c r="U20" s="174">
        <v>344.52367214370162</v>
      </c>
    </row>
    <row r="21" spans="2:21" x14ac:dyDescent="0.25">
      <c r="B21" s="171">
        <f>MAX(B$15:B20)+1</f>
        <v>5</v>
      </c>
      <c r="D21" s="175" t="s">
        <v>454</v>
      </c>
      <c r="F21" s="176">
        <f t="shared" si="1"/>
        <v>1278817.1897670936</v>
      </c>
      <c r="H21" s="176">
        <v>666815.34266601538</v>
      </c>
      <c r="I21" s="176">
        <v>405719.97791237338</v>
      </c>
      <c r="J21" s="176">
        <v>91510.032971787397</v>
      </c>
      <c r="K21" s="176">
        <v>53227.308545377055</v>
      </c>
      <c r="L21" s="176">
        <v>303.30258308630812</v>
      </c>
      <c r="M21" s="176">
        <v>9004.2072088568166</v>
      </c>
      <c r="N21" s="176">
        <v>597.40556051106455</v>
      </c>
      <c r="O21" s="176">
        <v>33715.394936418277</v>
      </c>
      <c r="P21" s="176">
        <v>1189.8365517300629</v>
      </c>
      <c r="Q21" s="176">
        <v>2305.6144632811283</v>
      </c>
      <c r="R21" s="176">
        <v>1349.8185677168344</v>
      </c>
      <c r="S21" s="176">
        <v>303.83233141089852</v>
      </c>
      <c r="T21" s="176">
        <v>6073.2997137233715</v>
      </c>
      <c r="U21" s="176">
        <v>6701.8157548057879</v>
      </c>
    </row>
    <row r="22" spans="2:21" x14ac:dyDescent="0.25">
      <c r="B22" s="171">
        <f>MAX(B$15:B21)+1</f>
        <v>6</v>
      </c>
      <c r="D22" s="177" t="s">
        <v>455</v>
      </c>
      <c r="F22" s="178">
        <f t="shared" si="1"/>
        <v>0</v>
      </c>
      <c r="H22" s="178">
        <v>0</v>
      </c>
      <c r="I22" s="178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</row>
    <row r="23" spans="2:21" x14ac:dyDescent="0.25">
      <c r="B23" s="171">
        <f>MAX(B$15:B22)+1</f>
        <v>7</v>
      </c>
      <c r="D23" s="179" t="s">
        <v>456</v>
      </c>
      <c r="F23" s="180">
        <f t="shared" si="1"/>
        <v>-1237.3857609290039</v>
      </c>
      <c r="H23" s="180">
        <v>-6666.0586087118445</v>
      </c>
      <c r="I23" s="180">
        <v>-4746.118347065637</v>
      </c>
      <c r="J23" s="180">
        <v>-1442.2170459528097</v>
      </c>
      <c r="K23" s="180">
        <v>0</v>
      </c>
      <c r="L23" s="180">
        <v>0</v>
      </c>
      <c r="M23" s="180">
        <v>0</v>
      </c>
      <c r="N23" s="180">
        <v>0</v>
      </c>
      <c r="O23" s="180">
        <v>11915.605822038739</v>
      </c>
      <c r="P23" s="180">
        <v>0</v>
      </c>
      <c r="Q23" s="180">
        <v>-140.37028526360325</v>
      </c>
      <c r="R23" s="180">
        <v>-16.227740523615847</v>
      </c>
      <c r="S23" s="180">
        <v>0</v>
      </c>
      <c r="T23" s="180">
        <v>-141.99955545023121</v>
      </c>
      <c r="U23" s="180">
        <v>0</v>
      </c>
    </row>
    <row r="24" spans="2:21" x14ac:dyDescent="0.25">
      <c r="B24" s="171">
        <f>MAX(B$15:B23)+1</f>
        <v>8</v>
      </c>
      <c r="D24" s="181" t="s">
        <v>457</v>
      </c>
      <c r="F24" s="182">
        <f t="shared" si="1"/>
        <v>18501.641160789819</v>
      </c>
      <c r="H24" s="182">
        <v>12155.612622196899</v>
      </c>
      <c r="I24" s="182">
        <v>5779.1924436386353</v>
      </c>
      <c r="J24" s="182">
        <v>319.36776758822998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0</v>
      </c>
      <c r="Q24" s="182">
        <v>18.959868872126364</v>
      </c>
      <c r="R24" s="182">
        <v>9.2230348187723568</v>
      </c>
      <c r="S24" s="182">
        <v>0</v>
      </c>
      <c r="T24" s="182">
        <v>219.28542367515442</v>
      </c>
      <c r="U24" s="182">
        <v>0</v>
      </c>
    </row>
    <row r="25" spans="2:21" x14ac:dyDescent="0.25">
      <c r="B25" s="171">
        <f>MAX(B$15:B24)+1</f>
        <v>9</v>
      </c>
      <c r="D25" s="183" t="s">
        <v>458</v>
      </c>
      <c r="F25" s="184">
        <f t="shared" si="1"/>
        <v>8358.3532270164378</v>
      </c>
      <c r="H25" s="184">
        <v>0</v>
      </c>
      <c r="I25" s="184">
        <v>0</v>
      </c>
      <c r="J25" s="184">
        <v>0</v>
      </c>
      <c r="K25" s="184">
        <v>5410.5472565372193</v>
      </c>
      <c r="L25" s="184">
        <v>0</v>
      </c>
      <c r="M25" s="184">
        <v>0</v>
      </c>
      <c r="N25" s="184">
        <v>0</v>
      </c>
      <c r="O25" s="184">
        <v>0</v>
      </c>
      <c r="P25" s="184">
        <v>0</v>
      </c>
      <c r="Q25" s="184">
        <v>0</v>
      </c>
      <c r="R25" s="184">
        <v>0</v>
      </c>
      <c r="S25" s="184">
        <v>1397.6370065652013</v>
      </c>
      <c r="T25" s="184">
        <v>0</v>
      </c>
      <c r="U25" s="184">
        <v>1550.1689639140168</v>
      </c>
    </row>
    <row r="26" spans="2:21" ht="15.75" thickBot="1" x14ac:dyDescent="0.3">
      <c r="B26" s="171">
        <f>MAX(B$15:B25)+1</f>
        <v>10</v>
      </c>
      <c r="D26" s="1" t="s">
        <v>451</v>
      </c>
      <c r="F26" s="172">
        <f>SUM(F20:F25)</f>
        <v>2794059.0886756903</v>
      </c>
      <c r="H26" s="172">
        <f t="shared" ref="H26:U26" si="2">SUM(H20:H25)</f>
        <v>2011832.9015336938</v>
      </c>
      <c r="I26" s="172">
        <f t="shared" si="2"/>
        <v>520365.58514905244</v>
      </c>
      <c r="J26" s="172">
        <f t="shared" si="2"/>
        <v>113334.64024932271</v>
      </c>
      <c r="K26" s="172">
        <f t="shared" si="2"/>
        <v>64339.799283665714</v>
      </c>
      <c r="L26" s="172">
        <f t="shared" si="2"/>
        <v>303.30258308630812</v>
      </c>
      <c r="M26" s="172">
        <f t="shared" si="2"/>
        <v>10731.872817021613</v>
      </c>
      <c r="N26" s="172">
        <f t="shared" si="2"/>
        <v>611.31620603294425</v>
      </c>
      <c r="O26" s="172">
        <f t="shared" si="2"/>
        <v>47956.930835969237</v>
      </c>
      <c r="P26" s="172">
        <f t="shared" si="2"/>
        <v>1195.4909890996075</v>
      </c>
      <c r="Q26" s="172">
        <f t="shared" si="2"/>
        <v>4063.4026074417925</v>
      </c>
      <c r="R26" s="172">
        <f t="shared" si="2"/>
        <v>2681.6895792999235</v>
      </c>
      <c r="S26" s="172">
        <f t="shared" si="2"/>
        <v>1701.4693379760997</v>
      </c>
      <c r="T26" s="172">
        <f t="shared" si="2"/>
        <v>6344.1791131637747</v>
      </c>
      <c r="U26" s="172">
        <f t="shared" si="2"/>
        <v>8596.5083908635061</v>
      </c>
    </row>
    <row r="27" spans="2:21" ht="15.75" thickTop="1" x14ac:dyDescent="0.25"/>
    <row r="28" spans="2:21" x14ac:dyDescent="0.25">
      <c r="D28" s="8" t="s">
        <v>459</v>
      </c>
    </row>
    <row r="29" spans="2:21" x14ac:dyDescent="0.25">
      <c r="B29" s="171">
        <f>MAX(B$15:B28)+1</f>
        <v>11</v>
      </c>
      <c r="D29" s="9" t="s">
        <v>460</v>
      </c>
      <c r="F29" s="5">
        <f>SUM(H29:U29)</f>
        <v>2314510.6954427683</v>
      </c>
      <c r="H29" s="5">
        <v>1421850.1914573528</v>
      </c>
      <c r="I29" s="5">
        <v>724641.72073329322</v>
      </c>
      <c r="J29" s="5">
        <v>73668.618244441488</v>
      </c>
      <c r="K29" s="5">
        <v>39690.795801394765</v>
      </c>
      <c r="L29" s="5">
        <v>586.76523606715057</v>
      </c>
      <c r="M29" s="5">
        <v>862.32374375666654</v>
      </c>
      <c r="N29" s="5">
        <v>38.800320629607974</v>
      </c>
      <c r="O29" s="5">
        <v>12628.730065201684</v>
      </c>
      <c r="P29" s="5">
        <v>42.169262887028175</v>
      </c>
      <c r="Q29" s="5">
        <v>5762.4053420040827</v>
      </c>
      <c r="R29" s="5">
        <v>1379.4731548500779</v>
      </c>
      <c r="S29" s="5">
        <v>2658.9079345960713</v>
      </c>
      <c r="T29" s="5">
        <v>26235.188136078668</v>
      </c>
      <c r="U29" s="5">
        <v>4464.6060102138272</v>
      </c>
    </row>
    <row r="30" spans="2:21" ht="15.75" thickBot="1" x14ac:dyDescent="0.3">
      <c r="B30" s="171">
        <f>MAX(B$15:B29)+1</f>
        <v>12</v>
      </c>
      <c r="D30" s="1" t="s">
        <v>461</v>
      </c>
      <c r="F30" s="172">
        <f>SUM(F29:F29)</f>
        <v>2314510.6954427683</v>
      </c>
      <c r="H30" s="172">
        <f t="shared" ref="H30:U30" si="3">SUM(H29:H29)</f>
        <v>1421850.1914573528</v>
      </c>
      <c r="I30" s="172">
        <f t="shared" si="3"/>
        <v>724641.72073329322</v>
      </c>
      <c r="J30" s="172">
        <f t="shared" si="3"/>
        <v>73668.618244441488</v>
      </c>
      <c r="K30" s="172">
        <f t="shared" si="3"/>
        <v>39690.795801394765</v>
      </c>
      <c r="L30" s="172">
        <f t="shared" si="3"/>
        <v>586.76523606715057</v>
      </c>
      <c r="M30" s="172">
        <f t="shared" si="3"/>
        <v>862.32374375666654</v>
      </c>
      <c r="N30" s="172">
        <f t="shared" si="3"/>
        <v>38.800320629607974</v>
      </c>
      <c r="O30" s="172">
        <f t="shared" si="3"/>
        <v>12628.730065201684</v>
      </c>
      <c r="P30" s="172">
        <f t="shared" si="3"/>
        <v>42.169262887028175</v>
      </c>
      <c r="Q30" s="172">
        <f t="shared" si="3"/>
        <v>5762.4053420040827</v>
      </c>
      <c r="R30" s="172">
        <f t="shared" si="3"/>
        <v>1379.4731548500779</v>
      </c>
      <c r="S30" s="172">
        <f t="shared" si="3"/>
        <v>2658.9079345960713</v>
      </c>
      <c r="T30" s="172">
        <f t="shared" si="3"/>
        <v>26235.188136078668</v>
      </c>
      <c r="U30" s="172">
        <f t="shared" si="3"/>
        <v>4464.6060102138272</v>
      </c>
    </row>
    <row r="31" spans="2:21" ht="15.75" thickTop="1" x14ac:dyDescent="0.25">
      <c r="F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</row>
    <row r="32" spans="2:21" x14ac:dyDescent="0.25">
      <c r="D32" s="1" t="s">
        <v>452</v>
      </c>
      <c r="F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</row>
    <row r="33" spans="2:21" x14ac:dyDescent="0.25">
      <c r="B33" s="171">
        <f>MAX(B$15:B31)+1</f>
        <v>13</v>
      </c>
      <c r="D33" s="173" t="s">
        <v>453</v>
      </c>
      <c r="F33" s="174">
        <f t="shared" ref="F33:F39" si="4">SUM(H33:U33)</f>
        <v>0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0</v>
      </c>
      <c r="N33" s="174">
        <v>0</v>
      </c>
      <c r="O33" s="174">
        <v>0</v>
      </c>
      <c r="P33" s="174">
        <v>0</v>
      </c>
      <c r="Q33" s="174">
        <v>0</v>
      </c>
      <c r="R33" s="174">
        <v>0</v>
      </c>
      <c r="S33" s="174">
        <v>0</v>
      </c>
      <c r="T33" s="174">
        <v>0</v>
      </c>
      <c r="U33" s="174">
        <v>0</v>
      </c>
    </row>
    <row r="34" spans="2:21" x14ac:dyDescent="0.25">
      <c r="B34" s="171">
        <f>MAX(B$15:B33)+1</f>
        <v>14</v>
      </c>
      <c r="D34" s="175" t="s">
        <v>454</v>
      </c>
      <c r="F34" s="176">
        <f t="shared" si="4"/>
        <v>59169.341246584714</v>
      </c>
      <c r="H34" s="176">
        <v>11556.585758980489</v>
      </c>
      <c r="I34" s="176">
        <v>8177.9884969346995</v>
      </c>
      <c r="J34" s="176">
        <v>1857.0834639971692</v>
      </c>
      <c r="K34" s="176">
        <v>30405.004208881179</v>
      </c>
      <c r="L34" s="176">
        <v>457.63710126817233</v>
      </c>
      <c r="M34" s="176">
        <v>244.99286254091254</v>
      </c>
      <c r="N34" s="176">
        <v>0</v>
      </c>
      <c r="O34" s="176">
        <v>1161.3424829615801</v>
      </c>
      <c r="P34" s="176">
        <v>0</v>
      </c>
      <c r="Q34" s="176">
        <v>13.412977010140422</v>
      </c>
      <c r="R34" s="176">
        <v>1.0142440356080245</v>
      </c>
      <c r="S34" s="176">
        <v>1801.7053401600001</v>
      </c>
      <c r="T34" s="176">
        <v>202.32656575160226</v>
      </c>
      <c r="U34" s="176">
        <v>3290.2477440631628</v>
      </c>
    </row>
    <row r="35" spans="2:21" x14ac:dyDescent="0.25">
      <c r="B35" s="171">
        <f>MAX(B$15:B34)+1</f>
        <v>15</v>
      </c>
      <c r="D35" s="177" t="s">
        <v>455</v>
      </c>
      <c r="F35" s="178">
        <f t="shared" si="4"/>
        <v>71640.313065019727</v>
      </c>
      <c r="H35" s="178">
        <v>35831.802515653093</v>
      </c>
      <c r="I35" s="178">
        <v>25520.870336964894</v>
      </c>
      <c r="J35" s="178">
        <v>7928.9692038638241</v>
      </c>
      <c r="K35" s="178">
        <v>0</v>
      </c>
      <c r="L35" s="178">
        <v>0</v>
      </c>
      <c r="M35" s="178">
        <v>617.33088121575406</v>
      </c>
      <c r="N35" s="178">
        <v>38.800320629607974</v>
      </c>
      <c r="O35" s="178">
        <v>0</v>
      </c>
      <c r="P35" s="178">
        <v>0</v>
      </c>
      <c r="Q35" s="178">
        <v>806.87441225047996</v>
      </c>
      <c r="R35" s="178">
        <v>93.299834072123929</v>
      </c>
      <c r="S35" s="178">
        <v>23.380464629606781</v>
      </c>
      <c r="T35" s="178">
        <v>778.98509574033733</v>
      </c>
      <c r="U35" s="178">
        <v>0</v>
      </c>
    </row>
    <row r="36" spans="2:21" x14ac:dyDescent="0.25">
      <c r="B36" s="171">
        <f>MAX(B$15:B35)+1</f>
        <v>16</v>
      </c>
      <c r="D36" s="179" t="s">
        <v>456</v>
      </c>
      <c r="F36" s="180">
        <f t="shared" si="4"/>
        <v>292127.20490152988</v>
      </c>
      <c r="H36" s="180">
        <v>140407.9175495551</v>
      </c>
      <c r="I36" s="180">
        <v>104231.59422779076</v>
      </c>
      <c r="J36" s="180">
        <v>31459.927015479716</v>
      </c>
      <c r="K36" s="180">
        <v>0</v>
      </c>
      <c r="L36" s="180">
        <v>0</v>
      </c>
      <c r="M36" s="180">
        <v>0</v>
      </c>
      <c r="N36" s="180">
        <v>0</v>
      </c>
      <c r="O36" s="180">
        <v>9669.924810185179</v>
      </c>
      <c r="P36" s="180">
        <v>0</v>
      </c>
      <c r="Q36" s="180">
        <v>3017.2869647916468</v>
      </c>
      <c r="R36" s="180">
        <v>348.82437201078278</v>
      </c>
      <c r="S36" s="180">
        <v>0</v>
      </c>
      <c r="T36" s="180">
        <v>2991.7299617167519</v>
      </c>
      <c r="U36" s="180">
        <v>0</v>
      </c>
    </row>
    <row r="37" spans="2:21" x14ac:dyDescent="0.25">
      <c r="B37" s="171">
        <f>MAX(B$15:B36)+1</f>
        <v>17</v>
      </c>
      <c r="D37" s="181" t="s">
        <v>457</v>
      </c>
      <c r="F37" s="182">
        <f t="shared" si="4"/>
        <v>1878311.1040714213</v>
      </c>
      <c r="H37" s="182">
        <v>1234053.8856331643</v>
      </c>
      <c r="I37" s="182">
        <v>586711.26767160289</v>
      </c>
      <c r="J37" s="182">
        <v>32422.638561100783</v>
      </c>
      <c r="K37" s="182"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0</v>
      </c>
      <c r="Q37" s="182">
        <v>1924.8309879518158</v>
      </c>
      <c r="R37" s="182">
        <v>936.33470473156308</v>
      </c>
      <c r="S37" s="182">
        <v>0</v>
      </c>
      <c r="T37" s="182">
        <v>22262.146512869978</v>
      </c>
      <c r="U37" s="182">
        <v>0</v>
      </c>
    </row>
    <row r="38" spans="2:21" x14ac:dyDescent="0.25">
      <c r="B38" s="171">
        <f>MAX(B$15:B37)+1</f>
        <v>18</v>
      </c>
      <c r="D38" s="185" t="s">
        <v>462</v>
      </c>
      <c r="F38" s="186">
        <f t="shared" si="4"/>
        <v>8774.6963794464173</v>
      </c>
      <c r="H38" s="186">
        <v>0</v>
      </c>
      <c r="I38" s="186">
        <v>0</v>
      </c>
      <c r="J38" s="186">
        <v>0</v>
      </c>
      <c r="K38" s="186">
        <v>6400.1395679766265</v>
      </c>
      <c r="L38" s="186">
        <v>129.12813479897818</v>
      </c>
      <c r="M38" s="186">
        <v>0</v>
      </c>
      <c r="N38" s="186">
        <v>0</v>
      </c>
      <c r="O38" s="186">
        <v>1797.4627720549252</v>
      </c>
      <c r="P38" s="186">
        <v>42.169262887028175</v>
      </c>
      <c r="Q38" s="186">
        <v>0</v>
      </c>
      <c r="R38" s="186">
        <v>0</v>
      </c>
      <c r="S38" s="186">
        <v>0</v>
      </c>
      <c r="T38" s="186">
        <v>0</v>
      </c>
      <c r="U38" s="186">
        <v>405.79664172886152</v>
      </c>
    </row>
    <row r="39" spans="2:21" x14ac:dyDescent="0.25">
      <c r="B39" s="171">
        <f>MAX(B$15:B38)+1</f>
        <v>19</v>
      </c>
      <c r="D39" s="183" t="s">
        <v>458</v>
      </c>
      <c r="F39" s="184">
        <f t="shared" si="4"/>
        <v>4488.0357787652265</v>
      </c>
      <c r="H39" s="184">
        <v>0</v>
      </c>
      <c r="I39" s="184">
        <v>0</v>
      </c>
      <c r="J39" s="184">
        <v>0</v>
      </c>
      <c r="K39" s="184">
        <v>2885.6520245369588</v>
      </c>
      <c r="L39" s="184">
        <v>0</v>
      </c>
      <c r="M39" s="184">
        <v>0</v>
      </c>
      <c r="N39" s="184">
        <v>0</v>
      </c>
      <c r="O39" s="184">
        <v>0</v>
      </c>
      <c r="P39" s="184">
        <v>0</v>
      </c>
      <c r="Q39" s="184">
        <v>0</v>
      </c>
      <c r="R39" s="184">
        <v>0</v>
      </c>
      <c r="S39" s="184">
        <v>833.82212980646432</v>
      </c>
      <c r="T39" s="184">
        <v>0</v>
      </c>
      <c r="U39" s="184">
        <v>768.56162442180323</v>
      </c>
    </row>
    <row r="40" spans="2:21" ht="15.75" thickBot="1" x14ac:dyDescent="0.3">
      <c r="B40" s="171">
        <f>MAX(B$15:B39)+1</f>
        <v>20</v>
      </c>
      <c r="D40" s="1" t="s">
        <v>461</v>
      </c>
      <c r="F40" s="172">
        <f>SUM(F33:F39)</f>
        <v>2314510.6954427673</v>
      </c>
      <c r="H40" s="172">
        <f t="shared" ref="H40:U40" si="5">SUM(H33:H39)</f>
        <v>1421850.1914573531</v>
      </c>
      <c r="I40" s="172">
        <f t="shared" si="5"/>
        <v>724641.72073329322</v>
      </c>
      <c r="J40" s="172">
        <f t="shared" si="5"/>
        <v>73668.618244441488</v>
      </c>
      <c r="K40" s="172">
        <f t="shared" si="5"/>
        <v>39690.795801394765</v>
      </c>
      <c r="L40" s="172">
        <f t="shared" si="5"/>
        <v>586.76523606715045</v>
      </c>
      <c r="M40" s="172">
        <f t="shared" si="5"/>
        <v>862.32374375666654</v>
      </c>
      <c r="N40" s="172">
        <f t="shared" si="5"/>
        <v>38.800320629607974</v>
      </c>
      <c r="O40" s="172">
        <f t="shared" si="5"/>
        <v>12628.730065201684</v>
      </c>
      <c r="P40" s="172">
        <f t="shared" si="5"/>
        <v>42.169262887028175</v>
      </c>
      <c r="Q40" s="172">
        <f t="shared" si="5"/>
        <v>5762.4053420040827</v>
      </c>
      <c r="R40" s="172">
        <f t="shared" si="5"/>
        <v>1379.4731548500779</v>
      </c>
      <c r="S40" s="172">
        <f t="shared" si="5"/>
        <v>2658.9079345960713</v>
      </c>
      <c r="T40" s="172">
        <f t="shared" si="5"/>
        <v>26235.188136078668</v>
      </c>
      <c r="U40" s="172">
        <f t="shared" si="5"/>
        <v>4464.6060102138281</v>
      </c>
    </row>
    <row r="41" spans="2:21" ht="15.75" thickTop="1" x14ac:dyDescent="0.25"/>
    <row r="42" spans="2:21" x14ac:dyDescent="0.25">
      <c r="D42" s="8" t="s">
        <v>463</v>
      </c>
    </row>
    <row r="43" spans="2:21" x14ac:dyDescent="0.25">
      <c r="B43" s="171">
        <f>MAX(B$15:B42)+1</f>
        <v>21</v>
      </c>
      <c r="D43" s="9" t="s">
        <v>460</v>
      </c>
      <c r="F43" s="5">
        <f>SUM(H43:U43)</f>
        <v>5108569.7841184577</v>
      </c>
      <c r="H43" s="5">
        <f t="shared" ref="H43:U43" si="6">H15+H29</f>
        <v>3433034.650502529</v>
      </c>
      <c r="I43" s="5">
        <f t="shared" si="6"/>
        <v>1245011.236521601</v>
      </c>
      <c r="J43" s="5">
        <f t="shared" si="6"/>
        <v>187208.6742987023</v>
      </c>
      <c r="K43" s="5">
        <f t="shared" si="6"/>
        <v>104300.1520741377</v>
      </c>
      <c r="L43" s="5">
        <f t="shared" si="6"/>
        <v>890.06781915345869</v>
      </c>
      <c r="M43" s="5">
        <f t="shared" si="6"/>
        <v>11594.196560778277</v>
      </c>
      <c r="N43" s="5">
        <f t="shared" si="6"/>
        <v>650.11652666255236</v>
      </c>
      <c r="O43" s="5">
        <f t="shared" si="6"/>
        <v>60731.371098187388</v>
      </c>
      <c r="P43" s="5">
        <f t="shared" si="6"/>
        <v>1237.6602519866358</v>
      </c>
      <c r="Q43" s="5">
        <f t="shared" si="6"/>
        <v>9822.7439733275369</v>
      </c>
      <c r="R43" s="5">
        <f t="shared" si="6"/>
        <v>4059.9383306143518</v>
      </c>
      <c r="S43" s="5">
        <f t="shared" si="6"/>
        <v>4360.377272572171</v>
      </c>
      <c r="T43" s="5">
        <f t="shared" si="6"/>
        <v>32569.320620645907</v>
      </c>
      <c r="U43" s="5">
        <f t="shared" si="6"/>
        <v>13099.278267558519</v>
      </c>
    </row>
    <row r="44" spans="2:21" x14ac:dyDescent="0.25">
      <c r="B44" s="171">
        <f>MAX(B$15:B43)+1</f>
        <v>22</v>
      </c>
      <c r="D44" s="9" t="s">
        <v>450</v>
      </c>
      <c r="F44" s="5">
        <f>ROUND(SUM(H44:U44),0)</f>
        <v>0</v>
      </c>
      <c r="H44" s="5">
        <f t="shared" ref="H44:U44" si="7">H16</f>
        <v>648.44248851778821</v>
      </c>
      <c r="I44" s="5">
        <f t="shared" si="7"/>
        <v>-3.9306392553157821</v>
      </c>
      <c r="J44" s="5">
        <f t="shared" si="7"/>
        <v>-205.41580493811279</v>
      </c>
      <c r="K44" s="5">
        <f t="shared" si="7"/>
        <v>-269.55698907723013</v>
      </c>
      <c r="L44" s="5">
        <f t="shared" si="7"/>
        <v>0</v>
      </c>
      <c r="M44" s="5">
        <f t="shared" si="7"/>
        <v>0</v>
      </c>
      <c r="N44" s="5">
        <f t="shared" si="7"/>
        <v>0</v>
      </c>
      <c r="O44" s="5">
        <f t="shared" si="7"/>
        <v>-145.71019701646756</v>
      </c>
      <c r="P44" s="5">
        <f t="shared" si="7"/>
        <v>0</v>
      </c>
      <c r="Q44" s="5">
        <f t="shared" si="7"/>
        <v>3.063976118337973</v>
      </c>
      <c r="R44" s="5">
        <f t="shared" si="7"/>
        <v>1.2244035356496641</v>
      </c>
      <c r="S44" s="5">
        <f t="shared" si="7"/>
        <v>0</v>
      </c>
      <c r="T44" s="5">
        <f t="shared" si="7"/>
        <v>10.046628596535378</v>
      </c>
      <c r="U44" s="5">
        <f t="shared" si="7"/>
        <v>-38.16386648118521</v>
      </c>
    </row>
    <row r="45" spans="2:21" ht="15.75" thickBot="1" x14ac:dyDescent="0.3">
      <c r="B45" s="171">
        <f>MAX(B$15:B44)+1</f>
        <v>23</v>
      </c>
      <c r="D45" s="1" t="s">
        <v>34</v>
      </c>
      <c r="F45" s="172">
        <f>SUM(F43:F44)</f>
        <v>5108569.7841184577</v>
      </c>
      <c r="H45" s="172">
        <f t="shared" ref="H45:Q45" si="8">SUM(H43:H44)</f>
        <v>3433683.0929910466</v>
      </c>
      <c r="I45" s="172">
        <f t="shared" si="8"/>
        <v>1245007.3058823457</v>
      </c>
      <c r="J45" s="172">
        <f t="shared" si="8"/>
        <v>187003.25849376418</v>
      </c>
      <c r="K45" s="172">
        <f t="shared" si="8"/>
        <v>104030.59508506047</v>
      </c>
      <c r="L45" s="172">
        <f t="shared" si="8"/>
        <v>890.06781915345869</v>
      </c>
      <c r="M45" s="172">
        <f t="shared" si="8"/>
        <v>11594.196560778277</v>
      </c>
      <c r="N45" s="172">
        <f t="shared" si="8"/>
        <v>650.11652666255236</v>
      </c>
      <c r="O45" s="172">
        <f t="shared" si="8"/>
        <v>60585.660901170922</v>
      </c>
      <c r="P45" s="172">
        <f t="shared" si="8"/>
        <v>1237.6602519866358</v>
      </c>
      <c r="Q45" s="172">
        <f t="shared" si="8"/>
        <v>9825.8079494458743</v>
      </c>
      <c r="R45" s="172">
        <f>SUM(R43:R44)</f>
        <v>4061.1627341500016</v>
      </c>
      <c r="S45" s="172">
        <f>SUM(S43:S44)</f>
        <v>4360.377272572171</v>
      </c>
      <c r="T45" s="172">
        <f>SUM(T43:T44)</f>
        <v>32579.367249242441</v>
      </c>
      <c r="U45" s="172">
        <f>SUM(U43:U44)</f>
        <v>13061.114401077333</v>
      </c>
    </row>
    <row r="46" spans="2:21" ht="15.75" thickTop="1" x14ac:dyDescent="0.25">
      <c r="F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</row>
    <row r="47" spans="2:21" x14ac:dyDescent="0.25">
      <c r="D47" s="1" t="s">
        <v>464</v>
      </c>
      <c r="F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</row>
    <row r="48" spans="2:21" x14ac:dyDescent="0.25">
      <c r="B48" s="171">
        <f>MAX(B$15:B47)+1</f>
        <v>24</v>
      </c>
      <c r="D48" s="173" t="s">
        <v>453</v>
      </c>
      <c r="F48" s="174">
        <f t="shared" ref="F48:F54" si="9">SUM(H48:U48)</f>
        <v>1489619.2902817191</v>
      </c>
      <c r="H48" s="174">
        <f t="shared" ref="H48:U52" si="10">H20+H33</f>
        <v>1339528.0048541937</v>
      </c>
      <c r="I48" s="174">
        <f t="shared" si="10"/>
        <v>113612.53314010607</v>
      </c>
      <c r="J48" s="174">
        <f t="shared" si="10"/>
        <v>22947.45655589988</v>
      </c>
      <c r="K48" s="174">
        <f t="shared" si="10"/>
        <v>5701.9434817514411</v>
      </c>
      <c r="L48" s="174">
        <f t="shared" si="10"/>
        <v>0</v>
      </c>
      <c r="M48" s="174">
        <f t="shared" si="10"/>
        <v>1727.6656081647966</v>
      </c>
      <c r="N48" s="174">
        <f t="shared" si="10"/>
        <v>13.910645521879745</v>
      </c>
      <c r="O48" s="174">
        <f t="shared" si="10"/>
        <v>2325.9300775122197</v>
      </c>
      <c r="P48" s="174">
        <f t="shared" si="10"/>
        <v>5.6544373695446728</v>
      </c>
      <c r="Q48" s="174">
        <f t="shared" si="10"/>
        <v>1879.1985605521411</v>
      </c>
      <c r="R48" s="174">
        <f t="shared" si="10"/>
        <v>1338.8757172879327</v>
      </c>
      <c r="S48" s="174">
        <f t="shared" si="10"/>
        <v>0</v>
      </c>
      <c r="T48" s="174">
        <f t="shared" si="10"/>
        <v>193.59353121547991</v>
      </c>
      <c r="U48" s="174">
        <f t="shared" si="10"/>
        <v>344.52367214370162</v>
      </c>
    </row>
    <row r="49" spans="2:21" x14ac:dyDescent="0.25">
      <c r="B49" s="171">
        <f>MAX(B$15:B48)+1</f>
        <v>25</v>
      </c>
      <c r="D49" s="175" t="s">
        <v>454</v>
      </c>
      <c r="F49" s="176">
        <f t="shared" si="9"/>
        <v>1337986.5310136785</v>
      </c>
      <c r="H49" s="176">
        <f t="shared" si="10"/>
        <v>678371.92842499586</v>
      </c>
      <c r="I49" s="176">
        <f t="shared" si="10"/>
        <v>413897.96640930808</v>
      </c>
      <c r="J49" s="176">
        <f t="shared" si="10"/>
        <v>93367.11643578457</v>
      </c>
      <c r="K49" s="176">
        <f t="shared" si="10"/>
        <v>83632.312754258237</v>
      </c>
      <c r="L49" s="176">
        <f t="shared" si="10"/>
        <v>760.93968435448051</v>
      </c>
      <c r="M49" s="176">
        <f t="shared" si="10"/>
        <v>9249.2000713977286</v>
      </c>
      <c r="N49" s="176">
        <f t="shared" si="10"/>
        <v>597.40556051106455</v>
      </c>
      <c r="O49" s="176">
        <f t="shared" si="10"/>
        <v>34876.737419379861</v>
      </c>
      <c r="P49" s="176">
        <f t="shared" si="10"/>
        <v>1189.8365517300629</v>
      </c>
      <c r="Q49" s="176">
        <f t="shared" si="10"/>
        <v>2319.0274402912687</v>
      </c>
      <c r="R49" s="176">
        <f t="shared" si="10"/>
        <v>1350.8328117524425</v>
      </c>
      <c r="S49" s="176">
        <f t="shared" si="10"/>
        <v>2105.5376715708985</v>
      </c>
      <c r="T49" s="176">
        <f t="shared" si="10"/>
        <v>6275.6262794749737</v>
      </c>
      <c r="U49" s="176">
        <f t="shared" si="10"/>
        <v>9992.0634988689508</v>
      </c>
    </row>
    <row r="50" spans="2:21" x14ac:dyDescent="0.25">
      <c r="B50" s="171">
        <f>MAX(B$15:B49)+1</f>
        <v>26</v>
      </c>
      <c r="D50" s="177" t="s">
        <v>455</v>
      </c>
      <c r="F50" s="178">
        <f t="shared" si="9"/>
        <v>71640.313065019727</v>
      </c>
      <c r="H50" s="178">
        <f t="shared" si="10"/>
        <v>35831.802515653093</v>
      </c>
      <c r="I50" s="178">
        <f t="shared" si="10"/>
        <v>25520.870336964894</v>
      </c>
      <c r="J50" s="178">
        <f t="shared" si="10"/>
        <v>7928.9692038638241</v>
      </c>
      <c r="K50" s="178">
        <f t="shared" si="10"/>
        <v>0</v>
      </c>
      <c r="L50" s="178">
        <f t="shared" si="10"/>
        <v>0</v>
      </c>
      <c r="M50" s="178">
        <f t="shared" si="10"/>
        <v>617.33088121575406</v>
      </c>
      <c r="N50" s="178">
        <f t="shared" si="10"/>
        <v>38.800320629607974</v>
      </c>
      <c r="O50" s="178">
        <f t="shared" si="10"/>
        <v>0</v>
      </c>
      <c r="P50" s="178">
        <f t="shared" si="10"/>
        <v>0</v>
      </c>
      <c r="Q50" s="178">
        <f t="shared" si="10"/>
        <v>806.87441225047996</v>
      </c>
      <c r="R50" s="178">
        <f t="shared" si="10"/>
        <v>93.299834072123929</v>
      </c>
      <c r="S50" s="178">
        <f t="shared" si="10"/>
        <v>23.380464629606781</v>
      </c>
      <c r="T50" s="178">
        <f t="shared" si="10"/>
        <v>778.98509574033733</v>
      </c>
      <c r="U50" s="178">
        <f t="shared" si="10"/>
        <v>0</v>
      </c>
    </row>
    <row r="51" spans="2:21" x14ac:dyDescent="0.25">
      <c r="B51" s="171">
        <f>MAX(B$15:B50)+1</f>
        <v>27</v>
      </c>
      <c r="D51" s="179" t="s">
        <v>456</v>
      </c>
      <c r="F51" s="180">
        <f t="shared" si="9"/>
        <v>290889.81914060097</v>
      </c>
      <c r="H51" s="180">
        <f t="shared" si="10"/>
        <v>133741.85894084326</v>
      </c>
      <c r="I51" s="180">
        <f t="shared" si="10"/>
        <v>99485.47588072512</v>
      </c>
      <c r="J51" s="180">
        <f t="shared" si="10"/>
        <v>30017.709969526906</v>
      </c>
      <c r="K51" s="180">
        <f t="shared" si="10"/>
        <v>0</v>
      </c>
      <c r="L51" s="180">
        <f t="shared" si="10"/>
        <v>0</v>
      </c>
      <c r="M51" s="180">
        <f t="shared" si="10"/>
        <v>0</v>
      </c>
      <c r="N51" s="180">
        <f t="shared" si="10"/>
        <v>0</v>
      </c>
      <c r="O51" s="180">
        <f t="shared" si="10"/>
        <v>21585.530632223919</v>
      </c>
      <c r="P51" s="180">
        <f t="shared" si="10"/>
        <v>0</v>
      </c>
      <c r="Q51" s="180">
        <f t="shared" si="10"/>
        <v>2876.9166795280435</v>
      </c>
      <c r="R51" s="180">
        <f t="shared" si="10"/>
        <v>332.59663148716692</v>
      </c>
      <c r="S51" s="180">
        <f t="shared" si="10"/>
        <v>0</v>
      </c>
      <c r="T51" s="180">
        <f t="shared" si="10"/>
        <v>2849.7304062665207</v>
      </c>
      <c r="U51" s="180">
        <f t="shared" si="10"/>
        <v>0</v>
      </c>
    </row>
    <row r="52" spans="2:21" x14ac:dyDescent="0.25">
      <c r="B52" s="171">
        <f>MAX(B$15:B51)+1</f>
        <v>28</v>
      </c>
      <c r="D52" s="181" t="s">
        <v>457</v>
      </c>
      <c r="F52" s="182">
        <f t="shared" si="9"/>
        <v>1896812.745232211</v>
      </c>
      <c r="H52" s="182">
        <f t="shared" si="10"/>
        <v>1246209.4982553611</v>
      </c>
      <c r="I52" s="182">
        <f t="shared" si="10"/>
        <v>592490.46011524159</v>
      </c>
      <c r="J52" s="182">
        <f t="shared" si="10"/>
        <v>32742.006328689014</v>
      </c>
      <c r="K52" s="182">
        <f t="shared" si="10"/>
        <v>0</v>
      </c>
      <c r="L52" s="182">
        <f t="shared" si="10"/>
        <v>0</v>
      </c>
      <c r="M52" s="182">
        <f t="shared" si="10"/>
        <v>0</v>
      </c>
      <c r="N52" s="182">
        <f t="shared" si="10"/>
        <v>0</v>
      </c>
      <c r="O52" s="182">
        <f t="shared" si="10"/>
        <v>0</v>
      </c>
      <c r="P52" s="182">
        <f t="shared" si="10"/>
        <v>0</v>
      </c>
      <c r="Q52" s="182">
        <f t="shared" si="10"/>
        <v>1943.7908568239422</v>
      </c>
      <c r="R52" s="182">
        <f t="shared" si="10"/>
        <v>945.55773955033544</v>
      </c>
      <c r="S52" s="182">
        <f t="shared" si="10"/>
        <v>0</v>
      </c>
      <c r="T52" s="182">
        <f t="shared" si="10"/>
        <v>22481.431936545134</v>
      </c>
      <c r="U52" s="182">
        <f t="shared" si="10"/>
        <v>0</v>
      </c>
    </row>
    <row r="53" spans="2:21" x14ac:dyDescent="0.25">
      <c r="B53" s="171">
        <f>MAX(B$15:B52)+1</f>
        <v>29</v>
      </c>
      <c r="D53" s="185" t="s">
        <v>462</v>
      </c>
      <c r="F53" s="186">
        <f>SUM(H53:U53)</f>
        <v>8774.6963794464173</v>
      </c>
      <c r="H53" s="186">
        <f t="shared" ref="H53:U53" si="11">H38</f>
        <v>0</v>
      </c>
      <c r="I53" s="186">
        <f t="shared" si="11"/>
        <v>0</v>
      </c>
      <c r="J53" s="186">
        <f t="shared" si="11"/>
        <v>0</v>
      </c>
      <c r="K53" s="186">
        <f t="shared" si="11"/>
        <v>6400.1395679766265</v>
      </c>
      <c r="L53" s="186">
        <f t="shared" si="11"/>
        <v>129.12813479897818</v>
      </c>
      <c r="M53" s="186">
        <f t="shared" si="11"/>
        <v>0</v>
      </c>
      <c r="N53" s="186">
        <f t="shared" si="11"/>
        <v>0</v>
      </c>
      <c r="O53" s="186">
        <f t="shared" si="11"/>
        <v>1797.4627720549252</v>
      </c>
      <c r="P53" s="186">
        <f t="shared" si="11"/>
        <v>42.169262887028175</v>
      </c>
      <c r="Q53" s="186">
        <f t="shared" si="11"/>
        <v>0</v>
      </c>
      <c r="R53" s="186">
        <f t="shared" si="11"/>
        <v>0</v>
      </c>
      <c r="S53" s="186">
        <f t="shared" si="11"/>
        <v>0</v>
      </c>
      <c r="T53" s="186">
        <f t="shared" si="11"/>
        <v>0</v>
      </c>
      <c r="U53" s="186">
        <f t="shared" si="11"/>
        <v>405.79664172886152</v>
      </c>
    </row>
    <row r="54" spans="2:21" x14ac:dyDescent="0.25">
      <c r="B54" s="171">
        <f>MAX(B$15:B53)+1</f>
        <v>30</v>
      </c>
      <c r="D54" s="183" t="s">
        <v>458</v>
      </c>
      <c r="F54" s="184">
        <f t="shared" si="9"/>
        <v>12846.389005781664</v>
      </c>
      <c r="H54" s="184">
        <f t="shared" ref="H54:U54" si="12">H25+H39</f>
        <v>0</v>
      </c>
      <c r="I54" s="184">
        <f t="shared" si="12"/>
        <v>0</v>
      </c>
      <c r="J54" s="184">
        <f t="shared" si="12"/>
        <v>0</v>
      </c>
      <c r="K54" s="184">
        <f t="shared" si="12"/>
        <v>8296.1992810741776</v>
      </c>
      <c r="L54" s="184">
        <f t="shared" si="12"/>
        <v>0</v>
      </c>
      <c r="M54" s="184">
        <f t="shared" si="12"/>
        <v>0</v>
      </c>
      <c r="N54" s="184">
        <f t="shared" si="12"/>
        <v>0</v>
      </c>
      <c r="O54" s="184">
        <f t="shared" si="12"/>
        <v>0</v>
      </c>
      <c r="P54" s="184">
        <f t="shared" si="12"/>
        <v>0</v>
      </c>
      <c r="Q54" s="184">
        <f t="shared" si="12"/>
        <v>0</v>
      </c>
      <c r="R54" s="184">
        <f t="shared" si="12"/>
        <v>0</v>
      </c>
      <c r="S54" s="184">
        <f t="shared" si="12"/>
        <v>2231.4591363716654</v>
      </c>
      <c r="T54" s="184">
        <f t="shared" si="12"/>
        <v>0</v>
      </c>
      <c r="U54" s="184">
        <f t="shared" si="12"/>
        <v>2318.7305883358199</v>
      </c>
    </row>
    <row r="55" spans="2:21" ht="15.75" thickBot="1" x14ac:dyDescent="0.3">
      <c r="B55" s="171">
        <f>MAX(B$15:B54)+1</f>
        <v>31</v>
      </c>
      <c r="D55" s="1" t="s">
        <v>34</v>
      </c>
      <c r="F55" s="172">
        <f>SUM(F48:F54)</f>
        <v>5108569.7841184577</v>
      </c>
      <c r="H55" s="172">
        <f t="shared" ref="H55:U55" si="13">SUM(H48:H54)</f>
        <v>3433683.0929910466</v>
      </c>
      <c r="I55" s="172">
        <f t="shared" si="13"/>
        <v>1245007.3058823457</v>
      </c>
      <c r="J55" s="172">
        <f t="shared" si="13"/>
        <v>187003.25849376421</v>
      </c>
      <c r="K55" s="172">
        <f t="shared" si="13"/>
        <v>104030.59508506049</v>
      </c>
      <c r="L55" s="172">
        <f t="shared" si="13"/>
        <v>890.06781915345869</v>
      </c>
      <c r="M55" s="172">
        <f t="shared" si="13"/>
        <v>11594.196560778279</v>
      </c>
      <c r="N55" s="172">
        <f t="shared" si="13"/>
        <v>650.11652666255225</v>
      </c>
      <c r="O55" s="172">
        <f t="shared" si="13"/>
        <v>60585.660901170922</v>
      </c>
      <c r="P55" s="172">
        <f t="shared" si="13"/>
        <v>1237.6602519866358</v>
      </c>
      <c r="Q55" s="172">
        <f t="shared" si="13"/>
        <v>9825.8079494458743</v>
      </c>
      <c r="R55" s="172">
        <f t="shared" si="13"/>
        <v>4061.1627341500016</v>
      </c>
      <c r="S55" s="172">
        <f t="shared" si="13"/>
        <v>4360.3772725721701</v>
      </c>
      <c r="T55" s="172">
        <f t="shared" si="13"/>
        <v>32579.367249242445</v>
      </c>
      <c r="U55" s="172">
        <f t="shared" si="13"/>
        <v>13061.114401077333</v>
      </c>
    </row>
    <row r="56" spans="2:21" ht="15.75" thickTop="1" x14ac:dyDescent="0.25"/>
    <row r="57" spans="2:21" x14ac:dyDescent="0.25">
      <c r="B57" s="8" t="s">
        <v>465</v>
      </c>
    </row>
    <row r="58" spans="2:21" x14ac:dyDescent="0.25">
      <c r="B58" s="122" t="s">
        <v>466</v>
      </c>
      <c r="D58" s="1" t="s">
        <v>467</v>
      </c>
    </row>
    <row r="59" spans="2:21" x14ac:dyDescent="0.25">
      <c r="B59" s="122" t="s">
        <v>468</v>
      </c>
      <c r="D59" s="1" t="s">
        <v>469</v>
      </c>
    </row>
    <row r="60" spans="2:21" x14ac:dyDescent="0.25">
      <c r="B60" s="122" t="s">
        <v>470</v>
      </c>
      <c r="D60" s="1" t="s">
        <v>471</v>
      </c>
    </row>
    <row r="61" spans="2:21" x14ac:dyDescent="0.25">
      <c r="B61" s="187"/>
    </row>
    <row r="62" spans="2:21" x14ac:dyDescent="0.25">
      <c r="B62" s="187"/>
      <c r="D62" s="7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</row>
    <row r="63" spans="2:21" x14ac:dyDescent="0.25">
      <c r="B63" s="187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</row>
    <row r="64" spans="2:21" x14ac:dyDescent="0.25">
      <c r="B64" s="187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</row>
    <row r="65" spans="2:21" x14ac:dyDescent="0.25">
      <c r="B65" s="187"/>
      <c r="D65" s="7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</row>
    <row r="66" spans="2:21" x14ac:dyDescent="0.25"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</row>
    <row r="67" spans="2:21" x14ac:dyDescent="0.25">
      <c r="B67" s="7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</row>
    <row r="68" spans="2:21" x14ac:dyDescent="0.25">
      <c r="D68" s="7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</row>
    <row r="69" spans="2:21" x14ac:dyDescent="0.25"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</row>
    <row r="70" spans="2:21" x14ac:dyDescent="0.25"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</row>
    <row r="71" spans="2:21" x14ac:dyDescent="0.25"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</row>
    <row r="72" spans="2:21" x14ac:dyDescent="0.25"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</row>
    <row r="73" spans="2:21" x14ac:dyDescent="0.25"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</row>
    <row r="74" spans="2:21" x14ac:dyDescent="0.25"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</row>
  </sheetData>
  <mergeCells count="2">
    <mergeCell ref="B6:U6"/>
    <mergeCell ref="B7:U7"/>
  </mergeCells>
  <pageMargins left="0.7" right="0.7" top="0.75" bottom="0.75" header="0.3" footer="0.3"/>
  <pageSetup scale="54" fitToHeight="0" orientation="landscape" r:id="rId1"/>
  <headerFooter>
    <oddHeader>&amp;R&amp;"Arial,Regular"&amp;10Filed: 2025-02-28
EB-2025-0064
Phase 3 Exhibit 7
Tab 3
Schedule 2
Attachment 13
Page 1 of 3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6124-B339-4689-A297-C707FCF954B4}">
  <sheetPr>
    <pageSetUpPr fitToPage="1"/>
  </sheetPr>
  <dimension ref="A1:U82"/>
  <sheetViews>
    <sheetView view="pageLayout" topLeftCell="A26" zoomScaleNormal="80" zoomScaleSheetLayoutView="100" workbookViewId="0">
      <selection activeCell="D32" sqref="D32"/>
    </sheetView>
  </sheetViews>
  <sheetFormatPr defaultColWidth="8.85546875" defaultRowHeight="15" x14ac:dyDescent="0.25"/>
  <cols>
    <col min="1" max="1" width="3.42578125" style="1" customWidth="1"/>
    <col min="2" max="2" width="6.42578125" style="1" customWidth="1"/>
    <col min="3" max="3" width="1.5703125" customWidth="1"/>
    <col min="4" max="4" width="56.7109375" style="1" customWidth="1"/>
    <col min="5" max="5" width="1.5703125" customWidth="1"/>
    <col min="6" max="6" width="12.42578125" style="1" customWidth="1"/>
    <col min="7" max="7" width="1.5703125" customWidth="1"/>
    <col min="8" max="21" width="11.5703125" customWidth="1"/>
    <col min="22" max="22" width="8.85546875" customWidth="1"/>
  </cols>
  <sheetData>
    <row r="1" spans="1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spans="1:21" x14ac:dyDescent="0.25">
      <c r="B7" s="233" t="s">
        <v>472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</row>
    <row r="8" spans="1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B9" s="169"/>
      <c r="D9" s="169"/>
      <c r="F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B10" s="26" t="s">
        <v>3</v>
      </c>
      <c r="F10" s="26" t="s">
        <v>430</v>
      </c>
      <c r="H10" s="26" t="s">
        <v>431</v>
      </c>
      <c r="I10" s="26" t="s">
        <v>431</v>
      </c>
      <c r="J10" s="26" t="s">
        <v>431</v>
      </c>
      <c r="K10" s="26" t="s">
        <v>431</v>
      </c>
      <c r="L10" s="26" t="s">
        <v>431</v>
      </c>
      <c r="M10" s="26" t="s">
        <v>431</v>
      </c>
      <c r="N10" s="26" t="s">
        <v>431</v>
      </c>
      <c r="O10" s="26" t="s">
        <v>431</v>
      </c>
      <c r="P10" s="26" t="s">
        <v>431</v>
      </c>
      <c r="Q10" s="26" t="s">
        <v>431</v>
      </c>
      <c r="R10" s="26" t="s">
        <v>431</v>
      </c>
      <c r="S10" s="26" t="s">
        <v>431</v>
      </c>
      <c r="T10" s="26" t="s">
        <v>431</v>
      </c>
      <c r="U10" s="26" t="s">
        <v>431</v>
      </c>
    </row>
    <row r="11" spans="1:21" x14ac:dyDescent="0.25">
      <c r="B11" s="170" t="s">
        <v>5</v>
      </c>
      <c r="D11" s="2" t="s">
        <v>6</v>
      </c>
      <c r="F11" s="121" t="s">
        <v>82</v>
      </c>
      <c r="H11" s="121" t="s">
        <v>432</v>
      </c>
      <c r="I11" s="121" t="s">
        <v>433</v>
      </c>
      <c r="J11" s="121" t="s">
        <v>434</v>
      </c>
      <c r="K11" s="121" t="s">
        <v>435</v>
      </c>
      <c r="L11" s="121" t="s">
        <v>436</v>
      </c>
      <c r="M11" s="121" t="s">
        <v>437</v>
      </c>
      <c r="N11" s="121" t="s">
        <v>438</v>
      </c>
      <c r="O11" s="121" t="s">
        <v>439</v>
      </c>
      <c r="P11" s="121" t="s">
        <v>440</v>
      </c>
      <c r="Q11" s="121" t="s">
        <v>441</v>
      </c>
      <c r="R11" s="163" t="s">
        <v>442</v>
      </c>
      <c r="S11" s="121" t="s">
        <v>443</v>
      </c>
      <c r="T11" s="121" t="s">
        <v>444</v>
      </c>
      <c r="U11" s="121" t="s">
        <v>445</v>
      </c>
    </row>
    <row r="12" spans="1:21" x14ac:dyDescent="0.25">
      <c r="F12" s="122" t="s">
        <v>64</v>
      </c>
      <c r="H12" s="122" t="s">
        <v>13</v>
      </c>
      <c r="I12" s="122" t="s">
        <v>14</v>
      </c>
      <c r="J12" s="122" t="s">
        <v>446</v>
      </c>
      <c r="K12" s="122" t="s">
        <v>16</v>
      </c>
      <c r="L12" s="122" t="s">
        <v>447</v>
      </c>
      <c r="M12" s="122" t="s">
        <v>66</v>
      </c>
      <c r="N12" s="122" t="s">
        <v>67</v>
      </c>
      <c r="O12" s="122" t="s">
        <v>68</v>
      </c>
      <c r="P12" s="122" t="s">
        <v>69</v>
      </c>
      <c r="Q12" s="122" t="s">
        <v>70</v>
      </c>
      <c r="R12" s="122" t="s">
        <v>71</v>
      </c>
      <c r="S12" s="122" t="s">
        <v>72</v>
      </c>
      <c r="T12" s="122" t="s">
        <v>73</v>
      </c>
      <c r="U12" s="122" t="s">
        <v>74</v>
      </c>
    </row>
    <row r="13" spans="1:21" x14ac:dyDescent="0.25">
      <c r="D13" s="8" t="s">
        <v>473</v>
      </c>
      <c r="F13" s="189"/>
      <c r="G13" s="14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</row>
    <row r="14" spans="1:21" x14ac:dyDescent="0.25">
      <c r="F14" s="189"/>
      <c r="G14" s="14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</row>
    <row r="15" spans="1:21" x14ac:dyDescent="0.25">
      <c r="D15" s="8" t="s">
        <v>342</v>
      </c>
      <c r="F15" s="6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</row>
    <row r="16" spans="1:21" x14ac:dyDescent="0.25">
      <c r="A16"/>
      <c r="B16" s="171">
        <v>1</v>
      </c>
      <c r="D16" s="9" t="s">
        <v>474</v>
      </c>
      <c r="F16" s="17">
        <f xml:space="preserve"> SUM(H16:U16)</f>
        <v>-7887.177485234075</v>
      </c>
      <c r="G16" s="149"/>
      <c r="H16" s="190">
        <v>-3960.430606084019</v>
      </c>
      <c r="I16" s="190">
        <v>-2800.9808412379607</v>
      </c>
      <c r="J16" s="190">
        <v>-576.51780155987467</v>
      </c>
      <c r="K16" s="191">
        <v>-328.80876760767359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90">
        <v>-4.9892695576918625E-2</v>
      </c>
      <c r="R16" s="190">
        <v>0</v>
      </c>
      <c r="S16" s="191">
        <v>-77.346810925653401</v>
      </c>
      <c r="T16" s="190">
        <v>-59.433184560103321</v>
      </c>
      <c r="U16" s="191">
        <v>-83.609580563212248</v>
      </c>
    </row>
    <row r="17" spans="1:21" x14ac:dyDescent="0.25">
      <c r="A17"/>
      <c r="B17" s="171">
        <f>MAX(B$16:B16)+1</f>
        <v>2</v>
      </c>
      <c r="D17" s="9" t="s">
        <v>349</v>
      </c>
      <c r="F17" s="17">
        <f t="shared" ref="F17:F18" si="0" xml:space="preserve"> SUM(H17:U17)</f>
        <v>-7449.4151202177418</v>
      </c>
      <c r="G17" s="149"/>
      <c r="H17" s="190">
        <v>-2705.628002627825</v>
      </c>
      <c r="I17" s="190">
        <v>-1945.137505827676</v>
      </c>
      <c r="J17" s="190">
        <v>-865.69924439293516</v>
      </c>
      <c r="K17" s="191">
        <v>-1163.4406220597718</v>
      </c>
      <c r="L17" s="191">
        <v>-23.473381459005516</v>
      </c>
      <c r="M17" s="17">
        <v>0</v>
      </c>
      <c r="N17" s="17">
        <v>0</v>
      </c>
      <c r="O17" s="190">
        <v>-422.50417404462354</v>
      </c>
      <c r="P17" s="17">
        <v>0</v>
      </c>
      <c r="Q17" s="190">
        <v>-140.32039256802634</v>
      </c>
      <c r="R17" s="190">
        <v>-16.227740523615847</v>
      </c>
      <c r="S17" s="191">
        <v>-10.650498049779541</v>
      </c>
      <c r="T17" s="190">
        <v>-82.566370890127899</v>
      </c>
      <c r="U17" s="191">
        <v>-73.767187774356969</v>
      </c>
    </row>
    <row r="18" spans="1:21" x14ac:dyDescent="0.25">
      <c r="A18"/>
      <c r="B18" s="171">
        <f>MAX(B$16:B17)+1</f>
        <v>3</v>
      </c>
      <c r="D18" s="9" t="s">
        <v>219</v>
      </c>
      <c r="F18" s="17">
        <f t="shared" si="0"/>
        <v>15491.672999999999</v>
      </c>
      <c r="G18" s="149"/>
      <c r="H18" s="192">
        <v>10178.057947466326</v>
      </c>
      <c r="I18" s="192">
        <v>4838.9955660073319</v>
      </c>
      <c r="J18" s="192">
        <v>267.41092745340285</v>
      </c>
      <c r="K18" s="17">
        <v>0</v>
      </c>
      <c r="L18" s="17">
        <v>0</v>
      </c>
      <c r="M18" s="193">
        <v>0</v>
      </c>
      <c r="N18" s="17">
        <v>0</v>
      </c>
      <c r="O18" s="17">
        <v>0</v>
      </c>
      <c r="P18" s="17">
        <v>0</v>
      </c>
      <c r="Q18" s="192">
        <v>15.875353226087638</v>
      </c>
      <c r="R18" s="192">
        <v>7.7225711080614321</v>
      </c>
      <c r="S18" s="17">
        <v>0</v>
      </c>
      <c r="T18" s="192">
        <v>183.61063473879048</v>
      </c>
      <c r="U18" s="17">
        <v>0</v>
      </c>
    </row>
    <row r="19" spans="1:21" x14ac:dyDescent="0.25">
      <c r="A19"/>
      <c r="B19" s="171">
        <f>MAX(B$16:B18)+1</f>
        <v>4</v>
      </c>
      <c r="D19" s="1" t="s">
        <v>354</v>
      </c>
      <c r="F19" s="37">
        <f>SUM(F16:F18)</f>
        <v>155.08039454818208</v>
      </c>
      <c r="G19" s="149"/>
      <c r="H19" s="194">
        <f t="shared" ref="H19:Q19" si="1">SUM(H16:H18)</f>
        <v>3511.9993387544819</v>
      </c>
      <c r="I19" s="194">
        <f t="shared" si="1"/>
        <v>92.877218941694991</v>
      </c>
      <c r="J19" s="194">
        <f t="shared" si="1"/>
        <v>-1174.8061184994069</v>
      </c>
      <c r="K19" s="37">
        <f t="shared" si="1"/>
        <v>-1492.2493896674455</v>
      </c>
      <c r="L19" s="37">
        <f t="shared" si="1"/>
        <v>-23.473381459005516</v>
      </c>
      <c r="M19" s="37">
        <f t="shared" si="1"/>
        <v>0</v>
      </c>
      <c r="N19" s="37">
        <f t="shared" si="1"/>
        <v>0</v>
      </c>
      <c r="O19" s="37">
        <f t="shared" si="1"/>
        <v>-422.50417404462354</v>
      </c>
      <c r="P19" s="37">
        <f t="shared" si="1"/>
        <v>0</v>
      </c>
      <c r="Q19" s="194">
        <f t="shared" si="1"/>
        <v>-124.49493203751561</v>
      </c>
      <c r="R19" s="194">
        <f>SUM(R16:R18)</f>
        <v>-8.5051694155544144</v>
      </c>
      <c r="S19" s="194">
        <f>SUM(S16:S18)</f>
        <v>-87.997308975432944</v>
      </c>
      <c r="T19" s="194">
        <f>SUM(T16:T18)</f>
        <v>41.611079288559267</v>
      </c>
      <c r="U19" s="194">
        <f>SUM(U16:U18)</f>
        <v>-157.37676833756922</v>
      </c>
    </row>
    <row r="20" spans="1:21" x14ac:dyDescent="0.25">
      <c r="A20"/>
      <c r="B20"/>
      <c r="F20" s="17"/>
      <c r="G20" s="14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x14ac:dyDescent="0.25">
      <c r="A21"/>
      <c r="B21"/>
      <c r="D21" s="8" t="s">
        <v>355</v>
      </c>
      <c r="F21" s="17"/>
      <c r="G21" s="149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x14ac:dyDescent="0.25">
      <c r="A22"/>
      <c r="B22" s="171">
        <f>MAX(B$16:B21)+1</f>
        <v>5</v>
      </c>
      <c r="D22" s="9" t="s">
        <v>356</v>
      </c>
      <c r="F22" s="17">
        <f xml:space="preserve"> SUM(H22:U22)</f>
        <v>96004.225333664712</v>
      </c>
      <c r="G22" s="149"/>
      <c r="H22" s="191">
        <v>48268.24259093486</v>
      </c>
      <c r="I22" s="191">
        <v>34137.303789578502</v>
      </c>
      <c r="J22" s="191">
        <v>7026.3827021576453</v>
      </c>
      <c r="K22" s="195">
        <v>4007.397916916515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91">
        <v>0.60807345795248635</v>
      </c>
      <c r="R22" s="191">
        <v>0</v>
      </c>
      <c r="S22" s="195">
        <v>820.93869747260783</v>
      </c>
      <c r="T22" s="191">
        <v>724.34935885302866</v>
      </c>
      <c r="U22" s="195">
        <v>1019.0022042935967</v>
      </c>
    </row>
    <row r="23" spans="1:21" x14ac:dyDescent="0.25">
      <c r="A23"/>
      <c r="B23" s="171">
        <f>MAX(B$16:B22)+1</f>
        <v>6</v>
      </c>
      <c r="D23" s="9" t="s">
        <v>357</v>
      </c>
      <c r="F23" s="196">
        <f t="shared" ref="F23:F24" si="2" xml:space="preserve"> SUM(H23:U23)</f>
        <v>64332.828920156928</v>
      </c>
      <c r="G23" s="197"/>
      <c r="H23" s="198">
        <v>33708.011898071622</v>
      </c>
      <c r="I23" s="198">
        <v>23574.721530063682</v>
      </c>
      <c r="J23" s="198">
        <v>3572.4045927256166</v>
      </c>
      <c r="K23" s="199">
        <v>1403.149339620704</v>
      </c>
      <c r="L23" s="196">
        <v>0</v>
      </c>
      <c r="M23" s="196">
        <v>0</v>
      </c>
      <c r="N23" s="196">
        <v>0</v>
      </c>
      <c r="O23" s="196">
        <v>0</v>
      </c>
      <c r="P23" s="196">
        <v>0</v>
      </c>
      <c r="Q23" s="198">
        <v>295.4351671936443</v>
      </c>
      <c r="R23" s="191">
        <v>0</v>
      </c>
      <c r="S23" s="199">
        <v>563.52280005134764</v>
      </c>
      <c r="T23" s="198">
        <v>684.41683280989673</v>
      </c>
      <c r="U23" s="199">
        <v>531.16675962042007</v>
      </c>
    </row>
    <row r="24" spans="1:21" x14ac:dyDescent="0.25">
      <c r="A24"/>
      <c r="B24" s="171">
        <f>MAX(B$16:B23)+1</f>
        <v>7</v>
      </c>
      <c r="D24" s="9" t="s">
        <v>360</v>
      </c>
      <c r="F24" s="196">
        <f t="shared" si="2"/>
        <v>5308.9047312832636</v>
      </c>
      <c r="G24" s="197"/>
      <c r="H24" s="198">
        <v>2870.4428667766897</v>
      </c>
      <c r="I24" s="198">
        <v>2036.4997594724211</v>
      </c>
      <c r="J24" s="198">
        <v>123.98612157278328</v>
      </c>
      <c r="K24" s="198">
        <v>129.28783480210822</v>
      </c>
      <c r="L24" s="198">
        <v>1.2137004413659704</v>
      </c>
      <c r="M24" s="198">
        <v>14.134857380997785</v>
      </c>
      <c r="N24" s="198">
        <v>0.88840039454436248</v>
      </c>
      <c r="O24" s="198">
        <v>69.627417392007615</v>
      </c>
      <c r="P24" s="198">
        <v>0.9655381496485147</v>
      </c>
      <c r="Q24" s="198">
        <v>10.791295048938501</v>
      </c>
      <c r="R24" s="198">
        <v>0.87821516126391974</v>
      </c>
      <c r="S24" s="199">
        <v>13.175509041245668</v>
      </c>
      <c r="T24" s="198">
        <v>16.088781280142612</v>
      </c>
      <c r="U24" s="198">
        <v>20.924434369106717</v>
      </c>
    </row>
    <row r="25" spans="1:21" x14ac:dyDescent="0.25">
      <c r="A25"/>
      <c r="B25" s="171">
        <f>MAX(B$16:B24)+1</f>
        <v>8</v>
      </c>
      <c r="D25" s="1" t="s">
        <v>364</v>
      </c>
      <c r="F25" s="200">
        <f>SUM(F22:F24)</f>
        <v>165645.95898510489</v>
      </c>
      <c r="G25" s="197"/>
      <c r="H25" s="201">
        <f t="shared" ref="H25:Q25" si="3">SUM(H22:H24)</f>
        <v>84846.697355783166</v>
      </c>
      <c r="I25" s="201">
        <f t="shared" si="3"/>
        <v>59748.525079114603</v>
      </c>
      <c r="J25" s="201">
        <f t="shared" si="3"/>
        <v>10722.773416456046</v>
      </c>
      <c r="K25" s="201">
        <f t="shared" si="3"/>
        <v>5539.8350913393278</v>
      </c>
      <c r="L25" s="201">
        <f t="shared" si="3"/>
        <v>1.2137004413659704</v>
      </c>
      <c r="M25" s="201">
        <f t="shared" si="3"/>
        <v>14.134857380997785</v>
      </c>
      <c r="N25" s="201">
        <f t="shared" si="3"/>
        <v>0.88840039454436248</v>
      </c>
      <c r="O25" s="201">
        <f t="shared" si="3"/>
        <v>69.627417392007615</v>
      </c>
      <c r="P25" s="201">
        <f t="shared" si="3"/>
        <v>0.9655381496485147</v>
      </c>
      <c r="Q25" s="201">
        <f t="shared" si="3"/>
        <v>306.8345357005353</v>
      </c>
      <c r="R25" s="201">
        <f>SUM(R22:R24)</f>
        <v>0.87821516126391974</v>
      </c>
      <c r="S25" s="201">
        <f>SUM(S22:S24)</f>
        <v>1397.6370065652013</v>
      </c>
      <c r="T25" s="201">
        <f>SUM(T22:T24)</f>
        <v>1424.8549729430681</v>
      </c>
      <c r="U25" s="201">
        <f>SUM(U22:U24)</f>
        <v>1571.0933982831234</v>
      </c>
    </row>
    <row r="26" spans="1:21" x14ac:dyDescent="0.25">
      <c r="A26"/>
      <c r="B2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x14ac:dyDescent="0.25">
      <c r="A27"/>
      <c r="B27"/>
      <c r="D27" s="8" t="s">
        <v>365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x14ac:dyDescent="0.25">
      <c r="A28"/>
      <c r="B28" s="171">
        <f>MAX(B$16:B27)+1</f>
        <v>9</v>
      </c>
      <c r="D28" s="9" t="s">
        <v>366</v>
      </c>
      <c r="F28" s="10">
        <f xml:space="preserve"> SUM(H28:U28)</f>
        <v>8206.5706586014439</v>
      </c>
      <c r="H28" s="191">
        <v>3617.8881835234329</v>
      </c>
      <c r="I28" s="191">
        <v>2569.9469333859338</v>
      </c>
      <c r="J28" s="191">
        <v>700.57701752385265</v>
      </c>
      <c r="K28" s="191">
        <v>733.74321271367614</v>
      </c>
      <c r="L28" s="17">
        <v>0</v>
      </c>
      <c r="M28" s="17">
        <v>0</v>
      </c>
      <c r="N28" s="17">
        <v>0</v>
      </c>
      <c r="O28" s="190">
        <v>396.62806907734824</v>
      </c>
      <c r="P28" s="17">
        <v>0</v>
      </c>
      <c r="Q28" s="191">
        <v>5.5909286916888838E-2</v>
      </c>
      <c r="R28" s="191">
        <v>0.75144510422512178</v>
      </c>
      <c r="S28" s="191">
        <v>13.335840152606471</v>
      </c>
      <c r="T28" s="191">
        <v>69.760716529963148</v>
      </c>
      <c r="U28" s="191">
        <v>103.88333130348809</v>
      </c>
    </row>
    <row r="29" spans="1:21" x14ac:dyDescent="0.25">
      <c r="A29"/>
      <c r="B29" s="171">
        <f>MAX(B$16:B28)+1</f>
        <v>10</v>
      </c>
      <c r="D29" s="9" t="s">
        <v>368</v>
      </c>
      <c r="F29" s="10">
        <f t="shared" ref="F29:F33" si="4" xml:space="preserve"> SUM(H29:U29)</f>
        <v>421.80649022210741</v>
      </c>
      <c r="H29" s="191">
        <v>186.25716832524157</v>
      </c>
      <c r="I29" s="191">
        <v>132.3067530772685</v>
      </c>
      <c r="J29" s="191">
        <v>36.067309120276676</v>
      </c>
      <c r="K29" s="191">
        <v>37.774780796242787</v>
      </c>
      <c r="L29" s="17">
        <v>0</v>
      </c>
      <c r="M29" s="17">
        <v>0</v>
      </c>
      <c r="N29" s="17">
        <v>0</v>
      </c>
      <c r="O29" s="190">
        <v>20.419321238587607</v>
      </c>
      <c r="P29" s="17">
        <v>0</v>
      </c>
      <c r="Q29" s="191">
        <v>2.8783381177031179E-3</v>
      </c>
      <c r="R29" s="191">
        <v>3.868611470698613E-2</v>
      </c>
      <c r="S29" s="191">
        <v>0</v>
      </c>
      <c r="T29" s="191">
        <v>3.591441432708018</v>
      </c>
      <c r="U29" s="191">
        <v>5.3481517789576234</v>
      </c>
    </row>
    <row r="30" spans="1:21" x14ac:dyDescent="0.25">
      <c r="A30"/>
      <c r="B30" s="171">
        <f>MAX(B$16:B29)+1</f>
        <v>11</v>
      </c>
      <c r="D30" s="9" t="s">
        <v>370</v>
      </c>
      <c r="F30" s="10">
        <f t="shared" si="4"/>
        <v>22382.379721405883</v>
      </c>
      <c r="H30" s="191">
        <v>9845.2250207588695</v>
      </c>
      <c r="I30" s="191">
        <v>6993.5013375544931</v>
      </c>
      <c r="J30" s="191">
        <v>1906.4542716677313</v>
      </c>
      <c r="K30" s="191">
        <v>1996.7082093690944</v>
      </c>
      <c r="L30" s="17">
        <v>0</v>
      </c>
      <c r="M30" s="17">
        <v>0</v>
      </c>
      <c r="N30" s="17">
        <v>0</v>
      </c>
      <c r="O30" s="190">
        <v>1079.3292637951683</v>
      </c>
      <c r="P30" s="17">
        <v>0</v>
      </c>
      <c r="Q30" s="191">
        <v>0.15214387027043819</v>
      </c>
      <c r="R30" s="191">
        <v>2.0448797106379693</v>
      </c>
      <c r="S30" s="191">
        <v>86.433483236921944</v>
      </c>
      <c r="T30" s="191">
        <v>189.83725228842783</v>
      </c>
      <c r="U30" s="191">
        <v>282.69385915427353</v>
      </c>
    </row>
    <row r="31" spans="1:21" x14ac:dyDescent="0.25">
      <c r="A31"/>
      <c r="B31" s="171">
        <f>MAX(B$16:B30)+1</f>
        <v>12</v>
      </c>
      <c r="D31" s="9" t="s">
        <v>475</v>
      </c>
      <c r="F31" s="10">
        <f t="shared" si="4"/>
        <v>163180.46461317671</v>
      </c>
      <c r="H31" s="191">
        <v>71926.662202964551</v>
      </c>
      <c r="I31" s="191">
        <v>51092.708116029426</v>
      </c>
      <c r="J31" s="191">
        <v>13928.060772050709</v>
      </c>
      <c r="K31" s="191">
        <v>14587.432647842836</v>
      </c>
      <c r="L31" s="17">
        <v>0</v>
      </c>
      <c r="M31" s="17">
        <v>0</v>
      </c>
      <c r="N31" s="17">
        <v>0</v>
      </c>
      <c r="O31" s="190">
        <v>7885.2998483101774</v>
      </c>
      <c r="P31" s="17">
        <v>0</v>
      </c>
      <c r="Q31" s="191">
        <v>1.1115236817969618</v>
      </c>
      <c r="R31" s="191">
        <v>14.939361150469276</v>
      </c>
      <c r="S31" s="191">
        <v>292.06031699680307</v>
      </c>
      <c r="T31" s="191">
        <v>1386.901761015944</v>
      </c>
      <c r="U31" s="191">
        <v>2065.288063134039</v>
      </c>
    </row>
    <row r="32" spans="1:21" x14ac:dyDescent="0.25">
      <c r="A32"/>
      <c r="B32" s="171">
        <f>MAX(B$16:B31)+1</f>
        <v>13</v>
      </c>
      <c r="D32" s="9" t="s">
        <v>476</v>
      </c>
      <c r="F32" s="10">
        <f t="shared" si="4"/>
        <v>12227.889051322656</v>
      </c>
      <c r="H32" s="191">
        <v>5399.4711842753277</v>
      </c>
      <c r="I32" s="191">
        <v>3835.4845998640076</v>
      </c>
      <c r="J32" s="191">
        <v>1045.5672554262326</v>
      </c>
      <c r="K32" s="191">
        <v>1095.0657214194789</v>
      </c>
      <c r="L32" s="17">
        <v>0</v>
      </c>
      <c r="M32" s="17">
        <v>0</v>
      </c>
      <c r="N32" s="17">
        <v>0</v>
      </c>
      <c r="O32" s="190">
        <v>591.94251486574035</v>
      </c>
      <c r="P32" s="17">
        <v>0</v>
      </c>
      <c r="Q32" s="191">
        <v>8.3441103850568341E-2</v>
      </c>
      <c r="R32" s="191">
        <v>1.1214846841609238</v>
      </c>
      <c r="S32" s="191">
        <v>0</v>
      </c>
      <c r="T32" s="191">
        <v>104.11349372635908</v>
      </c>
      <c r="U32" s="191">
        <v>155.03935595749678</v>
      </c>
    </row>
    <row r="33" spans="1:21" x14ac:dyDescent="0.25">
      <c r="A33"/>
      <c r="B33" s="171">
        <f>MAX(B$16:B32)+1</f>
        <v>14</v>
      </c>
      <c r="D33" s="9" t="s">
        <v>376</v>
      </c>
      <c r="F33" s="10">
        <f t="shared" si="4"/>
        <v>51853.78766264244</v>
      </c>
      <c r="H33" s="191">
        <v>22897.086414902038</v>
      </c>
      <c r="I33" s="191">
        <v>16264.819151525637</v>
      </c>
      <c r="J33" s="191">
        <v>4433.8497202850594</v>
      </c>
      <c r="K33" s="191">
        <v>4643.7537302468363</v>
      </c>
      <c r="L33" s="17">
        <v>0</v>
      </c>
      <c r="M33" s="17">
        <v>0</v>
      </c>
      <c r="N33" s="17">
        <v>0</v>
      </c>
      <c r="O33" s="190">
        <v>2510.201175812806</v>
      </c>
      <c r="P33" s="17">
        <v>0</v>
      </c>
      <c r="Q33" s="191">
        <v>0.35384171897894817</v>
      </c>
      <c r="R33" s="191">
        <v>4.7557864186783663</v>
      </c>
      <c r="S33" s="191">
        <v>0</v>
      </c>
      <c r="T33" s="191">
        <v>441.50539588994059</v>
      </c>
      <c r="U33" s="191">
        <v>657.46244584246381</v>
      </c>
    </row>
    <row r="34" spans="1:21" x14ac:dyDescent="0.25">
      <c r="A34"/>
      <c r="B34" s="171">
        <f>MAX(B$16:B33)+1</f>
        <v>15</v>
      </c>
      <c r="D34" s="1" t="s">
        <v>380</v>
      </c>
      <c r="F34" s="43">
        <f>SUM(F28:F33)</f>
        <v>258272.89819737122</v>
      </c>
      <c r="H34" s="37">
        <f t="shared" ref="H34:Q34" si="5">SUM(H28:H33)</f>
        <v>113872.59017474946</v>
      </c>
      <c r="I34" s="37">
        <f t="shared" si="5"/>
        <v>80888.766891436768</v>
      </c>
      <c r="J34" s="37">
        <f t="shared" si="5"/>
        <v>22050.57634607386</v>
      </c>
      <c r="K34" s="37">
        <f t="shared" si="5"/>
        <v>23094.478302388165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 t="shared" si="5"/>
        <v>12483.820193099829</v>
      </c>
      <c r="P34" s="37">
        <f t="shared" si="5"/>
        <v>0</v>
      </c>
      <c r="Q34" s="37">
        <f t="shared" si="5"/>
        <v>1.7597379999315084</v>
      </c>
      <c r="R34" s="37">
        <f>SUM(R28:R33)</f>
        <v>23.65164318287864</v>
      </c>
      <c r="S34" s="37">
        <f>SUM(S28:S33)</f>
        <v>391.82964038633145</v>
      </c>
      <c r="T34" s="37">
        <f>SUM(T28:T33)</f>
        <v>2195.7100608833425</v>
      </c>
      <c r="U34" s="37">
        <f>SUM(U28:U33)</f>
        <v>3269.7152071707187</v>
      </c>
    </row>
    <row r="35" spans="1:21" x14ac:dyDescent="0.25">
      <c r="A35"/>
      <c r="B35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x14ac:dyDescent="0.25">
      <c r="A36"/>
      <c r="B36"/>
      <c r="D36" s="8" t="s">
        <v>381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5">
      <c r="A37"/>
      <c r="B37" s="171">
        <f>MAX(B$16:B36)+1</f>
        <v>16</v>
      </c>
      <c r="D37" s="9" t="s">
        <v>477</v>
      </c>
      <c r="F37" s="10">
        <f xml:space="preserve"> SUM(H37:U37)</f>
        <v>300393.88506655191</v>
      </c>
      <c r="H37" s="198">
        <v>121051.84511399956</v>
      </c>
      <c r="I37" s="198">
        <v>86029.041946230369</v>
      </c>
      <c r="J37" s="198">
        <v>23440.785428899882</v>
      </c>
      <c r="K37" s="198">
        <v>24550.501627820435</v>
      </c>
      <c r="L37" s="198">
        <v>0</v>
      </c>
      <c r="M37" s="198">
        <v>6878.4937770385986</v>
      </c>
      <c r="N37" s="198">
        <v>0</v>
      </c>
      <c r="O37" s="198">
        <v>32606.203132663839</v>
      </c>
      <c r="P37" s="198">
        <v>0</v>
      </c>
      <c r="Q37" s="198">
        <v>1.8706831159458783</v>
      </c>
      <c r="R37" s="198">
        <v>25.14279373878929</v>
      </c>
      <c r="S37" s="196">
        <v>0</v>
      </c>
      <c r="T37" s="198">
        <v>2334.1416384523345</v>
      </c>
      <c r="U37" s="198">
        <v>3475.8589245920757</v>
      </c>
    </row>
    <row r="38" spans="1:21" x14ac:dyDescent="0.25">
      <c r="A38"/>
      <c r="B38" s="171">
        <f>MAX(B$16:B37)+1</f>
        <v>17</v>
      </c>
      <c r="D38" s="9" t="s">
        <v>478</v>
      </c>
      <c r="F38" s="10">
        <f t="shared" ref="F38:F48" si="6" xml:space="preserve"> SUM(H38:U38)</f>
        <v>57512.664971773782</v>
      </c>
      <c r="H38" s="198">
        <v>31016.616780964607</v>
      </c>
      <c r="I38" s="198">
        <v>22042.867860187336</v>
      </c>
      <c r="J38" s="198">
        <v>3517.5517670784843</v>
      </c>
      <c r="K38" s="198">
        <v>641.80651203278103</v>
      </c>
      <c r="L38" s="198">
        <v>0</v>
      </c>
      <c r="M38" s="198">
        <v>215.49124219675542</v>
      </c>
      <c r="N38" s="198">
        <v>0</v>
      </c>
      <c r="O38" s="198">
        <v>0</v>
      </c>
      <c r="P38" s="198">
        <v>0</v>
      </c>
      <c r="Q38" s="198">
        <v>0</v>
      </c>
      <c r="R38" s="198">
        <v>4.4978348698428929</v>
      </c>
      <c r="S38" s="196">
        <v>0</v>
      </c>
      <c r="T38" s="198">
        <v>73.8329744439813</v>
      </c>
      <c r="U38" s="198">
        <v>0</v>
      </c>
    </row>
    <row r="39" spans="1:21" x14ac:dyDescent="0.25">
      <c r="A39"/>
      <c r="B39" s="171">
        <f>MAX(B$16:B38)+1</f>
        <v>18</v>
      </c>
      <c r="D39" s="9" t="s">
        <v>479</v>
      </c>
      <c r="F39" s="10">
        <f t="shared" si="6"/>
        <v>305683.4115939769</v>
      </c>
      <c r="H39" s="198">
        <v>167868.31424996446</v>
      </c>
      <c r="I39" s="198">
        <v>119300.53800049856</v>
      </c>
      <c r="J39" s="198">
        <v>14266.17226210845</v>
      </c>
      <c r="K39" s="198">
        <v>1984.0674483145742</v>
      </c>
      <c r="L39" s="198">
        <v>232.97591602799218</v>
      </c>
      <c r="M39" s="198">
        <v>26.384507780966729</v>
      </c>
      <c r="N39" s="198">
        <v>479.0030825310219</v>
      </c>
      <c r="O39" s="198">
        <v>0</v>
      </c>
      <c r="P39" s="198">
        <v>1168.370406605492</v>
      </c>
      <c r="Q39" s="198">
        <v>342.6211682666297</v>
      </c>
      <c r="R39" s="198">
        <v>14.964551878725711</v>
      </c>
      <c r="S39" s="196">
        <v>0</v>
      </c>
      <c r="T39" s="198">
        <v>0</v>
      </c>
      <c r="U39" s="198">
        <v>0</v>
      </c>
    </row>
    <row r="40" spans="1:21" x14ac:dyDescent="0.25">
      <c r="A40"/>
      <c r="B40" s="171">
        <f>MAX(B$16:B39)+1</f>
        <v>19</v>
      </c>
      <c r="D40" s="9" t="s">
        <v>389</v>
      </c>
      <c r="F40" s="10">
        <f t="shared" si="6"/>
        <v>150927.52203758302</v>
      </c>
      <c r="H40" s="198">
        <v>109342.22361408165</v>
      </c>
      <c r="I40" s="198">
        <v>24662.023221804335</v>
      </c>
      <c r="J40" s="198">
        <v>9925.6225553503191</v>
      </c>
      <c r="K40" s="198">
        <v>3089.5210341603383</v>
      </c>
      <c r="L40" s="198">
        <v>62.333654494609029</v>
      </c>
      <c r="M40" s="198">
        <v>1212.5541343432665</v>
      </c>
      <c r="N40" s="198">
        <v>76.211138345487399</v>
      </c>
      <c r="O40" s="198">
        <v>726.10409582205693</v>
      </c>
      <c r="P40" s="198">
        <v>14.319050254709026</v>
      </c>
      <c r="Q40" s="198">
        <v>981.40805715655642</v>
      </c>
      <c r="R40" s="198">
        <v>692.12430787459675</v>
      </c>
      <c r="S40" s="196">
        <v>0</v>
      </c>
      <c r="T40" s="198">
        <v>50.042962839135647</v>
      </c>
      <c r="U40" s="198">
        <v>93.034211056015323</v>
      </c>
    </row>
    <row r="41" spans="1:21" x14ac:dyDescent="0.25">
      <c r="A41"/>
      <c r="B41" s="171">
        <f>MAX(B$16:B40)+1</f>
        <v>20</v>
      </c>
      <c r="D41" s="9" t="s">
        <v>391</v>
      </c>
      <c r="F41" s="10">
        <f t="shared" si="6"/>
        <v>65848.377147061183</v>
      </c>
      <c r="H41" s="198">
        <v>40146.167562685376</v>
      </c>
      <c r="I41" s="198">
        <v>13992.342429988023</v>
      </c>
      <c r="J41" s="198">
        <v>7843.9238408933043</v>
      </c>
      <c r="K41" s="198">
        <v>1499.4521646033245</v>
      </c>
      <c r="L41" s="198">
        <v>30.252693581346435</v>
      </c>
      <c r="M41" s="198">
        <v>657.14869011623114</v>
      </c>
      <c r="N41" s="198">
        <v>41.302939240010872</v>
      </c>
      <c r="O41" s="198">
        <v>313.46029054037314</v>
      </c>
      <c r="P41" s="198">
        <v>6.1815567202133783</v>
      </c>
      <c r="Q41" s="198">
        <v>671.14082056923041</v>
      </c>
      <c r="R41" s="198">
        <v>588.83528118579852</v>
      </c>
      <c r="S41" s="196">
        <v>0</v>
      </c>
      <c r="T41" s="198">
        <v>20.345264501337855</v>
      </c>
      <c r="U41" s="198">
        <v>37.823612436625574</v>
      </c>
    </row>
    <row r="42" spans="1:21" x14ac:dyDescent="0.25">
      <c r="A42"/>
      <c r="B42" s="171">
        <f>MAX(B$16:B41)+1</f>
        <v>21</v>
      </c>
      <c r="D42" s="9" t="s">
        <v>393</v>
      </c>
      <c r="F42" s="10">
        <f t="shared" si="6"/>
        <v>407234.21535126306</v>
      </c>
      <c r="H42" s="202">
        <v>398293.55142121384</v>
      </c>
      <c r="I42" s="202">
        <v>8836.1150186859741</v>
      </c>
      <c r="J42" s="202">
        <v>79.423949546014029</v>
      </c>
      <c r="K42" s="202">
        <v>8.3057725015439505</v>
      </c>
      <c r="L42" s="202">
        <v>0</v>
      </c>
      <c r="M42" s="202">
        <v>5.0872856571956699</v>
      </c>
      <c r="N42" s="202">
        <v>0</v>
      </c>
      <c r="O42" s="202">
        <v>1.4535101877701915</v>
      </c>
      <c r="P42" s="202">
        <v>0</v>
      </c>
      <c r="Q42" s="202">
        <v>5.3987521260035676</v>
      </c>
      <c r="R42" s="202">
        <v>4.2567084070412751</v>
      </c>
      <c r="S42" s="196">
        <v>0</v>
      </c>
      <c r="T42" s="202">
        <v>0.51911078134649691</v>
      </c>
      <c r="U42" s="202">
        <v>0.10382215626929937</v>
      </c>
    </row>
    <row r="43" spans="1:21" x14ac:dyDescent="0.25">
      <c r="A43"/>
      <c r="B43" s="171">
        <f>MAX(B$16:B42)+1</f>
        <v>22</v>
      </c>
      <c r="D43" s="9" t="s">
        <v>395</v>
      </c>
      <c r="F43" s="10">
        <f t="shared" si="6"/>
        <v>582676.54740726529</v>
      </c>
      <c r="H43" s="202">
        <v>569884.11741511384</v>
      </c>
      <c r="I43" s="202">
        <v>12642.839912507017</v>
      </c>
      <c r="J43" s="202">
        <v>113.64092445670958</v>
      </c>
      <c r="K43" s="202">
        <v>11.884018243838911</v>
      </c>
      <c r="L43" s="202">
        <v>0</v>
      </c>
      <c r="M43" s="202">
        <v>7.2789611743513323</v>
      </c>
      <c r="N43" s="202">
        <v>0</v>
      </c>
      <c r="O43" s="202">
        <v>2.0797031926718095</v>
      </c>
      <c r="P43" s="202">
        <v>0</v>
      </c>
      <c r="Q43" s="202">
        <v>7.7246118584952921</v>
      </c>
      <c r="R43" s="202">
        <v>6.0905593499674415</v>
      </c>
      <c r="S43" s="196">
        <v>0</v>
      </c>
      <c r="T43" s="202">
        <v>0.74275114023993194</v>
      </c>
      <c r="U43" s="202">
        <v>0.14855022804798637</v>
      </c>
    </row>
    <row r="44" spans="1:21" x14ac:dyDescent="0.25">
      <c r="A44"/>
      <c r="B44" s="171">
        <f>MAX(B$16:B43)+1</f>
        <v>23</v>
      </c>
      <c r="D44" s="9" t="s">
        <v>396</v>
      </c>
      <c r="F44" s="10">
        <f t="shared" si="6"/>
        <v>292701.90718221996</v>
      </c>
      <c r="H44" s="202">
        <v>233561.25364486911</v>
      </c>
      <c r="I44" s="202">
        <v>53998.799580770508</v>
      </c>
      <c r="J44" s="202">
        <v>2943.1951475881033</v>
      </c>
      <c r="K44" s="202">
        <v>997.76667772223664</v>
      </c>
      <c r="L44" s="202">
        <v>0</v>
      </c>
      <c r="M44" s="202">
        <v>321.76609371917783</v>
      </c>
      <c r="N44" s="202">
        <v>11.178263293091845</v>
      </c>
      <c r="O44" s="202">
        <v>195.08729158119078</v>
      </c>
      <c r="P44" s="202">
        <v>0</v>
      </c>
      <c r="Q44" s="202">
        <v>343.39843661641373</v>
      </c>
      <c r="R44" s="202">
        <v>284.93152533291891</v>
      </c>
      <c r="S44" s="196">
        <v>0</v>
      </c>
      <c r="T44" s="202">
        <v>22.609059080451242</v>
      </c>
      <c r="U44" s="202">
        <v>21.92146164680468</v>
      </c>
    </row>
    <row r="45" spans="1:21" x14ac:dyDescent="0.25">
      <c r="A45"/>
      <c r="B45" s="171">
        <f>MAX(B$16:B44)+1</f>
        <v>24</v>
      </c>
      <c r="D45" s="9" t="s">
        <v>398</v>
      </c>
      <c r="F45" s="10">
        <f t="shared" si="6"/>
        <v>45349.94092269212</v>
      </c>
      <c r="H45" s="202">
        <v>0</v>
      </c>
      <c r="I45" s="202">
        <v>35077.937321466699</v>
      </c>
      <c r="J45" s="202">
        <v>4001.6353227565523</v>
      </c>
      <c r="K45" s="202">
        <v>3030.6995663240837</v>
      </c>
      <c r="L45" s="202">
        <v>0</v>
      </c>
      <c r="M45" s="202">
        <v>380.89470635123172</v>
      </c>
      <c r="N45" s="202">
        <v>2.7323822287879</v>
      </c>
      <c r="O45" s="202">
        <v>1837.9842693326329</v>
      </c>
      <c r="P45" s="202">
        <v>5.6544373695446728</v>
      </c>
      <c r="Q45" s="202">
        <v>448.03991942739839</v>
      </c>
      <c r="R45" s="202">
        <v>196.28710763113909</v>
      </c>
      <c r="S45" s="196">
        <v>0</v>
      </c>
      <c r="T45" s="202">
        <v>66.392144778458544</v>
      </c>
      <c r="U45" s="202">
        <v>301.68374502558294</v>
      </c>
    </row>
    <row r="46" spans="1:21" x14ac:dyDescent="0.25">
      <c r="A46"/>
      <c r="B46" s="171">
        <f>MAX(B$16:B45)+1</f>
        <v>25</v>
      </c>
      <c r="D46" s="9" t="s">
        <v>480</v>
      </c>
      <c r="F46" s="10">
        <f t="shared" si="6"/>
        <v>12619.212239012808</v>
      </c>
      <c r="H46" s="202">
        <v>11089.882685992701</v>
      </c>
      <c r="I46" s="202">
        <v>246.0282839315546</v>
      </c>
      <c r="J46" s="202">
        <v>974.90116271374575</v>
      </c>
      <c r="K46" s="202">
        <v>101.95044838836556</v>
      </c>
      <c r="L46" s="202">
        <v>0</v>
      </c>
      <c r="M46" s="202">
        <v>62.444649637873916</v>
      </c>
      <c r="N46" s="202">
        <v>0</v>
      </c>
      <c r="O46" s="202">
        <v>17.841328467963972</v>
      </c>
      <c r="P46" s="202">
        <v>0</v>
      </c>
      <c r="Q46" s="202">
        <v>66.267791452437621</v>
      </c>
      <c r="R46" s="202">
        <v>52.249604799037343</v>
      </c>
      <c r="S46" s="203">
        <v>0</v>
      </c>
      <c r="T46" s="202">
        <v>6.3719030242728474</v>
      </c>
      <c r="U46" s="202">
        <v>1.2743806048545696</v>
      </c>
    </row>
    <row r="47" spans="1:21" x14ac:dyDescent="0.25">
      <c r="A47"/>
      <c r="B47" s="171">
        <f>MAX(B$16:B46)+1</f>
        <v>26</v>
      </c>
      <c r="D47" s="9" t="s">
        <v>481</v>
      </c>
      <c r="F47" s="10">
        <f t="shared" si="6"/>
        <v>132181.53439356305</v>
      </c>
      <c r="H47" s="202">
        <v>126699.19968700412</v>
      </c>
      <c r="I47" s="202">
        <v>2810.8130227443153</v>
      </c>
      <c r="J47" s="202">
        <v>2029.507535370597</v>
      </c>
      <c r="K47" s="202">
        <v>212.23608213025855</v>
      </c>
      <c r="L47" s="202">
        <v>0</v>
      </c>
      <c r="M47" s="202">
        <v>129.99460030478335</v>
      </c>
      <c r="N47" s="202">
        <v>0</v>
      </c>
      <c r="O47" s="202">
        <v>37.141314372795229</v>
      </c>
      <c r="P47" s="202">
        <v>0</v>
      </c>
      <c r="Q47" s="202">
        <v>137.95345338466805</v>
      </c>
      <c r="R47" s="202">
        <v>108.77099209175748</v>
      </c>
      <c r="S47" s="203">
        <v>0</v>
      </c>
      <c r="T47" s="202">
        <v>13.26475513314116</v>
      </c>
      <c r="U47" s="202">
        <v>2.6529510266282315</v>
      </c>
    </row>
    <row r="48" spans="1:21" x14ac:dyDescent="0.25">
      <c r="A48"/>
      <c r="B48" s="171">
        <f>MAX(B$16:B47)+1</f>
        <v>27</v>
      </c>
      <c r="D48" s="9" t="s">
        <v>482</v>
      </c>
      <c r="F48" s="10">
        <f t="shared" si="6"/>
        <v>16855.932785702535</v>
      </c>
      <c r="H48" s="202">
        <v>0</v>
      </c>
      <c r="I48" s="202">
        <v>0</v>
      </c>
      <c r="J48" s="202">
        <v>12805.15251346816</v>
      </c>
      <c r="K48" s="202">
        <v>1339.1009164411148</v>
      </c>
      <c r="L48" s="202">
        <v>0</v>
      </c>
      <c r="M48" s="202">
        <v>820.19931132018269</v>
      </c>
      <c r="N48" s="202">
        <v>0</v>
      </c>
      <c r="O48" s="202">
        <v>234.34266037719505</v>
      </c>
      <c r="P48" s="202">
        <v>0</v>
      </c>
      <c r="Q48" s="202">
        <v>870.41559568672449</v>
      </c>
      <c r="R48" s="202">
        <v>686.2892196760713</v>
      </c>
      <c r="S48" s="203">
        <v>0</v>
      </c>
      <c r="T48" s="202">
        <v>83.693807277569675</v>
      </c>
      <c r="U48" s="202">
        <v>16.738761455513934</v>
      </c>
    </row>
    <row r="49" spans="2:21" x14ac:dyDescent="0.25">
      <c r="B49" s="171">
        <f>MAX(B$16:B48)+1</f>
        <v>28</v>
      </c>
      <c r="D49" s="1" t="s">
        <v>406</v>
      </c>
      <c r="F49" s="43">
        <f>SUM(F37:F48)</f>
        <v>2369985.1510986648</v>
      </c>
      <c r="H49" s="43">
        <f t="shared" ref="H49:Q49" si="7">SUM(H37:H48)</f>
        <v>1808953.1721758891</v>
      </c>
      <c r="I49" s="43">
        <f t="shared" si="7"/>
        <v>379639.34659881465</v>
      </c>
      <c r="J49" s="15">
        <f t="shared" si="7"/>
        <v>81941.512410230323</v>
      </c>
      <c r="K49" s="15">
        <f t="shared" si="7"/>
        <v>37467.29226868289</v>
      </c>
      <c r="L49" s="15">
        <f t="shared" si="7"/>
        <v>325.56226410394765</v>
      </c>
      <c r="M49" s="15">
        <f t="shared" si="7"/>
        <v>10717.737959640614</v>
      </c>
      <c r="N49" s="15">
        <f t="shared" si="7"/>
        <v>610.42780563839995</v>
      </c>
      <c r="O49" s="15">
        <f t="shared" si="7"/>
        <v>35971.697596538492</v>
      </c>
      <c r="P49" s="15">
        <f t="shared" si="7"/>
        <v>1194.5254509499591</v>
      </c>
      <c r="Q49" s="15">
        <f t="shared" si="7"/>
        <v>3876.2392896605033</v>
      </c>
      <c r="R49" s="15">
        <f>SUM(R37:R48)</f>
        <v>2664.440486835686</v>
      </c>
      <c r="S49" s="15">
        <f>SUM(S37:S48)</f>
        <v>0</v>
      </c>
      <c r="T49" s="15">
        <f>SUM(T37:T48)</f>
        <v>2671.9563714522692</v>
      </c>
      <c r="U49" s="15">
        <f>SUM(U37:U48)</f>
        <v>3951.2404202284188</v>
      </c>
    </row>
    <row r="50" spans="2:21" x14ac:dyDescent="0.25"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ht="15.75" thickBot="1" x14ac:dyDescent="0.3">
      <c r="B51" s="171">
        <f>MAX(B$16:B50)+1</f>
        <v>29</v>
      </c>
      <c r="D51" s="1" t="s">
        <v>451</v>
      </c>
      <c r="F51" s="49">
        <f>F19+F25+F34+F49</f>
        <v>2794059.088675689</v>
      </c>
      <c r="H51" s="49">
        <f t="shared" ref="H51:Q51" si="8">H19+H25+H34+H49</f>
        <v>2011184.4590451762</v>
      </c>
      <c r="I51" s="49">
        <f t="shared" si="8"/>
        <v>520369.5157883077</v>
      </c>
      <c r="J51" s="49">
        <f t="shared" si="8"/>
        <v>113540.05605426081</v>
      </c>
      <c r="K51" s="49">
        <f t="shared" si="8"/>
        <v>64609.356272742938</v>
      </c>
      <c r="L51" s="49">
        <f t="shared" si="8"/>
        <v>303.30258308630812</v>
      </c>
      <c r="M51" s="49">
        <f t="shared" si="8"/>
        <v>10731.872817021611</v>
      </c>
      <c r="N51" s="49">
        <f t="shared" si="8"/>
        <v>611.31620603294436</v>
      </c>
      <c r="O51" s="49">
        <f t="shared" si="8"/>
        <v>48102.641032985703</v>
      </c>
      <c r="P51" s="49">
        <f t="shared" si="8"/>
        <v>1195.4909890996075</v>
      </c>
      <c r="Q51" s="49">
        <f t="shared" si="8"/>
        <v>4060.3386313234546</v>
      </c>
      <c r="R51" s="49">
        <f>R19+R25+R34+R49</f>
        <v>2680.4651757642741</v>
      </c>
      <c r="S51" s="49">
        <f>S19+S25+S34+S49</f>
        <v>1701.4693379760997</v>
      </c>
      <c r="T51" s="49">
        <f>T19+T25+T34+T49</f>
        <v>6334.1324845672389</v>
      </c>
      <c r="U51" s="49">
        <f>U19+U25+U34+U49</f>
        <v>8634.6722573446914</v>
      </c>
    </row>
    <row r="52" spans="2:21" ht="15.75" thickTop="1" x14ac:dyDescent="0.25">
      <c r="F52" s="204"/>
    </row>
    <row r="53" spans="2:21" x14ac:dyDescent="0.25">
      <c r="D53" s="8" t="s">
        <v>483</v>
      </c>
      <c r="F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</row>
    <row r="54" spans="2:21" x14ac:dyDescent="0.25">
      <c r="B54" s="171">
        <f>MAX(B$16:B52)+1</f>
        <v>30</v>
      </c>
      <c r="D54" s="9" t="s">
        <v>484</v>
      </c>
      <c r="F54" s="10">
        <f xml:space="preserve"> SUM(H54:U54)</f>
        <v>-3009.968160789816</v>
      </c>
      <c r="H54" s="198">
        <v>-1329.1121862127841</v>
      </c>
      <c r="I54" s="198">
        <v>-944.12751688661888</v>
      </c>
      <c r="J54" s="198">
        <v>-257.37264507293992</v>
      </c>
      <c r="K54" s="198">
        <v>-269.55698907723013</v>
      </c>
      <c r="L54" s="196">
        <v>0</v>
      </c>
      <c r="M54" s="196">
        <v>0</v>
      </c>
      <c r="N54" s="196">
        <v>0</v>
      </c>
      <c r="O54" s="205">
        <v>-145.71019701646756</v>
      </c>
      <c r="P54" s="196">
        <v>0</v>
      </c>
      <c r="Q54" s="198">
        <v>-2.0539527700752284E-2</v>
      </c>
      <c r="R54" s="198">
        <v>-0.27606017506126057</v>
      </c>
      <c r="S54" s="196">
        <v>0</v>
      </c>
      <c r="T54" s="198">
        <v>-25.628160339828554</v>
      </c>
      <c r="U54" s="198">
        <v>-38.16386648118521</v>
      </c>
    </row>
    <row r="55" spans="2:21" x14ac:dyDescent="0.25">
      <c r="B55" s="171">
        <f>MAX(B$16:B54)+1</f>
        <v>31</v>
      </c>
      <c r="D55" s="9" t="s">
        <v>485</v>
      </c>
      <c r="F55" s="10">
        <f xml:space="preserve"> SUM(H55:U55)</f>
        <v>3009.9681607898156</v>
      </c>
      <c r="H55" s="206">
        <v>1977.5546747305723</v>
      </c>
      <c r="I55" s="206">
        <v>940.1968776313031</v>
      </c>
      <c r="J55" s="206">
        <v>51.956840134827132</v>
      </c>
      <c r="K55" s="196">
        <v>0</v>
      </c>
      <c r="L55" s="196">
        <v>0</v>
      </c>
      <c r="M55" s="196">
        <v>0</v>
      </c>
      <c r="N55" s="196">
        <v>0</v>
      </c>
      <c r="O55" s="196">
        <v>0</v>
      </c>
      <c r="P55" s="196">
        <v>0</v>
      </c>
      <c r="Q55" s="206">
        <v>3.0845156460387253</v>
      </c>
      <c r="R55" s="206">
        <v>1.5004637107109247</v>
      </c>
      <c r="S55" s="196">
        <v>0</v>
      </c>
      <c r="T55" s="206">
        <v>35.674788936363932</v>
      </c>
      <c r="U55" s="196">
        <v>0</v>
      </c>
    </row>
    <row r="56" spans="2:21" ht="15.75" thickBot="1" x14ac:dyDescent="0.3">
      <c r="B56" s="171">
        <f>MAX(B$16:B55)+1</f>
        <v>32</v>
      </c>
      <c r="D56" s="1" t="s">
        <v>451</v>
      </c>
      <c r="F56" s="172">
        <f>SUM(F51,F54:F55)</f>
        <v>2794059.088675689</v>
      </c>
      <c r="H56" s="172">
        <f t="shared" ref="H56:U56" si="9">SUM(H51,H54:H55)</f>
        <v>2011832.901533694</v>
      </c>
      <c r="I56" s="172">
        <f t="shared" si="9"/>
        <v>520365.58514905238</v>
      </c>
      <c r="J56" s="172">
        <f t="shared" si="9"/>
        <v>113334.64024932269</v>
      </c>
      <c r="K56" s="172">
        <f t="shared" si="9"/>
        <v>64339.799283665707</v>
      </c>
      <c r="L56" s="172">
        <f t="shared" si="9"/>
        <v>303.30258308630812</v>
      </c>
      <c r="M56" s="172">
        <f t="shared" si="9"/>
        <v>10731.872817021611</v>
      </c>
      <c r="N56" s="172">
        <f t="shared" si="9"/>
        <v>611.31620603294436</v>
      </c>
      <c r="O56" s="172">
        <f t="shared" si="9"/>
        <v>47956.930835969237</v>
      </c>
      <c r="P56" s="172">
        <f t="shared" si="9"/>
        <v>1195.4909890996075</v>
      </c>
      <c r="Q56" s="172">
        <f t="shared" si="9"/>
        <v>4063.4026074417925</v>
      </c>
      <c r="R56" s="172">
        <f t="shared" si="9"/>
        <v>2681.6895792999239</v>
      </c>
      <c r="S56" s="172">
        <f t="shared" si="9"/>
        <v>1701.4693379760997</v>
      </c>
      <c r="T56" s="172">
        <f t="shared" si="9"/>
        <v>6344.1791131637747</v>
      </c>
      <c r="U56" s="172">
        <f t="shared" si="9"/>
        <v>8596.5083908635061</v>
      </c>
    </row>
    <row r="57" spans="2:21" ht="15.75" thickTop="1" x14ac:dyDescent="0.25">
      <c r="F57" s="5"/>
    </row>
    <row r="58" spans="2:21" x14ac:dyDescent="0.25">
      <c r="D58" s="8" t="s">
        <v>486</v>
      </c>
      <c r="F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</row>
    <row r="59" spans="2:21" x14ac:dyDescent="0.25">
      <c r="F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</row>
    <row r="60" spans="2:21" x14ac:dyDescent="0.25">
      <c r="B60" s="171">
        <f>MAX(B$16:B59)+1</f>
        <v>33</v>
      </c>
      <c r="D60" s="173" t="s">
        <v>453</v>
      </c>
      <c r="F60" s="174">
        <f t="shared" ref="F60:F65" si="10" xml:space="preserve"> SUM(H60:U60)</f>
        <v>1489619.2902817191</v>
      </c>
      <c r="H60" s="174">
        <f t="shared" ref="H60:U60" si="11">SUM(H42:H48)</f>
        <v>1339528.0048541937</v>
      </c>
      <c r="I60" s="174">
        <f t="shared" si="11"/>
        <v>113612.53314010607</v>
      </c>
      <c r="J60" s="174">
        <f t="shared" si="11"/>
        <v>22947.45655589988</v>
      </c>
      <c r="K60" s="174">
        <f t="shared" si="11"/>
        <v>5701.9434817514411</v>
      </c>
      <c r="L60" s="174">
        <f t="shared" si="11"/>
        <v>0</v>
      </c>
      <c r="M60" s="174">
        <f t="shared" si="11"/>
        <v>1727.6656081647966</v>
      </c>
      <c r="N60" s="174">
        <f t="shared" si="11"/>
        <v>13.910645521879745</v>
      </c>
      <c r="O60" s="174">
        <f t="shared" si="11"/>
        <v>2325.9300775122197</v>
      </c>
      <c r="P60" s="174">
        <f t="shared" si="11"/>
        <v>5.6544373695446728</v>
      </c>
      <c r="Q60" s="174">
        <f t="shared" si="11"/>
        <v>1879.1985605521411</v>
      </c>
      <c r="R60" s="174">
        <f t="shared" si="11"/>
        <v>1338.8757172879327</v>
      </c>
      <c r="S60" s="174">
        <v>0</v>
      </c>
      <c r="T60" s="174">
        <f t="shared" si="11"/>
        <v>193.59353121547991</v>
      </c>
      <c r="U60" s="174">
        <f t="shared" si="11"/>
        <v>344.52367214370162</v>
      </c>
    </row>
    <row r="61" spans="2:21" x14ac:dyDescent="0.25">
      <c r="B61" s="171">
        <f>MAX(B$16:B60)+1</f>
        <v>34</v>
      </c>
      <c r="D61" s="175" t="s">
        <v>454</v>
      </c>
      <c r="F61" s="176">
        <f t="shared" si="10"/>
        <v>1278817.1897670936</v>
      </c>
      <c r="H61" s="176">
        <f>SUM(H22:H24,H28:H33,H37:H41,H54)</f>
        <v>666815.34266601538</v>
      </c>
      <c r="I61" s="176">
        <f t="shared" ref="I61:J61" si="12">SUM(I22:I24,I28:I33,I37:I41,I54)</f>
        <v>405719.97791237338</v>
      </c>
      <c r="J61" s="176">
        <f t="shared" si="12"/>
        <v>91510.032971787397</v>
      </c>
      <c r="K61" s="176">
        <f>SUM(K54,K16:K17,K24,K28:K33,K37:K41)</f>
        <v>53227.308545377055</v>
      </c>
      <c r="L61" s="176">
        <f>SUM(L17,L24,L37:L41)</f>
        <v>303.30258308630812</v>
      </c>
      <c r="M61" s="176">
        <f>SUM(M24,M37:M41)</f>
        <v>9004.2072088568166</v>
      </c>
      <c r="N61" s="176">
        <f>SUM(N24,N37:N41)</f>
        <v>597.40556051106455</v>
      </c>
      <c r="O61" s="176">
        <f>SUM(O24,O37:O41)</f>
        <v>33715.394936418277</v>
      </c>
      <c r="P61" s="176">
        <f>SUM(P24,P37:P41)</f>
        <v>1189.8365517300629</v>
      </c>
      <c r="Q61" s="176">
        <f>SUM(Q22:Q24,Q28:Q33,Q37:Q41,Q54)</f>
        <v>2305.6144632811283</v>
      </c>
      <c r="R61" s="176">
        <f>SUM(R22:R24,R28:R33,R37:R41,R54)</f>
        <v>1349.8185677168344</v>
      </c>
      <c r="S61" s="176">
        <f>SUM(S16:S17,S28:S33)</f>
        <v>303.83233141089852</v>
      </c>
      <c r="T61" s="176">
        <f>SUM(T54,T22:T24,T28:T33,T37:T41)</f>
        <v>6073.2997137233715</v>
      </c>
      <c r="U61" s="176">
        <f>SUM(U16:U17,U24,U28:U33,U37:U41,U54)</f>
        <v>6701.8157548057879</v>
      </c>
    </row>
    <row r="62" spans="2:21" x14ac:dyDescent="0.25">
      <c r="B62" s="171">
        <f>MAX(B$16:B61)+1</f>
        <v>35</v>
      </c>
      <c r="D62" s="177" t="s">
        <v>455</v>
      </c>
      <c r="F62" s="178">
        <f t="shared" si="10"/>
        <v>0</v>
      </c>
      <c r="H62" s="178">
        <v>0</v>
      </c>
      <c r="I62" s="178">
        <v>0</v>
      </c>
      <c r="J62" s="178">
        <v>0</v>
      </c>
      <c r="K62" s="178">
        <v>0</v>
      </c>
      <c r="L62" s="178">
        <v>0</v>
      </c>
      <c r="M62" s="178">
        <v>0</v>
      </c>
      <c r="N62" s="178">
        <v>0</v>
      </c>
      <c r="O62" s="178">
        <v>0</v>
      </c>
      <c r="P62" s="178">
        <v>0</v>
      </c>
      <c r="Q62" s="178">
        <v>0</v>
      </c>
      <c r="R62" s="178"/>
      <c r="S62" s="178">
        <v>0</v>
      </c>
      <c r="T62" s="178">
        <v>0</v>
      </c>
      <c r="U62" s="178">
        <v>0</v>
      </c>
    </row>
    <row r="63" spans="2:21" x14ac:dyDescent="0.25">
      <c r="B63" s="171">
        <f>MAX(B$16:B62)+1</f>
        <v>36</v>
      </c>
      <c r="D63" s="179" t="s">
        <v>456</v>
      </c>
      <c r="F63" s="180">
        <f t="shared" si="10"/>
        <v>-1237.3857609290039</v>
      </c>
      <c r="H63" s="180">
        <f>SUM(H16:H17)</f>
        <v>-6666.0586087118445</v>
      </c>
      <c r="I63" s="180">
        <f t="shared" ref="I63:J63" si="13">SUM(I16:I17)</f>
        <v>-4746.118347065637</v>
      </c>
      <c r="J63" s="180">
        <f t="shared" si="13"/>
        <v>-1442.2170459528097</v>
      </c>
      <c r="K63" s="180">
        <v>0</v>
      </c>
      <c r="L63" s="180">
        <v>0</v>
      </c>
      <c r="M63" s="180">
        <v>0</v>
      </c>
      <c r="N63" s="180">
        <v>0</v>
      </c>
      <c r="O63" s="180">
        <f>SUM(O17,O28:O33,O54)</f>
        <v>11915.605822038739</v>
      </c>
      <c r="P63" s="180">
        <v>0</v>
      </c>
      <c r="Q63" s="180">
        <f>SUM(Q16:Q17)</f>
        <v>-140.37028526360325</v>
      </c>
      <c r="R63" s="180">
        <f>SUM(R16:R17)</f>
        <v>-16.227740523615847</v>
      </c>
      <c r="S63" s="180">
        <v>0</v>
      </c>
      <c r="T63" s="180">
        <f>SUM(T16:T17)</f>
        <v>-141.99955545023121</v>
      </c>
      <c r="U63" s="180">
        <v>0</v>
      </c>
    </row>
    <row r="64" spans="2:21" x14ac:dyDescent="0.25">
      <c r="B64" s="171">
        <f>MAX(B$16:B63)+1</f>
        <v>37</v>
      </c>
      <c r="D64" s="181" t="s">
        <v>457</v>
      </c>
      <c r="F64" s="182">
        <f t="shared" si="10"/>
        <v>18501.641160789819</v>
      </c>
      <c r="H64" s="182">
        <f>SUM(H18,H55)</f>
        <v>12155.612622196899</v>
      </c>
      <c r="I64" s="182">
        <f>SUM(I18,I55)</f>
        <v>5779.1924436386353</v>
      </c>
      <c r="J64" s="182">
        <f>SUM(J18,J55)</f>
        <v>319.36776758822998</v>
      </c>
      <c r="K64" s="182">
        <v>0</v>
      </c>
      <c r="L64" s="182">
        <v>0</v>
      </c>
      <c r="M64" s="182">
        <v>0</v>
      </c>
      <c r="N64" s="182">
        <v>0</v>
      </c>
      <c r="O64" s="182">
        <v>0</v>
      </c>
      <c r="P64" s="182">
        <v>0</v>
      </c>
      <c r="Q64" s="182">
        <f>SUM(Q18,Q55)</f>
        <v>18.959868872126364</v>
      </c>
      <c r="R64" s="182">
        <f>SUM(R18,R55)</f>
        <v>9.2230348187723568</v>
      </c>
      <c r="S64" s="182">
        <v>0</v>
      </c>
      <c r="T64" s="182">
        <f>SUM(T18,T55)</f>
        <v>219.28542367515442</v>
      </c>
      <c r="U64" s="182">
        <v>0</v>
      </c>
    </row>
    <row r="65" spans="2:21" x14ac:dyDescent="0.25">
      <c r="B65" s="171">
        <f>MAX(B$16:B64)+1</f>
        <v>38</v>
      </c>
      <c r="D65" s="183" t="s">
        <v>458</v>
      </c>
      <c r="F65" s="207">
        <f t="shared" si="10"/>
        <v>8358.3532270164378</v>
      </c>
      <c r="H65" s="207">
        <v>0</v>
      </c>
      <c r="I65" s="207">
        <v>0</v>
      </c>
      <c r="J65" s="207">
        <v>0</v>
      </c>
      <c r="K65" s="207">
        <f>SUM(K22:K23)</f>
        <v>5410.5472565372193</v>
      </c>
      <c r="L65" s="207">
        <v>0</v>
      </c>
      <c r="M65" s="207">
        <v>0</v>
      </c>
      <c r="N65" s="207">
        <v>0</v>
      </c>
      <c r="O65" s="207">
        <v>0</v>
      </c>
      <c r="P65" s="207">
        <v>0</v>
      </c>
      <c r="Q65" s="207">
        <v>0</v>
      </c>
      <c r="R65" s="207">
        <v>0</v>
      </c>
      <c r="S65" s="207">
        <f>SUM(S22:S24)</f>
        <v>1397.6370065652013</v>
      </c>
      <c r="T65" s="207">
        <v>0</v>
      </c>
      <c r="U65" s="207">
        <f>SUM(U22:U23)</f>
        <v>1550.1689639140168</v>
      </c>
    </row>
    <row r="66" spans="2:21" ht="15.75" thickBot="1" x14ac:dyDescent="0.3">
      <c r="B66" s="171">
        <f>MAX(B$16:B65)+1</f>
        <v>39</v>
      </c>
      <c r="D66" s="1" t="s">
        <v>451</v>
      </c>
      <c r="F66" s="49">
        <f>SUM(F60:F65)</f>
        <v>2794059.0886756903</v>
      </c>
      <c r="H66" s="49">
        <f t="shared" ref="H66:U66" si="14">SUM(H60:H65)</f>
        <v>2011832.9015336938</v>
      </c>
      <c r="I66" s="49">
        <f t="shared" si="14"/>
        <v>520365.58514905244</v>
      </c>
      <c r="J66" s="49">
        <f t="shared" si="14"/>
        <v>113334.64024932271</v>
      </c>
      <c r="K66" s="49">
        <f t="shared" si="14"/>
        <v>64339.799283665714</v>
      </c>
      <c r="L66" s="49">
        <f t="shared" si="14"/>
        <v>303.30258308630812</v>
      </c>
      <c r="M66" s="49">
        <f t="shared" si="14"/>
        <v>10731.872817021613</v>
      </c>
      <c r="N66" s="49">
        <f t="shared" si="14"/>
        <v>611.31620603294425</v>
      </c>
      <c r="O66" s="49">
        <f t="shared" si="14"/>
        <v>47956.930835969237</v>
      </c>
      <c r="P66" s="49">
        <f t="shared" si="14"/>
        <v>1195.4909890996075</v>
      </c>
      <c r="Q66" s="49">
        <f t="shared" si="14"/>
        <v>4063.4026074417925</v>
      </c>
      <c r="R66" s="49">
        <f t="shared" si="14"/>
        <v>2681.6895792999235</v>
      </c>
      <c r="S66" s="49">
        <f t="shared" si="14"/>
        <v>1701.4693379760997</v>
      </c>
      <c r="T66" s="49">
        <f t="shared" si="14"/>
        <v>6344.1791131637747</v>
      </c>
      <c r="U66" s="49">
        <f t="shared" si="14"/>
        <v>8596.5083908635061</v>
      </c>
    </row>
    <row r="67" spans="2:21" ht="15.75" thickTop="1" x14ac:dyDescent="0.25"/>
    <row r="68" spans="2:21" x14ac:dyDescent="0.25">
      <c r="B68" s="8" t="s">
        <v>465</v>
      </c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</row>
    <row r="69" spans="2:21" x14ac:dyDescent="0.25">
      <c r="B69" s="122" t="s">
        <v>466</v>
      </c>
      <c r="D69" s="1" t="s">
        <v>487</v>
      </c>
    </row>
    <row r="70" spans="2:21" x14ac:dyDescent="0.25">
      <c r="B70" s="122" t="s">
        <v>468</v>
      </c>
      <c r="D70" s="1" t="s">
        <v>488</v>
      </c>
    </row>
    <row r="71" spans="2:21" x14ac:dyDescent="0.25">
      <c r="B71" s="122" t="s">
        <v>470</v>
      </c>
      <c r="D71" s="1" t="s">
        <v>489</v>
      </c>
    </row>
    <row r="72" spans="2:21" x14ac:dyDescent="0.25">
      <c r="B72" s="187"/>
    </row>
    <row r="76" spans="2:21" x14ac:dyDescent="0.25"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</row>
    <row r="77" spans="2:21" x14ac:dyDescent="0.25"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</row>
    <row r="78" spans="2:21" x14ac:dyDescent="0.25">
      <c r="H78" s="188"/>
      <c r="I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</row>
    <row r="79" spans="2:21" x14ac:dyDescent="0.25"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</row>
    <row r="80" spans="2:21" x14ac:dyDescent="0.25"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</row>
    <row r="81" spans="8:21" x14ac:dyDescent="0.25"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</row>
    <row r="82" spans="8:21" x14ac:dyDescent="0.25"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</row>
  </sheetData>
  <mergeCells count="2">
    <mergeCell ref="B6:U6"/>
    <mergeCell ref="B7:U7"/>
  </mergeCells>
  <pageMargins left="0.7" right="0.7" top="0.5" bottom="0.25" header="0.3" footer="0.3"/>
  <pageSetup scale="49" fitToHeight="0" orientation="landscape" r:id="rId1"/>
  <headerFooter>
    <oddHeader xml:space="preserve">&amp;R&amp;"Arial,Regular"&amp;10Filed: 2025-02-28
EB-2025-0064
Phase 3 Exhibit 7
Tab 3
Schedule 2
Attachment 13
Page 2 of 3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5A78-3525-437F-8A76-1C1CAA44D798}">
  <sheetPr>
    <pageSetUpPr fitToPage="1"/>
  </sheetPr>
  <dimension ref="A1:U64"/>
  <sheetViews>
    <sheetView view="pageLayout" topLeftCell="A6" zoomScale="70" zoomScaleNormal="100" zoomScaleSheetLayoutView="100" zoomScalePageLayoutView="70" workbookViewId="0">
      <selection activeCell="N3" sqref="N3"/>
    </sheetView>
  </sheetViews>
  <sheetFormatPr defaultColWidth="8.85546875" defaultRowHeight="15" x14ac:dyDescent="0.25"/>
  <cols>
    <col min="1" max="1" width="3.42578125" style="1" customWidth="1"/>
    <col min="2" max="2" width="6.42578125" style="1" customWidth="1"/>
    <col min="3" max="3" width="1.5703125" customWidth="1"/>
    <col min="4" max="4" width="41.140625" style="1" customWidth="1"/>
    <col min="5" max="5" width="1.5703125" customWidth="1"/>
    <col min="6" max="6" width="12.42578125" style="1" customWidth="1"/>
    <col min="7" max="7" width="1.5703125" customWidth="1"/>
    <col min="8" max="21" width="11.5703125" customWidth="1"/>
    <col min="22" max="22" width="8.85546875" customWidth="1"/>
  </cols>
  <sheetData>
    <row r="1" spans="1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spans="1:21" x14ac:dyDescent="0.25">
      <c r="B7" s="233" t="s">
        <v>490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</row>
    <row r="8" spans="1:21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B9" s="169"/>
      <c r="D9" s="169"/>
      <c r="F9" s="2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B10" s="26" t="s">
        <v>3</v>
      </c>
      <c r="F10" s="26" t="s">
        <v>430</v>
      </c>
      <c r="H10" s="26" t="s">
        <v>431</v>
      </c>
      <c r="I10" s="26" t="s">
        <v>431</v>
      </c>
      <c r="J10" s="26" t="s">
        <v>431</v>
      </c>
      <c r="K10" s="26" t="s">
        <v>431</v>
      </c>
      <c r="L10" s="26" t="s">
        <v>431</v>
      </c>
      <c r="M10" s="26" t="s">
        <v>431</v>
      </c>
      <c r="N10" s="26" t="s">
        <v>431</v>
      </c>
      <c r="O10" s="26" t="s">
        <v>431</v>
      </c>
      <c r="P10" s="26" t="s">
        <v>431</v>
      </c>
      <c r="Q10" s="26" t="s">
        <v>431</v>
      </c>
      <c r="R10" s="26" t="s">
        <v>431</v>
      </c>
      <c r="S10" s="26" t="s">
        <v>431</v>
      </c>
      <c r="T10" s="26" t="s">
        <v>431</v>
      </c>
      <c r="U10" s="26" t="s">
        <v>431</v>
      </c>
    </row>
    <row r="11" spans="1:21" x14ac:dyDescent="0.25">
      <c r="B11" s="170" t="s">
        <v>5</v>
      </c>
      <c r="D11" s="2" t="s">
        <v>6</v>
      </c>
      <c r="F11" s="121" t="s">
        <v>82</v>
      </c>
      <c r="H11" s="121" t="s">
        <v>432</v>
      </c>
      <c r="I11" s="121" t="s">
        <v>433</v>
      </c>
      <c r="J11" s="121" t="s">
        <v>434</v>
      </c>
      <c r="K11" s="121" t="s">
        <v>435</v>
      </c>
      <c r="L11" s="121" t="s">
        <v>436</v>
      </c>
      <c r="M11" s="121" t="s">
        <v>437</v>
      </c>
      <c r="N11" s="121" t="s">
        <v>438</v>
      </c>
      <c r="O11" s="121" t="s">
        <v>439</v>
      </c>
      <c r="P11" s="121" t="s">
        <v>440</v>
      </c>
      <c r="Q11" s="121" t="s">
        <v>441</v>
      </c>
      <c r="R11" s="163" t="s">
        <v>442</v>
      </c>
      <c r="S11" s="121" t="s">
        <v>443</v>
      </c>
      <c r="T11" s="121" t="s">
        <v>444</v>
      </c>
      <c r="U11" s="121" t="s">
        <v>445</v>
      </c>
    </row>
    <row r="12" spans="1:21" x14ac:dyDescent="0.25">
      <c r="F12" s="122" t="s">
        <v>64</v>
      </c>
      <c r="H12" s="122" t="s">
        <v>13</v>
      </c>
      <c r="I12" s="122" t="s">
        <v>14</v>
      </c>
      <c r="J12" s="122" t="s">
        <v>446</v>
      </c>
      <c r="K12" s="122" t="s">
        <v>16</v>
      </c>
      <c r="L12" s="122" t="s">
        <v>447</v>
      </c>
      <c r="M12" s="122" t="s">
        <v>66</v>
      </c>
      <c r="N12" s="122" t="s">
        <v>67</v>
      </c>
      <c r="O12" s="122" t="s">
        <v>68</v>
      </c>
      <c r="P12" s="122" t="s">
        <v>69</v>
      </c>
      <c r="Q12" s="122" t="s">
        <v>70</v>
      </c>
      <c r="R12" s="122" t="s">
        <v>71</v>
      </c>
      <c r="S12" s="122" t="s">
        <v>72</v>
      </c>
      <c r="T12" s="122" t="s">
        <v>73</v>
      </c>
      <c r="U12" s="122" t="s">
        <v>74</v>
      </c>
    </row>
    <row r="13" spans="1:21" x14ac:dyDescent="0.25">
      <c r="D13" s="8" t="s">
        <v>491</v>
      </c>
      <c r="F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1:21" x14ac:dyDescent="0.25">
      <c r="F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</row>
    <row r="15" spans="1:21" x14ac:dyDescent="0.25">
      <c r="D15" s="8" t="s">
        <v>342</v>
      </c>
    </row>
    <row r="16" spans="1:21" x14ac:dyDescent="0.25">
      <c r="A16"/>
      <c r="B16" s="171">
        <v>1</v>
      </c>
      <c r="D16" s="9" t="s">
        <v>343</v>
      </c>
      <c r="F16" s="10">
        <f xml:space="preserve"> SUM(H16:U16)</f>
        <v>1878311.1040714213</v>
      </c>
      <c r="H16" s="206">
        <v>1234053.8856331643</v>
      </c>
      <c r="I16" s="206">
        <v>586711.26767160289</v>
      </c>
      <c r="J16" s="206">
        <v>32422.638561100783</v>
      </c>
      <c r="K16" s="196">
        <v>0</v>
      </c>
      <c r="L16" s="196">
        <v>0</v>
      </c>
      <c r="M16" s="208">
        <v>0</v>
      </c>
      <c r="N16" s="196">
        <v>0</v>
      </c>
      <c r="O16" s="196">
        <v>0</v>
      </c>
      <c r="P16" s="196">
        <v>0</v>
      </c>
      <c r="Q16" s="206">
        <v>1924.8309879518158</v>
      </c>
      <c r="R16" s="206">
        <v>936.33470473156308</v>
      </c>
      <c r="S16" s="196">
        <v>0</v>
      </c>
      <c r="T16" s="206">
        <v>22262.146512869978</v>
      </c>
      <c r="U16" s="196">
        <v>0</v>
      </c>
    </row>
    <row r="17" spans="1:21" x14ac:dyDescent="0.25">
      <c r="A17"/>
      <c r="B17" s="171">
        <f>MAX(B$16:B16)+1</f>
        <v>2</v>
      </c>
      <c r="D17" s="9" t="s">
        <v>474</v>
      </c>
      <c r="F17" s="10">
        <f t="shared" ref="F17:F20" si="0" xml:space="preserve"> SUM(H17:U17)</f>
        <v>161486.41315728411</v>
      </c>
      <c r="H17" s="209">
        <v>81088.03616150099</v>
      </c>
      <c r="I17" s="209">
        <v>57348.823482240521</v>
      </c>
      <c r="J17" s="209">
        <v>11803.942800770392</v>
      </c>
      <c r="K17" s="198">
        <v>6732.2116936049088</v>
      </c>
      <c r="L17" s="196">
        <v>0</v>
      </c>
      <c r="M17" s="196">
        <v>0</v>
      </c>
      <c r="N17" s="196">
        <v>0</v>
      </c>
      <c r="O17" s="196">
        <v>0</v>
      </c>
      <c r="P17" s="196">
        <v>0</v>
      </c>
      <c r="Q17" s="209">
        <v>1.0215305115865247</v>
      </c>
      <c r="R17" s="209">
        <v>0</v>
      </c>
      <c r="S17" s="198">
        <v>1583.6411807547543</v>
      </c>
      <c r="T17" s="209">
        <v>1216.867734382058</v>
      </c>
      <c r="U17" s="198">
        <v>1711.868573518911</v>
      </c>
    </row>
    <row r="18" spans="1:21" x14ac:dyDescent="0.25">
      <c r="A18"/>
      <c r="B18" s="171">
        <f>MAX(B$16:B17)+1</f>
        <v>3</v>
      </c>
      <c r="D18" s="9" t="s">
        <v>492</v>
      </c>
      <c r="F18" s="10">
        <f t="shared" si="0"/>
        <v>40328.527901042755</v>
      </c>
      <c r="H18" s="210">
        <v>20276.057239120593</v>
      </c>
      <c r="I18" s="210">
        <v>14340.068924670912</v>
      </c>
      <c r="J18" s="210">
        <v>2951.5749943560545</v>
      </c>
      <c r="K18" s="199">
        <v>1683.3890189859953</v>
      </c>
      <c r="L18" s="208">
        <v>0</v>
      </c>
      <c r="M18" s="196">
        <v>0</v>
      </c>
      <c r="N18" s="208">
        <v>0</v>
      </c>
      <c r="O18" s="208">
        <v>0</v>
      </c>
      <c r="P18" s="208">
        <v>0</v>
      </c>
      <c r="Q18" s="210">
        <v>0.2554336262772936</v>
      </c>
      <c r="R18" s="210">
        <v>0</v>
      </c>
      <c r="S18" s="199">
        <v>344.85200053440167</v>
      </c>
      <c r="T18" s="210">
        <v>304.27768389443349</v>
      </c>
      <c r="U18" s="199">
        <v>428.05260585408962</v>
      </c>
    </row>
    <row r="19" spans="1:21" x14ac:dyDescent="0.25">
      <c r="A19"/>
      <c r="B19" s="171">
        <f>MAX(B$16:B18)+1</f>
        <v>4</v>
      </c>
      <c r="D19" s="9" t="s">
        <v>349</v>
      </c>
      <c r="F19" s="10">
        <f t="shared" si="0"/>
        <v>152523.42553920622</v>
      </c>
      <c r="H19" s="209">
        <v>53909.822033186501</v>
      </c>
      <c r="I19" s="209">
        <v>42993.356033074546</v>
      </c>
      <c r="J19" s="209">
        <v>17924.968609060274</v>
      </c>
      <c r="K19" s="198">
        <v>22682.441160295897</v>
      </c>
      <c r="L19" s="198">
        <v>457.63710126817233</v>
      </c>
      <c r="M19" s="208">
        <v>0</v>
      </c>
      <c r="N19" s="196">
        <v>0</v>
      </c>
      <c r="O19" s="209">
        <v>8237.1423913151302</v>
      </c>
      <c r="P19" s="196">
        <v>0</v>
      </c>
      <c r="Q19" s="209">
        <v>2735.6867103187337</v>
      </c>
      <c r="R19" s="209">
        <v>316.37606820002839</v>
      </c>
      <c r="S19" s="198">
        <v>218.0641594052459</v>
      </c>
      <c r="T19" s="209">
        <v>1609.7660031687101</v>
      </c>
      <c r="U19" s="198">
        <v>1438.1652699130088</v>
      </c>
    </row>
    <row r="20" spans="1:21" x14ac:dyDescent="0.25">
      <c r="A20"/>
      <c r="B20" s="171">
        <f>MAX(B$16:B19)+1</f>
        <v>5</v>
      </c>
      <c r="D20" s="9" t="s">
        <v>352</v>
      </c>
      <c r="F20" s="10">
        <f t="shared" si="0"/>
        <v>14888.543237034273</v>
      </c>
      <c r="H20" s="209">
        <v>5410.059354867617</v>
      </c>
      <c r="I20" s="209">
        <v>3889.4147124756919</v>
      </c>
      <c r="J20" s="209">
        <v>1731.0156056490473</v>
      </c>
      <c r="K20" s="211">
        <v>2326.3666753501157</v>
      </c>
      <c r="L20" s="211">
        <v>46.936381065441466</v>
      </c>
      <c r="M20" s="208">
        <v>0</v>
      </c>
      <c r="N20" s="196">
        <v>0</v>
      </c>
      <c r="O20" s="209">
        <v>844.8214821256613</v>
      </c>
      <c r="P20" s="208">
        <v>0</v>
      </c>
      <c r="Q20" s="209">
        <v>280.57872396132638</v>
      </c>
      <c r="R20" s="209">
        <v>32.448303810754396</v>
      </c>
      <c r="S20" s="210">
        <v>14.304023908463687</v>
      </c>
      <c r="T20" s="209">
        <v>165.09622416598356</v>
      </c>
      <c r="U20" s="211">
        <v>147.5017496541754</v>
      </c>
    </row>
    <row r="21" spans="1:21" x14ac:dyDescent="0.25">
      <c r="A21"/>
      <c r="B21" s="171">
        <f>MAX(B$16:B20)+1</f>
        <v>6</v>
      </c>
      <c r="D21" s="1" t="s">
        <v>354</v>
      </c>
      <c r="F21" s="43">
        <f>SUM(F16:F20)</f>
        <v>2247538.0139059885</v>
      </c>
      <c r="H21" s="201">
        <f t="shared" ref="H21:Q21" si="1">SUM(H16:H20)</f>
        <v>1394737.8604218399</v>
      </c>
      <c r="I21" s="201">
        <f t="shared" si="1"/>
        <v>705282.93082406465</v>
      </c>
      <c r="J21" s="201">
        <f t="shared" si="1"/>
        <v>66834.14057093655</v>
      </c>
      <c r="K21" s="201">
        <f t="shared" si="1"/>
        <v>33424.408548236919</v>
      </c>
      <c r="L21" s="201">
        <f t="shared" si="1"/>
        <v>504.57348233361381</v>
      </c>
      <c r="M21" s="201">
        <f t="shared" si="1"/>
        <v>0</v>
      </c>
      <c r="N21" s="201">
        <f t="shared" si="1"/>
        <v>0</v>
      </c>
      <c r="O21" s="201">
        <f t="shared" si="1"/>
        <v>9081.9638734407908</v>
      </c>
      <c r="P21" s="201">
        <f t="shared" si="1"/>
        <v>0</v>
      </c>
      <c r="Q21" s="201">
        <f t="shared" si="1"/>
        <v>4942.3733863697398</v>
      </c>
      <c r="R21" s="201">
        <f>SUM(R16:R20)</f>
        <v>1285.1590767423459</v>
      </c>
      <c r="S21" s="201">
        <f>SUM(S16:S20)</f>
        <v>2160.8613646028653</v>
      </c>
      <c r="T21" s="201">
        <f>SUM(T16:T20)</f>
        <v>25558.15415848116</v>
      </c>
      <c r="U21" s="201">
        <f>SUM(U16:U20)</f>
        <v>3725.5881989401846</v>
      </c>
    </row>
    <row r="22" spans="1:21" x14ac:dyDescent="0.25">
      <c r="A22"/>
      <c r="B22"/>
      <c r="F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5">
      <c r="A23"/>
      <c r="B23" s="171"/>
      <c r="D23" s="8" t="s">
        <v>355</v>
      </c>
      <c r="F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A24"/>
      <c r="B24" s="171">
        <f>MAX(B$16:B23)+1</f>
        <v>7</v>
      </c>
      <c r="D24" s="9" t="s">
        <v>356</v>
      </c>
      <c r="F24" s="10">
        <f xml:space="preserve"> SUM(H24:U24)</f>
        <v>10261.288386201179</v>
      </c>
      <c r="H24" s="198">
        <v>5159.0891484129479</v>
      </c>
      <c r="I24" s="198">
        <v>3648.7218942163604</v>
      </c>
      <c r="J24" s="198">
        <v>751.00589550169218</v>
      </c>
      <c r="K24" s="199">
        <v>428.32558213792254</v>
      </c>
      <c r="L24" s="196">
        <v>0</v>
      </c>
      <c r="M24" s="196">
        <v>0</v>
      </c>
      <c r="N24" s="196">
        <v>0</v>
      </c>
      <c r="O24" s="196">
        <v>0</v>
      </c>
      <c r="P24" s="196">
        <v>0</v>
      </c>
      <c r="Q24" s="198">
        <v>6.4993150982252265E-2</v>
      </c>
      <c r="R24" s="198">
        <v>0</v>
      </c>
      <c r="S24" s="199">
        <v>87.744978857767876</v>
      </c>
      <c r="T24" s="198">
        <v>77.421151389099251</v>
      </c>
      <c r="U24" s="199">
        <v>108.91474253440698</v>
      </c>
    </row>
    <row r="25" spans="1:21" x14ac:dyDescent="0.25">
      <c r="A25"/>
      <c r="B25" s="171">
        <f>MAX(B$16:B24)+1</f>
        <v>8</v>
      </c>
      <c r="D25" s="9" t="s">
        <v>357</v>
      </c>
      <c r="F25" s="10">
        <f t="shared" ref="F25:F26" si="2" xml:space="preserve"> SUM(H25:U25)</f>
        <v>2984.6043876559602</v>
      </c>
      <c r="H25" s="198">
        <v>1514.3434820110106</v>
      </c>
      <c r="I25" s="198">
        <v>1059.1020911357698</v>
      </c>
      <c r="J25" s="198">
        <v>160.49144715087155</v>
      </c>
      <c r="K25" s="199">
        <v>116.08309705249508</v>
      </c>
      <c r="L25" s="196">
        <v>0</v>
      </c>
      <c r="M25" s="196">
        <v>0</v>
      </c>
      <c r="N25" s="196">
        <v>0</v>
      </c>
      <c r="O25" s="196">
        <v>0</v>
      </c>
      <c r="P25" s="196">
        <v>0</v>
      </c>
      <c r="Q25" s="198">
        <v>13.272521712327062</v>
      </c>
      <c r="R25" s="198">
        <v>0</v>
      </c>
      <c r="S25" s="199">
        <v>46.620463013108292</v>
      </c>
      <c r="T25" s="198">
        <v>30.747650525292297</v>
      </c>
      <c r="U25" s="199">
        <v>43.943635055085565</v>
      </c>
    </row>
    <row r="26" spans="1:21" x14ac:dyDescent="0.25">
      <c r="A26"/>
      <c r="B26" s="171">
        <f>MAX(B$16:B25)+1</f>
        <v>9</v>
      </c>
      <c r="D26" s="9" t="s">
        <v>362</v>
      </c>
      <c r="F26" s="10">
        <f t="shared" si="2"/>
        <v>14135.587472300973</v>
      </c>
      <c r="H26" s="212">
        <v>6082.0224189735554</v>
      </c>
      <c r="I26" s="212">
        <v>4369.9265868784532</v>
      </c>
      <c r="J26" s="212">
        <v>1946.1590539644437</v>
      </c>
      <c r="K26" s="199">
        <v>657.85432636054577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212">
        <v>315.2888662964192</v>
      </c>
      <c r="R26" s="212">
        <v>36.478602116081824</v>
      </c>
      <c r="S26" s="199">
        <v>354.60468740118654</v>
      </c>
      <c r="T26" s="212">
        <v>185.60228933206446</v>
      </c>
      <c r="U26" s="199">
        <v>187.65064097822111</v>
      </c>
    </row>
    <row r="27" spans="1:21" x14ac:dyDescent="0.25">
      <c r="A27"/>
      <c r="B27" s="171">
        <f>MAX(B$16:B26)+1</f>
        <v>10</v>
      </c>
      <c r="D27" s="1" t="s">
        <v>364</v>
      </c>
      <c r="F27" s="43">
        <f>SUM(F24:F26)</f>
        <v>27381.480246158113</v>
      </c>
      <c r="H27" s="201">
        <f t="shared" ref="H27:Q27" si="3">SUM(H24:H26)</f>
        <v>12755.455049397515</v>
      </c>
      <c r="I27" s="201">
        <f t="shared" si="3"/>
        <v>9077.7505722305832</v>
      </c>
      <c r="J27" s="201">
        <f t="shared" si="3"/>
        <v>2857.6563966170074</v>
      </c>
      <c r="K27" s="201">
        <f t="shared" si="3"/>
        <v>1202.2630055509635</v>
      </c>
      <c r="L27" s="201">
        <f t="shared" si="3"/>
        <v>0</v>
      </c>
      <c r="M27" s="201">
        <f t="shared" si="3"/>
        <v>0</v>
      </c>
      <c r="N27" s="201">
        <f t="shared" si="3"/>
        <v>0</v>
      </c>
      <c r="O27" s="201">
        <f t="shared" si="3"/>
        <v>0</v>
      </c>
      <c r="P27" s="201">
        <f t="shared" si="3"/>
        <v>0</v>
      </c>
      <c r="Q27" s="201">
        <f t="shared" si="3"/>
        <v>328.62638115972851</v>
      </c>
      <c r="R27" s="201">
        <f>SUM(R24:R26)</f>
        <v>36.478602116081824</v>
      </c>
      <c r="S27" s="201">
        <f>SUM(S24:S26)</f>
        <v>488.97012927206271</v>
      </c>
      <c r="T27" s="201">
        <f>SUM(T24:T26)</f>
        <v>293.77109124645602</v>
      </c>
      <c r="U27" s="201">
        <f>SUM(U24:U26)</f>
        <v>340.50901856771361</v>
      </c>
    </row>
    <row r="28" spans="1:21" x14ac:dyDescent="0.25">
      <c r="A28"/>
      <c r="B28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</row>
    <row r="29" spans="1:21" x14ac:dyDescent="0.25">
      <c r="A29"/>
      <c r="B29" s="171"/>
      <c r="D29" s="8" t="s">
        <v>365</v>
      </c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</row>
    <row r="30" spans="1:21" x14ac:dyDescent="0.25">
      <c r="A30"/>
      <c r="B30" s="171">
        <f>MAX(B$16:B29)+1</f>
        <v>11</v>
      </c>
      <c r="D30" s="9" t="s">
        <v>376</v>
      </c>
      <c r="F30" s="10">
        <f xml:space="preserve"> SUM(H30:U30)</f>
        <v>1294.5219427863499</v>
      </c>
      <c r="H30" s="198">
        <v>571.62228886358355</v>
      </c>
      <c r="I30" s="198">
        <v>406.04874274730338</v>
      </c>
      <c r="J30" s="198">
        <v>110.69038565260395</v>
      </c>
      <c r="K30" s="198">
        <v>115.93060741889406</v>
      </c>
      <c r="L30" s="196">
        <v>0</v>
      </c>
      <c r="M30" s="196">
        <v>0</v>
      </c>
      <c r="N30" s="196">
        <v>0</v>
      </c>
      <c r="O30" s="209">
        <v>62.666791557038977</v>
      </c>
      <c r="P30" s="196">
        <v>0</v>
      </c>
      <c r="Q30" s="198">
        <v>8.8336048365757376E-3</v>
      </c>
      <c r="R30" s="198">
        <v>0.1187274864902458</v>
      </c>
      <c r="S30" s="198">
        <v>0</v>
      </c>
      <c r="T30" s="198">
        <v>11.022115232092519</v>
      </c>
      <c r="U30" s="198">
        <v>16.413450223506391</v>
      </c>
    </row>
    <row r="31" spans="1:21" x14ac:dyDescent="0.25">
      <c r="A31"/>
      <c r="B31" s="171">
        <f>MAX(B$16:B30)+1</f>
        <v>12</v>
      </c>
      <c r="D31" s="9" t="s">
        <v>377</v>
      </c>
      <c r="F31" s="10">
        <f xml:space="preserve"> SUM(H31:U31)</f>
        <v>9257.5992802702931</v>
      </c>
      <c r="H31" s="212">
        <v>3363.8733914304312</v>
      </c>
      <c r="I31" s="212">
        <v>2418.36508646212</v>
      </c>
      <c r="J31" s="212">
        <v>1076.3130224766801</v>
      </c>
      <c r="K31" s="211">
        <v>1446.4911463331973</v>
      </c>
      <c r="L31" s="211">
        <v>29.184161028168063</v>
      </c>
      <c r="M31" s="196">
        <v>0</v>
      </c>
      <c r="N31" s="196">
        <v>0</v>
      </c>
      <c r="O31" s="209">
        <v>525.29414518734905</v>
      </c>
      <c r="P31" s="196">
        <v>0</v>
      </c>
      <c r="Q31" s="212">
        <v>174.45858572249392</v>
      </c>
      <c r="R31" s="212">
        <v>20.175746442738568</v>
      </c>
      <c r="S31" s="212">
        <v>9.0764407211430935</v>
      </c>
      <c r="T31" s="212">
        <v>102.65373429149129</v>
      </c>
      <c r="U31" s="211">
        <v>91.71382017448002</v>
      </c>
    </row>
    <row r="32" spans="1:21" x14ac:dyDescent="0.25">
      <c r="A32"/>
      <c r="B32" s="171">
        <f>MAX(B$16:B31)+1</f>
        <v>13</v>
      </c>
      <c r="D32" s="1" t="s">
        <v>380</v>
      </c>
      <c r="F32" s="43">
        <f>SUM(F30:F31)</f>
        <v>10552.121223056643</v>
      </c>
      <c r="H32" s="201">
        <f t="shared" ref="H32:Q32" si="4">SUM(H30:H31)</f>
        <v>3935.4956802940146</v>
      </c>
      <c r="I32" s="201">
        <f t="shared" si="4"/>
        <v>2824.4138292094235</v>
      </c>
      <c r="J32" s="201">
        <f t="shared" si="4"/>
        <v>1187.003408129284</v>
      </c>
      <c r="K32" s="201">
        <f t="shared" si="4"/>
        <v>1562.4217537520913</v>
      </c>
      <c r="L32" s="201">
        <f t="shared" si="4"/>
        <v>29.184161028168063</v>
      </c>
      <c r="M32" s="201">
        <f t="shared" si="4"/>
        <v>0</v>
      </c>
      <c r="N32" s="201">
        <f t="shared" si="4"/>
        <v>0</v>
      </c>
      <c r="O32" s="201">
        <f t="shared" si="4"/>
        <v>587.96093674438805</v>
      </c>
      <c r="P32" s="201">
        <f t="shared" si="4"/>
        <v>0</v>
      </c>
      <c r="Q32" s="201">
        <f t="shared" si="4"/>
        <v>174.4674193273305</v>
      </c>
      <c r="R32" s="201">
        <f>SUM(R30:R31)</f>
        <v>20.294473929228815</v>
      </c>
      <c r="S32" s="201">
        <f>SUM(S30:S31)</f>
        <v>9.0764407211430935</v>
      </c>
      <c r="T32" s="201">
        <f>SUM(T30:T31)</f>
        <v>113.67584952358381</v>
      </c>
      <c r="U32" s="201">
        <f>SUM(U30:U31)</f>
        <v>108.12727039798641</v>
      </c>
    </row>
    <row r="33" spans="1:21" x14ac:dyDescent="0.25">
      <c r="A33"/>
      <c r="B3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5">
      <c r="A34"/>
      <c r="B34"/>
      <c r="D34" s="8" t="s">
        <v>381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5">
      <c r="A35"/>
      <c r="B35" s="171">
        <f>MAX(B$16:B34)+1</f>
        <v>14</v>
      </c>
      <c r="D35" s="9" t="s">
        <v>477</v>
      </c>
      <c r="F35" s="10">
        <f xml:space="preserve"> SUM(H35:U35)</f>
        <v>10699.196681388148</v>
      </c>
      <c r="H35" s="198">
        <v>4311.5308396929458</v>
      </c>
      <c r="I35" s="198">
        <v>3064.1157688352655</v>
      </c>
      <c r="J35" s="198">
        <v>834.89573569200149</v>
      </c>
      <c r="K35" s="198">
        <v>874.42074756147736</v>
      </c>
      <c r="L35" s="198">
        <v>0</v>
      </c>
      <c r="M35" s="198">
        <v>244.99286254091254</v>
      </c>
      <c r="N35" s="198">
        <v>0</v>
      </c>
      <c r="O35" s="198">
        <v>1161.3424829615801</v>
      </c>
      <c r="P35" s="198">
        <v>0</v>
      </c>
      <c r="Q35" s="198">
        <v>6.6628541994530721E-2</v>
      </c>
      <c r="R35" s="198">
        <v>0.89551654911777867</v>
      </c>
      <c r="S35" s="196">
        <v>0</v>
      </c>
      <c r="T35" s="198">
        <v>83.135648605118192</v>
      </c>
      <c r="U35" s="198">
        <v>123.80045040773639</v>
      </c>
    </row>
    <row r="36" spans="1:21" x14ac:dyDescent="0.25">
      <c r="A36"/>
      <c r="B36" s="171">
        <f>MAX(B$16:B35)+1</f>
        <v>15</v>
      </c>
      <c r="D36" s="9" t="s">
        <v>404</v>
      </c>
      <c r="F36" s="10">
        <f xml:space="preserve"> SUM(H36:U36)</f>
        <v>18339.883386175716</v>
      </c>
      <c r="H36" s="213">
        <v>6109.8494661285158</v>
      </c>
      <c r="I36" s="213">
        <v>4392.5097389534067</v>
      </c>
      <c r="J36" s="213">
        <v>1954.9221330666451</v>
      </c>
      <c r="K36" s="211">
        <v>2627.2817462933135</v>
      </c>
      <c r="L36" s="211">
        <v>53.007592705368651</v>
      </c>
      <c r="M36" s="213">
        <v>617.33088121575406</v>
      </c>
      <c r="N36" s="213">
        <v>38.800320629607974</v>
      </c>
      <c r="O36" s="211">
        <v>1797.4627720549252</v>
      </c>
      <c r="P36" s="211">
        <v>42.169262887028175</v>
      </c>
      <c r="Q36" s="213">
        <v>316.87152660528955</v>
      </c>
      <c r="R36" s="213">
        <v>36.645485513303541</v>
      </c>
      <c r="S36" s="196">
        <v>0</v>
      </c>
      <c r="T36" s="212">
        <v>186.4513882223481</v>
      </c>
      <c r="U36" s="211">
        <v>166.5810719002061</v>
      </c>
    </row>
    <row r="37" spans="1:21" x14ac:dyDescent="0.25">
      <c r="B37" s="171">
        <f>MAX(B$16:B36)+1</f>
        <v>16</v>
      </c>
      <c r="D37" s="1" t="s">
        <v>406</v>
      </c>
      <c r="F37" s="43">
        <f>SUM(F35:F36)</f>
        <v>29039.080067563864</v>
      </c>
      <c r="H37" s="201">
        <f t="shared" ref="H37:Q37" si="5">SUM(H35:H36)</f>
        <v>10421.380305821462</v>
      </c>
      <c r="I37" s="201">
        <f t="shared" si="5"/>
        <v>7456.6255077886726</v>
      </c>
      <c r="J37" s="201">
        <f t="shared" si="5"/>
        <v>2789.8178687586465</v>
      </c>
      <c r="K37" s="201">
        <f t="shared" si="5"/>
        <v>3501.7024938547911</v>
      </c>
      <c r="L37" s="201">
        <f t="shared" si="5"/>
        <v>53.007592705368651</v>
      </c>
      <c r="M37" s="201">
        <f t="shared" si="5"/>
        <v>862.32374375666654</v>
      </c>
      <c r="N37" s="201">
        <f t="shared" si="5"/>
        <v>38.800320629607974</v>
      </c>
      <c r="O37" s="201">
        <f t="shared" si="5"/>
        <v>2958.8052550165053</v>
      </c>
      <c r="P37" s="201">
        <f t="shared" si="5"/>
        <v>42.169262887028175</v>
      </c>
      <c r="Q37" s="201">
        <f t="shared" si="5"/>
        <v>316.93815514728408</v>
      </c>
      <c r="R37" s="201">
        <f>SUM(R35:R36)</f>
        <v>37.54100206242132</v>
      </c>
      <c r="S37" s="201">
        <f>SUM(S35:S36)</f>
        <v>0</v>
      </c>
      <c r="T37" s="201">
        <f>SUM(T35:T36)</f>
        <v>269.58703682746631</v>
      </c>
      <c r="U37" s="201">
        <f>SUM(U35:U36)</f>
        <v>290.38152230794248</v>
      </c>
    </row>
    <row r="38" spans="1:21" x14ac:dyDescent="0.25"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thickBot="1" x14ac:dyDescent="0.3">
      <c r="B39" s="171">
        <f>MAX(B$16:B38)+1</f>
        <v>17</v>
      </c>
      <c r="D39" s="1" t="s">
        <v>461</v>
      </c>
      <c r="F39" s="49">
        <f>F21+F27+F32+F37</f>
        <v>2314510.6954427673</v>
      </c>
      <c r="H39" s="49">
        <f t="shared" ref="H39:Q39" si="6">H21+H27+H32+H37</f>
        <v>1421850.1914573528</v>
      </c>
      <c r="I39" s="49">
        <f t="shared" si="6"/>
        <v>724641.72073329322</v>
      </c>
      <c r="J39" s="49">
        <f t="shared" si="6"/>
        <v>73668.618244441488</v>
      </c>
      <c r="K39" s="49">
        <f t="shared" si="6"/>
        <v>39690.795801394765</v>
      </c>
      <c r="L39" s="49">
        <f t="shared" si="6"/>
        <v>586.76523606715057</v>
      </c>
      <c r="M39" s="49">
        <f t="shared" si="6"/>
        <v>862.32374375666654</v>
      </c>
      <c r="N39" s="49">
        <f t="shared" si="6"/>
        <v>38.800320629607974</v>
      </c>
      <c r="O39" s="49">
        <f t="shared" si="6"/>
        <v>12628.730065201684</v>
      </c>
      <c r="P39" s="49">
        <f t="shared" si="6"/>
        <v>42.169262887028175</v>
      </c>
      <c r="Q39" s="49">
        <f t="shared" si="6"/>
        <v>5762.4053420040827</v>
      </c>
      <c r="R39" s="49">
        <f>R21+R27+R32+R37</f>
        <v>1379.4731548500779</v>
      </c>
      <c r="S39" s="49">
        <f>S21+S27+S32+S37</f>
        <v>2658.9079345960713</v>
      </c>
      <c r="T39" s="49">
        <f>T21+T27+T32+T37</f>
        <v>26235.188136078668</v>
      </c>
      <c r="U39" s="49">
        <f>U21+U27+U32+U37</f>
        <v>4464.6060102138272</v>
      </c>
    </row>
    <row r="40" spans="1:21" ht="15.75" thickTop="1" x14ac:dyDescent="0.25">
      <c r="F40" s="204"/>
    </row>
    <row r="41" spans="1:21" x14ac:dyDescent="0.25">
      <c r="D41" s="8" t="s">
        <v>493</v>
      </c>
      <c r="F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</row>
    <row r="42" spans="1:21" x14ac:dyDescent="0.25">
      <c r="F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</row>
    <row r="43" spans="1:21" x14ac:dyDescent="0.25">
      <c r="B43" s="171">
        <f>MAX(B$16:B40)+1</f>
        <v>18</v>
      </c>
      <c r="D43" s="173" t="s">
        <v>453</v>
      </c>
      <c r="F43" s="174">
        <f t="shared" ref="F43:F49" si="7" xml:space="preserve"> SUM(H43:U43)</f>
        <v>0</v>
      </c>
      <c r="H43" s="174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4">
        <v>0</v>
      </c>
      <c r="O43" s="174">
        <v>0</v>
      </c>
      <c r="P43" s="174">
        <v>0</v>
      </c>
      <c r="Q43" s="174">
        <v>0</v>
      </c>
      <c r="R43" s="174">
        <v>0</v>
      </c>
      <c r="S43" s="174">
        <v>0</v>
      </c>
      <c r="T43" s="174">
        <v>0</v>
      </c>
      <c r="U43" s="174">
        <v>0</v>
      </c>
    </row>
    <row r="44" spans="1:21" x14ac:dyDescent="0.25">
      <c r="B44" s="171">
        <f>MAX(B$16:B43)+1</f>
        <v>19</v>
      </c>
      <c r="D44" s="175" t="s">
        <v>454</v>
      </c>
      <c r="F44" s="176">
        <f t="shared" si="7"/>
        <v>59169.341246584714</v>
      </c>
      <c r="H44" s="176">
        <f>SUM(H35,H30,H24:H25)</f>
        <v>11556.585758980489</v>
      </c>
      <c r="I44" s="176">
        <f>SUM(I35,I30,I24:I25)</f>
        <v>8177.9884969346995</v>
      </c>
      <c r="J44" s="176">
        <f>SUM(J35,J30,J24:J25)</f>
        <v>1857.0834639971692</v>
      </c>
      <c r="K44" s="176">
        <f>SUM(K35,K30,K19,K17)</f>
        <v>30405.004208881179</v>
      </c>
      <c r="L44" s="176">
        <f>SUM(L35,L19)</f>
        <v>457.63710126817233</v>
      </c>
      <c r="M44" s="176">
        <f>M35</f>
        <v>244.99286254091254</v>
      </c>
      <c r="N44" s="176">
        <f t="shared" ref="N44:P44" si="8">N35</f>
        <v>0</v>
      </c>
      <c r="O44" s="176">
        <f t="shared" si="8"/>
        <v>1161.3424829615801</v>
      </c>
      <c r="P44" s="176">
        <f t="shared" si="8"/>
        <v>0</v>
      </c>
      <c r="Q44" s="176">
        <f>SUM(Q35,Q30,Q24:Q25)</f>
        <v>13.412977010140422</v>
      </c>
      <c r="R44" s="176">
        <f>SUM(R35,R30,R24:R25)</f>
        <v>1.0142440356080245</v>
      </c>
      <c r="S44" s="176">
        <f>SUM(S30,S17,S19)</f>
        <v>1801.7053401600001</v>
      </c>
      <c r="T44" s="176">
        <f>SUM(T35,T30,T24:T25)</f>
        <v>202.32656575160226</v>
      </c>
      <c r="U44" s="176">
        <f>SUM(U35,U30,U19,U17)</f>
        <v>3290.2477440631628</v>
      </c>
    </row>
    <row r="45" spans="1:21" x14ac:dyDescent="0.25">
      <c r="B45" s="171">
        <f>MAX(B$16:B44)+1</f>
        <v>20</v>
      </c>
      <c r="D45" s="177" t="s">
        <v>455</v>
      </c>
      <c r="F45" s="178">
        <f t="shared" si="7"/>
        <v>71640.313065019727</v>
      </c>
      <c r="H45" s="178">
        <f>SUM(H36,H31,H26,H18)</f>
        <v>35831.802515653093</v>
      </c>
      <c r="I45" s="178">
        <f>SUM(I36,I31,I26,I18)</f>
        <v>25520.870336964894</v>
      </c>
      <c r="J45" s="178">
        <f>SUM(J36,J31,J26,J18)</f>
        <v>7928.9692038638241</v>
      </c>
      <c r="K45" s="178">
        <v>0</v>
      </c>
      <c r="L45" s="178">
        <v>0</v>
      </c>
      <c r="M45" s="178">
        <f>M36</f>
        <v>617.33088121575406</v>
      </c>
      <c r="N45" s="178">
        <f>N36</f>
        <v>38.800320629607974</v>
      </c>
      <c r="O45" s="178">
        <v>0</v>
      </c>
      <c r="P45" s="178">
        <v>0</v>
      </c>
      <c r="Q45" s="178">
        <f>SUM(Q36,Q31,Q26,Q18)</f>
        <v>806.87441225047996</v>
      </c>
      <c r="R45" s="178">
        <f>SUM(R36,R31,R26,R18)</f>
        <v>93.299834072123929</v>
      </c>
      <c r="S45" s="178">
        <f>SUM(S31,S20)</f>
        <v>23.380464629606781</v>
      </c>
      <c r="T45" s="178">
        <f>SUM(T36,T31,T26,T18)</f>
        <v>778.98509574033733</v>
      </c>
      <c r="U45" s="178">
        <v>0</v>
      </c>
    </row>
    <row r="46" spans="1:21" x14ac:dyDescent="0.25">
      <c r="B46" s="171">
        <f>MAX(B$16:B45)+1</f>
        <v>21</v>
      </c>
      <c r="D46" s="179" t="s">
        <v>456</v>
      </c>
      <c r="F46" s="180">
        <f t="shared" si="7"/>
        <v>292127.20490152988</v>
      </c>
      <c r="H46" s="180">
        <f>SUM(H17,H19:H20)</f>
        <v>140407.9175495551</v>
      </c>
      <c r="I46" s="180">
        <f>SUM(I17,I19:I20)</f>
        <v>104231.59422779076</v>
      </c>
      <c r="J46" s="180">
        <f>SUM(J17,J19:J20)</f>
        <v>31459.927015479716</v>
      </c>
      <c r="K46" s="180">
        <v>0</v>
      </c>
      <c r="L46" s="180">
        <v>0</v>
      </c>
      <c r="M46" s="180">
        <v>0</v>
      </c>
      <c r="N46" s="180">
        <v>0</v>
      </c>
      <c r="O46" s="180">
        <f>SUM(O19:O20,O30:O31)</f>
        <v>9669.924810185179</v>
      </c>
      <c r="P46" s="180">
        <v>0</v>
      </c>
      <c r="Q46" s="180">
        <f>SUM(Q17,Q19:Q20)</f>
        <v>3017.2869647916468</v>
      </c>
      <c r="R46" s="180">
        <f>SUM(R17,R19:R20)</f>
        <v>348.82437201078278</v>
      </c>
      <c r="S46" s="180">
        <v>0</v>
      </c>
      <c r="T46" s="180">
        <f>SUM(T17,T19:T20)</f>
        <v>2991.7299617167519</v>
      </c>
      <c r="U46" s="180">
        <v>0</v>
      </c>
    </row>
    <row r="47" spans="1:21" x14ac:dyDescent="0.25">
      <c r="B47" s="171">
        <f>MAX(B$16:B46)+1</f>
        <v>22</v>
      </c>
      <c r="D47" s="181" t="s">
        <v>457</v>
      </c>
      <c r="F47" s="182">
        <f t="shared" si="7"/>
        <v>1878311.1040714213</v>
      </c>
      <c r="H47" s="182">
        <f>H16</f>
        <v>1234053.8856331643</v>
      </c>
      <c r="I47" s="182">
        <f>I16</f>
        <v>586711.26767160289</v>
      </c>
      <c r="J47" s="182">
        <f>J16</f>
        <v>32422.638561100783</v>
      </c>
      <c r="K47" s="182">
        <v>0</v>
      </c>
      <c r="L47" s="182">
        <v>0</v>
      </c>
      <c r="M47" s="182">
        <v>0</v>
      </c>
      <c r="N47" s="182">
        <v>0</v>
      </c>
      <c r="O47" s="182">
        <v>0</v>
      </c>
      <c r="P47" s="182">
        <v>0</v>
      </c>
      <c r="Q47" s="182">
        <f>Q16</f>
        <v>1924.8309879518158</v>
      </c>
      <c r="R47" s="182">
        <f>R16</f>
        <v>936.33470473156308</v>
      </c>
      <c r="S47" s="182">
        <v>0</v>
      </c>
      <c r="T47" s="182">
        <f>T16</f>
        <v>22262.146512869978</v>
      </c>
      <c r="U47" s="182">
        <v>0</v>
      </c>
    </row>
    <row r="48" spans="1:21" x14ac:dyDescent="0.25">
      <c r="B48" s="171">
        <f>MAX(B$16:B47)+1</f>
        <v>23</v>
      </c>
      <c r="D48" s="185" t="s">
        <v>462</v>
      </c>
      <c r="F48" s="186">
        <f t="shared" si="7"/>
        <v>8774.6963794464173</v>
      </c>
      <c r="H48" s="186">
        <v>0</v>
      </c>
      <c r="I48" s="186">
        <v>0</v>
      </c>
      <c r="J48" s="186">
        <v>0</v>
      </c>
      <c r="K48" s="186">
        <f>SUM(K20,K31,K36)</f>
        <v>6400.1395679766265</v>
      </c>
      <c r="L48" s="186">
        <f>SUM(L20,L31,L36)</f>
        <v>129.12813479897818</v>
      </c>
      <c r="M48" s="186">
        <v>0</v>
      </c>
      <c r="N48" s="186">
        <v>0</v>
      </c>
      <c r="O48" s="186">
        <f>O36</f>
        <v>1797.4627720549252</v>
      </c>
      <c r="P48" s="186">
        <f>P36</f>
        <v>42.169262887028175</v>
      </c>
      <c r="Q48" s="186">
        <v>0</v>
      </c>
      <c r="R48" s="186">
        <v>0</v>
      </c>
      <c r="S48" s="186">
        <v>0</v>
      </c>
      <c r="T48" s="186">
        <v>0</v>
      </c>
      <c r="U48" s="186">
        <f>SUM(U36,U31,U20)</f>
        <v>405.79664172886152</v>
      </c>
    </row>
    <row r="49" spans="2:21" x14ac:dyDescent="0.25">
      <c r="B49" s="171">
        <f>MAX(B$16:B48)+1</f>
        <v>24</v>
      </c>
      <c r="D49" s="183" t="s">
        <v>458</v>
      </c>
      <c r="F49" s="207">
        <f t="shared" si="7"/>
        <v>4488.0357787652265</v>
      </c>
      <c r="H49" s="207">
        <v>0</v>
      </c>
      <c r="I49" s="207">
        <v>0</v>
      </c>
      <c r="J49" s="207">
        <v>0</v>
      </c>
      <c r="K49" s="207">
        <f>SUM(K18,K24:K26)</f>
        <v>2885.6520245369588</v>
      </c>
      <c r="L49" s="207">
        <v>0</v>
      </c>
      <c r="M49" s="207">
        <v>0</v>
      </c>
      <c r="N49" s="207">
        <v>0</v>
      </c>
      <c r="O49" s="207">
        <v>0</v>
      </c>
      <c r="P49" s="207">
        <v>0</v>
      </c>
      <c r="Q49" s="207">
        <v>0</v>
      </c>
      <c r="R49" s="207">
        <v>0</v>
      </c>
      <c r="S49" s="207">
        <f>SUM(S18,S24:S26)</f>
        <v>833.82212980646432</v>
      </c>
      <c r="T49" s="207">
        <v>0</v>
      </c>
      <c r="U49" s="207">
        <f>SUM(U18,U24:U26)</f>
        <v>768.56162442180323</v>
      </c>
    </row>
    <row r="50" spans="2:21" ht="15.75" thickBot="1" x14ac:dyDescent="0.3">
      <c r="B50" s="171">
        <f>MAX(B$16:B49)+1</f>
        <v>25</v>
      </c>
      <c r="D50" s="1" t="s">
        <v>461</v>
      </c>
      <c r="F50" s="49">
        <f>SUM(F43:F49)</f>
        <v>2314510.6954427673</v>
      </c>
      <c r="H50" s="49">
        <f t="shared" ref="H50:U50" si="9">SUM(H43:H49)</f>
        <v>1421850.1914573531</v>
      </c>
      <c r="I50" s="49">
        <f t="shared" si="9"/>
        <v>724641.72073329322</v>
      </c>
      <c r="J50" s="49">
        <f t="shared" si="9"/>
        <v>73668.618244441488</v>
      </c>
      <c r="K50" s="49">
        <f t="shared" si="9"/>
        <v>39690.795801394765</v>
      </c>
      <c r="L50" s="49">
        <f t="shared" si="9"/>
        <v>586.76523606715045</v>
      </c>
      <c r="M50" s="49">
        <f t="shared" si="9"/>
        <v>862.32374375666654</v>
      </c>
      <c r="N50" s="49">
        <f t="shared" si="9"/>
        <v>38.800320629607974</v>
      </c>
      <c r="O50" s="49">
        <f t="shared" si="9"/>
        <v>12628.730065201684</v>
      </c>
      <c r="P50" s="49">
        <f t="shared" si="9"/>
        <v>42.169262887028175</v>
      </c>
      <c r="Q50" s="49">
        <f t="shared" si="9"/>
        <v>5762.4053420040827</v>
      </c>
      <c r="R50" s="49">
        <f t="shared" si="9"/>
        <v>1379.4731548500779</v>
      </c>
      <c r="S50" s="49">
        <f t="shared" si="9"/>
        <v>2658.9079345960713</v>
      </c>
      <c r="T50" s="49">
        <f t="shared" si="9"/>
        <v>26235.188136078668</v>
      </c>
      <c r="U50" s="49">
        <f t="shared" si="9"/>
        <v>4464.6060102138281</v>
      </c>
    </row>
    <row r="51" spans="2:21" ht="15.75" thickTop="1" x14ac:dyDescent="0.25"/>
    <row r="52" spans="2:21" x14ac:dyDescent="0.25">
      <c r="B52" s="8" t="s">
        <v>494</v>
      </c>
    </row>
    <row r="53" spans="2:21" x14ac:dyDescent="0.25">
      <c r="B53" s="122" t="s">
        <v>466</v>
      </c>
      <c r="D53" s="1" t="s">
        <v>495</v>
      </c>
      <c r="U53" s="214"/>
    </row>
    <row r="54" spans="2:21" x14ac:dyDescent="0.25">
      <c r="B54" s="122" t="s">
        <v>468</v>
      </c>
      <c r="D54" s="1" t="s">
        <v>496</v>
      </c>
    </row>
    <row r="55" spans="2:21" x14ac:dyDescent="0.25">
      <c r="B55" s="187"/>
    </row>
    <row r="56" spans="2:21" x14ac:dyDescent="0.25">
      <c r="B56" s="187"/>
    </row>
    <row r="57" spans="2:21" x14ac:dyDescent="0.25">
      <c r="B57" s="187"/>
    </row>
    <row r="59" spans="2:21" x14ac:dyDescent="0.25"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</row>
    <row r="60" spans="2:21" x14ac:dyDescent="0.25"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</row>
    <row r="61" spans="2:21" x14ac:dyDescent="0.25"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</row>
    <row r="62" spans="2:21" x14ac:dyDescent="0.25"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</row>
    <row r="63" spans="2:21" x14ac:dyDescent="0.25"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</row>
    <row r="64" spans="2:21" x14ac:dyDescent="0.25"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</row>
  </sheetData>
  <mergeCells count="2">
    <mergeCell ref="B6:U6"/>
    <mergeCell ref="B7:U7"/>
  </mergeCells>
  <pageMargins left="0.7" right="0.7" top="0.75" bottom="0.75" header="0.3" footer="0.3"/>
  <pageSetup scale="53" fitToHeight="0" orientation="landscape" r:id="rId1"/>
  <headerFooter>
    <oddHeader>&amp;R&amp;"Arial,Regular"&amp;10Filed: 2025-02-28
EB-2025-0064
Phase 3 Exhibit 7
Tab 3
Schedule 2
Attachment 13
Page 3 of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EABC-A26C-42D2-9DE6-94F2139BFF6D}">
  <dimension ref="A1:AF46"/>
  <sheetViews>
    <sheetView topLeftCell="D1" zoomScaleNormal="100" zoomScaleSheetLayoutView="80" zoomScalePageLayoutView="70" workbookViewId="0">
      <selection activeCell="F8" sqref="F8"/>
    </sheetView>
  </sheetViews>
  <sheetFormatPr defaultColWidth="9.28515625" defaultRowHeight="15" x14ac:dyDescent="0.25"/>
  <cols>
    <col min="1" max="1" width="4.7109375" style="86" bestFit="1" customWidth="1"/>
    <col min="2" max="2" width="1.7109375" style="86" customWidth="1"/>
    <col min="3" max="3" width="41.7109375" style="86" customWidth="1"/>
    <col min="4" max="4" width="1.7109375" style="86" customWidth="1"/>
    <col min="5" max="5" width="12.5703125" style="86" bestFit="1" customWidth="1"/>
    <col min="6" max="6" width="1.7109375" style="86" customWidth="1"/>
    <col min="7" max="7" width="12.28515625" style="86" bestFit="1" customWidth="1"/>
    <col min="8" max="9" width="11.42578125" style="86" customWidth="1"/>
    <col min="10" max="11" width="11.42578125" style="86" hidden="1" customWidth="1"/>
    <col min="12" max="16" width="11.42578125" style="86" customWidth="1"/>
    <col min="17" max="23" width="11.7109375" style="86" customWidth="1"/>
    <col min="24" max="24" width="1.7109375" style="86" customWidth="1"/>
    <col min="25" max="27" width="11.7109375" style="86" customWidth="1"/>
    <col min="28" max="28" width="11.42578125" style="86" customWidth="1"/>
    <col min="29" max="16384" width="9.28515625" style="86"/>
  </cols>
  <sheetData>
    <row r="1" spans="1:32" x14ac:dyDescent="0.25">
      <c r="A1" s="67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13"/>
      <c r="Q1" s="63"/>
      <c r="AA1" s="113"/>
    </row>
    <row r="2" spans="1:32" x14ac:dyDescent="0.25">
      <c r="A2" s="67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13"/>
      <c r="Q2" s="63"/>
      <c r="AA2" s="113"/>
    </row>
    <row r="3" spans="1:32" x14ac:dyDescent="0.25">
      <c r="A3" s="67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113"/>
      <c r="Q3" s="63"/>
      <c r="AA3" s="113"/>
    </row>
    <row r="4" spans="1:32" x14ac:dyDescent="0.25">
      <c r="A4" s="6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13"/>
      <c r="Q4" s="63"/>
      <c r="AA4" s="113"/>
    </row>
    <row r="5" spans="1:32" x14ac:dyDescent="0.25">
      <c r="A5" s="72"/>
      <c r="B5" s="72"/>
      <c r="C5" s="72"/>
      <c r="D5" s="72"/>
      <c r="E5" s="72"/>
      <c r="F5" s="72"/>
      <c r="G5" s="232" t="s">
        <v>37</v>
      </c>
      <c r="H5" s="232"/>
      <c r="I5" s="232"/>
      <c r="J5" s="232"/>
      <c r="K5" s="232"/>
      <c r="L5" s="232"/>
      <c r="M5" s="232"/>
      <c r="N5" s="232"/>
      <c r="O5" s="232"/>
      <c r="P5" s="113"/>
      <c r="Q5" s="72"/>
      <c r="R5" s="72"/>
      <c r="S5" s="72"/>
      <c r="T5" s="72"/>
      <c r="U5" s="232" t="s">
        <v>37</v>
      </c>
      <c r="V5" s="232"/>
      <c r="W5" s="232"/>
      <c r="X5" s="232"/>
      <c r="Y5" s="232"/>
      <c r="Z5" s="232"/>
      <c r="AA5" s="232"/>
      <c r="AB5" s="72"/>
      <c r="AC5" s="72"/>
      <c r="AD5" s="72"/>
      <c r="AE5" s="72"/>
      <c r="AF5" s="72"/>
    </row>
    <row r="6" spans="1:32" x14ac:dyDescent="0.25">
      <c r="A6" s="72"/>
      <c r="B6" s="72"/>
      <c r="C6" s="72"/>
      <c r="D6" s="72"/>
      <c r="E6" s="72"/>
      <c r="F6" s="72"/>
      <c r="G6" s="232" t="s">
        <v>38</v>
      </c>
      <c r="H6" s="232"/>
      <c r="I6" s="232"/>
      <c r="J6" s="232"/>
      <c r="K6" s="232"/>
      <c r="L6" s="232"/>
      <c r="M6" s="232"/>
      <c r="N6" s="232"/>
      <c r="O6" s="232"/>
      <c r="P6" s="113"/>
      <c r="Q6" s="72"/>
      <c r="R6" s="72"/>
      <c r="S6" s="72"/>
      <c r="T6" s="72"/>
      <c r="U6" s="232" t="s">
        <v>39</v>
      </c>
      <c r="V6" s="232"/>
      <c r="W6" s="232"/>
      <c r="X6" s="232"/>
      <c r="Y6" s="232"/>
      <c r="Z6" s="232"/>
      <c r="AA6" s="232"/>
      <c r="AB6" s="72"/>
      <c r="AC6" s="72"/>
      <c r="AD6" s="72"/>
      <c r="AE6" s="72"/>
      <c r="AF6" s="72"/>
    </row>
    <row r="7" spans="1:32" x14ac:dyDescent="0.25">
      <c r="A7" s="67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113"/>
      <c r="Q7" s="63"/>
      <c r="AA7" s="113"/>
    </row>
    <row r="8" spans="1:32" x14ac:dyDescent="0.25">
      <c r="A8" s="67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32" x14ac:dyDescent="0.25">
      <c r="A9" s="67"/>
      <c r="B9" s="63"/>
      <c r="C9" s="63"/>
      <c r="D9" s="63"/>
      <c r="E9" s="63"/>
      <c r="F9" s="63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</row>
    <row r="10" spans="1:32" x14ac:dyDescent="0.25">
      <c r="A10" s="67" t="s">
        <v>3</v>
      </c>
      <c r="B10" s="63"/>
      <c r="C10" s="63"/>
      <c r="D10" s="63"/>
      <c r="E10" s="67" t="s">
        <v>4</v>
      </c>
      <c r="F10" s="67"/>
      <c r="G10" s="230" t="s">
        <v>40</v>
      </c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114"/>
      <c r="T10" s="114"/>
      <c r="U10" s="230" t="s">
        <v>41</v>
      </c>
      <c r="V10" s="231"/>
      <c r="W10" s="231"/>
      <c r="X10" s="67"/>
      <c r="Y10" s="230" t="s">
        <v>42</v>
      </c>
      <c r="Z10" s="230"/>
      <c r="AA10" s="230"/>
      <c r="AB10" s="230"/>
    </row>
    <row r="11" spans="1:32" x14ac:dyDescent="0.25">
      <c r="A11" s="97" t="s">
        <v>5</v>
      </c>
      <c r="B11" s="63"/>
      <c r="C11" s="68" t="s">
        <v>6</v>
      </c>
      <c r="D11" s="63"/>
      <c r="E11" s="97" t="s">
        <v>7</v>
      </c>
      <c r="F11" s="67"/>
      <c r="G11" s="121" t="s">
        <v>43</v>
      </c>
      <c r="H11" s="121" t="s">
        <v>44</v>
      </c>
      <c r="I11" s="121" t="s">
        <v>45</v>
      </c>
      <c r="J11" s="97" t="s">
        <v>46</v>
      </c>
      <c r="K11" s="97" t="s">
        <v>47</v>
      </c>
      <c r="L11" s="121" t="s">
        <v>48</v>
      </c>
      <c r="M11" s="121" t="s">
        <v>49</v>
      </c>
      <c r="N11" s="121" t="s">
        <v>50</v>
      </c>
      <c r="O11" s="121" t="s">
        <v>51</v>
      </c>
      <c r="P11" s="121" t="s">
        <v>52</v>
      </c>
      <c r="Q11" s="121" t="s">
        <v>53</v>
      </c>
      <c r="R11" s="121" t="s">
        <v>54</v>
      </c>
      <c r="S11" s="121" t="s">
        <v>55</v>
      </c>
      <c r="T11" s="121" t="s">
        <v>56</v>
      </c>
      <c r="U11" s="121" t="s">
        <v>57</v>
      </c>
      <c r="V11" s="121" t="s">
        <v>58</v>
      </c>
      <c r="W11" s="121" t="s">
        <v>59</v>
      </c>
      <c r="X11" s="26"/>
      <c r="Y11" s="121" t="s">
        <v>60</v>
      </c>
      <c r="Z11" s="121" t="s">
        <v>61</v>
      </c>
      <c r="AA11" s="121" t="s">
        <v>62</v>
      </c>
      <c r="AB11" s="121" t="s">
        <v>63</v>
      </c>
    </row>
    <row r="12" spans="1:32" x14ac:dyDescent="0.25">
      <c r="A12" s="67"/>
      <c r="B12" s="63"/>
      <c r="C12" s="63"/>
      <c r="D12" s="63"/>
      <c r="E12" s="67" t="s">
        <v>64</v>
      </c>
      <c r="F12" s="67"/>
      <c r="G12" s="67" t="s">
        <v>13</v>
      </c>
      <c r="H12" s="67" t="s">
        <v>14</v>
      </c>
      <c r="I12" s="67" t="s">
        <v>15</v>
      </c>
      <c r="L12" s="67" t="s">
        <v>16</v>
      </c>
      <c r="M12" s="67" t="s">
        <v>65</v>
      </c>
      <c r="N12" s="67" t="s">
        <v>66</v>
      </c>
      <c r="O12" s="67" t="s">
        <v>67</v>
      </c>
      <c r="P12" s="67" t="s">
        <v>68</v>
      </c>
      <c r="Q12" s="67" t="s">
        <v>69</v>
      </c>
      <c r="R12" s="67" t="s">
        <v>70</v>
      </c>
      <c r="S12" s="67" t="s">
        <v>71</v>
      </c>
      <c r="T12" s="67" t="s">
        <v>72</v>
      </c>
      <c r="U12" s="88" t="s">
        <v>73</v>
      </c>
      <c r="V12" s="88" t="s">
        <v>74</v>
      </c>
      <c r="W12" s="88" t="s">
        <v>75</v>
      </c>
      <c r="X12" s="88"/>
      <c r="Y12" s="88" t="s">
        <v>76</v>
      </c>
      <c r="Z12" s="88" t="s">
        <v>77</v>
      </c>
      <c r="AA12" s="88" t="s">
        <v>78</v>
      </c>
      <c r="AB12" s="88" t="s">
        <v>79</v>
      </c>
    </row>
    <row r="13" spans="1:32" x14ac:dyDescent="0.25">
      <c r="A13" s="67"/>
      <c r="B13" s="63"/>
      <c r="C13" s="63"/>
      <c r="D13" s="63"/>
      <c r="E13" s="91"/>
      <c r="F13" s="91"/>
      <c r="G13" s="91"/>
      <c r="H13" s="91"/>
      <c r="I13" s="91"/>
      <c r="J13" s="91"/>
      <c r="K13" s="91"/>
      <c r="L13" s="91"/>
      <c r="M13" s="63"/>
      <c r="N13" s="63"/>
      <c r="O13" s="63"/>
      <c r="P13" s="63"/>
      <c r="Q13" s="63"/>
      <c r="R13" s="63"/>
    </row>
    <row r="14" spans="1:32" x14ac:dyDescent="0.25">
      <c r="A14" s="67"/>
      <c r="B14" s="63"/>
      <c r="C14" s="63" t="s">
        <v>17</v>
      </c>
      <c r="D14" s="63"/>
      <c r="E14" s="91"/>
      <c r="F14" s="91"/>
      <c r="G14" s="91"/>
      <c r="H14" s="91"/>
      <c r="I14" s="91"/>
      <c r="J14" s="91"/>
      <c r="K14" s="91"/>
      <c r="L14" s="91"/>
      <c r="M14" s="63"/>
      <c r="N14" s="63"/>
      <c r="O14" s="63"/>
      <c r="P14" s="63"/>
      <c r="Q14" s="63"/>
      <c r="R14" s="63"/>
    </row>
    <row r="15" spans="1:32" x14ac:dyDescent="0.25">
      <c r="A15" s="67">
        <v>1</v>
      </c>
      <c r="B15" s="63"/>
      <c r="C15" s="115" t="s">
        <v>18</v>
      </c>
      <c r="D15" s="63"/>
      <c r="E15" s="91">
        <f>SUM(G15:AA15)</f>
        <v>15519249.03260972</v>
      </c>
      <c r="F15" s="91"/>
      <c r="G15" s="91">
        <v>10332586.90338368</v>
      </c>
      <c r="H15" s="91">
        <v>2975727.1493142634</v>
      </c>
      <c r="I15" s="91">
        <v>526687.34257256845</v>
      </c>
      <c r="J15" s="91">
        <v>0</v>
      </c>
      <c r="K15" s="91">
        <v>0</v>
      </c>
      <c r="L15" s="91">
        <v>385858.34816561086</v>
      </c>
      <c r="M15" s="91">
        <v>1495.1049637424417</v>
      </c>
      <c r="N15" s="91">
        <v>49369.674178143468</v>
      </c>
      <c r="O15" s="91">
        <v>3111.5084245809012</v>
      </c>
      <c r="P15" s="91">
        <v>307674.37783512525</v>
      </c>
      <c r="Q15" s="91">
        <v>7452.8733099383799</v>
      </c>
      <c r="R15" s="91">
        <v>9642.8334303657157</v>
      </c>
      <c r="S15" s="91">
        <v>3057.8625837775321</v>
      </c>
      <c r="T15" s="91">
        <v>9760.5002628771927</v>
      </c>
      <c r="U15" s="91">
        <v>1926.4987325049556</v>
      </c>
      <c r="V15" s="91">
        <v>41411.035789657522</v>
      </c>
      <c r="W15" s="91">
        <v>54971.399625092548</v>
      </c>
      <c r="Y15" s="91">
        <v>808459.14323217771</v>
      </c>
      <c r="Z15" s="91">
        <v>39.220320147986754</v>
      </c>
      <c r="AA15" s="91">
        <v>17.256485465144451</v>
      </c>
      <c r="AB15" s="91">
        <f>0</f>
        <v>0</v>
      </c>
      <c r="AC15" s="93"/>
    </row>
    <row r="16" spans="1:32" x14ac:dyDescent="0.25">
      <c r="A16" s="67">
        <v>2</v>
      </c>
      <c r="B16" s="63"/>
      <c r="C16" s="115" t="s">
        <v>19</v>
      </c>
      <c r="D16" s="63"/>
      <c r="E16" s="116">
        <v>6.0821321807016528E-2</v>
      </c>
      <c r="F16" s="117"/>
      <c r="G16" s="116">
        <v>6.0821321807016528E-2</v>
      </c>
      <c r="H16" s="116">
        <v>6.0821321807016528E-2</v>
      </c>
      <c r="I16" s="116">
        <v>6.0821321807016528E-2</v>
      </c>
      <c r="J16" s="116">
        <v>6.0821321807016528E-2</v>
      </c>
      <c r="K16" s="116">
        <v>6.0821321807016528E-2</v>
      </c>
      <c r="L16" s="116">
        <v>6.0821321807016528E-2</v>
      </c>
      <c r="M16" s="116">
        <v>6.0821321807016528E-2</v>
      </c>
      <c r="N16" s="116">
        <v>6.0821321807016528E-2</v>
      </c>
      <c r="O16" s="116">
        <v>6.0821321807016528E-2</v>
      </c>
      <c r="P16" s="116">
        <v>6.0821321807016528E-2</v>
      </c>
      <c r="Q16" s="116">
        <v>6.0821321807016528E-2</v>
      </c>
      <c r="R16" s="116">
        <v>6.0821321807016528E-2</v>
      </c>
      <c r="S16" s="116">
        <v>6.0821321807016528E-2</v>
      </c>
      <c r="T16" s="116">
        <v>6.0821321807016528E-2</v>
      </c>
      <c r="U16" s="116">
        <v>6.0821321807016528E-2</v>
      </c>
      <c r="V16" s="116">
        <v>6.0821321807016528E-2</v>
      </c>
      <c r="W16" s="116">
        <v>6.0821321807016528E-2</v>
      </c>
      <c r="Y16" s="116">
        <v>6.0821321807016528E-2</v>
      </c>
      <c r="Z16" s="116">
        <v>6.0821321807016528E-2</v>
      </c>
      <c r="AA16" s="116">
        <v>6.0821321807016528E-2</v>
      </c>
      <c r="AB16" s="116">
        <f>AA16</f>
        <v>6.0821321807016528E-2</v>
      </c>
    </row>
    <row r="17" spans="1:29" x14ac:dyDescent="0.25">
      <c r="A17" s="67">
        <v>3</v>
      </c>
      <c r="B17" s="63"/>
      <c r="C17" s="63" t="s">
        <v>20</v>
      </c>
      <c r="D17" s="63"/>
      <c r="E17" s="91">
        <f>SUM(G17:AA17)</f>
        <v>943901.23961558565</v>
      </c>
      <c r="F17" s="91"/>
      <c r="G17" s="91">
        <f>G15*G16</f>
        <v>628441.59314966318</v>
      </c>
      <c r="H17" s="91">
        <f t="shared" ref="H17:AA17" si="0">H15*H16</f>
        <v>180987.65855831874</v>
      </c>
      <c r="I17" s="91">
        <f t="shared" si="0"/>
        <v>32033.820354288542</v>
      </c>
      <c r="J17" s="91">
        <f t="shared" si="0"/>
        <v>0</v>
      </c>
      <c r="K17" s="91">
        <f t="shared" si="0"/>
        <v>0</v>
      </c>
      <c r="L17" s="91">
        <f t="shared" si="0"/>
        <v>23468.414765704445</v>
      </c>
      <c r="M17" s="91">
        <f t="shared" si="0"/>
        <v>90.934260135046827</v>
      </c>
      <c r="N17" s="91">
        <f t="shared" si="0"/>
        <v>3002.728840696418</v>
      </c>
      <c r="O17" s="91">
        <f t="shared" si="0"/>
        <v>189.24605519667801</v>
      </c>
      <c r="P17" s="91">
        <f t="shared" si="0"/>
        <v>18713.162346083747</v>
      </c>
      <c r="Q17" s="91">
        <f t="shared" si="0"/>
        <v>453.29360597068666</v>
      </c>
      <c r="R17" s="91">
        <f t="shared" si="0"/>
        <v>586.48987519973025</v>
      </c>
      <c r="S17" s="91">
        <f t="shared" si="0"/>
        <v>185.98324424956832</v>
      </c>
      <c r="T17" s="91">
        <f t="shared" si="0"/>
        <v>593.64652748592312</v>
      </c>
      <c r="U17" s="91">
        <f>U15*U16</f>
        <v>117.17219937049336</v>
      </c>
      <c r="V17" s="91">
        <f t="shared" si="0"/>
        <v>2518.6739341246389</v>
      </c>
      <c r="W17" s="91">
        <f t="shared" si="0"/>
        <v>3343.4331867798614</v>
      </c>
      <c r="Y17" s="91">
        <f t="shared" si="0"/>
        <v>49171.553718349147</v>
      </c>
      <c r="Z17" s="91">
        <f t="shared" si="0"/>
        <v>2.3854317130949165</v>
      </c>
      <c r="AA17" s="91">
        <f t="shared" si="0"/>
        <v>1.0495622557336539</v>
      </c>
      <c r="AB17" s="91">
        <f>0</f>
        <v>0</v>
      </c>
      <c r="AC17" s="93"/>
    </row>
    <row r="18" spans="1:29" x14ac:dyDescent="0.25">
      <c r="A18" s="67"/>
      <c r="B18" s="63"/>
      <c r="C18" s="63"/>
      <c r="D18" s="63"/>
      <c r="E18" s="91"/>
      <c r="F18" s="91"/>
      <c r="G18" s="91"/>
      <c r="H18" s="91"/>
      <c r="I18" s="91"/>
      <c r="J18" s="91"/>
      <c r="K18" s="91"/>
      <c r="L18" s="91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Y18" s="63"/>
      <c r="Z18" s="63"/>
      <c r="AA18" s="63"/>
      <c r="AB18" s="63"/>
    </row>
    <row r="19" spans="1:29" x14ac:dyDescent="0.25">
      <c r="A19" s="67">
        <v>4</v>
      </c>
      <c r="B19" s="63"/>
      <c r="C19" s="63" t="s">
        <v>21</v>
      </c>
      <c r="D19" s="63"/>
      <c r="E19" s="91">
        <f>SUM(G19:AA19)</f>
        <v>730199.99999971001</v>
      </c>
      <c r="F19" s="91"/>
      <c r="G19" s="91">
        <v>518080.92160279932</v>
      </c>
      <c r="H19" s="91">
        <v>129980.34252248704</v>
      </c>
      <c r="I19" s="91">
        <v>20465.144721476772</v>
      </c>
      <c r="J19" s="91">
        <v>0</v>
      </c>
      <c r="K19" s="91">
        <v>0</v>
      </c>
      <c r="L19" s="91">
        <v>14715.117471669113</v>
      </c>
      <c r="M19" s="91">
        <v>56.860496554923856</v>
      </c>
      <c r="N19" s="91">
        <v>2048.5268057740241</v>
      </c>
      <c r="O19" s="91">
        <v>122.92529257449891</v>
      </c>
      <c r="P19" s="91">
        <v>11503.776401889703</v>
      </c>
      <c r="Q19" s="91">
        <v>282.12027417234515</v>
      </c>
      <c r="R19" s="91">
        <v>485.23230673751033</v>
      </c>
      <c r="S19" s="91">
        <v>268.6825040894787</v>
      </c>
      <c r="T19" s="91">
        <v>382.31021192642925</v>
      </c>
      <c r="U19" s="91">
        <v>72.785103801031084</v>
      </c>
      <c r="V19" s="91">
        <v>1360.588491703204</v>
      </c>
      <c r="W19" s="91">
        <v>2038.0479910929041</v>
      </c>
      <c r="Y19" s="91">
        <v>28336.057990267171</v>
      </c>
      <c r="Z19" s="91">
        <v>0.38876056150531046</v>
      </c>
      <c r="AA19" s="91">
        <v>0.17105013303625854</v>
      </c>
      <c r="AB19" s="91">
        <f>0</f>
        <v>0</v>
      </c>
      <c r="AC19" s="93"/>
    </row>
    <row r="20" spans="1:29" x14ac:dyDescent="0.25">
      <c r="A20" s="67"/>
      <c r="B20" s="63"/>
      <c r="C20" s="63"/>
      <c r="D20" s="63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Y20" s="91"/>
      <c r="Z20" s="91"/>
      <c r="AA20" s="91"/>
      <c r="AB20" s="91"/>
    </row>
    <row r="21" spans="1:29" x14ac:dyDescent="0.25">
      <c r="A21" s="67"/>
      <c r="B21" s="63"/>
      <c r="C21" s="63" t="s">
        <v>22</v>
      </c>
      <c r="D21" s="63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Y21" s="91"/>
      <c r="Z21" s="91"/>
      <c r="AA21" s="91"/>
      <c r="AB21" s="91"/>
    </row>
    <row r="22" spans="1:29" x14ac:dyDescent="0.25">
      <c r="A22" s="67">
        <v>5</v>
      </c>
      <c r="B22" s="63"/>
      <c r="C22" s="115" t="s">
        <v>23</v>
      </c>
      <c r="D22" s="63"/>
      <c r="E22" s="91">
        <f>SUM(G22:AA22)</f>
        <v>121807.67104598372</v>
      </c>
      <c r="F22" s="91"/>
      <c r="G22" s="99">
        <v>81098.53408092093</v>
      </c>
      <c r="H22" s="99">
        <v>23355.923535001239</v>
      </c>
      <c r="I22" s="99">
        <v>4133.8700367110796</v>
      </c>
      <c r="J22" s="99">
        <v>0</v>
      </c>
      <c r="K22" s="99">
        <v>0</v>
      </c>
      <c r="L22" s="99">
        <v>3028.5297081671833</v>
      </c>
      <c r="M22" s="99">
        <v>11.734798070453552</v>
      </c>
      <c r="N22" s="99">
        <v>387.49330069403783</v>
      </c>
      <c r="O22" s="99">
        <v>24.421645264005637</v>
      </c>
      <c r="P22" s="99">
        <v>2414.8784084764752</v>
      </c>
      <c r="Q22" s="99">
        <v>58.496202913995461</v>
      </c>
      <c r="R22" s="99">
        <v>75.684788611171925</v>
      </c>
      <c r="S22" s="99">
        <v>24.000589134560755</v>
      </c>
      <c r="T22" s="99">
        <v>76.608333480995526</v>
      </c>
      <c r="U22" s="99">
        <v>15.12072674305216</v>
      </c>
      <c r="V22" s="99">
        <v>325.02744266433302</v>
      </c>
      <c r="W22" s="99">
        <v>431.4601916884501</v>
      </c>
      <c r="Y22" s="99">
        <v>6345.4439816011563</v>
      </c>
      <c r="Z22" s="99">
        <v>0.30783292702280834</v>
      </c>
      <c r="AA22" s="99">
        <v>0.13544291354120025</v>
      </c>
      <c r="AB22" s="91">
        <f>0</f>
        <v>0</v>
      </c>
      <c r="AC22" s="93"/>
    </row>
    <row r="23" spans="1:29" x14ac:dyDescent="0.25">
      <c r="A23" s="67">
        <v>6</v>
      </c>
      <c r="B23" s="63"/>
      <c r="C23" s="115" t="s">
        <v>24</v>
      </c>
      <c r="D23" s="63"/>
      <c r="E23" s="91">
        <f>SUM(G23:AA23)</f>
        <v>125582.50292039149</v>
      </c>
      <c r="F23" s="91"/>
      <c r="G23" s="99">
        <v>81485.39151111852</v>
      </c>
      <c r="H23" s="99">
        <v>23876.195357032422</v>
      </c>
      <c r="I23" s="99">
        <v>4680.0526083648892</v>
      </c>
      <c r="J23" s="99">
        <v>0</v>
      </c>
      <c r="K23" s="99">
        <v>0</v>
      </c>
      <c r="L23" s="99">
        <v>3640.5341764881782</v>
      </c>
      <c r="M23" s="99">
        <v>16.227686898966432</v>
      </c>
      <c r="N23" s="99">
        <v>467.12042338712126</v>
      </c>
      <c r="O23" s="99">
        <v>33.363034059671108</v>
      </c>
      <c r="P23" s="99">
        <v>3038.9659692484433</v>
      </c>
      <c r="Q23" s="99">
        <v>81.377089110542414</v>
      </c>
      <c r="R23" s="99">
        <v>25.084774867809212</v>
      </c>
      <c r="S23" s="99">
        <v>5.2235605481151541</v>
      </c>
      <c r="T23" s="99">
        <v>64.813016929153093</v>
      </c>
      <c r="U23" s="99">
        <v>19.848328150895945</v>
      </c>
      <c r="V23" s="99">
        <v>349.45320789037828</v>
      </c>
      <c r="W23" s="99">
        <v>510.40810812777033</v>
      </c>
      <c r="Y23" s="99">
        <v>7288.4389841656421</v>
      </c>
      <c r="Z23" s="99">
        <v>3.5305860986596664E-3</v>
      </c>
      <c r="AA23" s="99">
        <v>1.5534168886198903E-3</v>
      </c>
      <c r="AB23" s="119">
        <f>0</f>
        <v>0</v>
      </c>
      <c r="AC23" s="93"/>
    </row>
    <row r="24" spans="1:29" x14ac:dyDescent="0.25">
      <c r="A24" s="67">
        <v>7</v>
      </c>
      <c r="B24" s="63"/>
      <c r="C24" s="63" t="s">
        <v>25</v>
      </c>
      <c r="D24" s="63"/>
      <c r="E24" s="91">
        <f>SUM(E22:E23)</f>
        <v>247390.17396637521</v>
      </c>
      <c r="F24" s="91"/>
      <c r="G24" s="118">
        <f>SUM(G22:G23)</f>
        <v>162583.92559203945</v>
      </c>
      <c r="H24" s="118">
        <f t="shared" ref="H24:AA24" si="1">SUM(H22:H23)</f>
        <v>47232.118892033657</v>
      </c>
      <c r="I24" s="118">
        <f t="shared" si="1"/>
        <v>8813.9226450759688</v>
      </c>
      <c r="J24" s="118">
        <f t="shared" si="1"/>
        <v>0</v>
      </c>
      <c r="K24" s="118">
        <f t="shared" si="1"/>
        <v>0</v>
      </c>
      <c r="L24" s="118">
        <f t="shared" si="1"/>
        <v>6669.0638846553611</v>
      </c>
      <c r="M24" s="118">
        <f t="shared" si="1"/>
        <v>27.962484969419982</v>
      </c>
      <c r="N24" s="118">
        <f t="shared" si="1"/>
        <v>854.61372408115903</v>
      </c>
      <c r="O24" s="118">
        <f t="shared" si="1"/>
        <v>57.784679323676741</v>
      </c>
      <c r="P24" s="118">
        <f t="shared" si="1"/>
        <v>5453.8443777249186</v>
      </c>
      <c r="Q24" s="118">
        <f t="shared" si="1"/>
        <v>139.87329202453788</v>
      </c>
      <c r="R24" s="118">
        <f t="shared" si="1"/>
        <v>100.76956347898114</v>
      </c>
      <c r="S24" s="118">
        <f t="shared" si="1"/>
        <v>29.224149682675908</v>
      </c>
      <c r="T24" s="118">
        <f t="shared" si="1"/>
        <v>141.42135041014862</v>
      </c>
      <c r="U24" s="118">
        <f>SUM(U22:U23)</f>
        <v>34.969054893948105</v>
      </c>
      <c r="V24" s="118">
        <f t="shared" si="1"/>
        <v>674.48065055471125</v>
      </c>
      <c r="W24" s="118">
        <f t="shared" si="1"/>
        <v>941.86829981622043</v>
      </c>
      <c r="Y24" s="118">
        <f t="shared" si="1"/>
        <v>13633.882965766799</v>
      </c>
      <c r="Z24" s="118">
        <f t="shared" si="1"/>
        <v>0.31136351312146804</v>
      </c>
      <c r="AA24" s="118">
        <f t="shared" si="1"/>
        <v>0.13699633042982015</v>
      </c>
      <c r="AB24" s="91">
        <f>0</f>
        <v>0</v>
      </c>
      <c r="AC24" s="93"/>
    </row>
    <row r="25" spans="1:29" x14ac:dyDescent="0.25">
      <c r="A25" s="67"/>
      <c r="B25" s="63"/>
      <c r="C25" s="63"/>
      <c r="D25" s="63"/>
      <c r="E25" s="91"/>
      <c r="F25" s="91"/>
      <c r="G25" s="91"/>
      <c r="H25" s="91"/>
      <c r="I25" s="91"/>
      <c r="J25" s="91"/>
      <c r="K25" s="91"/>
      <c r="L25" s="91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Y25" s="63"/>
      <c r="Z25" s="63"/>
      <c r="AA25" s="63"/>
      <c r="AB25" s="63"/>
    </row>
    <row r="26" spans="1:29" x14ac:dyDescent="0.25">
      <c r="A26" s="67"/>
      <c r="B26" s="63"/>
      <c r="C26" s="63" t="s">
        <v>26</v>
      </c>
      <c r="D26" s="63"/>
      <c r="E26" s="91"/>
      <c r="F26" s="91"/>
      <c r="G26" s="91"/>
      <c r="H26" s="91"/>
      <c r="I26" s="91"/>
      <c r="J26" s="91"/>
      <c r="K26" s="91"/>
      <c r="L26" s="91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Y26" s="63"/>
      <c r="Z26" s="63"/>
      <c r="AA26" s="63"/>
      <c r="AB26" s="63"/>
    </row>
    <row r="27" spans="1:29" x14ac:dyDescent="0.25">
      <c r="A27" s="67">
        <v>8</v>
      </c>
      <c r="B27" s="63"/>
      <c r="C27" s="115" t="s">
        <v>80</v>
      </c>
      <c r="D27" s="63"/>
      <c r="E27" s="91">
        <f t="shared" ref="E27:E33" si="2">SUM(G27:AA27)</f>
        <v>2350398.9906080579</v>
      </c>
      <c r="F27" s="91"/>
      <c r="G27" s="91">
        <v>1426615.6071741134</v>
      </c>
      <c r="H27" s="91">
        <v>728026.80752601754</v>
      </c>
      <c r="I27" s="91">
        <v>74591.405395607158</v>
      </c>
      <c r="J27" s="91">
        <v>0</v>
      </c>
      <c r="K27" s="91">
        <v>0</v>
      </c>
      <c r="L27" s="91">
        <v>40657.268854336631</v>
      </c>
      <c r="M27" s="91">
        <v>586.76523606715057</v>
      </c>
      <c r="N27" s="91">
        <v>862.32374375666654</v>
      </c>
      <c r="O27" s="91">
        <v>38.800320629607974</v>
      </c>
      <c r="P27" s="91">
        <v>13151.161256607073</v>
      </c>
      <c r="Q27" s="91">
        <v>42.169262887028168</v>
      </c>
      <c r="R27" s="91">
        <v>5762.4789846876238</v>
      </c>
      <c r="S27" s="91">
        <v>1380.4629445086598</v>
      </c>
      <c r="T27" s="91">
        <v>2678.2580445863173</v>
      </c>
      <c r="U27" s="91">
        <v>10.793404878226456</v>
      </c>
      <c r="V27" s="91">
        <v>26327.0756677272</v>
      </c>
      <c r="W27" s="91">
        <v>4601.4392219083284</v>
      </c>
      <c r="Y27" s="91">
        <v>24699.08044804501</v>
      </c>
      <c r="Z27" s="91">
        <v>290.69267929902242</v>
      </c>
      <c r="AA27" s="91">
        <v>76.400442395155451</v>
      </c>
      <c r="AB27" s="91">
        <f>0</f>
        <v>0</v>
      </c>
      <c r="AC27" s="93"/>
    </row>
    <row r="28" spans="1:29" x14ac:dyDescent="0.25">
      <c r="A28" s="67">
        <f>A27+1</f>
        <v>9</v>
      </c>
      <c r="B28" s="63"/>
      <c r="C28" s="115" t="s">
        <v>9</v>
      </c>
      <c r="D28" s="63"/>
      <c r="E28" s="91">
        <f t="shared" si="2"/>
        <v>30284.585334084641</v>
      </c>
      <c r="F28" s="91"/>
      <c r="G28" s="91">
        <v>14363.145430699369</v>
      </c>
      <c r="H28" s="91">
        <v>10134.198281386118</v>
      </c>
      <c r="I28" s="91">
        <v>1990.6494983159932</v>
      </c>
      <c r="J28" s="91">
        <v>0</v>
      </c>
      <c r="K28" s="91">
        <v>0</v>
      </c>
      <c r="L28" s="91">
        <v>1366.5563948793992</v>
      </c>
      <c r="M28" s="91">
        <v>0.13515487426835049</v>
      </c>
      <c r="N28" s="91">
        <v>1.5740250287622453</v>
      </c>
      <c r="O28" s="91">
        <v>9.8930213364230565E-2</v>
      </c>
      <c r="P28" s="91">
        <v>200.56027066409183</v>
      </c>
      <c r="Q28" s="91">
        <v>0.10752009537886588</v>
      </c>
      <c r="R28" s="91">
        <v>34.988526806815365</v>
      </c>
      <c r="S28" s="91">
        <v>0.46308449740119745</v>
      </c>
      <c r="T28" s="91">
        <v>268.96444214012678</v>
      </c>
      <c r="U28" s="91">
        <v>0</v>
      </c>
      <c r="V28" s="91">
        <v>240.39904653865378</v>
      </c>
      <c r="W28" s="91">
        <v>342.53713741533369</v>
      </c>
      <c r="Y28" s="91">
        <v>1339.5626057157745</v>
      </c>
      <c r="Z28" s="91">
        <v>0.44790973237016768</v>
      </c>
      <c r="AA28" s="91">
        <v>0.19707508141641977</v>
      </c>
      <c r="AB28" s="91">
        <f>0</f>
        <v>0</v>
      </c>
      <c r="AC28" s="93"/>
    </row>
    <row r="29" spans="1:29" x14ac:dyDescent="0.25">
      <c r="A29" s="67">
        <f t="shared" ref="A29:A37" si="3">A28+1</f>
        <v>10</v>
      </c>
      <c r="B29" s="63"/>
      <c r="C29" s="115" t="s">
        <v>10</v>
      </c>
      <c r="D29" s="63"/>
      <c r="E29" s="91">
        <f t="shared" si="2"/>
        <v>12038.006099324664</v>
      </c>
      <c r="F29" s="91"/>
      <c r="G29" s="91">
        <v>3604.3753756034466</v>
      </c>
      <c r="H29" s="91">
        <v>2560.348184747555</v>
      </c>
      <c r="I29" s="91">
        <v>697.96036322423379</v>
      </c>
      <c r="J29" s="91">
        <v>0</v>
      </c>
      <c r="K29" s="91">
        <v>0</v>
      </c>
      <c r="L29" s="91">
        <v>731.00268271577625</v>
      </c>
      <c r="M29" s="91">
        <v>0</v>
      </c>
      <c r="N29" s="91">
        <v>0</v>
      </c>
      <c r="O29" s="91">
        <v>0</v>
      </c>
      <c r="P29" s="91">
        <v>395.14666372670035</v>
      </c>
      <c r="Q29" s="91">
        <v>0</v>
      </c>
      <c r="R29" s="91">
        <v>5.5700465798952686E-2</v>
      </c>
      <c r="S29" s="91">
        <v>0.7486384576841778</v>
      </c>
      <c r="T29" s="91">
        <v>14.384032585053445</v>
      </c>
      <c r="U29" s="91">
        <v>0</v>
      </c>
      <c r="V29" s="91">
        <v>69.500160339442075</v>
      </c>
      <c r="W29" s="91">
        <v>103.495327188716</v>
      </c>
      <c r="Y29" s="91">
        <v>3860.9889702702576</v>
      </c>
      <c r="Z29" s="91">
        <v>0</v>
      </c>
      <c r="AA29" s="91">
        <v>0</v>
      </c>
      <c r="AB29" s="91">
        <f>0</f>
        <v>0</v>
      </c>
      <c r="AC29" s="93"/>
    </row>
    <row r="30" spans="1:29" x14ac:dyDescent="0.25">
      <c r="A30" s="67">
        <f t="shared" si="3"/>
        <v>11</v>
      </c>
      <c r="B30" s="63"/>
      <c r="C30" s="115" t="s">
        <v>11</v>
      </c>
      <c r="D30" s="63"/>
      <c r="E30" s="91">
        <f t="shared" si="2"/>
        <v>101331.43023372217</v>
      </c>
      <c r="F30" s="91"/>
      <c r="G30" s="91">
        <v>75589.498535561404</v>
      </c>
      <c r="H30" s="91">
        <v>18848.463204100615</v>
      </c>
      <c r="I30" s="91">
        <v>2554.9900714215646</v>
      </c>
      <c r="J30" s="91">
        <v>0</v>
      </c>
      <c r="K30" s="91">
        <v>0</v>
      </c>
      <c r="L30" s="91">
        <v>1640.8692371867132</v>
      </c>
      <c r="M30" s="91">
        <v>11.333394290421367</v>
      </c>
      <c r="N30" s="91">
        <v>402.01173756685904</v>
      </c>
      <c r="O30" s="91">
        <v>24.356887337848342</v>
      </c>
      <c r="P30" s="91">
        <v>1750.1756089974913</v>
      </c>
      <c r="Q30" s="91">
        <v>57.285572934164975</v>
      </c>
      <c r="R30" s="91">
        <v>78.648740985557666</v>
      </c>
      <c r="S30" s="91">
        <v>39.575214249584896</v>
      </c>
      <c r="T30" s="91">
        <v>0</v>
      </c>
      <c r="U30" s="91">
        <v>14.772760631545118</v>
      </c>
      <c r="V30" s="91">
        <v>124.4061631708902</v>
      </c>
      <c r="W30" s="91">
        <v>195.04310528749079</v>
      </c>
      <c r="Y30" s="91">
        <v>0</v>
      </c>
      <c r="Z30" s="91">
        <v>0</v>
      </c>
      <c r="AA30" s="91">
        <v>0</v>
      </c>
      <c r="AB30" s="91">
        <f>0</f>
        <v>0</v>
      </c>
      <c r="AC30" s="93"/>
    </row>
    <row r="31" spans="1:29" x14ac:dyDescent="0.25">
      <c r="A31" s="67">
        <f t="shared" si="3"/>
        <v>12</v>
      </c>
      <c r="B31" s="63"/>
      <c r="C31" s="115" t="s">
        <v>27</v>
      </c>
      <c r="D31" s="63"/>
      <c r="E31" s="91">
        <f t="shared" si="2"/>
        <v>197654.22300469608</v>
      </c>
      <c r="F31" s="91"/>
      <c r="G31" s="91">
        <v>139569.49648289551</v>
      </c>
      <c r="H31" s="91">
        <v>36095.99946507642</v>
      </c>
      <c r="I31" s="91">
        <v>6216.9864155753003</v>
      </c>
      <c r="J31" s="91">
        <v>0</v>
      </c>
      <c r="K31" s="91">
        <v>0</v>
      </c>
      <c r="L31" s="91">
        <v>4262.1944659838582</v>
      </c>
      <c r="M31" s="91">
        <v>21.397422440170793</v>
      </c>
      <c r="N31" s="91">
        <v>726.94292606508964</v>
      </c>
      <c r="O31" s="91">
        <v>44.787219739466778</v>
      </c>
      <c r="P31" s="91">
        <v>3780.8372454719488</v>
      </c>
      <c r="Q31" s="91">
        <v>107.70877320195615</v>
      </c>
      <c r="R31" s="91">
        <v>122.44795403869745</v>
      </c>
      <c r="S31" s="91">
        <v>56.39734933275998</v>
      </c>
      <c r="T31" s="91">
        <v>90.339131609632616</v>
      </c>
      <c r="U31" s="91">
        <v>27.853511547542912</v>
      </c>
      <c r="V31" s="91">
        <v>424.45763869110766</v>
      </c>
      <c r="W31" s="91">
        <v>587.97823265520492</v>
      </c>
      <c r="Y31" s="91">
        <v>5518.2617461980954</v>
      </c>
      <c r="Z31" s="91">
        <v>9.5156443198086124E-2</v>
      </c>
      <c r="AA31" s="91">
        <v>4.1867730114561713E-2</v>
      </c>
      <c r="AB31" s="91">
        <f>0</f>
        <v>0</v>
      </c>
      <c r="AC31" s="93"/>
    </row>
    <row r="32" spans="1:29" x14ac:dyDescent="0.25">
      <c r="A32" s="67">
        <f t="shared" si="3"/>
        <v>13</v>
      </c>
      <c r="B32" s="63"/>
      <c r="C32" s="115" t="s">
        <v>28</v>
      </c>
      <c r="D32" s="63"/>
      <c r="E32" s="91">
        <f t="shared" si="2"/>
        <v>194697.44833656601</v>
      </c>
      <c r="F32" s="91"/>
      <c r="G32" s="91">
        <v>137705.60117764579</v>
      </c>
      <c r="H32" s="91">
        <v>31688.95197169367</v>
      </c>
      <c r="I32" s="91">
        <v>15761.873832377012</v>
      </c>
      <c r="J32" s="91">
        <v>0</v>
      </c>
      <c r="K32" s="91">
        <v>0</v>
      </c>
      <c r="L32" s="91">
        <v>4031.4945478262216</v>
      </c>
      <c r="M32" s="91">
        <v>77.106340000425163</v>
      </c>
      <c r="N32" s="91">
        <v>1661.9342908713852</v>
      </c>
      <c r="O32" s="91">
        <v>96.379766643588098</v>
      </c>
      <c r="P32" s="91">
        <v>915.88068273565511</v>
      </c>
      <c r="Q32" s="91">
        <v>17.337564725776904</v>
      </c>
      <c r="R32" s="91">
        <v>1445.4873221125567</v>
      </c>
      <c r="S32" s="91">
        <v>1087.1687212816184</v>
      </c>
      <c r="T32" s="91">
        <v>0</v>
      </c>
      <c r="U32" s="91">
        <v>0</v>
      </c>
      <c r="V32" s="91">
        <v>73.088778342632665</v>
      </c>
      <c r="W32" s="91">
        <v>114.12605498237926</v>
      </c>
      <c r="Y32" s="91">
        <v>21.017285327273601</v>
      </c>
      <c r="Z32" s="91">
        <v>0</v>
      </c>
      <c r="AA32" s="91">
        <v>0</v>
      </c>
      <c r="AB32" s="91">
        <f>0</f>
        <v>0</v>
      </c>
      <c r="AC32" s="93"/>
    </row>
    <row r="33" spans="1:29" x14ac:dyDescent="0.25">
      <c r="A33" s="67">
        <f t="shared" si="3"/>
        <v>14</v>
      </c>
      <c r="B33" s="63"/>
      <c r="C33" s="115" t="s">
        <v>29</v>
      </c>
      <c r="D33" s="63"/>
      <c r="E33" s="91">
        <f t="shared" si="2"/>
        <v>129044.15298987577</v>
      </c>
      <c r="F33" s="91"/>
      <c r="G33" s="91">
        <v>114879.73869529698</v>
      </c>
      <c r="H33" s="91">
        <v>5957.258647048362</v>
      </c>
      <c r="I33" s="91">
        <v>6166.0030443827418</v>
      </c>
      <c r="J33" s="91">
        <v>0</v>
      </c>
      <c r="K33" s="91">
        <v>0</v>
      </c>
      <c r="L33" s="91">
        <v>624.14796419322749</v>
      </c>
      <c r="M33" s="91">
        <v>0</v>
      </c>
      <c r="N33" s="91">
        <v>382.29062806835191</v>
      </c>
      <c r="O33" s="91">
        <v>0</v>
      </c>
      <c r="P33" s="91">
        <v>109.22589373381479</v>
      </c>
      <c r="Q33" s="91">
        <v>0</v>
      </c>
      <c r="R33" s="91">
        <v>417.42636851176951</v>
      </c>
      <c r="S33" s="91">
        <v>325.5819875304017</v>
      </c>
      <c r="T33" s="91">
        <v>0</v>
      </c>
      <c r="U33" s="91">
        <v>0</v>
      </c>
      <c r="V33" s="91">
        <v>174.67791155769237</v>
      </c>
      <c r="W33" s="91">
        <v>7.8018495524153426</v>
      </c>
      <c r="Y33" s="91">
        <v>0</v>
      </c>
      <c r="Z33" s="91">
        <v>0</v>
      </c>
      <c r="AA33" s="91">
        <v>0</v>
      </c>
      <c r="AB33" s="91">
        <f>0</f>
        <v>0</v>
      </c>
      <c r="AC33" s="93"/>
    </row>
    <row r="34" spans="1:29" x14ac:dyDescent="0.25">
      <c r="A34" s="67">
        <f t="shared" si="3"/>
        <v>15</v>
      </c>
      <c r="B34" s="63"/>
      <c r="C34" s="115" t="s">
        <v>30</v>
      </c>
      <c r="D34" s="63"/>
      <c r="E34" s="99"/>
      <c r="F34" s="91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Y34" s="99"/>
      <c r="Z34" s="99"/>
      <c r="AA34" s="99"/>
      <c r="AB34" s="99"/>
    </row>
    <row r="35" spans="1:29" x14ac:dyDescent="0.25">
      <c r="A35" s="67">
        <f t="shared" si="3"/>
        <v>16</v>
      </c>
      <c r="B35" s="63"/>
      <c r="C35" s="84" t="s">
        <v>31</v>
      </c>
      <c r="D35" s="63"/>
      <c r="E35" s="91">
        <f>SUM(G35:AA35)</f>
        <v>176362.21253862113</v>
      </c>
      <c r="F35" s="91"/>
      <c r="G35" s="91">
        <v>125274.18592117683</v>
      </c>
      <c r="H35" s="91">
        <v>28957.350031091039</v>
      </c>
      <c r="I35" s="91">
        <v>9557.8313736511845</v>
      </c>
      <c r="J35" s="91">
        <v>0</v>
      </c>
      <c r="K35" s="91">
        <v>0</v>
      </c>
      <c r="L35" s="91">
        <v>3637.315696124339</v>
      </c>
      <c r="M35" s="91">
        <v>19.793980512927988</v>
      </c>
      <c r="N35" s="91">
        <v>812.28113202919553</v>
      </c>
      <c r="O35" s="91">
        <v>36.380956880795168</v>
      </c>
      <c r="P35" s="91">
        <v>2457.9102461794723</v>
      </c>
      <c r="Q35" s="91">
        <v>65.261231614064556</v>
      </c>
      <c r="R35" s="91">
        <v>480.92099600366822</v>
      </c>
      <c r="S35" s="91">
        <v>361.57446301634411</v>
      </c>
      <c r="T35" s="91">
        <v>120.25249086094028</v>
      </c>
      <c r="U35" s="91">
        <v>16.483035947931064</v>
      </c>
      <c r="V35" s="91">
        <v>348.17122324279137</v>
      </c>
      <c r="W35" s="91">
        <v>452.30352508307215</v>
      </c>
      <c r="Y35" s="91">
        <v>3763.957546291253</v>
      </c>
      <c r="Z35" s="91">
        <v>0.1657575277308492</v>
      </c>
      <c r="AA35" s="91">
        <v>7.2931387536685002E-2</v>
      </c>
      <c r="AB35" s="91">
        <f>0</f>
        <v>0</v>
      </c>
      <c r="AC35" s="93"/>
    </row>
    <row r="36" spans="1:29" x14ac:dyDescent="0.25">
      <c r="A36" s="67">
        <f t="shared" si="3"/>
        <v>17</v>
      </c>
      <c r="B36" s="63"/>
      <c r="C36" s="84" t="s">
        <v>32</v>
      </c>
      <c r="D36" s="63"/>
      <c r="E36" s="91">
        <f>SUM(G36:AA36)</f>
        <v>216587.94145853556</v>
      </c>
      <c r="F36" s="91"/>
      <c r="G36" s="119">
        <v>156647.35523009324</v>
      </c>
      <c r="H36" s="119">
        <v>35002.67898445842</v>
      </c>
      <c r="I36" s="119">
        <v>10210.522694739702</v>
      </c>
      <c r="J36" s="119">
        <v>0</v>
      </c>
      <c r="K36" s="119">
        <v>0</v>
      </c>
      <c r="L36" s="119">
        <v>4203.3721675711131</v>
      </c>
      <c r="M36" s="119">
        <v>21.679130015417737</v>
      </c>
      <c r="N36" s="119">
        <v>866.47046418352988</v>
      </c>
      <c r="O36" s="119">
        <v>40.441464454056501</v>
      </c>
      <c r="P36" s="119">
        <v>2848.7394313934315</v>
      </c>
      <c r="Q36" s="119">
        <v>75.030586002897522</v>
      </c>
      <c r="R36" s="119">
        <v>486.43400888499127</v>
      </c>
      <c r="S36" s="119">
        <v>357.61481129589481</v>
      </c>
      <c r="T36" s="119">
        <v>158.79834994303181</v>
      </c>
      <c r="U36" s="119">
        <v>19.003236728774652</v>
      </c>
      <c r="V36" s="119">
        <v>444.0479229675048</v>
      </c>
      <c r="W36" s="119">
        <v>549.31343036595479</v>
      </c>
      <c r="Y36" s="119">
        <v>4656.1113980698919</v>
      </c>
      <c r="Z36" s="119">
        <v>0.22788195395240013</v>
      </c>
      <c r="AA36" s="119">
        <v>0.10026541372712808</v>
      </c>
      <c r="AB36" s="119">
        <f>0</f>
        <v>0</v>
      </c>
      <c r="AC36" s="93"/>
    </row>
    <row r="37" spans="1:29" x14ac:dyDescent="0.25">
      <c r="A37" s="67">
        <f t="shared" si="3"/>
        <v>18</v>
      </c>
      <c r="B37" s="63"/>
      <c r="C37" s="63" t="s">
        <v>33</v>
      </c>
      <c r="D37" s="63"/>
      <c r="E37" s="91">
        <f>SUM(E27:E36)</f>
        <v>3408398.9906034833</v>
      </c>
      <c r="F37" s="91"/>
      <c r="G37" s="91">
        <f>SUM(G27:G36)</f>
        <v>2194249.0040230863</v>
      </c>
      <c r="H37" s="91">
        <f t="shared" ref="H37:AA37" si="4">SUM(H27:H36)</f>
        <v>897272.0562956197</v>
      </c>
      <c r="I37" s="91">
        <f t="shared" si="4"/>
        <v>127748.22268929488</v>
      </c>
      <c r="J37" s="91">
        <f t="shared" si="4"/>
        <v>0</v>
      </c>
      <c r="K37" s="91">
        <f t="shared" si="4"/>
        <v>0</v>
      </c>
      <c r="L37" s="91">
        <f t="shared" si="4"/>
        <v>61154.222010817284</v>
      </c>
      <c r="M37" s="91">
        <f t="shared" si="4"/>
        <v>738.21065820078184</v>
      </c>
      <c r="N37" s="91">
        <f t="shared" si="4"/>
        <v>5715.8289475698393</v>
      </c>
      <c r="O37" s="91">
        <f t="shared" si="4"/>
        <v>281.24554589872707</v>
      </c>
      <c r="P37" s="91">
        <f t="shared" si="4"/>
        <v>25609.637299509679</v>
      </c>
      <c r="Q37" s="91">
        <f t="shared" si="4"/>
        <v>364.90051146126712</v>
      </c>
      <c r="R37" s="91">
        <f t="shared" si="4"/>
        <v>8828.8886024974781</v>
      </c>
      <c r="S37" s="91">
        <f t="shared" si="4"/>
        <v>3609.5872141703494</v>
      </c>
      <c r="T37" s="91">
        <f t="shared" si="4"/>
        <v>3330.9964917251023</v>
      </c>
      <c r="U37" s="91">
        <f>SUM(U27:U36)</f>
        <v>88.905949734020197</v>
      </c>
      <c r="V37" s="91">
        <f t="shared" si="4"/>
        <v>28225.824512577914</v>
      </c>
      <c r="W37" s="91">
        <f t="shared" si="4"/>
        <v>6954.0378844388952</v>
      </c>
      <c r="Y37" s="91">
        <f t="shared" si="4"/>
        <v>43858.979999917559</v>
      </c>
      <c r="Z37" s="91">
        <f t="shared" si="4"/>
        <v>291.62938495627401</v>
      </c>
      <c r="AA37" s="91">
        <f t="shared" si="4"/>
        <v>76.81258200795024</v>
      </c>
      <c r="AB37" s="91">
        <f>0</f>
        <v>0</v>
      </c>
      <c r="AC37" s="93"/>
    </row>
    <row r="38" spans="1:29" x14ac:dyDescent="0.25">
      <c r="A38" s="67"/>
      <c r="B38" s="63"/>
      <c r="C38" s="63"/>
      <c r="D38" s="63"/>
      <c r="E38" s="91"/>
      <c r="F38" s="91"/>
      <c r="G38" s="91"/>
      <c r="H38" s="91"/>
      <c r="I38" s="91"/>
      <c r="J38" s="91"/>
      <c r="K38" s="91"/>
      <c r="L38" s="91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Y38" s="63"/>
      <c r="Z38" s="63"/>
      <c r="AA38" s="63"/>
      <c r="AB38" s="63"/>
    </row>
    <row r="39" spans="1:29" ht="15.75" thickBot="1" x14ac:dyDescent="0.3">
      <c r="A39" s="67">
        <f>A37+1</f>
        <v>19</v>
      </c>
      <c r="B39" s="63"/>
      <c r="C39" s="63" t="s">
        <v>34</v>
      </c>
      <c r="D39" s="63"/>
      <c r="E39" s="120">
        <f>E17+E19+E24+E37</f>
        <v>5329890.4041851535</v>
      </c>
      <c r="F39" s="91"/>
      <c r="G39" s="120">
        <f>G17+G19+G24+G37</f>
        <v>3503355.4443675885</v>
      </c>
      <c r="H39" s="120">
        <f t="shared" ref="H39:AA39" si="5">H17+H19+H24+H37</f>
        <v>1255472.1762684591</v>
      </c>
      <c r="I39" s="120">
        <f t="shared" si="5"/>
        <v>189061.11041013617</v>
      </c>
      <c r="J39" s="120">
        <f t="shared" si="5"/>
        <v>0</v>
      </c>
      <c r="K39" s="120">
        <f t="shared" si="5"/>
        <v>0</v>
      </c>
      <c r="L39" s="120">
        <f t="shared" si="5"/>
        <v>106006.81813284621</v>
      </c>
      <c r="M39" s="120">
        <f t="shared" si="5"/>
        <v>913.96789986017257</v>
      </c>
      <c r="N39" s="120">
        <f t="shared" si="5"/>
        <v>11621.698318121442</v>
      </c>
      <c r="O39" s="120">
        <f t="shared" si="5"/>
        <v>651.20157299358073</v>
      </c>
      <c r="P39" s="120">
        <f t="shared" si="5"/>
        <v>61280.420425208053</v>
      </c>
      <c r="Q39" s="120">
        <f t="shared" si="5"/>
        <v>1240.1876836288368</v>
      </c>
      <c r="R39" s="120">
        <f t="shared" si="5"/>
        <v>10001.3803479137</v>
      </c>
      <c r="S39" s="120">
        <f t="shared" si="5"/>
        <v>4093.4771121920721</v>
      </c>
      <c r="T39" s="120">
        <f t="shared" si="5"/>
        <v>4448.3745815476032</v>
      </c>
      <c r="U39" s="120">
        <f>U17+U19+U24+U37</f>
        <v>313.83230779949275</v>
      </c>
      <c r="V39" s="120">
        <f t="shared" si="5"/>
        <v>32779.567588960468</v>
      </c>
      <c r="W39" s="120">
        <f t="shared" si="5"/>
        <v>13277.38736212788</v>
      </c>
      <c r="Y39" s="120">
        <f t="shared" si="5"/>
        <v>135000.47467430067</v>
      </c>
      <c r="Z39" s="120">
        <f t="shared" si="5"/>
        <v>294.71494074399573</v>
      </c>
      <c r="AA39" s="120">
        <f t="shared" si="5"/>
        <v>78.170190727149972</v>
      </c>
      <c r="AB39" s="120">
        <f>0</f>
        <v>0</v>
      </c>
      <c r="AC39" s="93"/>
    </row>
    <row r="40" spans="1:29" ht="15.75" thickTop="1" x14ac:dyDescent="0.25">
      <c r="A40" s="67"/>
      <c r="B40" s="63"/>
      <c r="C40" s="63"/>
      <c r="D40" s="63"/>
      <c r="E40" s="91"/>
      <c r="F40" s="91"/>
      <c r="G40" s="91"/>
      <c r="H40" s="91"/>
      <c r="I40" s="91"/>
      <c r="J40" s="91"/>
      <c r="K40" s="91"/>
      <c r="L40" s="91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Y40" s="63"/>
      <c r="Z40" s="63"/>
      <c r="AA40" s="63"/>
      <c r="AB40" s="63"/>
    </row>
    <row r="41" spans="1:29" x14ac:dyDescent="0.25">
      <c r="A41" s="67">
        <f>A39+1</f>
        <v>20</v>
      </c>
      <c r="B41" s="63"/>
      <c r="C41" s="63" t="s">
        <v>35</v>
      </c>
      <c r="D41" s="63"/>
      <c r="E41" s="91">
        <f>SUM(G41:AX41)</f>
        <v>85633.427639633897</v>
      </c>
      <c r="F41" s="91"/>
      <c r="G41" s="91">
        <v>70320.79054157612</v>
      </c>
      <c r="H41" s="91">
        <v>10460.939587315186</v>
      </c>
      <c r="I41" s="91">
        <v>1852.4385210046062</v>
      </c>
      <c r="J41" s="91">
        <v>0</v>
      </c>
      <c r="K41" s="91">
        <v>0</v>
      </c>
      <c r="L41" s="91">
        <v>1706.666311209927</v>
      </c>
      <c r="M41" s="91">
        <v>23.900080706713943</v>
      </c>
      <c r="N41" s="91">
        <v>27.501912000290066</v>
      </c>
      <c r="O41" s="91">
        <v>1.085046331028493</v>
      </c>
      <c r="P41" s="91">
        <v>549.04937120841055</v>
      </c>
      <c r="Q41" s="91">
        <v>2.5274316422011993</v>
      </c>
      <c r="R41" s="91">
        <v>178.63653841679212</v>
      </c>
      <c r="S41" s="91">
        <v>33.538910841054658</v>
      </c>
      <c r="T41" s="91">
        <v>87.997308975432802</v>
      </c>
      <c r="U41" s="91">
        <v>0</v>
      </c>
      <c r="V41" s="91">
        <v>210.24698068050014</v>
      </c>
      <c r="W41" s="91">
        <v>178.10909772563105</v>
      </c>
      <c r="Y41" s="91">
        <v>0</v>
      </c>
      <c r="Z41" s="91">
        <v>0</v>
      </c>
      <c r="AA41" s="91">
        <v>0</v>
      </c>
      <c r="AB41" s="91">
        <f>0</f>
        <v>0</v>
      </c>
    </row>
    <row r="42" spans="1:29" x14ac:dyDescent="0.25">
      <c r="A42" s="67"/>
      <c r="B42" s="63"/>
      <c r="C42" s="63"/>
      <c r="D42" s="63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Y42" s="91"/>
      <c r="Z42" s="91"/>
      <c r="AA42" s="91"/>
      <c r="AB42" s="91"/>
    </row>
    <row r="43" spans="1:29" ht="15.75" thickBot="1" x14ac:dyDescent="0.3">
      <c r="A43" s="67">
        <f>A41+1</f>
        <v>21</v>
      </c>
      <c r="B43" s="63"/>
      <c r="C43" s="63" t="s">
        <v>36</v>
      </c>
      <c r="D43" s="63"/>
      <c r="E43" s="120">
        <f>E39-E41</f>
        <v>5244256.9765455192</v>
      </c>
      <c r="F43" s="91"/>
      <c r="G43" s="120">
        <f>G39-G41</f>
        <v>3433034.6538260123</v>
      </c>
      <c r="H43" s="120">
        <f t="shared" ref="H43:AA43" si="6">H39-H41</f>
        <v>1245011.236681144</v>
      </c>
      <c r="I43" s="120">
        <f t="shared" si="6"/>
        <v>187208.67188913157</v>
      </c>
      <c r="J43" s="120">
        <f t="shared" si="6"/>
        <v>0</v>
      </c>
      <c r="K43" s="120">
        <f t="shared" si="6"/>
        <v>0</v>
      </c>
      <c r="L43" s="120">
        <f t="shared" si="6"/>
        <v>104300.15182163627</v>
      </c>
      <c r="M43" s="120">
        <f t="shared" si="6"/>
        <v>890.06781915345857</v>
      </c>
      <c r="N43" s="120">
        <f t="shared" si="6"/>
        <v>11594.196406121151</v>
      </c>
      <c r="O43" s="120">
        <f t="shared" si="6"/>
        <v>650.11652666255225</v>
      </c>
      <c r="P43" s="120">
        <f t="shared" si="6"/>
        <v>60731.371053999639</v>
      </c>
      <c r="Q43" s="120">
        <f t="shared" si="6"/>
        <v>1237.6602519866356</v>
      </c>
      <c r="R43" s="120">
        <f t="shared" si="6"/>
        <v>9822.7438094969075</v>
      </c>
      <c r="S43" s="120">
        <f t="shared" si="6"/>
        <v>4059.9382013510176</v>
      </c>
      <c r="T43" s="120">
        <f t="shared" si="6"/>
        <v>4360.3772725721701</v>
      </c>
      <c r="U43" s="120">
        <f>U39-U41</f>
        <v>313.83230779949275</v>
      </c>
      <c r="V43" s="120">
        <f t="shared" si="6"/>
        <v>32569.32060827997</v>
      </c>
      <c r="W43" s="120">
        <f t="shared" si="6"/>
        <v>13099.278264402248</v>
      </c>
      <c r="Y43" s="120">
        <f t="shared" si="6"/>
        <v>135000.47467430067</v>
      </c>
      <c r="Z43" s="120">
        <f t="shared" si="6"/>
        <v>294.71494074399573</v>
      </c>
      <c r="AA43" s="120">
        <f t="shared" si="6"/>
        <v>78.170190727149972</v>
      </c>
      <c r="AB43" s="120">
        <f>0</f>
        <v>0</v>
      </c>
      <c r="AC43" s="93"/>
    </row>
    <row r="44" spans="1:29" ht="15.75" thickTop="1" x14ac:dyDescent="0.25">
      <c r="A44" s="67"/>
      <c r="B44" s="63"/>
      <c r="C44" s="63"/>
      <c r="D44" s="63"/>
      <c r="E44" s="91"/>
      <c r="F44" s="91"/>
      <c r="G44" s="91"/>
      <c r="H44" s="91"/>
      <c r="I44" s="91"/>
      <c r="J44" s="91"/>
      <c r="K44" s="91"/>
      <c r="L44" s="91"/>
      <c r="M44" s="63"/>
      <c r="N44" s="63"/>
      <c r="O44" s="63"/>
      <c r="P44" s="63"/>
      <c r="Q44" s="63"/>
      <c r="R44" s="63"/>
    </row>
    <row r="45" spans="1:29" x14ac:dyDescent="0.25">
      <c r="A45" s="67"/>
      <c r="B45" s="63"/>
      <c r="C45" s="63"/>
      <c r="D45" s="63"/>
      <c r="E45" s="91"/>
      <c r="F45" s="91"/>
      <c r="G45" s="91"/>
      <c r="H45" s="91"/>
      <c r="I45" s="91"/>
      <c r="J45" s="91"/>
      <c r="K45" s="91"/>
      <c r="L45" s="91"/>
      <c r="M45" s="63"/>
      <c r="N45" s="63"/>
      <c r="O45" s="63"/>
      <c r="P45" s="63"/>
      <c r="Q45" s="63"/>
      <c r="R45" s="63"/>
    </row>
    <row r="46" spans="1:29" x14ac:dyDescent="0.25">
      <c r="A46" s="67"/>
      <c r="B46" s="63"/>
      <c r="C46" s="63"/>
      <c r="D46" s="63"/>
      <c r="E46" s="77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</sheetData>
  <mergeCells count="7">
    <mergeCell ref="G10:R10"/>
    <mergeCell ref="U10:W10"/>
    <mergeCell ref="G5:O5"/>
    <mergeCell ref="G6:O6"/>
    <mergeCell ref="U6:AA6"/>
    <mergeCell ref="U5:AA5"/>
    <mergeCell ref="Y10:AB10"/>
  </mergeCells>
  <phoneticPr fontId="19" type="noConversion"/>
  <pageMargins left="0.70866141732283505" right="0.70866141732283505" top="0.74803149606299202" bottom="0.74803149606299202" header="0.31496062992126" footer="0.31496062992126"/>
  <pageSetup scale="59" fitToWidth="0" fitToHeight="0" orientation="landscape" blackAndWhite="1" r:id="rId1"/>
  <headerFooter>
    <oddHeader xml:space="preserve">&amp;R&amp;"Arial,Regular"&amp;10Filed: 2025-02-28
EB-2025-0064
Phase 3 Exhibit 7
Tab 3
Schedule 2
Attachment 2
Page &amp;P of &amp;N
</oddHeader>
  </headerFooter>
  <rowBreaks count="3" manualBreakCount="3">
    <brk id="44" max="16383" man="1"/>
    <brk id="121" max="16383" man="1"/>
    <brk id="172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73CE-2AA5-4968-B21C-16C6DC935C41}">
  <sheetPr>
    <pageSetUpPr fitToPage="1"/>
  </sheetPr>
  <dimension ref="B1:AF273"/>
  <sheetViews>
    <sheetView showGridLines="0" view="pageBreakPreview" topLeftCell="A45" zoomScale="80" zoomScaleNormal="100" zoomScaleSheetLayoutView="80" zoomScalePageLayoutView="85" workbookViewId="0">
      <selection sqref="A1:XFD1048576"/>
    </sheetView>
  </sheetViews>
  <sheetFormatPr defaultColWidth="9.28515625" defaultRowHeight="12.75" customHeight="1" zeroHeight="1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6" customWidth="1"/>
    <col min="6" max="6" width="19.7109375" style="6" customWidth="1"/>
    <col min="7" max="7" width="1.7109375" style="6" customWidth="1"/>
    <col min="8" max="8" width="13.28515625" style="6" customWidth="1"/>
    <col min="9" max="9" width="1.7109375" style="6" customWidth="1"/>
    <col min="10" max="10" width="19.28515625" style="19" customWidth="1"/>
    <col min="11" max="11" width="1.7109375" style="28" customWidth="1"/>
    <col min="12" max="12" width="13.28515625" style="6" customWidth="1"/>
    <col min="13" max="13" width="1.7109375" style="6" customWidth="1"/>
    <col min="14" max="14" width="19.7109375" style="6" customWidth="1"/>
    <col min="15" max="15" width="1.7109375" style="28" customWidth="1"/>
    <col min="16" max="16" width="15.42578125" style="6" customWidth="1"/>
    <col min="17" max="17" width="1.7109375" style="6" customWidth="1"/>
    <col min="18" max="18" width="15.42578125" style="6" customWidth="1"/>
    <col min="19" max="19" width="1.7109375" style="6" customWidth="1"/>
    <col min="20" max="20" width="15.42578125" style="6" customWidth="1"/>
    <col min="21" max="21" width="1.7109375" style="6" customWidth="1"/>
    <col min="22" max="22" width="15.42578125" style="6" customWidth="1"/>
    <col min="23" max="23" width="1.7109375" style="6" customWidth="1"/>
    <col min="24" max="24" width="15.42578125" style="6" hidden="1" customWidth="1"/>
    <col min="25" max="25" width="9.28515625" style="1" customWidth="1"/>
    <col min="26" max="26" width="0" style="1" hidden="1" customWidth="1"/>
    <col min="27" max="28" width="10.5703125" style="1" bestFit="1" customWidth="1"/>
    <col min="29" max="32" width="11.5703125" style="1" bestFit="1" customWidth="1"/>
    <col min="33" max="16384" width="9.28515625" style="1"/>
  </cols>
  <sheetData>
    <row r="1" spans="2:26" x14ac:dyDescent="0.2"/>
    <row r="2" spans="2:26" x14ac:dyDescent="0.2"/>
    <row r="3" spans="2:26" x14ac:dyDescent="0.2"/>
    <row r="4" spans="2:26" x14ac:dyDescent="0.2"/>
    <row r="5" spans="2:26" ht="15" customHeight="1" x14ac:dyDescent="0.2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</row>
    <row r="6" spans="2:26" ht="15" customHeight="1" x14ac:dyDescent="0.2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2:26" ht="15" customHeight="1" x14ac:dyDescent="0.2">
      <c r="B7" s="233" t="s">
        <v>81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</row>
    <row r="8" spans="2:26" x14ac:dyDescent="0.2"/>
    <row r="9" spans="2:26" x14ac:dyDescent="0.2"/>
    <row r="10" spans="2:26" x14ac:dyDescent="0.2">
      <c r="H10" s="19" t="s">
        <v>82</v>
      </c>
      <c r="J10" s="19" t="s">
        <v>83</v>
      </c>
      <c r="L10" s="19" t="s">
        <v>84</v>
      </c>
      <c r="N10" s="19" t="s">
        <v>85</v>
      </c>
      <c r="R10" s="19"/>
      <c r="S10" s="19"/>
      <c r="T10" s="19"/>
      <c r="U10" s="19"/>
    </row>
    <row r="11" spans="2:26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19" t="s">
        <v>88</v>
      </c>
      <c r="P11" s="19"/>
      <c r="Q11" s="19"/>
      <c r="R11" s="19"/>
      <c r="S11" s="19"/>
      <c r="T11" s="19"/>
      <c r="U11" s="19"/>
    </row>
    <row r="12" spans="2:26" x14ac:dyDescent="0.2">
      <c r="B12" s="121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K12" s="29" t="s">
        <v>90</v>
      </c>
      <c r="L12" s="18" t="s">
        <v>91</v>
      </c>
      <c r="N12" s="18" t="s">
        <v>89</v>
      </c>
      <c r="O12" s="29" t="s">
        <v>90</v>
      </c>
      <c r="P12" s="18" t="s">
        <v>8</v>
      </c>
      <c r="Q12" s="19"/>
      <c r="R12" s="18" t="s">
        <v>9</v>
      </c>
      <c r="S12" s="19"/>
      <c r="T12" s="18" t="s">
        <v>10</v>
      </c>
      <c r="U12" s="19"/>
      <c r="V12" s="18" t="s">
        <v>11</v>
      </c>
      <c r="X12" s="18" t="s">
        <v>82</v>
      </c>
      <c r="Z12" s="57" t="s">
        <v>92</v>
      </c>
    </row>
    <row r="13" spans="2:26" x14ac:dyDescent="0.2">
      <c r="F13" s="19" t="s">
        <v>64</v>
      </c>
      <c r="H13" s="19" t="s">
        <v>13</v>
      </c>
      <c r="J13" s="19" t="s">
        <v>14</v>
      </c>
      <c r="K13" s="29"/>
      <c r="L13" s="19" t="s">
        <v>93</v>
      </c>
      <c r="N13" s="19" t="s">
        <v>16</v>
      </c>
      <c r="O13" s="29"/>
      <c r="P13" s="19" t="s">
        <v>65</v>
      </c>
      <c r="Q13" s="19"/>
      <c r="R13" s="19" t="s">
        <v>66</v>
      </c>
      <c r="S13" s="19"/>
      <c r="T13" s="19" t="s">
        <v>67</v>
      </c>
      <c r="U13" s="19"/>
      <c r="V13" s="19" t="s">
        <v>68</v>
      </c>
      <c r="X13" s="19" t="s">
        <v>94</v>
      </c>
    </row>
    <row r="14" spans="2:26" s="28" customFormat="1" x14ac:dyDescent="0.2">
      <c r="B14" s="29"/>
      <c r="E14" s="6"/>
      <c r="F14" s="6"/>
      <c r="G14" s="6"/>
      <c r="H14" s="6"/>
      <c r="I14" s="6"/>
      <c r="J14" s="19"/>
      <c r="L14" s="6"/>
      <c r="M14" s="6"/>
      <c r="N14" s="6"/>
      <c r="P14" s="28">
        <v>4</v>
      </c>
      <c r="R14" s="28">
        <v>6</v>
      </c>
      <c r="T14" s="28">
        <v>8</v>
      </c>
      <c r="V14" s="28">
        <v>10</v>
      </c>
      <c r="Z14" s="215" t="str">
        <f t="shared" ref="Z14:Z61" si="0">IF(ROUND(F14,4)=ROUND(X14,4), "", "check")</f>
        <v/>
      </c>
    </row>
    <row r="15" spans="2:26" x14ac:dyDescent="0.2">
      <c r="D15" s="8"/>
      <c r="E15" s="11"/>
      <c r="F15" s="11"/>
      <c r="Z15" s="42" t="str">
        <f t="shared" si="0"/>
        <v/>
      </c>
    </row>
    <row r="16" spans="2:26" x14ac:dyDescent="0.2">
      <c r="D16" s="8" t="s">
        <v>95</v>
      </c>
      <c r="E16" s="34"/>
      <c r="F16" s="34"/>
      <c r="Z16" s="42" t="str">
        <f t="shared" si="0"/>
        <v/>
      </c>
    </row>
    <row r="17" spans="2:26" x14ac:dyDescent="0.2">
      <c r="Z17" s="42" t="str">
        <f t="shared" si="0"/>
        <v/>
      </c>
    </row>
    <row r="18" spans="2:26" x14ac:dyDescent="0.2">
      <c r="B18" s="26">
        <v>1</v>
      </c>
      <c r="D18" s="1" t="s">
        <v>96</v>
      </c>
      <c r="F18" s="35">
        <v>203561.2984920314</v>
      </c>
      <c r="H18" s="35"/>
      <c r="K18" s="29">
        <v>0</v>
      </c>
      <c r="L18" s="35">
        <f>F18-H18</f>
        <v>203561.2984920314</v>
      </c>
      <c r="N18" s="19" t="s">
        <v>97</v>
      </c>
      <c r="O18" s="29">
        <v>57</v>
      </c>
      <c r="P18" s="17">
        <v>0</v>
      </c>
      <c r="R18" s="17">
        <v>13017.78562077151</v>
      </c>
      <c r="S18" s="17"/>
      <c r="T18" s="17">
        <v>79166.942309318154</v>
      </c>
      <c r="U18" s="17"/>
      <c r="V18" s="17">
        <v>111376.57056194174</v>
      </c>
      <c r="X18" s="17">
        <f>P18+R18+T18+V18</f>
        <v>203561.2984920314</v>
      </c>
      <c r="Z18" s="42" t="str">
        <f>IF(ROUND(F18,4)=ROUND(X18,4), "", "check")</f>
        <v/>
      </c>
    </row>
    <row r="19" spans="2:26" x14ac:dyDescent="0.2">
      <c r="B19" s="26">
        <f>B18+1</f>
        <v>2</v>
      </c>
      <c r="D19" s="1" t="s">
        <v>98</v>
      </c>
      <c r="F19" s="35">
        <v>232661.74701999093</v>
      </c>
      <c r="H19" s="35"/>
      <c r="K19" s="29">
        <v>0</v>
      </c>
      <c r="L19" s="35">
        <f>F19-H19</f>
        <v>232661.74701999093</v>
      </c>
      <c r="N19" s="19" t="s">
        <v>99</v>
      </c>
      <c r="O19" s="29">
        <v>60</v>
      </c>
      <c r="P19" s="17">
        <v>0</v>
      </c>
      <c r="R19" s="17">
        <v>74787.01496</v>
      </c>
      <c r="S19" s="17"/>
      <c r="T19" s="17">
        <v>66946.67524576078</v>
      </c>
      <c r="U19" s="17"/>
      <c r="V19" s="17">
        <v>90928.056814230149</v>
      </c>
      <c r="X19" s="17">
        <f>P19+R19+T19+V19</f>
        <v>232661.74701999093</v>
      </c>
      <c r="Z19" s="42" t="str">
        <f t="shared" ref="Z19:Z39" si="1">IF(ROUND(F19,4)=ROUND(X19,4), "", "check")</f>
        <v/>
      </c>
    </row>
    <row r="20" spans="2:26" x14ac:dyDescent="0.2">
      <c r="B20" s="26">
        <f t="shared" ref="B20:B31" si="2">B19+1</f>
        <v>3</v>
      </c>
      <c r="D20" s="1" t="s">
        <v>100</v>
      </c>
      <c r="F20" s="35">
        <v>626100.87781287322</v>
      </c>
      <c r="H20" s="35"/>
      <c r="K20" s="29">
        <v>0</v>
      </c>
      <c r="L20" s="35">
        <f t="shared" ref="L20:L30" si="3">F20-H20</f>
        <v>626100.87781287322</v>
      </c>
      <c r="N20" s="19" t="s">
        <v>101</v>
      </c>
      <c r="O20" s="29">
        <v>102</v>
      </c>
      <c r="P20" s="17">
        <v>0</v>
      </c>
      <c r="R20" s="17">
        <v>79798.549934962299</v>
      </c>
      <c r="S20" s="17"/>
      <c r="T20" s="17">
        <v>211517.76996137522</v>
      </c>
      <c r="U20" s="17"/>
      <c r="V20" s="17">
        <v>334784.5579165357</v>
      </c>
      <c r="X20" s="17">
        <f t="shared" ref="X20:X30" si="4">P20+R20+T20+V20</f>
        <v>626100.87781287322</v>
      </c>
      <c r="Z20" s="42" t="str">
        <f t="shared" si="1"/>
        <v/>
      </c>
    </row>
    <row r="21" spans="2:26" x14ac:dyDescent="0.2">
      <c r="B21" s="26">
        <f t="shared" si="2"/>
        <v>4</v>
      </c>
      <c r="D21" s="1" t="s">
        <v>102</v>
      </c>
      <c r="F21" s="35">
        <v>1330757.548565086</v>
      </c>
      <c r="H21" s="35"/>
      <c r="K21" s="29">
        <v>0</v>
      </c>
      <c r="L21" s="35">
        <f t="shared" si="3"/>
        <v>1330757.548565086</v>
      </c>
      <c r="N21" s="19" t="s">
        <v>103</v>
      </c>
      <c r="O21" s="29">
        <v>75</v>
      </c>
      <c r="P21" s="17">
        <v>0</v>
      </c>
      <c r="R21" s="17">
        <v>40301.815387977447</v>
      </c>
      <c r="S21" s="17"/>
      <c r="T21" s="17">
        <v>251233.18487320884</v>
      </c>
      <c r="U21" s="17"/>
      <c r="V21" s="17">
        <v>1039222.5483038996</v>
      </c>
      <c r="X21" s="17">
        <f t="shared" si="4"/>
        <v>1330757.548565086</v>
      </c>
      <c r="Z21" s="42" t="str">
        <f t="shared" si="1"/>
        <v/>
      </c>
    </row>
    <row r="22" spans="2:26" x14ac:dyDescent="0.2">
      <c r="B22" s="26">
        <f t="shared" si="2"/>
        <v>5</v>
      </c>
      <c r="D22" s="1" t="s">
        <v>104</v>
      </c>
      <c r="F22" s="35">
        <v>10785857.555032887</v>
      </c>
      <c r="H22" s="35"/>
      <c r="K22" s="29">
        <v>0</v>
      </c>
      <c r="L22" s="35">
        <f t="shared" si="3"/>
        <v>10785857.555032887</v>
      </c>
      <c r="N22" s="19" t="s">
        <v>105</v>
      </c>
      <c r="O22" s="29">
        <v>69</v>
      </c>
      <c r="P22" s="17">
        <v>0</v>
      </c>
      <c r="R22" s="17">
        <v>0</v>
      </c>
      <c r="S22" s="17"/>
      <c r="T22" s="17">
        <v>1996976.7673333895</v>
      </c>
      <c r="U22" s="17"/>
      <c r="V22" s="17">
        <v>8788880.7876994964</v>
      </c>
      <c r="X22" s="17">
        <f t="shared" si="4"/>
        <v>10785857.555032887</v>
      </c>
      <c r="Z22" s="42" t="str">
        <f t="shared" si="1"/>
        <v/>
      </c>
    </row>
    <row r="23" spans="2:26" x14ac:dyDescent="0.2">
      <c r="B23" s="26">
        <f t="shared" si="2"/>
        <v>6</v>
      </c>
      <c r="D23" s="1" t="s">
        <v>106</v>
      </c>
      <c r="F23" s="35">
        <v>1791346.1557923511</v>
      </c>
      <c r="H23" s="35"/>
      <c r="K23" s="29">
        <v>0</v>
      </c>
      <c r="L23" s="35">
        <f t="shared" si="3"/>
        <v>1791346.1557923511</v>
      </c>
      <c r="N23" s="19" t="s">
        <v>107</v>
      </c>
      <c r="O23" s="29">
        <v>24</v>
      </c>
      <c r="P23" s="17">
        <v>0</v>
      </c>
      <c r="R23" s="17">
        <v>376124.00347801473</v>
      </c>
      <c r="S23" s="17"/>
      <c r="T23" s="17">
        <v>1377669.911911838</v>
      </c>
      <c r="U23" s="17"/>
      <c r="V23" s="17">
        <v>37552.240402498595</v>
      </c>
      <c r="X23" s="17">
        <f t="shared" si="4"/>
        <v>1791346.1557923511</v>
      </c>
      <c r="Z23" s="42" t="str">
        <f t="shared" si="1"/>
        <v/>
      </c>
    </row>
    <row r="24" spans="2:26" x14ac:dyDescent="0.2">
      <c r="B24" s="26">
        <f t="shared" si="2"/>
        <v>7</v>
      </c>
      <c r="D24" s="1" t="s">
        <v>108</v>
      </c>
      <c r="F24" s="35">
        <v>30022.717863727081</v>
      </c>
      <c r="H24" s="35"/>
      <c r="K24" s="29">
        <v>0</v>
      </c>
      <c r="L24" s="35">
        <f t="shared" si="3"/>
        <v>30022.717863727081</v>
      </c>
      <c r="N24" s="19" t="s">
        <v>109</v>
      </c>
      <c r="O24" s="29">
        <v>99</v>
      </c>
      <c r="P24" s="17">
        <v>0</v>
      </c>
      <c r="R24" s="17">
        <v>30022.717863727081</v>
      </c>
      <c r="S24" s="17"/>
      <c r="T24" s="17">
        <v>0</v>
      </c>
      <c r="U24" s="17"/>
      <c r="V24" s="17">
        <v>0</v>
      </c>
      <c r="X24" s="17">
        <f t="shared" si="4"/>
        <v>30022.717863727081</v>
      </c>
      <c r="Z24" s="42" t="str">
        <f t="shared" si="1"/>
        <v/>
      </c>
    </row>
    <row r="25" spans="2:26" x14ac:dyDescent="0.2">
      <c r="B25" s="26">
        <f t="shared" si="2"/>
        <v>8</v>
      </c>
      <c r="D25" s="1" t="s">
        <v>110</v>
      </c>
      <c r="F25" s="35">
        <v>385344.82101507834</v>
      </c>
      <c r="H25" s="35"/>
      <c r="K25" s="29">
        <v>0</v>
      </c>
      <c r="L25" s="35">
        <f t="shared" si="3"/>
        <v>385344.82101507834</v>
      </c>
      <c r="N25" s="19" t="s">
        <v>109</v>
      </c>
      <c r="O25" s="29">
        <v>99</v>
      </c>
      <c r="P25" s="17">
        <v>0</v>
      </c>
      <c r="R25" s="17">
        <v>385344.82101507834</v>
      </c>
      <c r="S25" s="17"/>
      <c r="T25" s="17">
        <v>0</v>
      </c>
      <c r="U25" s="17"/>
      <c r="V25" s="17">
        <v>0</v>
      </c>
      <c r="X25" s="17">
        <f t="shared" si="4"/>
        <v>385344.82101507834</v>
      </c>
      <c r="Z25" s="42" t="str">
        <f t="shared" si="1"/>
        <v/>
      </c>
    </row>
    <row r="26" spans="2:26" x14ac:dyDescent="0.2">
      <c r="B26" s="26">
        <f t="shared" si="2"/>
        <v>9</v>
      </c>
      <c r="D26" s="1" t="s">
        <v>111</v>
      </c>
      <c r="F26" s="35">
        <v>68466.485990000001</v>
      </c>
      <c r="H26" s="35"/>
      <c r="K26" s="29">
        <v>0</v>
      </c>
      <c r="L26" s="35">
        <f t="shared" si="3"/>
        <v>68466.485990000001</v>
      </c>
      <c r="N26" s="19" t="s">
        <v>109</v>
      </c>
      <c r="O26" s="29">
        <v>99</v>
      </c>
      <c r="P26" s="17">
        <v>0</v>
      </c>
      <c r="R26" s="17">
        <v>68466.485990000001</v>
      </c>
      <c r="S26" s="17"/>
      <c r="T26" s="17">
        <v>0</v>
      </c>
      <c r="U26" s="17"/>
      <c r="V26" s="17">
        <v>0</v>
      </c>
      <c r="X26" s="17">
        <f t="shared" si="4"/>
        <v>68466.485990000001</v>
      </c>
      <c r="Z26" s="42" t="str">
        <f t="shared" si="1"/>
        <v/>
      </c>
    </row>
    <row r="27" spans="2:26" x14ac:dyDescent="0.2">
      <c r="B27" s="26">
        <f t="shared" si="2"/>
        <v>10</v>
      </c>
      <c r="D27" s="1" t="s">
        <v>112</v>
      </c>
      <c r="F27" s="35">
        <v>5648597.565263316</v>
      </c>
      <c r="H27" s="35"/>
      <c r="K27" s="29">
        <v>0</v>
      </c>
      <c r="L27" s="35">
        <f t="shared" si="3"/>
        <v>5648597.565263316</v>
      </c>
      <c r="N27" s="19" t="s">
        <v>113</v>
      </c>
      <c r="O27" s="29">
        <v>36</v>
      </c>
      <c r="P27" s="17">
        <v>0</v>
      </c>
      <c r="R27" s="17">
        <v>0</v>
      </c>
      <c r="S27" s="17"/>
      <c r="T27" s="17">
        <v>0</v>
      </c>
      <c r="U27" s="17"/>
      <c r="V27" s="17">
        <v>5648597.565263316</v>
      </c>
      <c r="X27" s="17">
        <f t="shared" si="4"/>
        <v>5648597.565263316</v>
      </c>
      <c r="Z27" s="42" t="str">
        <f t="shared" si="1"/>
        <v/>
      </c>
    </row>
    <row r="28" spans="2:26" x14ac:dyDescent="0.2">
      <c r="B28" s="26">
        <f t="shared" si="2"/>
        <v>11</v>
      </c>
      <c r="D28" s="1" t="s">
        <v>114</v>
      </c>
      <c r="F28" s="35">
        <v>1686509.739595745</v>
      </c>
      <c r="H28" s="35"/>
      <c r="K28" s="29">
        <v>0</v>
      </c>
      <c r="L28" s="35">
        <f t="shared" si="3"/>
        <v>1686509.739595745</v>
      </c>
      <c r="N28" s="19" t="s">
        <v>113</v>
      </c>
      <c r="O28" s="29">
        <v>36</v>
      </c>
      <c r="P28" s="17">
        <v>0</v>
      </c>
      <c r="R28" s="17">
        <v>0</v>
      </c>
      <c r="S28" s="17"/>
      <c r="T28" s="17">
        <v>0</v>
      </c>
      <c r="U28" s="17"/>
      <c r="V28" s="17">
        <v>1686509.739595745</v>
      </c>
      <c r="X28" s="17">
        <f t="shared" si="4"/>
        <v>1686509.739595745</v>
      </c>
      <c r="Z28" s="42" t="str">
        <f t="shared" si="1"/>
        <v/>
      </c>
    </row>
    <row r="29" spans="2:26" x14ac:dyDescent="0.2">
      <c r="B29" s="26">
        <f>B28+1</f>
        <v>12</v>
      </c>
      <c r="D29" s="1" t="s">
        <v>115</v>
      </c>
      <c r="F29" s="35">
        <v>421046.57844368438</v>
      </c>
      <c r="H29" s="35"/>
      <c r="K29" s="29">
        <v>0</v>
      </c>
      <c r="L29" s="35">
        <f t="shared" si="3"/>
        <v>421046.57844368438</v>
      </c>
      <c r="N29" s="19" t="s">
        <v>113</v>
      </c>
      <c r="O29" s="29">
        <v>36</v>
      </c>
      <c r="P29" s="17">
        <v>0</v>
      </c>
      <c r="R29" s="17">
        <v>0</v>
      </c>
      <c r="S29" s="17"/>
      <c r="T29" s="17">
        <v>0</v>
      </c>
      <c r="U29" s="17"/>
      <c r="V29" s="17">
        <v>421046.57844368438</v>
      </c>
      <c r="X29" s="17">
        <f t="shared" si="4"/>
        <v>421046.57844368438</v>
      </c>
      <c r="Z29" s="42" t="str">
        <f t="shared" si="1"/>
        <v/>
      </c>
    </row>
    <row r="30" spans="2:26" x14ac:dyDescent="0.2">
      <c r="B30" s="26">
        <f>B29+1</f>
        <v>13</v>
      </c>
      <c r="D30" s="1" t="s">
        <v>116</v>
      </c>
      <c r="F30" s="35">
        <v>7182.6654800000015</v>
      </c>
      <c r="H30" s="35"/>
      <c r="K30" s="29">
        <v>0</v>
      </c>
      <c r="L30" s="35">
        <f t="shared" si="3"/>
        <v>7182.6654800000015</v>
      </c>
      <c r="N30" s="19" t="s">
        <v>117</v>
      </c>
      <c r="O30" s="29">
        <v>66</v>
      </c>
      <c r="P30" s="17">
        <v>0</v>
      </c>
      <c r="R30" s="17">
        <v>477.03131475162303</v>
      </c>
      <c r="S30" s="17"/>
      <c r="T30" s="17">
        <v>4318.2255996879157</v>
      </c>
      <c r="U30" s="17"/>
      <c r="V30" s="17">
        <v>2387.408565560464</v>
      </c>
      <c r="X30" s="17">
        <f t="shared" si="4"/>
        <v>7182.6654800000024</v>
      </c>
      <c r="Z30" s="42" t="str">
        <f t="shared" si="1"/>
        <v/>
      </c>
    </row>
    <row r="31" spans="2:26" x14ac:dyDescent="0.2">
      <c r="B31" s="26">
        <f t="shared" si="2"/>
        <v>14</v>
      </c>
      <c r="D31" s="1" t="s">
        <v>118</v>
      </c>
      <c r="F31" s="36">
        <f>SUM(F18:F30)</f>
        <v>23217455.756366771</v>
      </c>
      <c r="H31" s="36">
        <f>SUM(H18:H30)</f>
        <v>0</v>
      </c>
      <c r="L31" s="36">
        <f>SUM(L18:L30)</f>
        <v>23217455.756366771</v>
      </c>
      <c r="P31" s="37">
        <f>SUM(P18:P30)</f>
        <v>0</v>
      </c>
      <c r="Q31" s="158"/>
      <c r="R31" s="37">
        <f>SUM(R18:R30)</f>
        <v>1068340.2255652831</v>
      </c>
      <c r="S31" s="38"/>
      <c r="T31" s="37">
        <f>SUM(T18:T30)</f>
        <v>3987829.4772345782</v>
      </c>
      <c r="U31" s="38"/>
      <c r="V31" s="37">
        <f>SUM(V18:V30)</f>
        <v>18161286.05356691</v>
      </c>
      <c r="X31" s="37">
        <f>SUM(X18:X30)</f>
        <v>23217455.756366771</v>
      </c>
      <c r="Z31" s="42" t="str">
        <f t="shared" si="1"/>
        <v/>
      </c>
    </row>
    <row r="32" spans="2:26" x14ac:dyDescent="0.2">
      <c r="X32" s="35"/>
      <c r="Z32" s="42" t="str">
        <f t="shared" si="1"/>
        <v/>
      </c>
    </row>
    <row r="33" spans="2:26" x14ac:dyDescent="0.2">
      <c r="B33" s="26">
        <f>B31+1</f>
        <v>15</v>
      </c>
      <c r="D33" s="1" t="s">
        <v>119</v>
      </c>
      <c r="F33" s="35">
        <v>824120.01861700765</v>
      </c>
      <c r="H33" s="35"/>
      <c r="K33" s="29">
        <v>0</v>
      </c>
      <c r="L33" s="35">
        <f t="shared" ref="L33" si="5">F33-H33</f>
        <v>824120.01861700765</v>
      </c>
      <c r="N33" s="19" t="s">
        <v>120</v>
      </c>
      <c r="O33" s="29">
        <v>45</v>
      </c>
      <c r="P33" s="17">
        <v>0</v>
      </c>
      <c r="R33" s="17">
        <v>43180.32742920662</v>
      </c>
      <c r="S33" s="17"/>
      <c r="T33" s="17">
        <v>101710.50916156213</v>
      </c>
      <c r="U33" s="17"/>
      <c r="V33" s="17">
        <v>679229.182026239</v>
      </c>
      <c r="W33" s="17"/>
      <c r="X33" s="17">
        <f>P33+R33+T33+V33</f>
        <v>824120.01861700776</v>
      </c>
      <c r="Z33" s="42" t="str">
        <f t="shared" si="1"/>
        <v/>
      </c>
    </row>
    <row r="34" spans="2:26" x14ac:dyDescent="0.2">
      <c r="X34" s="35"/>
      <c r="Z34" s="42" t="str">
        <f t="shared" si="1"/>
        <v/>
      </c>
    </row>
    <row r="35" spans="2:26" x14ac:dyDescent="0.2">
      <c r="B35" s="26">
        <f>B33+1</f>
        <v>16</v>
      </c>
      <c r="D35" s="1" t="s">
        <v>121</v>
      </c>
      <c r="F35" s="36">
        <f>F31+F33</f>
        <v>24041575.774983779</v>
      </c>
      <c r="H35" s="36">
        <f>H31+H33</f>
        <v>0</v>
      </c>
      <c r="L35" s="36">
        <f>L31+L33</f>
        <v>24041575.774983779</v>
      </c>
      <c r="P35" s="36">
        <f>P31+P33</f>
        <v>0</v>
      </c>
      <c r="Q35" s="216"/>
      <c r="R35" s="36">
        <f>R31+R33</f>
        <v>1111520.5529944897</v>
      </c>
      <c r="S35" s="35"/>
      <c r="T35" s="36">
        <f>T31+T33</f>
        <v>4089539.9863961404</v>
      </c>
      <c r="U35" s="35"/>
      <c r="V35" s="36">
        <f>V31+V33</f>
        <v>18840515.235593148</v>
      </c>
      <c r="X35" s="36">
        <f>X31+X33</f>
        <v>24041575.774983779</v>
      </c>
      <c r="Z35" s="42" t="str">
        <f t="shared" si="1"/>
        <v/>
      </c>
    </row>
    <row r="36" spans="2:26" x14ac:dyDescent="0.2">
      <c r="D36" s="8"/>
      <c r="E36" s="11"/>
      <c r="F36" s="11"/>
      <c r="H36" s="11"/>
      <c r="L36" s="11"/>
      <c r="Z36" s="42" t="str">
        <f t="shared" si="1"/>
        <v/>
      </c>
    </row>
    <row r="37" spans="2:26" x14ac:dyDescent="0.2">
      <c r="F37" s="35"/>
      <c r="Z37" s="42" t="str">
        <f t="shared" si="1"/>
        <v/>
      </c>
    </row>
    <row r="38" spans="2:26" x14ac:dyDescent="0.2">
      <c r="D38" s="8" t="s">
        <v>122</v>
      </c>
      <c r="E38" s="34"/>
      <c r="F38" s="34"/>
      <c r="Z38" s="42" t="str">
        <f t="shared" si="1"/>
        <v/>
      </c>
    </row>
    <row r="39" spans="2:26" x14ac:dyDescent="0.2">
      <c r="Z39" s="42" t="str">
        <f t="shared" si="1"/>
        <v/>
      </c>
    </row>
    <row r="40" spans="2:26" x14ac:dyDescent="0.2">
      <c r="B40" s="26">
        <f>B35+1</f>
        <v>17</v>
      </c>
      <c r="D40" s="1" t="s">
        <v>96</v>
      </c>
      <c r="F40" s="35">
        <v>0</v>
      </c>
      <c r="H40" s="35"/>
      <c r="K40" s="29">
        <v>0</v>
      </c>
      <c r="L40" s="35">
        <f>F40-H40</f>
        <v>0</v>
      </c>
      <c r="N40" s="19"/>
      <c r="O40" s="29">
        <v>0</v>
      </c>
      <c r="P40" s="17">
        <v>0</v>
      </c>
      <c r="R40" s="17">
        <v>0</v>
      </c>
      <c r="S40" s="17"/>
      <c r="T40" s="17">
        <v>0</v>
      </c>
      <c r="U40" s="17"/>
      <c r="V40" s="17">
        <v>0</v>
      </c>
      <c r="X40" s="17">
        <f>P40+R40+T40+V40</f>
        <v>0</v>
      </c>
      <c r="Z40" s="42" t="str">
        <f>IF(ROUND(F40,4)=ROUND(X40,4), "", "check")</f>
        <v/>
      </c>
    </row>
    <row r="41" spans="2:26" x14ac:dyDescent="0.2">
      <c r="B41" s="26">
        <f>B40+1</f>
        <v>18</v>
      </c>
      <c r="D41" s="1" t="s">
        <v>98</v>
      </c>
      <c r="F41" s="35">
        <v>-87329.187361001794</v>
      </c>
      <c r="H41" s="35"/>
      <c r="K41" s="29">
        <v>0</v>
      </c>
      <c r="L41" s="35">
        <f>F41-H41</f>
        <v>-87329.187361001794</v>
      </c>
      <c r="N41" s="19" t="s">
        <v>123</v>
      </c>
      <c r="O41" s="29">
        <v>63</v>
      </c>
      <c r="P41" s="17">
        <v>0</v>
      </c>
      <c r="R41" s="17">
        <v>-48713.415889674274</v>
      </c>
      <c r="S41" s="17"/>
      <c r="T41" s="17">
        <v>-17684.967853226444</v>
      </c>
      <c r="U41" s="17"/>
      <c r="V41" s="17">
        <v>-20930.803618101087</v>
      </c>
      <c r="X41" s="17">
        <f>P41+R41+T41+V41</f>
        <v>-87329.187361001794</v>
      </c>
      <c r="Z41" s="42" t="str">
        <f t="shared" ref="Z41:Z59" si="6">IF(ROUND(F41,4)=ROUND(X41,4), "", "check")</f>
        <v/>
      </c>
    </row>
    <row r="42" spans="2:26" x14ac:dyDescent="0.2">
      <c r="B42" s="26">
        <f t="shared" ref="B42:B53" si="7">B41+1</f>
        <v>19</v>
      </c>
      <c r="D42" s="1" t="s">
        <v>100</v>
      </c>
      <c r="F42" s="35">
        <v>-215727.48722479556</v>
      </c>
      <c r="H42" s="35"/>
      <c r="K42" s="29">
        <v>0</v>
      </c>
      <c r="L42" s="35">
        <f t="shared" ref="L42:L52" si="8">F42-H42</f>
        <v>-215727.48722479556</v>
      </c>
      <c r="N42" s="19" t="s">
        <v>124</v>
      </c>
      <c r="O42" s="29">
        <v>105</v>
      </c>
      <c r="P42" s="17">
        <v>0</v>
      </c>
      <c r="R42" s="17">
        <v>-30467.610982604227</v>
      </c>
      <c r="S42" s="17"/>
      <c r="T42" s="17">
        <v>-77738.765516644649</v>
      </c>
      <c r="U42" s="17"/>
      <c r="V42" s="17">
        <v>-107521.11072554668</v>
      </c>
      <c r="X42" s="17">
        <f t="shared" ref="X42:X52" si="9">P42+R42+T42+V42</f>
        <v>-215727.48722479556</v>
      </c>
      <c r="Z42" s="42" t="str">
        <f t="shared" si="6"/>
        <v/>
      </c>
    </row>
    <row r="43" spans="2:26" x14ac:dyDescent="0.2">
      <c r="B43" s="26">
        <f t="shared" si="7"/>
        <v>20</v>
      </c>
      <c r="D43" s="1" t="s">
        <v>102</v>
      </c>
      <c r="F43" s="35">
        <v>-493428.31677845947</v>
      </c>
      <c r="H43" s="35"/>
      <c r="K43" s="29">
        <v>0</v>
      </c>
      <c r="L43" s="35">
        <f t="shared" si="8"/>
        <v>-493428.31677845947</v>
      </c>
      <c r="N43" s="19" t="s">
        <v>125</v>
      </c>
      <c r="O43" s="29">
        <v>78</v>
      </c>
      <c r="P43" s="17">
        <v>0</v>
      </c>
      <c r="R43" s="17">
        <v>-30169.664755768776</v>
      </c>
      <c r="S43" s="17"/>
      <c r="T43" s="17">
        <v>-91934.117047230378</v>
      </c>
      <c r="U43" s="17"/>
      <c r="V43" s="17">
        <v>-371324.53497546032</v>
      </c>
      <c r="X43" s="17">
        <f t="shared" si="9"/>
        <v>-493428.31677845947</v>
      </c>
      <c r="Z43" s="42" t="str">
        <f t="shared" si="6"/>
        <v/>
      </c>
    </row>
    <row r="44" spans="2:26" x14ac:dyDescent="0.2">
      <c r="B44" s="26">
        <f t="shared" si="7"/>
        <v>21</v>
      </c>
      <c r="D44" s="1" t="s">
        <v>104</v>
      </c>
      <c r="F44" s="35">
        <v>-3864910.4766098866</v>
      </c>
      <c r="H44" s="35"/>
      <c r="K44" s="29">
        <v>0</v>
      </c>
      <c r="L44" s="35">
        <f t="shared" si="8"/>
        <v>-3864910.4766098866</v>
      </c>
      <c r="N44" s="19" t="s">
        <v>126</v>
      </c>
      <c r="O44" s="29">
        <v>72</v>
      </c>
      <c r="P44" s="17">
        <v>0</v>
      </c>
      <c r="R44" s="17">
        <v>0</v>
      </c>
      <c r="S44" s="17"/>
      <c r="T44" s="17">
        <v>-700300.98840433965</v>
      </c>
      <c r="U44" s="17"/>
      <c r="V44" s="17">
        <v>-3164609.488205547</v>
      </c>
      <c r="X44" s="17">
        <f t="shared" si="9"/>
        <v>-3864910.4766098866</v>
      </c>
      <c r="Z44" s="42" t="str">
        <f t="shared" si="6"/>
        <v/>
      </c>
    </row>
    <row r="45" spans="2:26" x14ac:dyDescent="0.2">
      <c r="B45" s="26">
        <f t="shared" si="7"/>
        <v>22</v>
      </c>
      <c r="D45" s="1" t="s">
        <v>106</v>
      </c>
      <c r="F45" s="35">
        <v>-690225.13613837527</v>
      </c>
      <c r="H45" s="35"/>
      <c r="K45" s="29">
        <v>0</v>
      </c>
      <c r="L45" s="35">
        <f t="shared" si="8"/>
        <v>-690225.13613837527</v>
      </c>
      <c r="N45" s="19" t="s">
        <v>127</v>
      </c>
      <c r="O45" s="29">
        <v>27</v>
      </c>
      <c r="P45" s="17">
        <v>0</v>
      </c>
      <c r="R45" s="17">
        <v>-153844.17287634031</v>
      </c>
      <c r="S45" s="17"/>
      <c r="T45" s="17">
        <v>-529309.68232222286</v>
      </c>
      <c r="U45" s="17"/>
      <c r="V45" s="17">
        <v>-7071.2809398120935</v>
      </c>
      <c r="X45" s="17">
        <f t="shared" si="9"/>
        <v>-690225.13613837527</v>
      </c>
      <c r="Z45" s="42" t="str">
        <f t="shared" si="6"/>
        <v/>
      </c>
    </row>
    <row r="46" spans="2:26" x14ac:dyDescent="0.2">
      <c r="B46" s="26">
        <f t="shared" si="7"/>
        <v>23</v>
      </c>
      <c r="D46" s="1" t="s">
        <v>108</v>
      </c>
      <c r="F46" s="35">
        <v>-17354.751934163171</v>
      </c>
      <c r="H46" s="35"/>
      <c r="K46" s="29">
        <v>0</v>
      </c>
      <c r="L46" s="35">
        <f t="shared" si="8"/>
        <v>-17354.751934163171</v>
      </c>
      <c r="N46" s="19" t="s">
        <v>109</v>
      </c>
      <c r="O46" s="29">
        <v>99</v>
      </c>
      <c r="P46" s="17">
        <v>0</v>
      </c>
      <c r="R46" s="17">
        <v>-17354.751934163171</v>
      </c>
      <c r="S46" s="17"/>
      <c r="T46" s="17">
        <v>0</v>
      </c>
      <c r="U46" s="17"/>
      <c r="V46" s="17">
        <v>0</v>
      </c>
      <c r="X46" s="17">
        <f t="shared" si="9"/>
        <v>-17354.751934163171</v>
      </c>
      <c r="Z46" s="42" t="str">
        <f t="shared" si="6"/>
        <v/>
      </c>
    </row>
    <row r="47" spans="2:26" x14ac:dyDescent="0.2">
      <c r="B47" s="26">
        <f t="shared" si="7"/>
        <v>24</v>
      </c>
      <c r="D47" s="1" t="s">
        <v>110</v>
      </c>
      <c r="F47" s="35">
        <v>-127950.16722804983</v>
      </c>
      <c r="H47" s="35"/>
      <c r="K47" s="29">
        <v>0</v>
      </c>
      <c r="L47" s="35">
        <f t="shared" si="8"/>
        <v>-127950.16722804983</v>
      </c>
      <c r="N47" s="19" t="s">
        <v>109</v>
      </c>
      <c r="O47" s="29">
        <v>99</v>
      </c>
      <c r="P47" s="17">
        <v>0</v>
      </c>
      <c r="R47" s="17">
        <v>-127950.16722804983</v>
      </c>
      <c r="S47" s="17"/>
      <c r="T47" s="17">
        <v>0</v>
      </c>
      <c r="U47" s="17"/>
      <c r="V47" s="17">
        <v>0</v>
      </c>
      <c r="X47" s="17">
        <f t="shared" si="9"/>
        <v>-127950.16722804983</v>
      </c>
      <c r="Z47" s="42" t="str">
        <f t="shared" si="6"/>
        <v/>
      </c>
    </row>
    <row r="48" spans="2:26" x14ac:dyDescent="0.2">
      <c r="B48" s="26">
        <f t="shared" si="7"/>
        <v>25</v>
      </c>
      <c r="D48" s="1" t="s">
        <v>111</v>
      </c>
      <c r="F48" s="35">
        <v>0</v>
      </c>
      <c r="H48" s="35"/>
      <c r="K48" s="29">
        <v>0</v>
      </c>
      <c r="L48" s="35">
        <f t="shared" si="8"/>
        <v>0</v>
      </c>
      <c r="N48" s="19"/>
      <c r="O48" s="29">
        <v>0</v>
      </c>
      <c r="P48" s="17">
        <v>0</v>
      </c>
      <c r="R48" s="17">
        <v>0</v>
      </c>
      <c r="S48" s="17"/>
      <c r="T48" s="17">
        <v>0</v>
      </c>
      <c r="U48" s="17"/>
      <c r="V48" s="17">
        <v>0</v>
      </c>
      <c r="X48" s="17">
        <f t="shared" si="9"/>
        <v>0</v>
      </c>
      <c r="Z48" s="42" t="str">
        <f t="shared" si="6"/>
        <v/>
      </c>
    </row>
    <row r="49" spans="2:26" x14ac:dyDescent="0.2">
      <c r="B49" s="26">
        <f t="shared" si="7"/>
        <v>26</v>
      </c>
      <c r="D49" s="1" t="s">
        <v>112</v>
      </c>
      <c r="F49" s="35">
        <v>-2151619.3783299127</v>
      </c>
      <c r="H49" s="35"/>
      <c r="K49" s="29">
        <v>0</v>
      </c>
      <c r="L49" s="35">
        <f t="shared" si="8"/>
        <v>-2151619.3783299127</v>
      </c>
      <c r="N49" s="19" t="s">
        <v>113</v>
      </c>
      <c r="O49" s="29">
        <v>36</v>
      </c>
      <c r="P49" s="17">
        <v>0</v>
      </c>
      <c r="R49" s="17">
        <v>0</v>
      </c>
      <c r="S49" s="17"/>
      <c r="T49" s="17">
        <v>0</v>
      </c>
      <c r="U49" s="17"/>
      <c r="V49" s="17">
        <v>-2151619.3783299127</v>
      </c>
      <c r="X49" s="17">
        <f t="shared" si="9"/>
        <v>-2151619.3783299127</v>
      </c>
      <c r="Z49" s="42" t="str">
        <f t="shared" si="6"/>
        <v/>
      </c>
    </row>
    <row r="50" spans="2:26" x14ac:dyDescent="0.2">
      <c r="B50" s="26">
        <f t="shared" si="7"/>
        <v>27</v>
      </c>
      <c r="D50" s="1" t="s">
        <v>114</v>
      </c>
      <c r="F50" s="35">
        <v>-656728.98608636635</v>
      </c>
      <c r="H50" s="35"/>
      <c r="K50" s="29">
        <v>0</v>
      </c>
      <c r="L50" s="35">
        <f t="shared" si="8"/>
        <v>-656728.98608636635</v>
      </c>
      <c r="N50" s="19" t="s">
        <v>113</v>
      </c>
      <c r="O50" s="29">
        <v>36</v>
      </c>
      <c r="P50" s="17">
        <v>0</v>
      </c>
      <c r="R50" s="17">
        <v>0</v>
      </c>
      <c r="S50" s="17"/>
      <c r="T50" s="17">
        <v>0</v>
      </c>
      <c r="U50" s="17"/>
      <c r="V50" s="17">
        <v>-656728.98608636635</v>
      </c>
      <c r="X50" s="17">
        <f t="shared" si="9"/>
        <v>-656728.98608636635</v>
      </c>
      <c r="Z50" s="42" t="str">
        <f t="shared" si="6"/>
        <v/>
      </c>
    </row>
    <row r="51" spans="2:26" x14ac:dyDescent="0.2">
      <c r="B51" s="26">
        <f>B50+1</f>
        <v>28</v>
      </c>
      <c r="D51" s="1" t="s">
        <v>115</v>
      </c>
      <c r="F51" s="35">
        <v>-167236.19894237144</v>
      </c>
      <c r="H51" s="35"/>
      <c r="K51" s="29">
        <v>0</v>
      </c>
      <c r="L51" s="35">
        <f t="shared" si="8"/>
        <v>-167236.19894237144</v>
      </c>
      <c r="N51" s="19" t="s">
        <v>113</v>
      </c>
      <c r="O51" s="29">
        <v>36</v>
      </c>
      <c r="P51" s="17">
        <v>0</v>
      </c>
      <c r="R51" s="17">
        <v>0</v>
      </c>
      <c r="S51" s="17"/>
      <c r="T51" s="17">
        <v>0</v>
      </c>
      <c r="U51" s="17"/>
      <c r="V51" s="17">
        <v>-167236.19894237144</v>
      </c>
      <c r="X51" s="17">
        <f t="shared" si="9"/>
        <v>-167236.19894237144</v>
      </c>
      <c r="Z51" s="42" t="str">
        <f t="shared" si="6"/>
        <v/>
      </c>
    </row>
    <row r="52" spans="2:26" x14ac:dyDescent="0.2">
      <c r="B52" s="26">
        <f>B51+1</f>
        <v>29</v>
      </c>
      <c r="D52" s="1" t="s">
        <v>116</v>
      </c>
      <c r="F52" s="35">
        <v>0</v>
      </c>
      <c r="H52" s="35"/>
      <c r="K52" s="29">
        <v>0</v>
      </c>
      <c r="L52" s="35">
        <f t="shared" si="8"/>
        <v>0</v>
      </c>
      <c r="N52" s="19"/>
      <c r="O52" s="29">
        <v>0</v>
      </c>
      <c r="P52" s="17">
        <v>0</v>
      </c>
      <c r="R52" s="17">
        <v>0</v>
      </c>
      <c r="S52" s="17"/>
      <c r="T52" s="17">
        <v>0</v>
      </c>
      <c r="U52" s="17"/>
      <c r="V52" s="17">
        <v>0</v>
      </c>
      <c r="X52" s="17">
        <f t="shared" si="9"/>
        <v>0</v>
      </c>
      <c r="Z52" s="42" t="str">
        <f t="shared" si="6"/>
        <v/>
      </c>
    </row>
    <row r="53" spans="2:26" x14ac:dyDescent="0.2">
      <c r="B53" s="26">
        <f t="shared" si="7"/>
        <v>30</v>
      </c>
      <c r="D53" s="1" t="s">
        <v>128</v>
      </c>
      <c r="F53" s="36">
        <f>SUM(F40:F52)</f>
        <v>-8472510.0866333805</v>
      </c>
      <c r="H53" s="36">
        <f>SUM(H40:H52)</f>
        <v>0</v>
      </c>
      <c r="L53" s="36">
        <f>SUM(L40:L52)</f>
        <v>-8472510.0866333805</v>
      </c>
      <c r="P53" s="37">
        <f>SUM(P40:P52)</f>
        <v>0</v>
      </c>
      <c r="Q53" s="158"/>
      <c r="R53" s="37">
        <f>SUM(R40:R52)</f>
        <v>-408499.78366660059</v>
      </c>
      <c r="S53" s="38"/>
      <c r="T53" s="37">
        <f>SUM(T40:T52)</f>
        <v>-1416968.5211436641</v>
      </c>
      <c r="U53" s="38"/>
      <c r="V53" s="37">
        <f>SUM(V40:V52)</f>
        <v>-6647041.7818231182</v>
      </c>
      <c r="X53" s="37">
        <f>SUM(X40:X52)</f>
        <v>-8472510.0866333805</v>
      </c>
      <c r="Z53" s="42" t="str">
        <f t="shared" si="6"/>
        <v/>
      </c>
    </row>
    <row r="54" spans="2:26" x14ac:dyDescent="0.2">
      <c r="X54" s="35"/>
      <c r="Z54" s="42" t="str">
        <f t="shared" si="6"/>
        <v/>
      </c>
    </row>
    <row r="55" spans="2:26" x14ac:dyDescent="0.2">
      <c r="B55" s="26">
        <f>B53+1</f>
        <v>31</v>
      </c>
      <c r="D55" s="1" t="s">
        <v>119</v>
      </c>
      <c r="F55" s="35">
        <v>-412039.15295051294</v>
      </c>
      <c r="H55" s="35"/>
      <c r="K55" s="29">
        <v>0</v>
      </c>
      <c r="L55" s="35">
        <f t="shared" ref="L55" si="10">F55-H55</f>
        <v>-412039.15295051294</v>
      </c>
      <c r="N55" s="19" t="s">
        <v>120</v>
      </c>
      <c r="O55" s="29">
        <v>45</v>
      </c>
      <c r="P55" s="17">
        <v>0</v>
      </c>
      <c r="R55" s="17">
        <v>-21589.070931578164</v>
      </c>
      <c r="S55" s="17"/>
      <c r="T55" s="17">
        <v>-50852.680549399003</v>
      </c>
      <c r="U55" s="17"/>
      <c r="V55" s="17">
        <v>-339597.40146953578</v>
      </c>
      <c r="W55" s="17"/>
      <c r="X55" s="17">
        <f>P55+R55+T55+V55</f>
        <v>-412039.15295051294</v>
      </c>
      <c r="Z55" s="42" t="str">
        <f t="shared" si="6"/>
        <v/>
      </c>
    </row>
    <row r="56" spans="2:26" x14ac:dyDescent="0.2">
      <c r="X56" s="35"/>
      <c r="Z56" s="42" t="str">
        <f t="shared" si="6"/>
        <v/>
      </c>
    </row>
    <row r="57" spans="2:26" x14ac:dyDescent="0.2">
      <c r="B57" s="26">
        <f>B55+1</f>
        <v>32</v>
      </c>
      <c r="D57" s="1" t="s">
        <v>129</v>
      </c>
      <c r="F57" s="36">
        <f>F53+F55</f>
        <v>-8884549.2395838927</v>
      </c>
      <c r="H57" s="36">
        <f>H53+H55</f>
        <v>0</v>
      </c>
      <c r="L57" s="36">
        <f>L53+L55</f>
        <v>-8884549.2395838927</v>
      </c>
      <c r="P57" s="36">
        <f>P53+P55</f>
        <v>0</v>
      </c>
      <c r="Q57" s="216"/>
      <c r="R57" s="36">
        <f>R53+R55</f>
        <v>-430088.85459817876</v>
      </c>
      <c r="S57" s="35"/>
      <c r="T57" s="36">
        <f>T53+T55</f>
        <v>-1467821.2016930631</v>
      </c>
      <c r="U57" s="35"/>
      <c r="V57" s="36">
        <f>V53+V55</f>
        <v>-6986639.1832926543</v>
      </c>
      <c r="X57" s="36">
        <f>X53+X55</f>
        <v>-8884549.2395838927</v>
      </c>
      <c r="Z57" s="42" t="str">
        <f t="shared" si="6"/>
        <v/>
      </c>
    </row>
    <row r="58" spans="2:26" x14ac:dyDescent="0.2">
      <c r="D58" s="8"/>
      <c r="E58" s="11"/>
      <c r="F58" s="11"/>
      <c r="H58" s="11"/>
      <c r="L58" s="11"/>
      <c r="Z58" s="42" t="str">
        <f t="shared" si="6"/>
        <v/>
      </c>
    </row>
    <row r="59" spans="2:26" x14ac:dyDescent="0.2">
      <c r="F59" s="35"/>
      <c r="Z59" s="42" t="str">
        <f t="shared" si="6"/>
        <v/>
      </c>
    </row>
    <row r="60" spans="2:26" x14ac:dyDescent="0.2">
      <c r="D60" s="8" t="s">
        <v>130</v>
      </c>
      <c r="E60" s="34"/>
      <c r="F60" s="34"/>
      <c r="Z60" s="42" t="str">
        <f t="shared" si="0"/>
        <v/>
      </c>
    </row>
    <row r="61" spans="2:26" x14ac:dyDescent="0.2">
      <c r="Z61" s="42" t="str">
        <f t="shared" si="0"/>
        <v/>
      </c>
    </row>
    <row r="62" spans="2:26" x14ac:dyDescent="0.2">
      <c r="B62" s="26">
        <f>B57+1</f>
        <v>33</v>
      </c>
      <c r="D62" s="1" t="s">
        <v>96</v>
      </c>
      <c r="F62" s="35">
        <f>F18+F40</f>
        <v>203561.2984920314</v>
      </c>
      <c r="H62" s="35"/>
      <c r="K62" s="29">
        <v>0</v>
      </c>
      <c r="L62" s="35">
        <f>F62-H62</f>
        <v>203561.2984920314</v>
      </c>
      <c r="N62" s="19"/>
      <c r="O62" s="29">
        <v>0</v>
      </c>
      <c r="P62" s="17">
        <f>P18+P40</f>
        <v>0</v>
      </c>
      <c r="R62" s="17">
        <f>R18+R40</f>
        <v>13017.78562077151</v>
      </c>
      <c r="S62" s="17"/>
      <c r="T62" s="17">
        <f>T18+T40</f>
        <v>79166.942309318154</v>
      </c>
      <c r="U62" s="17"/>
      <c r="V62" s="17">
        <f>V18+V40</f>
        <v>111376.57056194174</v>
      </c>
      <c r="X62" s="17">
        <f>P62+R62+T62+V62</f>
        <v>203561.2984920314</v>
      </c>
      <c r="Z62" s="42" t="str">
        <f>IF(ROUND(F62,4)=ROUND(X62,4), "", "check")</f>
        <v/>
      </c>
    </row>
    <row r="63" spans="2:26" x14ac:dyDescent="0.2">
      <c r="B63" s="26">
        <f>B62+1</f>
        <v>34</v>
      </c>
      <c r="D63" s="1" t="s">
        <v>98</v>
      </c>
      <c r="F63" s="35">
        <f t="shared" ref="F63:F74" si="11">F19+F41</f>
        <v>145332.55965898914</v>
      </c>
      <c r="H63" s="35"/>
      <c r="K63" s="29">
        <v>0</v>
      </c>
      <c r="L63" s="35">
        <f>F63-H63</f>
        <v>145332.55965898914</v>
      </c>
      <c r="N63" s="19"/>
      <c r="O63" s="29">
        <v>0</v>
      </c>
      <c r="P63" s="17">
        <f t="shared" ref="P63:R74" si="12">P19+P41</f>
        <v>0</v>
      </c>
      <c r="R63" s="17">
        <f t="shared" si="12"/>
        <v>26073.599070325727</v>
      </c>
      <c r="S63" s="17"/>
      <c r="T63" s="17">
        <f t="shared" ref="T63:T74" si="13">T19+T41</f>
        <v>49261.707392534336</v>
      </c>
      <c r="U63" s="17"/>
      <c r="V63" s="17">
        <f t="shared" ref="V63:V74" si="14">V19+V41</f>
        <v>69997.253196129066</v>
      </c>
      <c r="X63" s="17">
        <f>P63+R63+T63+V63</f>
        <v>145332.55965898914</v>
      </c>
      <c r="Z63" s="42" t="str">
        <f t="shared" ref="Z63:Z126" si="15">IF(ROUND(F63,4)=ROUND(X63,4), "", "check")</f>
        <v/>
      </c>
    </row>
    <row r="64" spans="2:26" x14ac:dyDescent="0.2">
      <c r="B64" s="26">
        <f t="shared" ref="B64:B75" si="16">B63+1</f>
        <v>35</v>
      </c>
      <c r="D64" s="1" t="s">
        <v>100</v>
      </c>
      <c r="F64" s="35">
        <f t="shared" si="11"/>
        <v>410373.39058807766</v>
      </c>
      <c r="H64" s="35"/>
      <c r="K64" s="29">
        <v>0</v>
      </c>
      <c r="L64" s="35">
        <f t="shared" ref="L64:L74" si="17">F64-H64</f>
        <v>410373.39058807766</v>
      </c>
      <c r="N64" s="19"/>
      <c r="O64" s="29">
        <v>0</v>
      </c>
      <c r="P64" s="17">
        <f t="shared" si="12"/>
        <v>0</v>
      </c>
      <c r="R64" s="17">
        <f t="shared" si="12"/>
        <v>49330.938952358076</v>
      </c>
      <c r="S64" s="17"/>
      <c r="T64" s="17">
        <f t="shared" si="13"/>
        <v>133779.00444473058</v>
      </c>
      <c r="U64" s="17"/>
      <c r="V64" s="17">
        <f t="shared" si="14"/>
        <v>227263.44719098904</v>
      </c>
      <c r="X64" s="17">
        <f t="shared" ref="X64:X74" si="18">P64+R64+T64+V64</f>
        <v>410373.39058807772</v>
      </c>
      <c r="Z64" s="42" t="str">
        <f t="shared" si="15"/>
        <v/>
      </c>
    </row>
    <row r="65" spans="2:26" x14ac:dyDescent="0.2">
      <c r="B65" s="26">
        <f t="shared" si="16"/>
        <v>36</v>
      </c>
      <c r="D65" s="1" t="s">
        <v>102</v>
      </c>
      <c r="F65" s="35">
        <f t="shared" si="11"/>
        <v>837329.23178662651</v>
      </c>
      <c r="H65" s="35"/>
      <c r="K65" s="29">
        <v>0</v>
      </c>
      <c r="L65" s="35">
        <f t="shared" si="17"/>
        <v>837329.23178662651</v>
      </c>
      <c r="N65" s="19"/>
      <c r="O65" s="29">
        <v>0</v>
      </c>
      <c r="P65" s="17">
        <f t="shared" si="12"/>
        <v>0</v>
      </c>
      <c r="R65" s="17">
        <f t="shared" si="12"/>
        <v>10132.150632208672</v>
      </c>
      <c r="S65" s="17"/>
      <c r="T65" s="17">
        <f t="shared" si="13"/>
        <v>159299.06782597845</v>
      </c>
      <c r="U65" s="17"/>
      <c r="V65" s="17">
        <f t="shared" si="14"/>
        <v>667898.01332843932</v>
      </c>
      <c r="X65" s="17">
        <f t="shared" si="18"/>
        <v>837329.23178662639</v>
      </c>
      <c r="Z65" s="42" t="str">
        <f t="shared" si="15"/>
        <v/>
      </c>
    </row>
    <row r="66" spans="2:26" x14ac:dyDescent="0.2">
      <c r="B66" s="26">
        <f t="shared" si="16"/>
        <v>37</v>
      </c>
      <c r="D66" s="1" t="s">
        <v>104</v>
      </c>
      <c r="F66" s="35">
        <f t="shared" si="11"/>
        <v>6920947.0784229999</v>
      </c>
      <c r="H66" s="35"/>
      <c r="K66" s="29">
        <v>0</v>
      </c>
      <c r="L66" s="35">
        <f t="shared" si="17"/>
        <v>6920947.0784229999</v>
      </c>
      <c r="N66" s="19"/>
      <c r="O66" s="29">
        <v>0</v>
      </c>
      <c r="P66" s="17">
        <f t="shared" si="12"/>
        <v>0</v>
      </c>
      <c r="R66" s="17">
        <f t="shared" si="12"/>
        <v>0</v>
      </c>
      <c r="S66" s="17"/>
      <c r="T66" s="17">
        <f t="shared" si="13"/>
        <v>1296675.7789290498</v>
      </c>
      <c r="U66" s="17"/>
      <c r="V66" s="17">
        <f t="shared" si="14"/>
        <v>5624271.2994939499</v>
      </c>
      <c r="X66" s="17">
        <f t="shared" si="18"/>
        <v>6920947.0784229999</v>
      </c>
      <c r="Z66" s="42" t="str">
        <f t="shared" si="15"/>
        <v/>
      </c>
    </row>
    <row r="67" spans="2:26" x14ac:dyDescent="0.2">
      <c r="B67" s="26">
        <f t="shared" si="16"/>
        <v>38</v>
      </c>
      <c r="D67" s="1" t="s">
        <v>106</v>
      </c>
      <c r="F67" s="35">
        <f t="shared" si="11"/>
        <v>1101121.019653976</v>
      </c>
      <c r="H67" s="35"/>
      <c r="K67" s="29">
        <v>0</v>
      </c>
      <c r="L67" s="35">
        <f t="shared" si="17"/>
        <v>1101121.019653976</v>
      </c>
      <c r="N67" s="19"/>
      <c r="O67" s="29">
        <v>0</v>
      </c>
      <c r="P67" s="17">
        <f t="shared" si="12"/>
        <v>0</v>
      </c>
      <c r="R67" s="17">
        <f t="shared" si="12"/>
        <v>222279.83060167442</v>
      </c>
      <c r="S67" s="17"/>
      <c r="T67" s="17">
        <f t="shared" si="13"/>
        <v>848360.22958961513</v>
      </c>
      <c r="U67" s="17"/>
      <c r="V67" s="17">
        <f t="shared" si="14"/>
        <v>30480.9594626865</v>
      </c>
      <c r="X67" s="17">
        <f t="shared" si="18"/>
        <v>1101121.019653976</v>
      </c>
      <c r="Z67" s="42" t="str">
        <f t="shared" si="15"/>
        <v/>
      </c>
    </row>
    <row r="68" spans="2:26" x14ac:dyDescent="0.2">
      <c r="B68" s="26">
        <f t="shared" si="16"/>
        <v>39</v>
      </c>
      <c r="D68" s="1" t="s">
        <v>108</v>
      </c>
      <c r="F68" s="35">
        <f t="shared" si="11"/>
        <v>12667.96592956391</v>
      </c>
      <c r="H68" s="35"/>
      <c r="K68" s="29">
        <v>0</v>
      </c>
      <c r="L68" s="35">
        <f t="shared" si="17"/>
        <v>12667.96592956391</v>
      </c>
      <c r="N68" s="19"/>
      <c r="O68" s="29">
        <v>0</v>
      </c>
      <c r="P68" s="17">
        <f t="shared" si="12"/>
        <v>0</v>
      </c>
      <c r="R68" s="17">
        <f t="shared" si="12"/>
        <v>12667.96592956391</v>
      </c>
      <c r="S68" s="17"/>
      <c r="T68" s="17">
        <f t="shared" si="13"/>
        <v>0</v>
      </c>
      <c r="U68" s="17"/>
      <c r="V68" s="17">
        <f t="shared" si="14"/>
        <v>0</v>
      </c>
      <c r="X68" s="17">
        <f t="shared" si="18"/>
        <v>12667.96592956391</v>
      </c>
      <c r="Z68" s="42" t="str">
        <f t="shared" si="15"/>
        <v/>
      </c>
    </row>
    <row r="69" spans="2:26" x14ac:dyDescent="0.2">
      <c r="B69" s="26">
        <f t="shared" si="16"/>
        <v>40</v>
      </c>
      <c r="D69" s="1" t="s">
        <v>110</v>
      </c>
      <c r="F69" s="35">
        <f t="shared" si="11"/>
        <v>257394.65378702851</v>
      </c>
      <c r="H69" s="35"/>
      <c r="K69" s="29">
        <v>0</v>
      </c>
      <c r="L69" s="35">
        <f t="shared" si="17"/>
        <v>257394.65378702851</v>
      </c>
      <c r="N69" s="19"/>
      <c r="O69" s="29">
        <v>0</v>
      </c>
      <c r="P69" s="17">
        <f t="shared" si="12"/>
        <v>0</v>
      </c>
      <c r="R69" s="17">
        <f t="shared" si="12"/>
        <v>257394.65378702851</v>
      </c>
      <c r="S69" s="17"/>
      <c r="T69" s="17">
        <f t="shared" si="13"/>
        <v>0</v>
      </c>
      <c r="U69" s="17"/>
      <c r="V69" s="17">
        <f t="shared" si="14"/>
        <v>0</v>
      </c>
      <c r="X69" s="17">
        <f t="shared" si="18"/>
        <v>257394.65378702851</v>
      </c>
      <c r="Z69" s="42" t="str">
        <f t="shared" si="15"/>
        <v/>
      </c>
    </row>
    <row r="70" spans="2:26" x14ac:dyDescent="0.2">
      <c r="B70" s="26">
        <f t="shared" si="16"/>
        <v>41</v>
      </c>
      <c r="D70" s="1" t="s">
        <v>111</v>
      </c>
      <c r="F70" s="35">
        <f t="shared" si="11"/>
        <v>68466.485990000001</v>
      </c>
      <c r="H70" s="35"/>
      <c r="K70" s="29">
        <v>0</v>
      </c>
      <c r="L70" s="35">
        <f t="shared" si="17"/>
        <v>68466.485990000001</v>
      </c>
      <c r="N70" s="19"/>
      <c r="O70" s="29">
        <v>0</v>
      </c>
      <c r="P70" s="17">
        <f t="shared" si="12"/>
        <v>0</v>
      </c>
      <c r="R70" s="17">
        <f t="shared" si="12"/>
        <v>68466.485990000001</v>
      </c>
      <c r="S70" s="17"/>
      <c r="T70" s="17">
        <f t="shared" si="13"/>
        <v>0</v>
      </c>
      <c r="U70" s="17"/>
      <c r="V70" s="17">
        <f t="shared" si="14"/>
        <v>0</v>
      </c>
      <c r="X70" s="17">
        <f t="shared" si="18"/>
        <v>68466.485990000001</v>
      </c>
      <c r="Z70" s="42" t="str">
        <f t="shared" si="15"/>
        <v/>
      </c>
    </row>
    <row r="71" spans="2:26" x14ac:dyDescent="0.2">
      <c r="B71" s="26">
        <f t="shared" si="16"/>
        <v>42</v>
      </c>
      <c r="D71" s="1" t="s">
        <v>112</v>
      </c>
      <c r="F71" s="35">
        <f t="shared" si="11"/>
        <v>3496978.1869334034</v>
      </c>
      <c r="H71" s="35"/>
      <c r="K71" s="29">
        <v>0</v>
      </c>
      <c r="L71" s="35">
        <f t="shared" si="17"/>
        <v>3496978.1869334034</v>
      </c>
      <c r="N71" s="19"/>
      <c r="O71" s="29">
        <v>0</v>
      </c>
      <c r="P71" s="17">
        <f t="shared" si="12"/>
        <v>0</v>
      </c>
      <c r="R71" s="17">
        <f t="shared" si="12"/>
        <v>0</v>
      </c>
      <c r="S71" s="17"/>
      <c r="T71" s="17">
        <f t="shared" si="13"/>
        <v>0</v>
      </c>
      <c r="U71" s="17"/>
      <c r="V71" s="17">
        <f t="shared" si="14"/>
        <v>3496978.1869334034</v>
      </c>
      <c r="X71" s="17">
        <f t="shared" si="18"/>
        <v>3496978.1869334034</v>
      </c>
      <c r="Z71" s="42" t="str">
        <f t="shared" si="15"/>
        <v/>
      </c>
    </row>
    <row r="72" spans="2:26" x14ac:dyDescent="0.2">
      <c r="B72" s="26">
        <f t="shared" si="16"/>
        <v>43</v>
      </c>
      <c r="D72" s="1" t="s">
        <v>114</v>
      </c>
      <c r="F72" s="35">
        <f t="shared" si="11"/>
        <v>1029780.7535093786</v>
      </c>
      <c r="H72" s="35"/>
      <c r="K72" s="29">
        <v>0</v>
      </c>
      <c r="L72" s="35">
        <f t="shared" si="17"/>
        <v>1029780.7535093786</v>
      </c>
      <c r="N72" s="19"/>
      <c r="O72" s="29">
        <v>0</v>
      </c>
      <c r="P72" s="17">
        <f t="shared" si="12"/>
        <v>0</v>
      </c>
      <c r="R72" s="17">
        <f t="shared" si="12"/>
        <v>0</v>
      </c>
      <c r="S72" s="17"/>
      <c r="T72" s="17">
        <f t="shared" si="13"/>
        <v>0</v>
      </c>
      <c r="U72" s="17"/>
      <c r="V72" s="17">
        <f t="shared" si="14"/>
        <v>1029780.7535093786</v>
      </c>
      <c r="X72" s="17">
        <f t="shared" si="18"/>
        <v>1029780.7535093786</v>
      </c>
      <c r="Z72" s="42" t="str">
        <f t="shared" si="15"/>
        <v/>
      </c>
    </row>
    <row r="73" spans="2:26" x14ac:dyDescent="0.2">
      <c r="B73" s="26">
        <f>B72+1</f>
        <v>44</v>
      </c>
      <c r="D73" s="1" t="s">
        <v>115</v>
      </c>
      <c r="F73" s="35">
        <f t="shared" si="11"/>
        <v>253810.37950131294</v>
      </c>
      <c r="H73" s="35"/>
      <c r="K73" s="29">
        <v>0</v>
      </c>
      <c r="L73" s="35">
        <f t="shared" si="17"/>
        <v>253810.37950131294</v>
      </c>
      <c r="N73" s="19"/>
      <c r="O73" s="29">
        <v>0</v>
      </c>
      <c r="P73" s="17">
        <f t="shared" si="12"/>
        <v>0</v>
      </c>
      <c r="R73" s="17">
        <f t="shared" si="12"/>
        <v>0</v>
      </c>
      <c r="S73" s="17"/>
      <c r="T73" s="17">
        <f t="shared" si="13"/>
        <v>0</v>
      </c>
      <c r="U73" s="17"/>
      <c r="V73" s="17">
        <f t="shared" si="14"/>
        <v>253810.37950131294</v>
      </c>
      <c r="X73" s="17">
        <f t="shared" si="18"/>
        <v>253810.37950131294</v>
      </c>
      <c r="Z73" s="42" t="str">
        <f t="shared" si="15"/>
        <v/>
      </c>
    </row>
    <row r="74" spans="2:26" x14ac:dyDescent="0.2">
      <c r="B74" s="26">
        <f>B73+1</f>
        <v>45</v>
      </c>
      <c r="D74" s="1" t="s">
        <v>116</v>
      </c>
      <c r="F74" s="35">
        <f t="shared" si="11"/>
        <v>7182.6654800000015</v>
      </c>
      <c r="H74" s="35"/>
      <c r="K74" s="29">
        <v>0</v>
      </c>
      <c r="L74" s="35">
        <f t="shared" si="17"/>
        <v>7182.6654800000015</v>
      </c>
      <c r="N74" s="19"/>
      <c r="O74" s="29">
        <v>0</v>
      </c>
      <c r="P74" s="17">
        <f t="shared" si="12"/>
        <v>0</v>
      </c>
      <c r="R74" s="17">
        <f t="shared" si="12"/>
        <v>477.03131475162303</v>
      </c>
      <c r="S74" s="17"/>
      <c r="T74" s="17">
        <f t="shared" si="13"/>
        <v>4318.2255996879157</v>
      </c>
      <c r="U74" s="17"/>
      <c r="V74" s="17">
        <f t="shared" si="14"/>
        <v>2387.408565560464</v>
      </c>
      <c r="X74" s="17">
        <f t="shared" si="18"/>
        <v>7182.6654800000024</v>
      </c>
      <c r="Z74" s="42" t="str">
        <f t="shared" si="15"/>
        <v/>
      </c>
    </row>
    <row r="75" spans="2:26" x14ac:dyDescent="0.2">
      <c r="B75" s="26">
        <f t="shared" si="16"/>
        <v>46</v>
      </c>
      <c r="D75" s="1" t="s">
        <v>131</v>
      </c>
      <c r="F75" s="36">
        <f>SUM(F62:F74)</f>
        <v>14744945.66973339</v>
      </c>
      <c r="H75" s="36">
        <f>SUM(H62:H74)</f>
        <v>0</v>
      </c>
      <c r="L75" s="36">
        <f>SUM(L62:L74)</f>
        <v>14744945.66973339</v>
      </c>
      <c r="P75" s="37">
        <f>SUM(P62:P74)</f>
        <v>0</v>
      </c>
      <c r="Q75" s="158"/>
      <c r="R75" s="37">
        <f>SUM(R62:R74)</f>
        <v>659840.44189868239</v>
      </c>
      <c r="S75" s="38"/>
      <c r="T75" s="37">
        <f>SUM(T62:T74)</f>
        <v>2570860.9560909146</v>
      </c>
      <c r="U75" s="38"/>
      <c r="V75" s="37">
        <f>SUM(V62:V74)</f>
        <v>11514244.271743789</v>
      </c>
      <c r="X75" s="37">
        <f>SUM(X62:X74)</f>
        <v>14744945.66973339</v>
      </c>
      <c r="Z75" s="42" t="str">
        <f t="shared" si="15"/>
        <v/>
      </c>
    </row>
    <row r="76" spans="2:26" x14ac:dyDescent="0.2">
      <c r="X76" s="35"/>
      <c r="Z76" s="42" t="str">
        <f t="shared" si="15"/>
        <v/>
      </c>
    </row>
    <row r="77" spans="2:26" x14ac:dyDescent="0.2">
      <c r="B77" s="26">
        <f>B75+1</f>
        <v>47</v>
      </c>
      <c r="D77" s="1" t="s">
        <v>119</v>
      </c>
      <c r="F77" s="35">
        <f>F33+F55</f>
        <v>412080.8656664947</v>
      </c>
      <c r="H77" s="35"/>
      <c r="K77" s="29">
        <v>0</v>
      </c>
      <c r="L77" s="35">
        <f t="shared" ref="L77" si="19">F77-H77</f>
        <v>412080.8656664947</v>
      </c>
      <c r="N77" s="19"/>
      <c r="O77" s="29">
        <v>0</v>
      </c>
      <c r="P77" s="17">
        <f>P33+P55</f>
        <v>0</v>
      </c>
      <c r="R77" s="17">
        <f>R33+R55</f>
        <v>21591.256497628456</v>
      </c>
      <c r="S77" s="17"/>
      <c r="T77" s="17">
        <f>T33+T55</f>
        <v>50857.828612163132</v>
      </c>
      <c r="U77" s="17"/>
      <c r="V77" s="17">
        <f>V33+V55</f>
        <v>339631.78055670322</v>
      </c>
      <c r="W77" s="17"/>
      <c r="X77" s="17">
        <f>P77+R77+T77+V77</f>
        <v>412080.86566649482</v>
      </c>
      <c r="Z77" s="42" t="str">
        <f t="shared" si="15"/>
        <v/>
      </c>
    </row>
    <row r="78" spans="2:26" x14ac:dyDescent="0.2">
      <c r="X78" s="35"/>
      <c r="Z78" s="42" t="str">
        <f t="shared" si="15"/>
        <v/>
      </c>
    </row>
    <row r="79" spans="2:26" x14ac:dyDescent="0.2">
      <c r="B79" s="26">
        <f>B77+1</f>
        <v>48</v>
      </c>
      <c r="D79" s="1" t="s">
        <v>132</v>
      </c>
      <c r="F79" s="36">
        <f>F75+F77</f>
        <v>15157026.535399884</v>
      </c>
      <c r="H79" s="36">
        <f>H75+H77</f>
        <v>0</v>
      </c>
      <c r="L79" s="36">
        <f>L75+L77</f>
        <v>15157026.535399884</v>
      </c>
      <c r="P79" s="36">
        <f>P75+P77</f>
        <v>0</v>
      </c>
      <c r="Q79" s="216"/>
      <c r="R79" s="36">
        <f>R75+R77</f>
        <v>681431.69839631079</v>
      </c>
      <c r="S79" s="35"/>
      <c r="T79" s="36">
        <f>T75+T77</f>
        <v>2621718.7847030777</v>
      </c>
      <c r="U79" s="35"/>
      <c r="V79" s="36">
        <f>V75+V77</f>
        <v>11853876.052300492</v>
      </c>
      <c r="X79" s="36">
        <f>X75+X77</f>
        <v>15157026.535399886</v>
      </c>
      <c r="Z79" s="42" t="str">
        <f t="shared" si="15"/>
        <v/>
      </c>
    </row>
    <row r="80" spans="2:26" x14ac:dyDescent="0.2">
      <c r="D80" s="8"/>
      <c r="E80" s="11"/>
      <c r="F80" s="11"/>
      <c r="H80" s="11"/>
      <c r="L80" s="11"/>
      <c r="Z80" s="42" t="str">
        <f t="shared" si="15"/>
        <v/>
      </c>
    </row>
    <row r="81" spans="2:26" x14ac:dyDescent="0.2">
      <c r="F81" s="35"/>
      <c r="Z81" s="42" t="str">
        <f t="shared" si="15"/>
        <v/>
      </c>
    </row>
    <row r="82" spans="2:26" x14ac:dyDescent="0.2">
      <c r="D82" s="8" t="s">
        <v>133</v>
      </c>
      <c r="E82" s="34"/>
      <c r="F82" s="34"/>
      <c r="H82" s="34"/>
      <c r="L82" s="34"/>
      <c r="Z82" s="42" t="str">
        <f t="shared" si="15"/>
        <v/>
      </c>
    </row>
    <row r="83" spans="2:26" x14ac:dyDescent="0.2">
      <c r="Z83" s="42" t="str">
        <f t="shared" si="15"/>
        <v/>
      </c>
    </row>
    <row r="84" spans="2:26" x14ac:dyDescent="0.2">
      <c r="B84" s="26">
        <f>B79+1</f>
        <v>49</v>
      </c>
      <c r="D84" s="1" t="s">
        <v>134</v>
      </c>
      <c r="F84" s="35">
        <v>106990.37774285467</v>
      </c>
      <c r="H84" s="35"/>
      <c r="K84" s="29">
        <v>0</v>
      </c>
      <c r="L84" s="35">
        <f t="shared" ref="L84:L88" si="20">F84-H84</f>
        <v>106990.37774285467</v>
      </c>
      <c r="N84" s="19" t="s">
        <v>135</v>
      </c>
      <c r="O84" s="29">
        <v>81</v>
      </c>
      <c r="P84" s="17">
        <v>0</v>
      </c>
      <c r="R84" s="17">
        <v>4345.1165095733522</v>
      </c>
      <c r="S84" s="17"/>
      <c r="T84" s="17">
        <v>18568.37524808753</v>
      </c>
      <c r="U84" s="17"/>
      <c r="V84" s="17">
        <v>84076.885985193789</v>
      </c>
      <c r="X84" s="17">
        <f t="shared" ref="X84:X88" si="21">P84+R84+T84+V84</f>
        <v>106990.37774285467</v>
      </c>
      <c r="Z84" s="42" t="str">
        <f t="shared" si="15"/>
        <v/>
      </c>
    </row>
    <row r="85" spans="2:26" x14ac:dyDescent="0.2">
      <c r="B85" s="26">
        <f>B84+1</f>
        <v>50</v>
      </c>
      <c r="D85" s="1" t="s">
        <v>136</v>
      </c>
      <c r="F85" s="35">
        <v>-5076.4162604167295</v>
      </c>
      <c r="H85" s="35"/>
      <c r="K85" s="29">
        <v>0</v>
      </c>
      <c r="L85" s="35">
        <f t="shared" si="20"/>
        <v>-5076.4162604167295</v>
      </c>
      <c r="N85" s="19" t="s">
        <v>135</v>
      </c>
      <c r="O85" s="29">
        <v>81</v>
      </c>
      <c r="P85" s="17">
        <v>0</v>
      </c>
      <c r="R85" s="17">
        <v>-206.16452215560537</v>
      </c>
      <c r="S85" s="17"/>
      <c r="T85" s="17">
        <v>-881.02130329384931</v>
      </c>
      <c r="U85" s="17"/>
      <c r="V85" s="17">
        <v>-3989.230434967275</v>
      </c>
      <c r="X85" s="17">
        <f t="shared" si="21"/>
        <v>-5076.4162604167295</v>
      </c>
      <c r="Z85" s="42" t="str">
        <f t="shared" si="15"/>
        <v/>
      </c>
    </row>
    <row r="86" spans="2:26" x14ac:dyDescent="0.2">
      <c r="B86" s="26">
        <f t="shared" ref="B86:B89" si="22">B85+1</f>
        <v>51</v>
      </c>
      <c r="D86" s="1" t="s">
        <v>137</v>
      </c>
      <c r="F86" s="35">
        <v>-60186.114249104641</v>
      </c>
      <c r="H86" s="35"/>
      <c r="K86" s="29">
        <v>0</v>
      </c>
      <c r="L86" s="35">
        <f t="shared" si="20"/>
        <v>-60186.114249104641</v>
      </c>
      <c r="N86" s="19" t="s">
        <v>135</v>
      </c>
      <c r="O86" s="29">
        <v>81</v>
      </c>
      <c r="P86" s="17">
        <v>0</v>
      </c>
      <c r="R86" s="17">
        <v>-2444.2915726439505</v>
      </c>
      <c r="S86" s="17"/>
      <c r="T86" s="17">
        <v>-10445.409930111951</v>
      </c>
      <c r="U86" s="17"/>
      <c r="V86" s="17">
        <v>-47296.412746348738</v>
      </c>
      <c r="X86" s="17">
        <f t="shared" si="21"/>
        <v>-60186.114249104641</v>
      </c>
      <c r="Z86" s="42" t="str">
        <f t="shared" si="15"/>
        <v/>
      </c>
    </row>
    <row r="87" spans="2:26" x14ac:dyDescent="0.2">
      <c r="B87" s="26">
        <f t="shared" si="22"/>
        <v>52</v>
      </c>
      <c r="D87" s="1" t="s">
        <v>138</v>
      </c>
      <c r="F87" s="35">
        <v>450894.64997650369</v>
      </c>
      <c r="H87" s="35"/>
      <c r="K87" s="29">
        <v>0</v>
      </c>
      <c r="L87" s="35">
        <f t="shared" si="20"/>
        <v>450894.64997650369</v>
      </c>
      <c r="N87" s="19" t="s">
        <v>109</v>
      </c>
      <c r="O87" s="29">
        <v>99</v>
      </c>
      <c r="P87" s="17">
        <v>0</v>
      </c>
      <c r="R87" s="17">
        <v>450894.64997650369</v>
      </c>
      <c r="S87" s="17"/>
      <c r="T87" s="17">
        <v>0</v>
      </c>
      <c r="U87" s="17"/>
      <c r="V87" s="17">
        <v>0</v>
      </c>
      <c r="X87" s="17">
        <f t="shared" si="21"/>
        <v>450894.64997650369</v>
      </c>
      <c r="Z87" s="42" t="str">
        <f t="shared" si="15"/>
        <v/>
      </c>
    </row>
    <row r="88" spans="2:26" x14ac:dyDescent="0.2">
      <c r="B88" s="26">
        <f t="shared" si="22"/>
        <v>53</v>
      </c>
      <c r="D88" s="1" t="s">
        <v>139</v>
      </c>
      <c r="F88" s="35">
        <v>-130400</v>
      </c>
      <c r="H88" s="35"/>
      <c r="K88" s="29">
        <v>0</v>
      </c>
      <c r="L88" s="35">
        <f t="shared" si="20"/>
        <v>-130400</v>
      </c>
      <c r="N88" s="19" t="s">
        <v>135</v>
      </c>
      <c r="O88" s="29">
        <v>81</v>
      </c>
      <c r="P88" s="17">
        <v>0</v>
      </c>
      <c r="R88" s="17">
        <v>-5295.833184271617</v>
      </c>
      <c r="S88" s="17"/>
      <c r="T88" s="17">
        <v>-22631.15789879825</v>
      </c>
      <c r="U88" s="17"/>
      <c r="V88" s="17">
        <v>-102473.00891693014</v>
      </c>
      <c r="X88" s="17">
        <f t="shared" si="21"/>
        <v>-130400</v>
      </c>
      <c r="Z88" s="42" t="str">
        <f t="shared" si="15"/>
        <v/>
      </c>
    </row>
    <row r="89" spans="2:26" x14ac:dyDescent="0.2">
      <c r="B89" s="26">
        <f t="shared" si="22"/>
        <v>54</v>
      </c>
      <c r="D89" s="1" t="s">
        <v>140</v>
      </c>
      <c r="F89" s="36">
        <f>SUM(F84:F88)</f>
        <v>362222.49720983696</v>
      </c>
      <c r="H89" s="36">
        <f>SUM(H84:H88)</f>
        <v>0</v>
      </c>
      <c r="L89" s="36">
        <f>SUM(L84:L88)</f>
        <v>362222.49720983696</v>
      </c>
      <c r="P89" s="37">
        <f>SUM(P84:P88)</f>
        <v>0</v>
      </c>
      <c r="Q89" s="38"/>
      <c r="R89" s="37">
        <f>SUM(R84:R88)</f>
        <v>447293.47720700584</v>
      </c>
      <c r="S89" s="38"/>
      <c r="T89" s="37">
        <f>SUM(T84:T88)</f>
        <v>-15389.21388411652</v>
      </c>
      <c r="U89" s="38"/>
      <c r="V89" s="37">
        <f>SUM(V84:V88)</f>
        <v>-69681.766113052363</v>
      </c>
      <c r="W89" s="35"/>
      <c r="X89" s="37">
        <f>SUM(X84:X88)</f>
        <v>362222.49720983696</v>
      </c>
      <c r="Z89" s="42" t="str">
        <f t="shared" si="15"/>
        <v/>
      </c>
    </row>
    <row r="90" spans="2:26" x14ac:dyDescent="0.2">
      <c r="Z90" s="42" t="str">
        <f t="shared" si="15"/>
        <v/>
      </c>
    </row>
    <row r="91" spans="2:26" x14ac:dyDescent="0.2">
      <c r="Z91" s="42" t="str">
        <f t="shared" si="15"/>
        <v/>
      </c>
    </row>
    <row r="92" spans="2:26" x14ac:dyDescent="0.2">
      <c r="B92" s="26">
        <f>B89+1</f>
        <v>55</v>
      </c>
      <c r="D92" s="1" t="s">
        <v>141</v>
      </c>
      <c r="F92" s="36">
        <f>F79+F89</f>
        <v>15519249.032609722</v>
      </c>
      <c r="H92" s="36">
        <f>H79+H89</f>
        <v>0</v>
      </c>
      <c r="L92" s="36">
        <f>L79+L89</f>
        <v>15519249.032609722</v>
      </c>
      <c r="P92" s="36">
        <f>P79+P89</f>
        <v>0</v>
      </c>
      <c r="Q92" s="216"/>
      <c r="R92" s="36">
        <f>R79+R89</f>
        <v>1128725.1756033166</v>
      </c>
      <c r="S92" s="35"/>
      <c r="T92" s="36">
        <f>T79+T89</f>
        <v>2606329.5708189611</v>
      </c>
      <c r="U92" s="35"/>
      <c r="V92" s="36">
        <f>V79+V89</f>
        <v>11784194.28618744</v>
      </c>
      <c r="W92" s="35"/>
      <c r="X92" s="36">
        <f>X79+X89</f>
        <v>15519249.032609724</v>
      </c>
      <c r="Z92" s="42" t="str">
        <f t="shared" si="15"/>
        <v/>
      </c>
    </row>
    <row r="93" spans="2:26" x14ac:dyDescent="0.2">
      <c r="F93" s="217"/>
      <c r="Z93" s="42" t="str">
        <f t="shared" si="15"/>
        <v/>
      </c>
    </row>
    <row r="94" spans="2:26" x14ac:dyDescent="0.2">
      <c r="Z94" s="42" t="str">
        <f t="shared" si="15"/>
        <v/>
      </c>
    </row>
    <row r="95" spans="2:26" x14ac:dyDescent="0.2">
      <c r="B95" s="26">
        <f>B92+1</f>
        <v>56</v>
      </c>
      <c r="D95" s="1" t="s">
        <v>142</v>
      </c>
      <c r="F95" s="123">
        <v>6.0821321807016528E-2</v>
      </c>
      <c r="H95" s="165"/>
      <c r="L95" s="123">
        <f>F95</f>
        <v>6.0821321807016528E-2</v>
      </c>
      <c r="P95" s="123">
        <f>$F$95</f>
        <v>6.0821321807016528E-2</v>
      </c>
      <c r="Q95" s="124"/>
      <c r="R95" s="123">
        <f>$F$95</f>
        <v>6.0821321807016528E-2</v>
      </c>
      <c r="S95" s="124"/>
      <c r="T95" s="123">
        <f>$F$95</f>
        <v>6.0821321807016528E-2</v>
      </c>
      <c r="U95" s="124"/>
      <c r="V95" s="123">
        <f>$F$95</f>
        <v>6.0821321807016528E-2</v>
      </c>
      <c r="X95" s="123">
        <f>$F$95</f>
        <v>6.0821321807016528E-2</v>
      </c>
      <c r="Z95" s="42" t="str">
        <f>IF(ROUND(F95,4)=ROUND(X95,4), "", "check")</f>
        <v/>
      </c>
    </row>
    <row r="96" spans="2:26" x14ac:dyDescent="0.2">
      <c r="Z96" s="42" t="str">
        <f t="shared" si="15"/>
        <v/>
      </c>
    </row>
    <row r="97" spans="2:26" x14ac:dyDescent="0.2">
      <c r="B97" s="26">
        <f>B95+1</f>
        <v>57</v>
      </c>
      <c r="D97" s="1" t="s">
        <v>143</v>
      </c>
      <c r="F97" s="36">
        <f>F92*F95</f>
        <v>943901.23961558577</v>
      </c>
      <c r="H97" s="36"/>
      <c r="L97" s="36">
        <f>L92*L95</f>
        <v>943901.23961558577</v>
      </c>
      <c r="P97" s="36">
        <f>P92*P95</f>
        <v>0</v>
      </c>
      <c r="R97" s="36">
        <f>R92*R95</f>
        <v>68650.557137050564</v>
      </c>
      <c r="T97" s="36">
        <f>T92*T95</f>
        <v>158520.4095619233</v>
      </c>
      <c r="V97" s="36">
        <f>V92*V95</f>
        <v>716730.27291661175</v>
      </c>
      <c r="X97" s="37">
        <f t="shared" ref="X97" si="23">P97+R97+T97+V97</f>
        <v>943901.23961558565</v>
      </c>
      <c r="Z97" s="42" t="str">
        <f t="shared" si="15"/>
        <v/>
      </c>
    </row>
    <row r="98" spans="2:26" x14ac:dyDescent="0.2">
      <c r="F98" s="35"/>
      <c r="H98" s="35"/>
      <c r="L98" s="35"/>
      <c r="P98" s="35"/>
      <c r="R98" s="35"/>
      <c r="T98" s="35"/>
      <c r="V98" s="35"/>
      <c r="X98" s="218"/>
      <c r="Z98" s="42" t="str">
        <f t="shared" si="15"/>
        <v/>
      </c>
    </row>
    <row r="99" spans="2:26" x14ac:dyDescent="0.2">
      <c r="F99" s="35"/>
      <c r="H99" s="35"/>
      <c r="L99" s="35"/>
      <c r="P99" s="35"/>
      <c r="R99" s="35"/>
      <c r="T99" s="35"/>
      <c r="V99" s="35"/>
      <c r="X99" s="218"/>
      <c r="Z99" s="42" t="str">
        <f t="shared" si="15"/>
        <v/>
      </c>
    </row>
    <row r="100" spans="2:26" x14ac:dyDescent="0.2">
      <c r="D100" s="8" t="s">
        <v>21</v>
      </c>
      <c r="Z100" s="42" t="str">
        <f t="shared" si="15"/>
        <v/>
      </c>
    </row>
    <row r="101" spans="2:26" x14ac:dyDescent="0.2">
      <c r="Z101" s="42" t="str">
        <f t="shared" si="15"/>
        <v/>
      </c>
    </row>
    <row r="102" spans="2:26" x14ac:dyDescent="0.2">
      <c r="B102" s="26">
        <f>B97+1</f>
        <v>58</v>
      </c>
      <c r="D102" s="1" t="s">
        <v>144</v>
      </c>
      <c r="F102" s="35">
        <v>672899.26923475764</v>
      </c>
      <c r="H102" s="35"/>
      <c r="K102" s="29">
        <v>0</v>
      </c>
      <c r="L102" s="35">
        <f>F102-H102</f>
        <v>672899.26923475764</v>
      </c>
      <c r="N102" s="19" t="s">
        <v>145</v>
      </c>
      <c r="O102" s="29">
        <v>33</v>
      </c>
      <c r="P102" s="17">
        <v>0</v>
      </c>
      <c r="R102" s="17">
        <v>24853.346732706683</v>
      </c>
      <c r="S102" s="17"/>
      <c r="T102" s="17">
        <v>82421.141572556502</v>
      </c>
      <c r="U102" s="17"/>
      <c r="V102" s="17">
        <v>565624.78092949442</v>
      </c>
      <c r="X102" s="17">
        <f t="shared" ref="X102:X103" si="24">P102+R102+T102+V102</f>
        <v>672899.26923475764</v>
      </c>
      <c r="Z102" s="42" t="str">
        <f t="shared" si="15"/>
        <v/>
      </c>
    </row>
    <row r="103" spans="2:26" x14ac:dyDescent="0.2">
      <c r="B103" s="26">
        <f>B102+1</f>
        <v>59</v>
      </c>
      <c r="D103" s="1" t="s">
        <v>119</v>
      </c>
      <c r="F103" s="35">
        <v>57300.730764952459</v>
      </c>
      <c r="H103" s="35"/>
      <c r="K103" s="29">
        <v>0</v>
      </c>
      <c r="L103" s="35">
        <f>F103-H103</f>
        <v>57300.730764952459</v>
      </c>
      <c r="N103" s="19" t="s">
        <v>120</v>
      </c>
      <c r="O103" s="29">
        <v>45</v>
      </c>
      <c r="P103" s="17">
        <v>0</v>
      </c>
      <c r="R103" s="17">
        <v>3002.3106592115464</v>
      </c>
      <c r="S103" s="17"/>
      <c r="T103" s="17">
        <v>7071.8904647083718</v>
      </c>
      <c r="U103" s="17"/>
      <c r="V103" s="17">
        <v>47226.529641032546</v>
      </c>
      <c r="X103" s="17">
        <f t="shared" si="24"/>
        <v>57300.730764952466</v>
      </c>
      <c r="Z103" s="42" t="str">
        <f t="shared" si="15"/>
        <v/>
      </c>
    </row>
    <row r="104" spans="2:26" x14ac:dyDescent="0.2">
      <c r="B104" s="26">
        <f>B103+1</f>
        <v>60</v>
      </c>
      <c r="D104" s="1" t="s">
        <v>146</v>
      </c>
      <c r="F104" s="36">
        <f>SUM(F102:F103)</f>
        <v>730199.99999971013</v>
      </c>
      <c r="H104" s="36">
        <f>SUM(H102:H103)</f>
        <v>0</v>
      </c>
      <c r="L104" s="36">
        <f>SUM(L102:L103)</f>
        <v>730199.99999971013</v>
      </c>
      <c r="P104" s="37">
        <f>SUM(P102:P103)</f>
        <v>0</v>
      </c>
      <c r="R104" s="37">
        <f>SUM(R102:R103)</f>
        <v>27855.65739191823</v>
      </c>
      <c r="T104" s="37">
        <f>SUM(T102:T103)</f>
        <v>89493.032037264871</v>
      </c>
      <c r="V104" s="37">
        <f>SUM(V102:V103)</f>
        <v>612851.31057052698</v>
      </c>
      <c r="X104" s="37">
        <f>SUM(X102:X103)</f>
        <v>730199.99999971013</v>
      </c>
      <c r="Z104" s="42" t="str">
        <f t="shared" si="15"/>
        <v/>
      </c>
    </row>
    <row r="105" spans="2:26" x14ac:dyDescent="0.2">
      <c r="Z105" s="42" t="str">
        <f t="shared" si="15"/>
        <v/>
      </c>
    </row>
    <row r="106" spans="2:26" x14ac:dyDescent="0.2">
      <c r="D106" s="8" t="s">
        <v>147</v>
      </c>
      <c r="F106" s="35"/>
      <c r="H106" s="35"/>
      <c r="L106" s="35"/>
      <c r="P106" s="35"/>
      <c r="R106" s="35"/>
      <c r="T106" s="35"/>
      <c r="V106" s="35"/>
      <c r="X106" s="218"/>
      <c r="Z106" s="42" t="str">
        <f t="shared" si="15"/>
        <v/>
      </c>
    </row>
    <row r="107" spans="2:26" x14ac:dyDescent="0.2">
      <c r="F107" s="35"/>
      <c r="H107" s="35"/>
      <c r="L107" s="35"/>
      <c r="P107" s="35"/>
      <c r="R107" s="35"/>
      <c r="T107" s="35"/>
      <c r="V107" s="35"/>
      <c r="X107" s="218"/>
      <c r="Z107" s="42" t="str">
        <f t="shared" si="15"/>
        <v/>
      </c>
    </row>
    <row r="108" spans="2:26" x14ac:dyDescent="0.2">
      <c r="B108" s="26">
        <f>B104+1</f>
        <v>61</v>
      </c>
      <c r="D108" s="1" t="s">
        <v>148</v>
      </c>
      <c r="F108" s="35">
        <v>121807.67104598368</v>
      </c>
      <c r="H108" s="35"/>
      <c r="K108" s="29">
        <v>0</v>
      </c>
      <c r="L108" s="35">
        <f>F108-H108</f>
        <v>121807.67104598368</v>
      </c>
      <c r="N108" s="19" t="s">
        <v>149</v>
      </c>
      <c r="O108" s="29">
        <v>93</v>
      </c>
      <c r="P108" s="17">
        <v>0</v>
      </c>
      <c r="R108" s="17">
        <v>8859.1519217401892</v>
      </c>
      <c r="S108" s="17"/>
      <c r="T108" s="17">
        <v>20456.591316541941</v>
      </c>
      <c r="U108" s="17"/>
      <c r="V108" s="17">
        <v>92491.927807701548</v>
      </c>
      <c r="X108" s="17">
        <f>P108+R108+T108+V108</f>
        <v>121807.67104598368</v>
      </c>
      <c r="Z108" s="42" t="str">
        <f t="shared" si="15"/>
        <v/>
      </c>
    </row>
    <row r="109" spans="2:26" x14ac:dyDescent="0.2">
      <c r="B109" s="26">
        <f>B108+1</f>
        <v>62</v>
      </c>
      <c r="D109" s="1" t="s">
        <v>150</v>
      </c>
      <c r="F109" s="35">
        <v>125582.50292039152</v>
      </c>
      <c r="H109" s="35"/>
      <c r="K109" s="29">
        <v>0</v>
      </c>
      <c r="L109" s="35">
        <f>F109-H109</f>
        <v>125582.50292039152</v>
      </c>
      <c r="N109" s="19" t="s">
        <v>151</v>
      </c>
      <c r="O109" s="29">
        <v>90</v>
      </c>
      <c r="P109" s="17">
        <v>0</v>
      </c>
      <c r="R109" s="17">
        <v>4332.8583914291694</v>
      </c>
      <c r="S109" s="17"/>
      <c r="T109" s="17">
        <v>25970.862333656336</v>
      </c>
      <c r="U109" s="17"/>
      <c r="V109" s="17">
        <v>95278.782195306019</v>
      </c>
      <c r="W109" s="219"/>
      <c r="X109" s="17">
        <f>P109+R109+T109+V109</f>
        <v>125582.50292039153</v>
      </c>
      <c r="Z109" s="42" t="str">
        <f t="shared" si="15"/>
        <v/>
      </c>
    </row>
    <row r="110" spans="2:26" x14ac:dyDescent="0.2">
      <c r="B110" s="26">
        <f>B109+1</f>
        <v>63</v>
      </c>
      <c r="D110" s="1" t="s">
        <v>152</v>
      </c>
      <c r="F110" s="36">
        <f>SUM(F108:F109)</f>
        <v>247390.17396637518</v>
      </c>
      <c r="H110" s="36">
        <f>SUM(H108:H109)</f>
        <v>0</v>
      </c>
      <c r="L110" s="36">
        <f>SUM(L108:L109)</f>
        <v>247390.17396637518</v>
      </c>
      <c r="P110" s="37">
        <f>SUM(P108:P109)</f>
        <v>0</v>
      </c>
      <c r="R110" s="37">
        <f>SUM(R108:R109)</f>
        <v>13192.010313169358</v>
      </c>
      <c r="T110" s="37">
        <f>SUM(T108:T109)</f>
        <v>46427.45365019828</v>
      </c>
      <c r="V110" s="37">
        <f>SUM(V108:V109)</f>
        <v>187770.71000300755</v>
      </c>
      <c r="X110" s="37">
        <f>SUM(X108:X109)</f>
        <v>247390.17396637521</v>
      </c>
      <c r="Z110" s="42" t="str">
        <f t="shared" si="15"/>
        <v/>
      </c>
    </row>
    <row r="111" spans="2:26" x14ac:dyDescent="0.2">
      <c r="Z111" s="42" t="str">
        <f t="shared" si="15"/>
        <v/>
      </c>
    </row>
    <row r="112" spans="2:26" x14ac:dyDescent="0.2">
      <c r="Z112" s="42" t="str">
        <f t="shared" si="15"/>
        <v/>
      </c>
    </row>
    <row r="113" spans="2:26" x14ac:dyDescent="0.2">
      <c r="D113" s="8" t="s">
        <v>153</v>
      </c>
      <c r="Z113" s="42" t="str">
        <f t="shared" si="15"/>
        <v/>
      </c>
    </row>
    <row r="114" spans="2:26" x14ac:dyDescent="0.2">
      <c r="F114" s="35"/>
      <c r="Z114" s="42" t="str">
        <f t="shared" si="15"/>
        <v/>
      </c>
    </row>
    <row r="115" spans="2:26" x14ac:dyDescent="0.2">
      <c r="D115" s="1" t="s">
        <v>8</v>
      </c>
      <c r="Z115" s="42" t="str">
        <f t="shared" si="15"/>
        <v/>
      </c>
    </row>
    <row r="116" spans="2:26" x14ac:dyDescent="0.2">
      <c r="B116" s="26">
        <f>B110+1</f>
        <v>64</v>
      </c>
      <c r="D116" s="12" t="s">
        <v>154</v>
      </c>
      <c r="F116" s="17">
        <v>2247538.0139059885</v>
      </c>
      <c r="H116" s="17"/>
      <c r="K116" s="29">
        <v>0</v>
      </c>
      <c r="L116" s="35">
        <f t="shared" ref="L116:L159" si="25">F116-H116</f>
        <v>2247538.0139059885</v>
      </c>
      <c r="N116" s="19" t="s">
        <v>155</v>
      </c>
      <c r="O116" s="29">
        <v>39</v>
      </c>
      <c r="P116" s="17">
        <v>2247538.0139059885</v>
      </c>
      <c r="R116" s="17">
        <v>0</v>
      </c>
      <c r="S116" s="17"/>
      <c r="T116" s="17">
        <v>0</v>
      </c>
      <c r="U116" s="17"/>
      <c r="V116" s="17">
        <v>0</v>
      </c>
      <c r="X116" s="17">
        <f t="shared" ref="X116:X131" si="26">P116+R116+T116+V116</f>
        <v>2247538.0139059885</v>
      </c>
      <c r="Z116" s="42" t="str">
        <f t="shared" si="15"/>
        <v/>
      </c>
    </row>
    <row r="117" spans="2:26" x14ac:dyDescent="0.2">
      <c r="B117" s="26">
        <f t="shared" ref="B117:B122" si="27">B116+1</f>
        <v>65</v>
      </c>
      <c r="D117" s="12" t="s">
        <v>156</v>
      </c>
      <c r="F117" s="17">
        <v>24266.29553468162</v>
      </c>
      <c r="H117" s="17"/>
      <c r="K117" s="29">
        <v>0</v>
      </c>
      <c r="L117" s="35">
        <f t="shared" si="25"/>
        <v>24266.29553468162</v>
      </c>
      <c r="N117" s="19" t="s">
        <v>157</v>
      </c>
      <c r="O117" s="29">
        <v>21</v>
      </c>
      <c r="P117" s="17">
        <v>0</v>
      </c>
      <c r="R117" s="17">
        <v>5732.3451488280325</v>
      </c>
      <c r="S117" s="17"/>
      <c r="T117" s="17">
        <v>18533.95038585359</v>
      </c>
      <c r="U117" s="17"/>
      <c r="V117" s="17">
        <v>0</v>
      </c>
      <c r="X117" s="17">
        <f t="shared" si="26"/>
        <v>24266.295534681623</v>
      </c>
      <c r="Z117" s="42" t="str">
        <f t="shared" si="15"/>
        <v/>
      </c>
    </row>
    <row r="118" spans="2:26" x14ac:dyDescent="0.2">
      <c r="B118" s="26">
        <f t="shared" si="27"/>
        <v>66</v>
      </c>
      <c r="D118" s="12" t="s">
        <v>158</v>
      </c>
      <c r="F118" s="17">
        <v>34752.348132451392</v>
      </c>
      <c r="H118" s="17"/>
      <c r="K118" s="29">
        <v>0</v>
      </c>
      <c r="L118" s="35">
        <f t="shared" si="25"/>
        <v>34752.348132451392</v>
      </c>
      <c r="N118" s="19" t="s">
        <v>159</v>
      </c>
      <c r="O118" s="29">
        <v>111</v>
      </c>
      <c r="P118" s="17">
        <v>0</v>
      </c>
      <c r="R118" s="17">
        <v>7509.5133219631934</v>
      </c>
      <c r="S118" s="17"/>
      <c r="T118" s="17">
        <v>10628.242000188779</v>
      </c>
      <c r="U118" s="17"/>
      <c r="V118" s="17">
        <v>16614.592810299422</v>
      </c>
      <c r="X118" s="17">
        <f t="shared" si="26"/>
        <v>34752.348132451392</v>
      </c>
      <c r="Z118" s="42" t="str">
        <f t="shared" si="15"/>
        <v/>
      </c>
    </row>
    <row r="119" spans="2:26" x14ac:dyDescent="0.2">
      <c r="B119" s="26">
        <f t="shared" si="27"/>
        <v>67</v>
      </c>
      <c r="D119" s="12" t="s">
        <v>160</v>
      </c>
      <c r="F119" s="17">
        <v>2669.6763905361131</v>
      </c>
      <c r="H119" s="17"/>
      <c r="K119" s="29">
        <v>0</v>
      </c>
      <c r="L119" s="35">
        <f t="shared" si="25"/>
        <v>2669.6763905361131</v>
      </c>
      <c r="N119" s="19" t="s">
        <v>161</v>
      </c>
      <c r="O119" s="29">
        <v>87</v>
      </c>
      <c r="P119" s="17">
        <v>0</v>
      </c>
      <c r="R119" s="17">
        <v>192.8819400195122</v>
      </c>
      <c r="S119" s="17"/>
      <c r="T119" s="17">
        <v>751.50387464030882</v>
      </c>
      <c r="U119" s="17"/>
      <c r="V119" s="17">
        <v>1725.290575876292</v>
      </c>
      <c r="X119" s="17">
        <f t="shared" si="26"/>
        <v>2669.6763905361131</v>
      </c>
      <c r="Z119" s="42"/>
    </row>
    <row r="120" spans="2:26" x14ac:dyDescent="0.2">
      <c r="B120" s="26">
        <f t="shared" si="27"/>
        <v>68</v>
      </c>
      <c r="D120" s="12" t="s">
        <v>162</v>
      </c>
      <c r="F120" s="17">
        <v>13946.739835347375</v>
      </c>
      <c r="H120" s="17"/>
      <c r="K120" s="29">
        <v>0</v>
      </c>
      <c r="L120" s="35">
        <f t="shared" si="25"/>
        <v>13946.739835347375</v>
      </c>
      <c r="N120" s="19" t="s">
        <v>109</v>
      </c>
      <c r="O120" s="29">
        <v>99</v>
      </c>
      <c r="P120" s="17">
        <v>0</v>
      </c>
      <c r="R120" s="17">
        <v>13946.739835347375</v>
      </c>
      <c r="S120" s="17"/>
      <c r="T120" s="17">
        <v>0</v>
      </c>
      <c r="U120" s="17"/>
      <c r="V120" s="17">
        <v>0</v>
      </c>
      <c r="X120" s="17">
        <f t="shared" si="26"/>
        <v>13946.739835347375</v>
      </c>
      <c r="Z120" s="42" t="str">
        <f t="shared" si="15"/>
        <v/>
      </c>
    </row>
    <row r="121" spans="2:26" x14ac:dyDescent="0.2">
      <c r="B121" s="26">
        <f t="shared" si="27"/>
        <v>69</v>
      </c>
      <c r="D121" s="12" t="s">
        <v>163</v>
      </c>
      <c r="F121" s="17">
        <v>15221.404780000001</v>
      </c>
      <c r="H121" s="17"/>
      <c r="K121" s="29">
        <v>0</v>
      </c>
      <c r="L121" s="35">
        <f>F121-H121</f>
        <v>15221.404780000001</v>
      </c>
      <c r="N121" s="19" t="s">
        <v>164</v>
      </c>
      <c r="O121" s="29">
        <v>108</v>
      </c>
      <c r="P121" s="17">
        <v>0</v>
      </c>
      <c r="R121" s="17">
        <v>0</v>
      </c>
      <c r="S121" s="17"/>
      <c r="T121" s="17">
        <v>15221.404780000001</v>
      </c>
      <c r="U121" s="17"/>
      <c r="V121" s="17">
        <v>0</v>
      </c>
      <c r="X121" s="17">
        <f t="shared" si="26"/>
        <v>15221.404780000001</v>
      </c>
      <c r="Z121" s="42" t="str">
        <f t="shared" si="15"/>
        <v/>
      </c>
    </row>
    <row r="122" spans="2:26" x14ac:dyDescent="0.2">
      <c r="B122" s="26">
        <f t="shared" si="27"/>
        <v>70</v>
      </c>
      <c r="D122" s="12" t="s">
        <v>165</v>
      </c>
      <c r="F122" s="17">
        <v>12004.512029052725</v>
      </c>
      <c r="H122" s="17"/>
      <c r="K122" s="29">
        <v>0</v>
      </c>
      <c r="L122" s="35">
        <f t="shared" si="25"/>
        <v>12004.512029052725</v>
      </c>
      <c r="N122" s="19" t="s">
        <v>166</v>
      </c>
      <c r="O122" s="29">
        <v>51</v>
      </c>
      <c r="P122" s="17">
        <v>0</v>
      </c>
      <c r="R122" s="17">
        <v>0</v>
      </c>
      <c r="S122" s="17"/>
      <c r="T122" s="17">
        <v>1294.5219427863499</v>
      </c>
      <c r="U122" s="17"/>
      <c r="V122" s="17">
        <v>10709.990086266376</v>
      </c>
      <c r="X122" s="17">
        <f t="shared" si="26"/>
        <v>12004.512029052727</v>
      </c>
      <c r="Z122" s="42" t="str">
        <f t="shared" si="15"/>
        <v/>
      </c>
    </row>
    <row r="123" spans="2:26" x14ac:dyDescent="0.2">
      <c r="D123" s="1" t="s">
        <v>9</v>
      </c>
      <c r="Z123" s="42" t="str">
        <f t="shared" si="15"/>
        <v/>
      </c>
    </row>
    <row r="124" spans="2:26" x14ac:dyDescent="0.2">
      <c r="B124" s="26">
        <f>B122+1</f>
        <v>71</v>
      </c>
      <c r="D124" s="12" t="s">
        <v>167</v>
      </c>
      <c r="F124" s="17">
        <v>1640.1810497976596</v>
      </c>
      <c r="H124" s="17"/>
      <c r="K124" s="29">
        <v>0</v>
      </c>
      <c r="L124" s="35">
        <f t="shared" si="25"/>
        <v>1640.1810497976596</v>
      </c>
      <c r="N124" s="19" t="s">
        <v>109</v>
      </c>
      <c r="O124" s="29">
        <v>99</v>
      </c>
      <c r="P124" s="17">
        <v>0</v>
      </c>
      <c r="R124" s="17">
        <v>1640.1810497976596</v>
      </c>
      <c r="S124" s="17"/>
      <c r="T124" s="17">
        <v>0</v>
      </c>
      <c r="U124" s="17"/>
      <c r="V124" s="17">
        <v>0</v>
      </c>
      <c r="X124" s="17">
        <f t="shared" si="26"/>
        <v>1640.1810497976596</v>
      </c>
      <c r="Z124" s="42" t="str">
        <f t="shared" si="15"/>
        <v/>
      </c>
    </row>
    <row r="125" spans="2:26" x14ac:dyDescent="0.2">
      <c r="B125" s="26">
        <f t="shared" ref="B125:B131" si="28">B124+1</f>
        <v>72</v>
      </c>
      <c r="D125" s="12" t="s">
        <v>168</v>
      </c>
      <c r="F125" s="17">
        <v>17097.195056345034</v>
      </c>
      <c r="H125" s="17"/>
      <c r="K125" s="29">
        <v>0</v>
      </c>
      <c r="L125" s="35">
        <f t="shared" si="25"/>
        <v>17097.195056345034</v>
      </c>
      <c r="N125" s="19" t="s">
        <v>169</v>
      </c>
      <c r="O125" s="29">
        <v>96</v>
      </c>
      <c r="P125" s="17">
        <v>0</v>
      </c>
      <c r="R125" s="17">
        <v>14117.785878445757</v>
      </c>
      <c r="S125" s="17"/>
      <c r="T125" s="17">
        <v>2979.4091778992783</v>
      </c>
      <c r="U125" s="17"/>
      <c r="V125" s="17">
        <v>0</v>
      </c>
      <c r="X125" s="17">
        <f t="shared" si="26"/>
        <v>17097.195056345034</v>
      </c>
      <c r="Z125" s="42" t="str">
        <f t="shared" si="15"/>
        <v/>
      </c>
    </row>
    <row r="126" spans="2:26" x14ac:dyDescent="0.2">
      <c r="B126" s="26">
        <f t="shared" si="28"/>
        <v>73</v>
      </c>
      <c r="D126" s="12" t="s">
        <v>170</v>
      </c>
      <c r="F126" s="17">
        <v>1307.4095306239601</v>
      </c>
      <c r="H126" s="17"/>
      <c r="K126" s="29">
        <v>0</v>
      </c>
      <c r="L126" s="35">
        <f t="shared" si="25"/>
        <v>1307.4095306239601</v>
      </c>
      <c r="N126" s="19" t="s">
        <v>109</v>
      </c>
      <c r="O126" s="29">
        <v>99</v>
      </c>
      <c r="P126" s="17">
        <v>0</v>
      </c>
      <c r="R126" s="17">
        <v>1307.4095306239601</v>
      </c>
      <c r="S126" s="17"/>
      <c r="T126" s="17">
        <v>0</v>
      </c>
      <c r="U126" s="17"/>
      <c r="V126" s="17">
        <v>0</v>
      </c>
      <c r="X126" s="17">
        <f t="shared" si="26"/>
        <v>1307.4095306239601</v>
      </c>
      <c r="Z126" s="42" t="str">
        <f t="shared" si="15"/>
        <v/>
      </c>
    </row>
    <row r="127" spans="2:26" x14ac:dyDescent="0.2">
      <c r="B127" s="26">
        <f t="shared" si="28"/>
        <v>74</v>
      </c>
      <c r="D127" s="12" t="s">
        <v>171</v>
      </c>
      <c r="F127" s="17">
        <v>3787.5783081452309</v>
      </c>
      <c r="H127" s="17"/>
      <c r="K127" s="29">
        <v>0</v>
      </c>
      <c r="L127" s="35">
        <f t="shared" si="25"/>
        <v>3787.5783081452309</v>
      </c>
      <c r="N127" s="19" t="s">
        <v>172</v>
      </c>
      <c r="O127" s="29">
        <v>30</v>
      </c>
      <c r="P127" s="17">
        <v>0</v>
      </c>
      <c r="R127" s="17">
        <v>1489.5035949216872</v>
      </c>
      <c r="S127" s="17"/>
      <c r="T127" s="17">
        <v>2298.0747132235433</v>
      </c>
      <c r="U127" s="17"/>
      <c r="V127" s="17">
        <v>0</v>
      </c>
      <c r="X127" s="17">
        <f t="shared" si="26"/>
        <v>3787.5783081452305</v>
      </c>
      <c r="Z127" s="42" t="str">
        <f t="shared" ref="Z127:Z180" si="29">IF(ROUND(F127,4)=ROUND(X127,4), "", "check")</f>
        <v/>
      </c>
    </row>
    <row r="128" spans="2:26" x14ac:dyDescent="0.2">
      <c r="B128" s="26">
        <f t="shared" si="28"/>
        <v>75</v>
      </c>
      <c r="D128" s="12" t="s">
        <v>102</v>
      </c>
      <c r="F128" s="17">
        <v>417.64292401249998</v>
      </c>
      <c r="H128" s="17"/>
      <c r="K128" s="29">
        <v>0</v>
      </c>
      <c r="L128" s="35">
        <f t="shared" si="25"/>
        <v>417.64292401249998</v>
      </c>
      <c r="N128" s="19" t="s">
        <v>109</v>
      </c>
      <c r="O128" s="29">
        <v>99</v>
      </c>
      <c r="P128" s="17">
        <v>0</v>
      </c>
      <c r="R128" s="17">
        <v>417.64292401249998</v>
      </c>
      <c r="S128" s="17"/>
      <c r="T128" s="17">
        <v>0</v>
      </c>
      <c r="U128" s="17"/>
      <c r="V128" s="17">
        <v>0</v>
      </c>
      <c r="X128" s="17">
        <f t="shared" si="26"/>
        <v>417.64292401249998</v>
      </c>
      <c r="Z128" s="42" t="str">
        <f t="shared" si="29"/>
        <v/>
      </c>
    </row>
    <row r="129" spans="2:32" x14ac:dyDescent="0.2">
      <c r="B129" s="26">
        <f t="shared" si="28"/>
        <v>76</v>
      </c>
      <c r="D129" s="12" t="s">
        <v>173</v>
      </c>
      <c r="F129" s="17">
        <v>191.86462860127</v>
      </c>
      <c r="H129" s="17"/>
      <c r="K129" s="29">
        <v>0</v>
      </c>
      <c r="L129" s="35">
        <f t="shared" si="25"/>
        <v>191.86462860127</v>
      </c>
      <c r="N129" s="19" t="s">
        <v>109</v>
      </c>
      <c r="O129" s="29">
        <v>99</v>
      </c>
      <c r="P129" s="17">
        <v>0</v>
      </c>
      <c r="R129" s="17">
        <v>191.86462860127</v>
      </c>
      <c r="S129" s="17"/>
      <c r="T129" s="17">
        <v>0</v>
      </c>
      <c r="U129" s="17"/>
      <c r="V129" s="17">
        <v>0</v>
      </c>
      <c r="X129" s="17">
        <f t="shared" si="26"/>
        <v>191.86462860127</v>
      </c>
      <c r="Z129" s="42" t="str">
        <f t="shared" si="29"/>
        <v/>
      </c>
    </row>
    <row r="130" spans="2:32" x14ac:dyDescent="0.2">
      <c r="B130" s="26">
        <f t="shared" si="28"/>
        <v>77</v>
      </c>
      <c r="D130" s="12" t="s">
        <v>174</v>
      </c>
      <c r="F130" s="17">
        <v>4026.3844920256997</v>
      </c>
      <c r="H130" s="17"/>
      <c r="K130" s="29">
        <v>0</v>
      </c>
      <c r="L130" s="35">
        <f t="shared" si="25"/>
        <v>4026.3844920256997</v>
      </c>
      <c r="N130" s="19" t="s">
        <v>109</v>
      </c>
      <c r="O130" s="29">
        <v>99</v>
      </c>
      <c r="P130" s="17">
        <v>0</v>
      </c>
      <c r="R130" s="17">
        <v>4026.3844920256997</v>
      </c>
      <c r="S130" s="17"/>
      <c r="T130" s="17">
        <v>0</v>
      </c>
      <c r="U130" s="17"/>
      <c r="V130" s="17">
        <v>0</v>
      </c>
      <c r="X130" s="17">
        <f t="shared" si="26"/>
        <v>4026.3844920256997</v>
      </c>
      <c r="Z130" s="42" t="str">
        <f t="shared" si="29"/>
        <v/>
      </c>
    </row>
    <row r="131" spans="2:32" x14ac:dyDescent="0.2">
      <c r="B131" s="26">
        <f t="shared" si="28"/>
        <v>78</v>
      </c>
      <c r="D131" s="12" t="s">
        <v>175</v>
      </c>
      <c r="F131" s="17">
        <v>1816.3293445332881</v>
      </c>
      <c r="H131" s="17"/>
      <c r="K131" s="29">
        <v>0</v>
      </c>
      <c r="L131" s="35">
        <f t="shared" si="25"/>
        <v>1816.3293445332881</v>
      </c>
      <c r="N131" s="19" t="s">
        <v>109</v>
      </c>
      <c r="O131" s="29">
        <v>99</v>
      </c>
      <c r="P131" s="17">
        <v>0</v>
      </c>
      <c r="R131" s="17">
        <v>1816.3293445332881</v>
      </c>
      <c r="S131" s="17"/>
      <c r="T131" s="17">
        <v>0</v>
      </c>
      <c r="U131" s="17"/>
      <c r="V131" s="17">
        <v>0</v>
      </c>
      <c r="X131" s="17">
        <f t="shared" si="26"/>
        <v>1816.3293445332881</v>
      </c>
      <c r="Z131" s="42" t="str">
        <f t="shared" si="29"/>
        <v/>
      </c>
    </row>
    <row r="132" spans="2:32" x14ac:dyDescent="0.2">
      <c r="D132" s="1" t="s">
        <v>10</v>
      </c>
      <c r="Z132" s="42" t="str">
        <f t="shared" si="29"/>
        <v/>
      </c>
    </row>
    <row r="133" spans="2:32" x14ac:dyDescent="0.2">
      <c r="B133" s="26">
        <f>B131+1</f>
        <v>79</v>
      </c>
      <c r="D133" s="1" t="s">
        <v>176</v>
      </c>
      <c r="F133" s="17">
        <v>3740.6240013717302</v>
      </c>
      <c r="K133" s="29">
        <v>0</v>
      </c>
      <c r="L133" s="35">
        <f>F133-H133</f>
        <v>3740.6240013717302</v>
      </c>
      <c r="N133" s="19" t="s">
        <v>164</v>
      </c>
      <c r="O133" s="29">
        <v>108</v>
      </c>
      <c r="P133" s="17">
        <v>0</v>
      </c>
      <c r="R133" s="17">
        <v>0</v>
      </c>
      <c r="S133" s="17"/>
      <c r="T133" s="17">
        <v>3740.6240013717302</v>
      </c>
      <c r="U133" s="17"/>
      <c r="V133" s="17">
        <v>0</v>
      </c>
      <c r="X133" s="17">
        <f t="shared" ref="X133:X136" si="30">P133+R133+T133+V133</f>
        <v>3740.6240013717302</v>
      </c>
      <c r="Z133" s="42" t="str">
        <f t="shared" si="29"/>
        <v/>
      </c>
    </row>
    <row r="134" spans="2:32" x14ac:dyDescent="0.2">
      <c r="B134" s="26">
        <f>B133+1</f>
        <v>80</v>
      </c>
      <c r="D134" s="12" t="s">
        <v>177</v>
      </c>
      <c r="F134" s="17">
        <v>184.23818852302003</v>
      </c>
      <c r="H134" s="17"/>
      <c r="K134" s="29">
        <v>0</v>
      </c>
      <c r="L134" s="35">
        <f t="shared" ref="L134:L136" si="31">F134-H134</f>
        <v>184.23818852302003</v>
      </c>
      <c r="N134" s="19" t="s">
        <v>164</v>
      </c>
      <c r="O134" s="29">
        <v>108</v>
      </c>
      <c r="P134" s="17">
        <v>0</v>
      </c>
      <c r="R134" s="17">
        <v>0</v>
      </c>
      <c r="S134" s="17"/>
      <c r="T134" s="17">
        <v>184.23818852302003</v>
      </c>
      <c r="U134" s="17"/>
      <c r="V134" s="17">
        <v>0</v>
      </c>
      <c r="X134" s="17">
        <f t="shared" si="30"/>
        <v>184.23818852302003</v>
      </c>
      <c r="Z134" s="42" t="str">
        <f t="shared" si="29"/>
        <v/>
      </c>
    </row>
    <row r="135" spans="2:32" x14ac:dyDescent="0.2">
      <c r="B135" s="26">
        <f t="shared" ref="B135:B136" si="32">B134+1</f>
        <v>81</v>
      </c>
      <c r="D135" s="12" t="s">
        <v>171</v>
      </c>
      <c r="F135" s="17">
        <v>5613.0094337191604</v>
      </c>
      <c r="H135" s="17"/>
      <c r="K135" s="29">
        <v>0</v>
      </c>
      <c r="L135" s="35">
        <f t="shared" si="31"/>
        <v>5613.0094337191604</v>
      </c>
      <c r="N135" s="19" t="s">
        <v>164</v>
      </c>
      <c r="O135" s="29">
        <v>108</v>
      </c>
      <c r="P135" s="17">
        <v>0</v>
      </c>
      <c r="R135" s="17">
        <v>0</v>
      </c>
      <c r="S135" s="17"/>
      <c r="T135" s="17">
        <v>5613.0094337191604</v>
      </c>
      <c r="U135" s="17"/>
      <c r="V135" s="17">
        <v>0</v>
      </c>
      <c r="X135" s="17">
        <f t="shared" si="30"/>
        <v>5613.0094337191604</v>
      </c>
      <c r="Z135" s="42" t="str">
        <f t="shared" si="29"/>
        <v/>
      </c>
    </row>
    <row r="136" spans="2:32" x14ac:dyDescent="0.2">
      <c r="B136" s="26">
        <f t="shared" si="32"/>
        <v>82</v>
      </c>
      <c r="D136" s="12" t="s">
        <v>102</v>
      </c>
      <c r="F136" s="17">
        <v>2500.134475710754</v>
      </c>
      <c r="H136" s="17"/>
      <c r="K136" s="29">
        <v>0</v>
      </c>
      <c r="L136" s="35">
        <f t="shared" si="31"/>
        <v>2500.134475710754</v>
      </c>
      <c r="N136" s="19" t="s">
        <v>164</v>
      </c>
      <c r="O136" s="29">
        <v>108</v>
      </c>
      <c r="P136" s="17">
        <v>0</v>
      </c>
      <c r="R136" s="17">
        <v>0</v>
      </c>
      <c r="S136" s="17"/>
      <c r="T136" s="17">
        <v>2500.134475710754</v>
      </c>
      <c r="U136" s="17"/>
      <c r="V136" s="17">
        <v>0</v>
      </c>
      <c r="X136" s="17">
        <f t="shared" si="30"/>
        <v>2500.134475710754</v>
      </c>
      <c r="Z136" s="42" t="str">
        <f t="shared" si="29"/>
        <v/>
      </c>
    </row>
    <row r="137" spans="2:32" x14ac:dyDescent="0.2">
      <c r="D137" s="1" t="s">
        <v>11</v>
      </c>
      <c r="Z137" s="42" t="str">
        <f t="shared" si="29"/>
        <v/>
      </c>
    </row>
    <row r="138" spans="2:32" x14ac:dyDescent="0.2">
      <c r="B138" s="26">
        <f>B136+1</f>
        <v>83</v>
      </c>
      <c r="D138" s="1" t="s">
        <v>176</v>
      </c>
      <c r="F138" s="17">
        <v>10616.772187581613</v>
      </c>
      <c r="K138" s="29">
        <v>0</v>
      </c>
      <c r="L138" s="35">
        <f t="shared" si="25"/>
        <v>10616.772187581613</v>
      </c>
      <c r="N138" s="19" t="s">
        <v>113</v>
      </c>
      <c r="O138" s="29">
        <v>36</v>
      </c>
      <c r="P138" s="17">
        <v>0</v>
      </c>
      <c r="R138" s="17">
        <v>0</v>
      </c>
      <c r="S138" s="17"/>
      <c r="T138" s="17">
        <v>0</v>
      </c>
      <c r="U138" s="17"/>
      <c r="V138" s="17">
        <v>10616.772187581613</v>
      </c>
      <c r="X138" s="17">
        <f t="shared" ref="X138:X143" si="33">P138+R138+T138+V138</f>
        <v>10616.772187581613</v>
      </c>
      <c r="Z138" s="42" t="str">
        <f t="shared" si="29"/>
        <v/>
      </c>
      <c r="AA138" s="151"/>
      <c r="AB138" s="151"/>
      <c r="AC138" s="151"/>
      <c r="AD138" s="151"/>
      <c r="AE138" s="151"/>
      <c r="AF138" s="151"/>
    </row>
    <row r="139" spans="2:32" x14ac:dyDescent="0.2">
      <c r="B139" s="26">
        <f>B138+1</f>
        <v>84</v>
      </c>
      <c r="D139" s="12" t="s">
        <v>178</v>
      </c>
      <c r="F139" s="17">
        <v>22130.98895566666</v>
      </c>
      <c r="H139" s="17"/>
      <c r="K139" s="29">
        <v>0</v>
      </c>
      <c r="L139" s="35">
        <f t="shared" si="25"/>
        <v>22130.98895566666</v>
      </c>
      <c r="N139" s="19" t="s">
        <v>113</v>
      </c>
      <c r="O139" s="29">
        <v>36</v>
      </c>
      <c r="P139" s="17">
        <v>0</v>
      </c>
      <c r="R139" s="17">
        <v>0</v>
      </c>
      <c r="S139" s="17"/>
      <c r="T139" s="17">
        <v>0</v>
      </c>
      <c r="U139" s="17"/>
      <c r="V139" s="17">
        <v>22130.98895566666</v>
      </c>
      <c r="X139" s="17">
        <f t="shared" si="33"/>
        <v>22130.98895566666</v>
      </c>
      <c r="Z139" s="42" t="str">
        <f t="shared" si="29"/>
        <v/>
      </c>
    </row>
    <row r="140" spans="2:32" x14ac:dyDescent="0.2">
      <c r="B140" s="26">
        <f t="shared" ref="B140:B143" si="34">B139+1</f>
        <v>85</v>
      </c>
      <c r="D140" s="12" t="s">
        <v>179</v>
      </c>
      <c r="F140" s="17">
        <v>0</v>
      </c>
      <c r="H140" s="17"/>
      <c r="K140" s="29">
        <v>0</v>
      </c>
      <c r="L140" s="35">
        <f t="shared" si="25"/>
        <v>0</v>
      </c>
      <c r="N140" s="19" t="s">
        <v>113</v>
      </c>
      <c r="O140" s="29">
        <v>36</v>
      </c>
      <c r="P140" s="17">
        <v>0</v>
      </c>
      <c r="R140" s="17">
        <v>0</v>
      </c>
      <c r="S140" s="17"/>
      <c r="T140" s="17">
        <v>0</v>
      </c>
      <c r="U140" s="17"/>
      <c r="V140" s="17">
        <v>0</v>
      </c>
      <c r="X140" s="17">
        <f t="shared" si="33"/>
        <v>0</v>
      </c>
      <c r="Z140" s="42" t="str">
        <f t="shared" si="29"/>
        <v/>
      </c>
    </row>
    <row r="141" spans="2:32" x14ac:dyDescent="0.2">
      <c r="B141" s="26">
        <f t="shared" si="34"/>
        <v>86</v>
      </c>
      <c r="D141" s="12" t="s">
        <v>180</v>
      </c>
      <c r="F141" s="17">
        <v>59329.65715247715</v>
      </c>
      <c r="H141" s="17"/>
      <c r="K141" s="29">
        <v>0</v>
      </c>
      <c r="L141" s="35">
        <f t="shared" si="25"/>
        <v>59329.65715247715</v>
      </c>
      <c r="N141" s="19" t="s">
        <v>113</v>
      </c>
      <c r="O141" s="29">
        <v>36</v>
      </c>
      <c r="P141" s="17">
        <v>0</v>
      </c>
      <c r="R141" s="17">
        <v>0</v>
      </c>
      <c r="S141" s="17"/>
      <c r="T141" s="17">
        <v>0</v>
      </c>
      <c r="U141" s="17"/>
      <c r="V141" s="17">
        <v>59329.65715247715</v>
      </c>
      <c r="X141" s="17">
        <f t="shared" si="33"/>
        <v>59329.65715247715</v>
      </c>
      <c r="Z141" s="42" t="str">
        <f t="shared" si="29"/>
        <v/>
      </c>
    </row>
    <row r="142" spans="2:32" x14ac:dyDescent="0.2">
      <c r="B142" s="26">
        <f t="shared" si="34"/>
        <v>87</v>
      </c>
      <c r="D142" s="12" t="s">
        <v>102</v>
      </c>
      <c r="F142" s="17">
        <v>8901.2312001131213</v>
      </c>
      <c r="H142" s="17"/>
      <c r="K142" s="29">
        <v>0</v>
      </c>
      <c r="L142" s="35">
        <f t="shared" si="25"/>
        <v>8901.2312001131213</v>
      </c>
      <c r="N142" s="19" t="s">
        <v>113</v>
      </c>
      <c r="O142" s="29">
        <v>36</v>
      </c>
      <c r="P142" s="17">
        <v>0</v>
      </c>
      <c r="R142" s="17">
        <v>0</v>
      </c>
      <c r="S142" s="17"/>
      <c r="T142" s="17">
        <v>0</v>
      </c>
      <c r="U142" s="17"/>
      <c r="V142" s="17">
        <v>8901.2312001131213</v>
      </c>
      <c r="X142" s="17">
        <f t="shared" si="33"/>
        <v>8901.2312001131213</v>
      </c>
      <c r="Z142" s="42" t="str">
        <f t="shared" si="29"/>
        <v/>
      </c>
    </row>
    <row r="143" spans="2:32" x14ac:dyDescent="0.2">
      <c r="B143" s="26">
        <f t="shared" si="34"/>
        <v>88</v>
      </c>
      <c r="D143" s="12" t="s">
        <v>181</v>
      </c>
      <c r="F143" s="17">
        <v>352.78073788360939</v>
      </c>
      <c r="H143" s="17"/>
      <c r="K143" s="29">
        <v>0</v>
      </c>
      <c r="L143" s="35">
        <f t="shared" si="25"/>
        <v>352.78073788360939</v>
      </c>
      <c r="N143" s="19" t="s">
        <v>113</v>
      </c>
      <c r="O143" s="29">
        <v>36</v>
      </c>
      <c r="P143" s="17">
        <v>0</v>
      </c>
      <c r="R143" s="17">
        <v>0</v>
      </c>
      <c r="S143" s="17"/>
      <c r="T143" s="17">
        <v>0</v>
      </c>
      <c r="U143" s="17"/>
      <c r="V143" s="17">
        <v>352.78073788360939</v>
      </c>
      <c r="X143" s="17">
        <f t="shared" si="33"/>
        <v>352.78073788360939</v>
      </c>
      <c r="Z143" s="42" t="str">
        <f t="shared" si="29"/>
        <v/>
      </c>
    </row>
    <row r="144" spans="2:32" x14ac:dyDescent="0.2">
      <c r="D144" s="1" t="s">
        <v>27</v>
      </c>
      <c r="J144" s="6"/>
      <c r="Z144" s="42" t="str">
        <f t="shared" si="29"/>
        <v/>
      </c>
    </row>
    <row r="145" spans="2:26" x14ac:dyDescent="0.2">
      <c r="B145" s="26">
        <f>B143+1</f>
        <v>89</v>
      </c>
      <c r="D145" s="12" t="s">
        <v>182</v>
      </c>
      <c r="F145" s="17">
        <v>197654.2230046961</v>
      </c>
      <c r="H145" s="35">
        <v>2940.7050695282501</v>
      </c>
      <c r="J145" s="19" t="s">
        <v>183</v>
      </c>
      <c r="K145" s="29">
        <v>15</v>
      </c>
      <c r="L145" s="35">
        <f t="shared" si="25"/>
        <v>194713.51793516785</v>
      </c>
      <c r="N145" s="19" t="s">
        <v>184</v>
      </c>
      <c r="O145" s="29">
        <v>42</v>
      </c>
      <c r="P145" s="17">
        <v>2546.4739944630078</v>
      </c>
      <c r="R145" s="17">
        <v>7271.6222767735126</v>
      </c>
      <c r="S145" s="17"/>
      <c r="T145" s="17">
        <v>17848.649151574664</v>
      </c>
      <c r="U145" s="17"/>
      <c r="V145" s="17">
        <v>169987.47758188492</v>
      </c>
      <c r="X145" s="17">
        <f t="shared" ref="X145" si="35">P145+R145+T145+V145</f>
        <v>197654.2230046961</v>
      </c>
      <c r="Z145" s="42" t="str">
        <f t="shared" si="29"/>
        <v/>
      </c>
    </row>
    <row r="146" spans="2:26" x14ac:dyDescent="0.2">
      <c r="D146" s="1" t="s">
        <v>28</v>
      </c>
      <c r="Z146" s="42" t="str">
        <f t="shared" si="29"/>
        <v/>
      </c>
    </row>
    <row r="147" spans="2:26" x14ac:dyDescent="0.2">
      <c r="B147" s="26">
        <f>B145+1</f>
        <v>90</v>
      </c>
      <c r="D147" s="12" t="s">
        <v>185</v>
      </c>
      <c r="F147" s="17">
        <v>10182.521136802581</v>
      </c>
      <c r="H147" s="17"/>
      <c r="K147" s="29">
        <v>0</v>
      </c>
      <c r="L147" s="35">
        <f t="shared" si="25"/>
        <v>10182.521136802581</v>
      </c>
      <c r="N147" s="19" t="s">
        <v>113</v>
      </c>
      <c r="O147" s="29">
        <v>36</v>
      </c>
      <c r="P147" s="17">
        <v>0</v>
      </c>
      <c r="R147" s="17">
        <v>0</v>
      </c>
      <c r="S147" s="17"/>
      <c r="T147" s="17">
        <v>0</v>
      </c>
      <c r="U147" s="17"/>
      <c r="V147" s="17">
        <v>10182.521136802581</v>
      </c>
      <c r="X147" s="17">
        <f t="shared" ref="X147:X149" si="36">P147+R147+T147+V147</f>
        <v>10182.521136802581</v>
      </c>
      <c r="Z147" s="42" t="str">
        <f t="shared" si="29"/>
        <v/>
      </c>
    </row>
    <row r="148" spans="2:26" x14ac:dyDescent="0.2">
      <c r="B148" s="26">
        <f>B147+1</f>
        <v>91</v>
      </c>
      <c r="D148" s="12" t="s">
        <v>186</v>
      </c>
      <c r="F148" s="17">
        <v>150927.52203758305</v>
      </c>
      <c r="H148" s="17"/>
      <c r="K148" s="29">
        <v>0</v>
      </c>
      <c r="L148" s="35">
        <f t="shared" si="25"/>
        <v>150927.52203758305</v>
      </c>
      <c r="N148" s="19" t="s">
        <v>113</v>
      </c>
      <c r="O148" s="29">
        <v>36</v>
      </c>
      <c r="P148" s="17">
        <v>0</v>
      </c>
      <c r="R148" s="17">
        <v>0</v>
      </c>
      <c r="S148" s="17"/>
      <c r="T148" s="17">
        <v>0</v>
      </c>
      <c r="U148" s="17"/>
      <c r="V148" s="17">
        <v>150927.52203758305</v>
      </c>
      <c r="X148" s="17">
        <f t="shared" si="36"/>
        <v>150927.52203758305</v>
      </c>
      <c r="Z148" s="42" t="str">
        <f t="shared" si="29"/>
        <v/>
      </c>
    </row>
    <row r="149" spans="2:26" x14ac:dyDescent="0.2">
      <c r="B149" s="26">
        <f t="shared" ref="B149" si="37">B148+1</f>
        <v>92</v>
      </c>
      <c r="D149" s="12" t="s">
        <v>187</v>
      </c>
      <c r="F149" s="17">
        <v>32154.405162180323</v>
      </c>
      <c r="H149" s="17"/>
      <c r="K149" s="29">
        <v>0</v>
      </c>
      <c r="L149" s="35">
        <f t="shared" si="25"/>
        <v>32154.405162180323</v>
      </c>
      <c r="N149" s="19" t="s">
        <v>113</v>
      </c>
      <c r="O149" s="29">
        <v>36</v>
      </c>
      <c r="P149" s="17">
        <v>0</v>
      </c>
      <c r="R149" s="17">
        <v>0</v>
      </c>
      <c r="S149" s="17"/>
      <c r="T149" s="17">
        <v>0</v>
      </c>
      <c r="U149" s="17"/>
      <c r="V149" s="17">
        <v>32154.405162180323</v>
      </c>
      <c r="X149" s="17">
        <f t="shared" si="36"/>
        <v>32154.405162180323</v>
      </c>
      <c r="Z149" s="42" t="str">
        <f t="shared" si="29"/>
        <v/>
      </c>
    </row>
    <row r="150" spans="2:26" x14ac:dyDescent="0.2">
      <c r="D150" s="1" t="s">
        <v>29</v>
      </c>
      <c r="Z150" s="42" t="str">
        <f t="shared" si="29"/>
        <v/>
      </c>
    </row>
    <row r="151" spans="2:26" x14ac:dyDescent="0.2">
      <c r="B151" s="26">
        <f>B149+1</f>
        <v>93</v>
      </c>
      <c r="D151" s="12" t="s">
        <v>168</v>
      </c>
      <c r="F151" s="17">
        <v>4294.5103658632952</v>
      </c>
      <c r="H151" s="35">
        <v>1708.3898809221498</v>
      </c>
      <c r="J151" s="19" t="s">
        <v>188</v>
      </c>
      <c r="K151" s="29">
        <v>9</v>
      </c>
      <c r="L151" s="35">
        <f>F151-H151</f>
        <v>2586.1204849411452</v>
      </c>
      <c r="N151" s="19" t="s">
        <v>113</v>
      </c>
      <c r="O151" s="29">
        <v>36</v>
      </c>
      <c r="P151" s="17">
        <v>1295.4715209674002</v>
      </c>
      <c r="R151" s="17">
        <v>0</v>
      </c>
      <c r="S151" s="17"/>
      <c r="T151" s="17">
        <v>0</v>
      </c>
      <c r="U151" s="17"/>
      <c r="V151" s="17">
        <v>2999.0388448958947</v>
      </c>
      <c r="X151" s="17">
        <f t="shared" ref="X151:X157" si="38">P151+R151+T151+V151</f>
        <v>4294.5103658632952</v>
      </c>
      <c r="Z151" s="42" t="str">
        <f t="shared" si="29"/>
        <v/>
      </c>
    </row>
    <row r="152" spans="2:26" x14ac:dyDescent="0.2">
      <c r="B152" s="26">
        <f>B151+1</f>
        <v>94</v>
      </c>
      <c r="D152" s="12" t="s">
        <v>189</v>
      </c>
      <c r="F152" s="17">
        <v>19535.319138357758</v>
      </c>
      <c r="H152" s="17"/>
      <c r="K152" s="29">
        <v>0</v>
      </c>
      <c r="L152" s="35">
        <f t="shared" ref="L152:L156" si="39">F152-H152</f>
        <v>19535.319138357758</v>
      </c>
      <c r="N152" s="19" t="s">
        <v>113</v>
      </c>
      <c r="O152" s="29">
        <v>36</v>
      </c>
      <c r="P152" s="17">
        <v>0</v>
      </c>
      <c r="R152" s="17">
        <v>0</v>
      </c>
      <c r="S152" s="17"/>
      <c r="T152" s="17">
        <v>0</v>
      </c>
      <c r="U152" s="17"/>
      <c r="V152" s="17">
        <v>19535.319138357758</v>
      </c>
      <c r="X152" s="17">
        <f t="shared" si="38"/>
        <v>19535.319138357758</v>
      </c>
      <c r="Z152" s="42" t="str">
        <f t="shared" si="29"/>
        <v/>
      </c>
    </row>
    <row r="153" spans="2:26" x14ac:dyDescent="0.2">
      <c r="B153" s="26">
        <f>B152+1</f>
        <v>95</v>
      </c>
      <c r="D153" s="12" t="s">
        <v>190</v>
      </c>
      <c r="F153" s="17">
        <v>23437.232127810334</v>
      </c>
      <c r="H153" s="17"/>
      <c r="K153" s="29">
        <v>0</v>
      </c>
      <c r="L153" s="35">
        <f t="shared" si="39"/>
        <v>23437.232127810334</v>
      </c>
      <c r="N153" s="19" t="s">
        <v>113</v>
      </c>
      <c r="O153" s="29">
        <v>36</v>
      </c>
      <c r="P153" s="17">
        <v>0</v>
      </c>
      <c r="R153" s="17">
        <v>0</v>
      </c>
      <c r="S153" s="17"/>
      <c r="T153" s="17">
        <v>0</v>
      </c>
      <c r="U153" s="17"/>
      <c r="V153" s="17">
        <v>23437.232127810334</v>
      </c>
      <c r="X153" s="17">
        <f t="shared" si="38"/>
        <v>23437.232127810334</v>
      </c>
      <c r="Z153" s="42" t="str">
        <f t="shared" si="29"/>
        <v/>
      </c>
    </row>
    <row r="154" spans="2:26" x14ac:dyDescent="0.2">
      <c r="B154" s="26">
        <f t="shared" ref="B154:B157" si="40">B153+1</f>
        <v>96</v>
      </c>
      <c r="D154" s="12" t="s">
        <v>191</v>
      </c>
      <c r="F154" s="17">
        <v>47499.389818864729</v>
      </c>
      <c r="H154" s="17"/>
      <c r="K154" s="29">
        <v>0</v>
      </c>
      <c r="L154" s="35">
        <f t="shared" si="39"/>
        <v>47499.389818864729</v>
      </c>
      <c r="N154" s="19" t="s">
        <v>113</v>
      </c>
      <c r="O154" s="29">
        <v>36</v>
      </c>
      <c r="P154" s="17">
        <v>0</v>
      </c>
      <c r="R154" s="17">
        <v>0</v>
      </c>
      <c r="S154" s="17"/>
      <c r="T154" s="17">
        <v>0</v>
      </c>
      <c r="U154" s="17"/>
      <c r="V154" s="17">
        <v>47499.389818864729</v>
      </c>
      <c r="X154" s="17">
        <f t="shared" si="38"/>
        <v>47499.389818864729</v>
      </c>
      <c r="Z154" s="42" t="str">
        <f t="shared" si="29"/>
        <v/>
      </c>
    </row>
    <row r="155" spans="2:26" x14ac:dyDescent="0.2">
      <c r="B155" s="26">
        <f t="shared" si="40"/>
        <v>97</v>
      </c>
      <c r="D155" s="12" t="s">
        <v>192</v>
      </c>
      <c r="F155" s="17">
        <v>6052.9452734375218</v>
      </c>
      <c r="H155" s="17"/>
      <c r="K155" s="29">
        <v>0</v>
      </c>
      <c r="L155" s="35">
        <f t="shared" si="39"/>
        <v>6052.9452734375218</v>
      </c>
      <c r="N155" s="19" t="s">
        <v>113</v>
      </c>
      <c r="O155" s="29">
        <v>36</v>
      </c>
      <c r="P155" s="17">
        <v>0</v>
      </c>
      <c r="R155" s="17">
        <v>0</v>
      </c>
      <c r="S155" s="17"/>
      <c r="T155" s="17">
        <v>0</v>
      </c>
      <c r="U155" s="17"/>
      <c r="V155" s="17">
        <v>6052.9452734375218</v>
      </c>
      <c r="X155" s="17">
        <f t="shared" si="38"/>
        <v>6052.9452734375218</v>
      </c>
      <c r="Z155" s="42" t="str">
        <f t="shared" si="29"/>
        <v/>
      </c>
    </row>
    <row r="156" spans="2:26" x14ac:dyDescent="0.2">
      <c r="B156" s="26">
        <f t="shared" si="40"/>
        <v>98</v>
      </c>
      <c r="D156" s="12" t="s">
        <v>193</v>
      </c>
      <c r="F156" s="17">
        <v>6258.7532042938401</v>
      </c>
      <c r="H156" s="17"/>
      <c r="K156" s="29">
        <v>0</v>
      </c>
      <c r="L156" s="35">
        <f t="shared" si="39"/>
        <v>6258.7532042938401</v>
      </c>
      <c r="N156" s="19" t="s">
        <v>113</v>
      </c>
      <c r="O156" s="29">
        <v>36</v>
      </c>
      <c r="P156" s="17">
        <v>0</v>
      </c>
      <c r="R156" s="17">
        <v>0</v>
      </c>
      <c r="S156" s="17"/>
      <c r="T156" s="17">
        <v>0</v>
      </c>
      <c r="U156" s="17"/>
      <c r="V156" s="17">
        <v>6258.7532042938401</v>
      </c>
      <c r="X156" s="17">
        <f t="shared" si="38"/>
        <v>6258.7532042938401</v>
      </c>
      <c r="Z156" s="42" t="str">
        <f t="shared" si="29"/>
        <v/>
      </c>
    </row>
    <row r="157" spans="2:26" x14ac:dyDescent="0.2">
      <c r="B157" s="26">
        <f t="shared" si="40"/>
        <v>99</v>
      </c>
      <c r="D157" s="12" t="s">
        <v>194</v>
      </c>
      <c r="F157" s="17">
        <v>21966.003061248291</v>
      </c>
      <c r="H157" s="35">
        <v>10151.221525209376</v>
      </c>
      <c r="J157" s="19" t="s">
        <v>195</v>
      </c>
      <c r="K157" s="29">
        <v>18</v>
      </c>
      <c r="L157" s="35">
        <f>F157-H157</f>
        <v>11814.781536038916</v>
      </c>
      <c r="N157" s="19" t="s">
        <v>113</v>
      </c>
      <c r="O157" s="29">
        <v>36</v>
      </c>
      <c r="P157" s="17">
        <v>10151.221525209376</v>
      </c>
      <c r="R157" s="17">
        <v>0</v>
      </c>
      <c r="S157" s="17"/>
      <c r="T157" s="17">
        <v>0</v>
      </c>
      <c r="U157" s="17"/>
      <c r="V157" s="17">
        <v>11814.781536038916</v>
      </c>
      <c r="X157" s="17">
        <f t="shared" si="38"/>
        <v>21966.003061248291</v>
      </c>
      <c r="Z157" s="42" t="str">
        <f t="shared" si="29"/>
        <v/>
      </c>
    </row>
    <row r="158" spans="2:26" x14ac:dyDescent="0.2">
      <c r="D158" s="1" t="s">
        <v>30</v>
      </c>
      <c r="Z158" s="42" t="str">
        <f t="shared" si="29"/>
        <v/>
      </c>
    </row>
    <row r="159" spans="2:26" x14ac:dyDescent="0.2">
      <c r="B159" s="26">
        <f>B157+1</f>
        <v>100</v>
      </c>
      <c r="D159" s="12" t="s">
        <v>31</v>
      </c>
      <c r="F159" s="17">
        <v>176362.21253862113</v>
      </c>
      <c r="H159" s="35">
        <v>2531.2823068200137</v>
      </c>
      <c r="J159" s="19" t="s">
        <v>196</v>
      </c>
      <c r="K159" s="29">
        <v>12</v>
      </c>
      <c r="L159" s="35">
        <f t="shared" si="25"/>
        <v>173830.93023180112</v>
      </c>
      <c r="N159" s="19" t="s">
        <v>197</v>
      </c>
      <c r="O159" s="29">
        <v>54</v>
      </c>
      <c r="P159" s="17">
        <v>2104.1517941099964</v>
      </c>
      <c r="R159" s="17">
        <v>10406.168494020047</v>
      </c>
      <c r="S159" s="17"/>
      <c r="T159" s="17">
        <v>12393.267122205592</v>
      </c>
      <c r="U159" s="17"/>
      <c r="V159" s="17">
        <v>151458.62512828546</v>
      </c>
      <c r="X159" s="17">
        <f t="shared" ref="X159:X160" si="41">P159+R159+T159+V159</f>
        <v>176362.2125386211</v>
      </c>
      <c r="Z159" s="42" t="str">
        <f t="shared" si="29"/>
        <v/>
      </c>
    </row>
    <row r="160" spans="2:26" x14ac:dyDescent="0.2">
      <c r="B160" s="26">
        <f>B159+1</f>
        <v>101</v>
      </c>
      <c r="D160" s="12" t="s">
        <v>32</v>
      </c>
      <c r="F160" s="38">
        <v>218020.94145853553</v>
      </c>
      <c r="H160" s="35">
        <v>5865.9645385754357</v>
      </c>
      <c r="J160" s="19" t="s">
        <v>198</v>
      </c>
      <c r="K160" s="29">
        <v>6</v>
      </c>
      <c r="L160" s="35">
        <f>F160-H160</f>
        <v>212154.97691996009</v>
      </c>
      <c r="N160" s="19" t="s">
        <v>199</v>
      </c>
      <c r="O160" s="29">
        <v>84</v>
      </c>
      <c r="P160" s="38">
        <v>4758.6044086021757</v>
      </c>
      <c r="R160" s="38">
        <v>13722.899779797011</v>
      </c>
      <c r="S160" s="38"/>
      <c r="T160" s="38">
        <v>15289.379593203623</v>
      </c>
      <c r="U160" s="38"/>
      <c r="V160" s="38">
        <v>184250.05767693275</v>
      </c>
      <c r="X160" s="38">
        <f t="shared" si="41"/>
        <v>218020.94145853556</v>
      </c>
      <c r="Z160" s="42" t="str">
        <f t="shared" si="29"/>
        <v/>
      </c>
    </row>
    <row r="161" spans="2:26" x14ac:dyDescent="0.2">
      <c r="X161" s="35"/>
      <c r="Z161" s="42" t="str">
        <f t="shared" si="29"/>
        <v/>
      </c>
    </row>
    <row r="162" spans="2:26" x14ac:dyDescent="0.2">
      <c r="B162" s="26">
        <f>B160+1</f>
        <v>102</v>
      </c>
      <c r="D162" s="1" t="s">
        <v>200</v>
      </c>
      <c r="F162" s="37">
        <f>SUM(F116:F160)</f>
        <v>3408398.9906034837</v>
      </c>
      <c r="H162" s="37">
        <f>SUM(H116:H160)</f>
        <v>23197.563321055226</v>
      </c>
      <c r="L162" s="37">
        <f>SUM(L116:L160)</f>
        <v>3385201.4272824293</v>
      </c>
      <c r="P162" s="37">
        <f>SUM(P116:P160)</f>
        <v>2268393.9371493408</v>
      </c>
      <c r="Q162" s="35"/>
      <c r="R162" s="37">
        <f>SUM(R116:R160)</f>
        <v>83789.27223971051</v>
      </c>
      <c r="S162" s="35"/>
      <c r="T162" s="37">
        <f>SUM(T116:T160)</f>
        <v>109276.4088409004</v>
      </c>
      <c r="U162" s="35"/>
      <c r="V162" s="37">
        <f>SUM(V116:V160)</f>
        <v>946939.3723735325</v>
      </c>
      <c r="X162" s="37">
        <f>SUM(X116:X160)</f>
        <v>3408398.9906034837</v>
      </c>
      <c r="Z162" s="42" t="str">
        <f t="shared" si="29"/>
        <v/>
      </c>
    </row>
    <row r="163" spans="2:26" x14ac:dyDescent="0.2">
      <c r="Z163" s="42" t="str">
        <f t="shared" si="29"/>
        <v/>
      </c>
    </row>
    <row r="164" spans="2:26" ht="13.5" thickBot="1" x14ac:dyDescent="0.25">
      <c r="B164" s="26">
        <f>B162+1</f>
        <v>103</v>
      </c>
      <c r="D164" s="1" t="s">
        <v>201</v>
      </c>
      <c r="F164" s="39">
        <f>F162+F104+F110+F97</f>
        <v>5329890.4041851545</v>
      </c>
      <c r="H164" s="39">
        <f>H162+H104+H110+H97</f>
        <v>23197.563321055226</v>
      </c>
      <c r="L164" s="39">
        <f>L162+L104+L110+L97</f>
        <v>5306692.8408641005</v>
      </c>
      <c r="P164" s="39">
        <f>P162+P104+P110+P97</f>
        <v>2268393.9371493408</v>
      </c>
      <c r="R164" s="39">
        <f>R162+R104+R110+R97</f>
        <v>193487.49708184868</v>
      </c>
      <c r="T164" s="39">
        <f>T162+T104+T110+T97</f>
        <v>403717.30409028684</v>
      </c>
      <c r="V164" s="39">
        <f>V162+V104+V110+V97</f>
        <v>2464291.6658636788</v>
      </c>
      <c r="X164" s="39">
        <f>X162+X104+X110+X97</f>
        <v>5329890.4041851545</v>
      </c>
      <c r="Z164" s="42" t="str">
        <f t="shared" si="29"/>
        <v/>
      </c>
    </row>
    <row r="165" spans="2:26" ht="13.5" thickTop="1" x14ac:dyDescent="0.2">
      <c r="F165" s="35"/>
      <c r="H165" s="35"/>
      <c r="L165" s="35"/>
      <c r="P165" s="35"/>
      <c r="R165" s="35"/>
      <c r="T165" s="35"/>
      <c r="V165" s="35"/>
      <c r="X165" s="35"/>
      <c r="Z165" s="42" t="str">
        <f t="shared" si="29"/>
        <v/>
      </c>
    </row>
    <row r="166" spans="2:26" x14ac:dyDescent="0.2">
      <c r="F166" s="35"/>
      <c r="H166" s="35"/>
      <c r="L166" s="35"/>
      <c r="P166" s="35"/>
      <c r="R166" s="35"/>
      <c r="T166" s="35"/>
      <c r="V166" s="35"/>
      <c r="X166" s="35"/>
      <c r="Z166" s="42" t="str">
        <f t="shared" si="29"/>
        <v/>
      </c>
    </row>
    <row r="167" spans="2:26" x14ac:dyDescent="0.2">
      <c r="F167" s="35"/>
      <c r="H167" s="35"/>
      <c r="L167" s="35"/>
      <c r="P167" s="35"/>
      <c r="R167" s="35"/>
      <c r="T167" s="35"/>
      <c r="V167" s="35"/>
      <c r="X167" s="35"/>
      <c r="Z167" s="42" t="str">
        <f t="shared" si="29"/>
        <v/>
      </c>
    </row>
    <row r="168" spans="2:26" x14ac:dyDescent="0.2">
      <c r="D168" s="8" t="s">
        <v>35</v>
      </c>
      <c r="X168" s="35"/>
      <c r="Z168" s="42" t="str">
        <f t="shared" si="29"/>
        <v/>
      </c>
    </row>
    <row r="169" spans="2:26" x14ac:dyDescent="0.2">
      <c r="D169" s="8"/>
      <c r="F169" s="17"/>
      <c r="H169" s="17"/>
      <c r="L169" s="35"/>
      <c r="N169" s="19"/>
      <c r="P169" s="17"/>
      <c r="R169" s="17"/>
      <c r="S169" s="17"/>
      <c r="T169" s="17"/>
      <c r="U169" s="17"/>
      <c r="V169" s="17"/>
      <c r="X169" s="17"/>
      <c r="Z169" s="42" t="str">
        <f t="shared" si="29"/>
        <v/>
      </c>
    </row>
    <row r="170" spans="2:26" x14ac:dyDescent="0.2">
      <c r="B170" s="26">
        <f>B164+1</f>
        <v>104</v>
      </c>
      <c r="D170" s="1" t="s">
        <v>202</v>
      </c>
      <c r="F170" s="17">
        <v>2942.6114096800702</v>
      </c>
      <c r="H170" s="17"/>
      <c r="K170" s="29">
        <v>0</v>
      </c>
      <c r="L170" s="35">
        <f t="shared" ref="L170" si="42">F170-H170</f>
        <v>2942.6114096800702</v>
      </c>
      <c r="N170" s="19" t="s">
        <v>155</v>
      </c>
      <c r="O170" s="29">
        <v>39</v>
      </c>
      <c r="P170" s="17">
        <v>2942.6114096800702</v>
      </c>
      <c r="R170" s="17">
        <v>0</v>
      </c>
      <c r="S170" s="17"/>
      <c r="T170" s="17">
        <v>0</v>
      </c>
      <c r="U170" s="17"/>
      <c r="V170" s="17">
        <v>0</v>
      </c>
      <c r="X170" s="17">
        <f t="shared" ref="X170:X176" si="43">P170+R170+T170+V170</f>
        <v>2942.6114096800702</v>
      </c>
      <c r="Z170" s="42" t="str">
        <f t="shared" si="29"/>
        <v/>
      </c>
    </row>
    <row r="171" spans="2:26" x14ac:dyDescent="0.2">
      <c r="B171" s="26">
        <f t="shared" ref="B171:B176" si="44">B170+1</f>
        <v>105</v>
      </c>
      <c r="D171" s="1" t="s">
        <v>203</v>
      </c>
      <c r="F171" s="17">
        <v>2421.6385455058507</v>
      </c>
      <c r="H171" s="17"/>
      <c r="K171" s="29">
        <v>0</v>
      </c>
      <c r="L171" s="35">
        <f>F171-H171</f>
        <v>2421.6385455058507</v>
      </c>
      <c r="N171" s="19" t="s">
        <v>155</v>
      </c>
      <c r="O171" s="29">
        <v>39</v>
      </c>
      <c r="P171" s="17">
        <v>2421.6385455058507</v>
      </c>
      <c r="R171" s="17">
        <v>0</v>
      </c>
      <c r="S171" s="17"/>
      <c r="T171" s="17">
        <v>0</v>
      </c>
      <c r="U171" s="17"/>
      <c r="V171" s="17">
        <v>0</v>
      </c>
      <c r="X171" s="17">
        <f t="shared" si="43"/>
        <v>2421.6385455058507</v>
      </c>
      <c r="Z171" s="42" t="str">
        <f t="shared" si="29"/>
        <v/>
      </c>
    </row>
    <row r="172" spans="2:26" x14ac:dyDescent="0.2">
      <c r="B172" s="26">
        <f t="shared" si="44"/>
        <v>106</v>
      </c>
      <c r="D172" s="1" t="s">
        <v>204</v>
      </c>
      <c r="F172" s="17">
        <v>15336.5926054518</v>
      </c>
      <c r="H172" s="17"/>
      <c r="K172" s="29">
        <v>0</v>
      </c>
      <c r="L172" s="35">
        <f>F172-H172</f>
        <v>15336.5926054518</v>
      </c>
      <c r="N172" s="19" t="s">
        <v>155</v>
      </c>
      <c r="O172" s="29">
        <v>39</v>
      </c>
      <c r="P172" s="17">
        <v>15336.5926054518</v>
      </c>
      <c r="R172" s="17">
        <v>0</v>
      </c>
      <c r="S172" s="17"/>
      <c r="T172" s="17">
        <v>0</v>
      </c>
      <c r="U172" s="17"/>
      <c r="V172" s="17">
        <v>0</v>
      </c>
      <c r="X172" s="17">
        <f t="shared" si="43"/>
        <v>15336.5926054518</v>
      </c>
      <c r="Z172" s="42" t="str">
        <f>IF(ROUND(F172,4)=ROUND(X172,4), "", "check")</f>
        <v/>
      </c>
    </row>
    <row r="173" spans="2:26" x14ac:dyDescent="0.2">
      <c r="B173" s="26">
        <f t="shared" si="44"/>
        <v>107</v>
      </c>
      <c r="D173" s="1" t="s">
        <v>205</v>
      </c>
      <c r="F173" s="17">
        <v>26870.623617239937</v>
      </c>
      <c r="H173" s="17"/>
      <c r="K173" s="29">
        <v>0</v>
      </c>
      <c r="L173" s="35">
        <f>F173-H173</f>
        <v>26870.623617239937</v>
      </c>
      <c r="N173" s="19" t="s">
        <v>113</v>
      </c>
      <c r="O173" s="29">
        <v>36</v>
      </c>
      <c r="P173" s="17">
        <v>0</v>
      </c>
      <c r="R173" s="17">
        <v>0</v>
      </c>
      <c r="S173" s="17"/>
      <c r="T173" s="17">
        <v>0</v>
      </c>
      <c r="U173" s="17"/>
      <c r="V173" s="17">
        <v>26870.623617239937</v>
      </c>
      <c r="X173" s="17">
        <f t="shared" si="43"/>
        <v>26870.623617239937</v>
      </c>
      <c r="Z173" s="42" t="str">
        <f t="shared" si="29"/>
        <v/>
      </c>
    </row>
    <row r="174" spans="2:26" x14ac:dyDescent="0.2">
      <c r="B174" s="26">
        <f>B173+1</f>
        <v>108</v>
      </c>
      <c r="D174" s="1" t="s">
        <v>206</v>
      </c>
      <c r="F174" s="17">
        <v>14283.139384300001</v>
      </c>
      <c r="H174" s="17"/>
      <c r="K174" s="29">
        <v>0</v>
      </c>
      <c r="L174" s="35">
        <f t="shared" ref="L174:L176" si="45">F174-H174</f>
        <v>14283.139384300001</v>
      </c>
      <c r="N174" s="19" t="s">
        <v>113</v>
      </c>
      <c r="O174" s="29">
        <v>36</v>
      </c>
      <c r="P174" s="17">
        <v>0</v>
      </c>
      <c r="R174" s="17">
        <v>0</v>
      </c>
      <c r="S174" s="17"/>
      <c r="T174" s="17">
        <v>0</v>
      </c>
      <c r="U174" s="17"/>
      <c r="V174" s="17">
        <v>14283.139384300001</v>
      </c>
      <c r="X174" s="17">
        <f t="shared" si="43"/>
        <v>14283.139384300001</v>
      </c>
      <c r="Z174" s="42" t="e">
        <f>IF(ROUND(#REF!,4)=ROUND(X174,4), "", "check")</f>
        <v>#REF!</v>
      </c>
    </row>
    <row r="175" spans="2:26" x14ac:dyDescent="0.2">
      <c r="B175" s="26">
        <f t="shared" si="44"/>
        <v>109</v>
      </c>
      <c r="D175" s="1" t="s">
        <v>207</v>
      </c>
      <c r="F175" s="17">
        <v>17761.652743977927</v>
      </c>
      <c r="H175" s="17"/>
      <c r="K175" s="29">
        <v>0</v>
      </c>
      <c r="L175" s="35">
        <f t="shared" si="45"/>
        <v>17761.652743977927</v>
      </c>
      <c r="N175" s="19" t="s">
        <v>113</v>
      </c>
      <c r="O175" s="29">
        <v>36</v>
      </c>
      <c r="P175" s="17">
        <v>0</v>
      </c>
      <c r="R175" s="17">
        <v>0</v>
      </c>
      <c r="S175" s="17"/>
      <c r="T175" s="17">
        <v>0</v>
      </c>
      <c r="U175" s="17"/>
      <c r="V175" s="17">
        <v>17761.652743977927</v>
      </c>
      <c r="X175" s="17">
        <f t="shared" si="43"/>
        <v>17761.652743977927</v>
      </c>
      <c r="Z175" s="42" t="str">
        <f>IF(ROUND(F174,4)=ROUND(X175,4), "", "check")</f>
        <v>check</v>
      </c>
    </row>
    <row r="176" spans="2:26" x14ac:dyDescent="0.2">
      <c r="B176" s="26">
        <f t="shared" si="44"/>
        <v>110</v>
      </c>
      <c r="D176" s="1" t="s">
        <v>208</v>
      </c>
      <c r="F176" s="17">
        <v>6017.1693334783249</v>
      </c>
      <c r="H176" s="17"/>
      <c r="K176" s="29">
        <v>0</v>
      </c>
      <c r="L176" s="35">
        <f t="shared" si="45"/>
        <v>6017.1693334783249</v>
      </c>
      <c r="N176" s="19" t="s">
        <v>113</v>
      </c>
      <c r="O176" s="29">
        <v>36</v>
      </c>
      <c r="P176" s="17">
        <v>0</v>
      </c>
      <c r="R176" s="17">
        <v>0</v>
      </c>
      <c r="S176" s="17"/>
      <c r="T176" s="17">
        <v>0</v>
      </c>
      <c r="U176" s="17"/>
      <c r="V176" s="17">
        <v>6017.1693334783249</v>
      </c>
      <c r="X176" s="17">
        <f t="shared" si="43"/>
        <v>6017.1693334783249</v>
      </c>
      <c r="Z176" s="42" t="str">
        <f>IF(ROUND(F175,4)=ROUND(X176,4), "", "check")</f>
        <v>check</v>
      </c>
    </row>
    <row r="177" spans="2:26" x14ac:dyDescent="0.2">
      <c r="F177" s="17"/>
      <c r="X177" s="17"/>
      <c r="Z177" s="42" t="str">
        <f t="shared" si="29"/>
        <v/>
      </c>
    </row>
    <row r="178" spans="2:26" x14ac:dyDescent="0.2">
      <c r="B178" s="26">
        <f>B176+1</f>
        <v>111</v>
      </c>
      <c r="D178" s="1" t="s">
        <v>209</v>
      </c>
      <c r="F178" s="36">
        <f>SUM(F170:F176)</f>
        <v>85633.427639633912</v>
      </c>
      <c r="H178" s="36">
        <f>SUM(H170:H176)</f>
        <v>0</v>
      </c>
      <c r="L178" s="36">
        <f>SUM(L170:L176)</f>
        <v>85633.427639633912</v>
      </c>
      <c r="P178" s="36">
        <f>SUM(P170:P176)</f>
        <v>20700.84256063772</v>
      </c>
      <c r="Q178" s="35"/>
      <c r="R178" s="36">
        <f>SUM(R170:R176)</f>
        <v>0</v>
      </c>
      <c r="S178" s="35"/>
      <c r="T178" s="36">
        <f>SUM(T170:T176)</f>
        <v>0</v>
      </c>
      <c r="U178" s="35"/>
      <c r="V178" s="36">
        <f>SUM(V170:V176)</f>
        <v>64932.585078996191</v>
      </c>
      <c r="X178" s="36">
        <f>SUM(X170:X176)</f>
        <v>85633.427639633912</v>
      </c>
      <c r="Z178" s="42" t="str">
        <f t="shared" si="29"/>
        <v/>
      </c>
    </row>
    <row r="179" spans="2:26" x14ac:dyDescent="0.2">
      <c r="Z179" s="42" t="str">
        <f t="shared" si="29"/>
        <v/>
      </c>
    </row>
    <row r="180" spans="2:26" ht="13.5" thickBot="1" x14ac:dyDescent="0.25">
      <c r="B180" s="26">
        <f>B178+1</f>
        <v>112</v>
      </c>
      <c r="D180" s="1" t="s">
        <v>36</v>
      </c>
      <c r="F180" s="39">
        <f>F164-F178</f>
        <v>5244256.9765455201</v>
      </c>
      <c r="H180" s="39">
        <f>H164-H178</f>
        <v>23197.563321055226</v>
      </c>
      <c r="L180" s="39">
        <f>L164-L178</f>
        <v>5221059.4132244661</v>
      </c>
      <c r="P180" s="39">
        <f>P164-P178</f>
        <v>2247693.094588703</v>
      </c>
      <c r="R180" s="39">
        <f>R164-R178</f>
        <v>193487.49708184868</v>
      </c>
      <c r="T180" s="39">
        <f>T164-T178</f>
        <v>403717.30409028684</v>
      </c>
      <c r="V180" s="39">
        <f>V164-V178</f>
        <v>2399359.0807846827</v>
      </c>
      <c r="X180" s="39">
        <f>X164-X178</f>
        <v>5244256.9765455201</v>
      </c>
      <c r="Z180" s="42" t="str">
        <f t="shared" si="29"/>
        <v/>
      </c>
    </row>
    <row r="181" spans="2:26" ht="13.5" thickTop="1" x14ac:dyDescent="0.2">
      <c r="D181" s="1" t="s">
        <v>210</v>
      </c>
    </row>
    <row r="182" spans="2:26" x14ac:dyDescent="0.2"/>
    <row r="183" spans="2:26" x14ac:dyDescent="0.2"/>
    <row r="184" spans="2:26" x14ac:dyDescent="0.2">
      <c r="P184" s="35"/>
      <c r="R184" s="35"/>
      <c r="T184" s="35"/>
      <c r="V184" s="35"/>
      <c r="X184" s="35"/>
    </row>
    <row r="185" spans="2:26" x14ac:dyDescent="0.2">
      <c r="P185" s="35"/>
      <c r="R185" s="35"/>
      <c r="T185" s="35"/>
      <c r="V185" s="35"/>
      <c r="X185" s="35"/>
    </row>
    <row r="186" spans="2:26" x14ac:dyDescent="0.2">
      <c r="P186" s="35"/>
    </row>
    <row r="187" spans="2:26" x14ac:dyDescent="0.2">
      <c r="X187" s="35"/>
    </row>
    <row r="188" spans="2:26" x14ac:dyDescent="0.2">
      <c r="P188" s="35"/>
      <c r="R188" s="35"/>
      <c r="T188" s="35"/>
      <c r="V188" s="35"/>
      <c r="X188" s="35"/>
    </row>
    <row r="189" spans="2:26" x14ac:dyDescent="0.2">
      <c r="P189" s="35"/>
      <c r="R189" s="35"/>
      <c r="T189" s="35"/>
      <c r="V189" s="35"/>
      <c r="X189" s="35"/>
    </row>
    <row r="190" spans="2:26" x14ac:dyDescent="0.2"/>
    <row r="191" spans="2:26" x14ac:dyDescent="0.2"/>
    <row r="192" spans="2:26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</sheetData>
  <mergeCells count="3">
    <mergeCell ref="B5:X5"/>
    <mergeCell ref="B6:X6"/>
    <mergeCell ref="B7:X7"/>
  </mergeCells>
  <pageMargins left="0.7" right="0.7" top="0.75" bottom="0.75" header="0.3" footer="0.3"/>
  <pageSetup scale="54" fitToHeight="0" orientation="landscape" horizontalDpi="1200" verticalDpi="1200" r:id="rId1"/>
  <headerFooter>
    <oddHeader xml:space="preserve">&amp;R&amp;"Arial,Regular"&amp;10Filed: 2025-02-28
EB-2025-0064
Phase 3 Exhibit 7
Tab 3
Schedule 2
Attachment 3
Page &amp;P of &amp;N </oddHeader>
  </headerFooter>
  <rowBreaks count="3" manualBreakCount="3">
    <brk id="58" max="25" man="1"/>
    <brk id="111" max="25" man="1"/>
    <brk id="166" max="25" man="1"/>
  </rowBreaks>
  <colBreaks count="1" manualBreakCount="1">
    <brk id="25" max="1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9BFB-153C-472A-8B75-24085814BC71}">
  <dimension ref="B1:AL184"/>
  <sheetViews>
    <sheetView tabSelected="1" view="pageBreakPreview" topLeftCell="A139" zoomScale="85" zoomScaleNormal="100" zoomScaleSheetLayoutView="85" zoomScalePageLayoutView="85" workbookViewId="0">
      <selection activeCell="F166" sqref="F166"/>
    </sheetView>
  </sheetViews>
  <sheetFormatPr defaultColWidth="9.28515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28515625" style="6" customWidth="1"/>
    <col min="9" max="9" width="1.7109375" style="6" customWidth="1"/>
    <col min="10" max="10" width="19.28515625" style="6" customWidth="1"/>
    <col min="11" max="11" width="1.7109375" style="6" customWidth="1"/>
    <col min="12" max="12" width="13.28515625" style="6" customWidth="1"/>
    <col min="13" max="13" width="1.7109375" style="6" customWidth="1"/>
    <col min="14" max="14" width="19.7109375" style="6" customWidth="1"/>
    <col min="15" max="15" width="2" style="6" customWidth="1"/>
    <col min="16" max="16" width="1.7109375" style="28" hidden="1" customWidth="1"/>
    <col min="17" max="17" width="15.42578125" style="1" customWidth="1"/>
    <col min="18" max="18" width="1.7109375" style="1" customWidth="1"/>
    <col min="19" max="19" width="15.42578125" style="1" customWidth="1"/>
    <col min="20" max="20" width="1.7109375" style="1" customWidth="1"/>
    <col min="21" max="21" width="15.42578125" style="1" customWidth="1"/>
    <col min="22" max="22" width="1.7109375" style="1" customWidth="1"/>
    <col min="23" max="23" width="15.42578125" style="1" customWidth="1"/>
    <col min="24" max="24" width="1.7109375" style="1" customWidth="1"/>
    <col min="25" max="25" width="15.42578125" style="1" customWidth="1"/>
    <col min="26" max="26" width="1.7109375" style="1" customWidth="1"/>
    <col min="27" max="27" width="15.42578125" style="1" customWidth="1"/>
    <col min="28" max="28" width="1.7109375" style="1" customWidth="1"/>
    <col min="29" max="29" width="15.42578125" style="1" hidden="1" customWidth="1"/>
    <col min="30" max="30" width="9.28515625" style="1"/>
    <col min="31" max="31" width="0" style="1" hidden="1" customWidth="1"/>
    <col min="32" max="16384" width="9.28515625" style="1"/>
  </cols>
  <sheetData>
    <row r="1" spans="2:32" ht="52.9" customHeight="1" x14ac:dyDescent="0.2"/>
    <row r="5" spans="2:32" ht="15" customHeight="1" x14ac:dyDescent="0.2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</row>
    <row r="6" spans="2:32" ht="15" customHeight="1" x14ac:dyDescent="0.2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</row>
    <row r="7" spans="2:32" ht="15" customHeight="1" x14ac:dyDescent="0.2">
      <c r="B7" s="233" t="s">
        <v>211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</row>
    <row r="10" spans="2:32" x14ac:dyDescent="0.2">
      <c r="H10" s="19" t="s">
        <v>82</v>
      </c>
      <c r="J10" s="19" t="s">
        <v>83</v>
      </c>
      <c r="L10" s="19" t="s">
        <v>84</v>
      </c>
      <c r="N10" s="19" t="s">
        <v>8</v>
      </c>
      <c r="O10" s="19"/>
      <c r="X10" s="40"/>
    </row>
    <row r="11" spans="2:32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19" t="s">
        <v>212</v>
      </c>
      <c r="O11" s="19"/>
      <c r="Q11" s="26" t="s">
        <v>8</v>
      </c>
      <c r="R11" s="26"/>
      <c r="S11" s="19" t="s">
        <v>213</v>
      </c>
      <c r="T11" s="19"/>
      <c r="U11" s="19" t="s">
        <v>213</v>
      </c>
      <c r="V11" s="40"/>
      <c r="W11" s="19" t="s">
        <v>214</v>
      </c>
      <c r="X11" s="40"/>
      <c r="Y11" s="26" t="s">
        <v>214</v>
      </c>
      <c r="Z11" s="26"/>
      <c r="AA11" s="26"/>
    </row>
    <row r="12" spans="2:32" x14ac:dyDescent="0.2">
      <c r="B12" s="121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L12" s="18" t="s">
        <v>215</v>
      </c>
      <c r="N12" s="18" t="s">
        <v>89</v>
      </c>
      <c r="O12" s="19"/>
      <c r="P12" s="29" t="s">
        <v>90</v>
      </c>
      <c r="Q12" s="121" t="s">
        <v>216</v>
      </c>
      <c r="R12" s="26"/>
      <c r="S12" s="121" t="s">
        <v>217</v>
      </c>
      <c r="T12" s="26"/>
      <c r="U12" s="121" t="s">
        <v>216</v>
      </c>
      <c r="V12" s="26"/>
      <c r="W12" s="121" t="s">
        <v>218</v>
      </c>
      <c r="X12" s="26"/>
      <c r="Y12" s="121" t="s">
        <v>216</v>
      </c>
      <c r="Z12" s="26"/>
      <c r="AA12" s="121" t="s">
        <v>219</v>
      </c>
      <c r="AC12" s="121" t="s">
        <v>82</v>
      </c>
      <c r="AE12" s="30" t="s">
        <v>92</v>
      </c>
      <c r="AF12" s="31"/>
    </row>
    <row r="13" spans="2:32" x14ac:dyDescent="0.2">
      <c r="F13" s="19" t="s">
        <v>64</v>
      </c>
      <c r="H13" s="19" t="s">
        <v>13</v>
      </c>
      <c r="J13" s="19" t="s">
        <v>14</v>
      </c>
      <c r="L13" s="19" t="s">
        <v>220</v>
      </c>
      <c r="N13" s="19" t="s">
        <v>16</v>
      </c>
      <c r="O13" s="19"/>
      <c r="P13" s="29"/>
      <c r="Q13" s="26" t="s">
        <v>65</v>
      </c>
      <c r="R13" s="26"/>
      <c r="S13" s="26" t="s">
        <v>66</v>
      </c>
      <c r="T13" s="26"/>
      <c r="U13" s="26" t="s">
        <v>67</v>
      </c>
      <c r="V13" s="26"/>
      <c r="W13" s="26" t="s">
        <v>68</v>
      </c>
      <c r="X13" s="26"/>
      <c r="Y13" s="26" t="s">
        <v>69</v>
      </c>
      <c r="Z13" s="26"/>
      <c r="AA13" s="26" t="s">
        <v>70</v>
      </c>
      <c r="AC13" s="26" t="s">
        <v>221</v>
      </c>
      <c r="AE13" s="32"/>
    </row>
    <row r="14" spans="2:32" s="28" customFormat="1" ht="2.65" customHeight="1" x14ac:dyDescent="0.2">
      <c r="B14" s="29"/>
      <c r="F14" s="6"/>
      <c r="G14" s="6"/>
      <c r="H14" s="6"/>
      <c r="I14" s="6"/>
      <c r="J14" s="6"/>
      <c r="K14" s="6"/>
      <c r="L14" s="6"/>
      <c r="M14" s="6"/>
      <c r="N14" s="6"/>
      <c r="O14" s="6"/>
      <c r="Q14" s="28">
        <v>4</v>
      </c>
      <c r="S14" s="28">
        <v>6</v>
      </c>
      <c r="U14" s="28">
        <v>8</v>
      </c>
      <c r="W14" s="28">
        <v>10</v>
      </c>
      <c r="Y14" s="28">
        <v>12</v>
      </c>
      <c r="Z14" s="29"/>
      <c r="AA14" s="28">
        <v>14</v>
      </c>
      <c r="AE14" s="41"/>
    </row>
    <row r="15" spans="2:32" x14ac:dyDescent="0.2">
      <c r="D15" s="8"/>
      <c r="E15" s="8"/>
      <c r="F15" s="11"/>
      <c r="Z15" s="26"/>
      <c r="AE15" s="33"/>
    </row>
    <row r="16" spans="2:32" x14ac:dyDescent="0.2">
      <c r="D16" s="8" t="s">
        <v>222</v>
      </c>
      <c r="E16" s="27"/>
      <c r="F16" s="34"/>
      <c r="J16" s="19"/>
      <c r="AA16" s="42"/>
    </row>
    <row r="17" spans="2:38" x14ac:dyDescent="0.2">
      <c r="J17" s="19"/>
      <c r="AA17" s="42"/>
    </row>
    <row r="18" spans="2:38" x14ac:dyDescent="0.2">
      <c r="B18" s="26">
        <v>1</v>
      </c>
      <c r="D18" s="1" t="s">
        <v>96</v>
      </c>
      <c r="F18" s="35">
        <v>0</v>
      </c>
      <c r="H18" s="35"/>
      <c r="J18" s="19"/>
      <c r="L18" s="35">
        <f>F18-H18</f>
        <v>0</v>
      </c>
      <c r="N18" s="19"/>
      <c r="O18" s="19"/>
      <c r="P18" s="29">
        <v>0</v>
      </c>
      <c r="Q18" s="10">
        <v>0</v>
      </c>
      <c r="S18" s="10">
        <v>0</v>
      </c>
      <c r="T18" s="10"/>
      <c r="U18" s="10">
        <v>0</v>
      </c>
      <c r="V18" s="10"/>
      <c r="W18" s="10">
        <v>0</v>
      </c>
      <c r="X18" s="10"/>
      <c r="Y18" s="10">
        <v>0</v>
      </c>
      <c r="AA18" s="10">
        <v>0</v>
      </c>
      <c r="AC18" s="10">
        <f>Q18+S18+W18+Y18+AA18+U18</f>
        <v>0</v>
      </c>
      <c r="AE18" s="33" t="str">
        <f>IF(ROUND(F18,4)=ROUND(AC18,4), "", "check")</f>
        <v/>
      </c>
    </row>
    <row r="19" spans="2:38" x14ac:dyDescent="0.2">
      <c r="B19" s="26">
        <f>B18+1</f>
        <v>2</v>
      </c>
      <c r="D19" s="1" t="s">
        <v>98</v>
      </c>
      <c r="F19" s="35">
        <v>0</v>
      </c>
      <c r="H19" s="35"/>
      <c r="J19" s="19"/>
      <c r="L19" s="35">
        <f t="shared" ref="L19:L30" si="0">F19-H19</f>
        <v>0</v>
      </c>
      <c r="N19" s="19"/>
      <c r="O19" s="19"/>
      <c r="P19" s="29">
        <v>0</v>
      </c>
      <c r="Q19" s="10">
        <v>0</v>
      </c>
      <c r="S19" s="10">
        <v>0</v>
      </c>
      <c r="T19" s="10"/>
      <c r="U19" s="10">
        <v>0</v>
      </c>
      <c r="V19" s="10"/>
      <c r="W19" s="10">
        <v>0</v>
      </c>
      <c r="X19" s="10"/>
      <c r="Y19" s="10">
        <v>0</v>
      </c>
      <c r="AA19" s="10">
        <v>0</v>
      </c>
      <c r="AC19" s="10">
        <f t="shared" ref="AC19:AC30" si="1">Q19+S19+W19+Y19+AA19+U19</f>
        <v>0</v>
      </c>
      <c r="AE19" s="33"/>
    </row>
    <row r="20" spans="2:38" x14ac:dyDescent="0.2">
      <c r="B20" s="26">
        <f t="shared" ref="B20:B31" si="2">B19+1</f>
        <v>3</v>
      </c>
      <c r="D20" s="1" t="s">
        <v>100</v>
      </c>
      <c r="F20" s="35">
        <v>0</v>
      </c>
      <c r="H20" s="35"/>
      <c r="J20" s="19"/>
      <c r="L20" s="35">
        <f t="shared" si="0"/>
        <v>0</v>
      </c>
      <c r="N20" s="19"/>
      <c r="O20" s="19"/>
      <c r="P20" s="29">
        <v>0</v>
      </c>
      <c r="Q20" s="10">
        <v>0</v>
      </c>
      <c r="S20" s="10">
        <v>0</v>
      </c>
      <c r="T20" s="10"/>
      <c r="U20" s="10">
        <v>0</v>
      </c>
      <c r="V20" s="10"/>
      <c r="W20" s="10">
        <v>0</v>
      </c>
      <c r="X20" s="10"/>
      <c r="Y20" s="10">
        <v>0</v>
      </c>
      <c r="AA20" s="10">
        <v>0</v>
      </c>
      <c r="AC20" s="10">
        <f t="shared" si="1"/>
        <v>0</v>
      </c>
      <c r="AE20" s="33" t="str">
        <f t="shared" ref="AE20:AE23" si="3">IF(ROUND(F20,4)=ROUND(AC20,4), "", "check")</f>
        <v/>
      </c>
    </row>
    <row r="21" spans="2:38" x14ac:dyDescent="0.2">
      <c r="B21" s="26">
        <f t="shared" si="2"/>
        <v>4</v>
      </c>
      <c r="D21" s="1" t="s">
        <v>102</v>
      </c>
      <c r="F21" s="35">
        <v>0</v>
      </c>
      <c r="H21" s="35"/>
      <c r="J21" s="19"/>
      <c r="L21" s="35">
        <f t="shared" si="0"/>
        <v>0</v>
      </c>
      <c r="N21" s="19"/>
      <c r="O21" s="19"/>
      <c r="P21" s="29">
        <v>0</v>
      </c>
      <c r="Q21" s="10">
        <v>0</v>
      </c>
      <c r="S21" s="10">
        <v>0</v>
      </c>
      <c r="T21" s="10"/>
      <c r="U21" s="10">
        <v>0</v>
      </c>
      <c r="V21" s="10"/>
      <c r="W21" s="10">
        <v>0</v>
      </c>
      <c r="X21" s="10"/>
      <c r="Y21" s="10">
        <v>0</v>
      </c>
      <c r="AA21" s="10">
        <v>0</v>
      </c>
      <c r="AC21" s="10">
        <f t="shared" si="1"/>
        <v>0</v>
      </c>
      <c r="AE21" s="33" t="str">
        <f t="shared" si="3"/>
        <v/>
      </c>
    </row>
    <row r="22" spans="2:38" x14ac:dyDescent="0.2">
      <c r="B22" s="26">
        <f t="shared" si="2"/>
        <v>5</v>
      </c>
      <c r="D22" s="1" t="s">
        <v>104</v>
      </c>
      <c r="F22" s="35">
        <v>0</v>
      </c>
      <c r="H22" s="35"/>
      <c r="J22" s="19"/>
      <c r="L22" s="35">
        <f t="shared" si="0"/>
        <v>0</v>
      </c>
      <c r="N22" s="19"/>
      <c r="O22" s="19"/>
      <c r="P22" s="29">
        <v>0</v>
      </c>
      <c r="Q22" s="10">
        <v>0</v>
      </c>
      <c r="S22" s="10">
        <v>0</v>
      </c>
      <c r="T22" s="10"/>
      <c r="U22" s="10">
        <v>0</v>
      </c>
      <c r="V22" s="10"/>
      <c r="W22" s="10">
        <v>0</v>
      </c>
      <c r="X22" s="10"/>
      <c r="Y22" s="10">
        <v>0</v>
      </c>
      <c r="AA22" s="10">
        <v>0</v>
      </c>
      <c r="AC22" s="10">
        <f t="shared" si="1"/>
        <v>0</v>
      </c>
      <c r="AE22" s="33" t="str">
        <f t="shared" si="3"/>
        <v/>
      </c>
    </row>
    <row r="23" spans="2:38" x14ac:dyDescent="0.2">
      <c r="B23" s="26">
        <f t="shared" si="2"/>
        <v>6</v>
      </c>
      <c r="D23" s="1" t="s">
        <v>106</v>
      </c>
      <c r="F23" s="35">
        <v>0</v>
      </c>
      <c r="H23" s="35"/>
      <c r="L23" s="35">
        <f t="shared" si="0"/>
        <v>0</v>
      </c>
      <c r="N23" s="19"/>
      <c r="O23" s="19"/>
      <c r="P23" s="29">
        <v>0</v>
      </c>
      <c r="Q23" s="10">
        <v>0</v>
      </c>
      <c r="S23" s="10">
        <v>0</v>
      </c>
      <c r="T23" s="10"/>
      <c r="U23" s="10">
        <v>0</v>
      </c>
      <c r="V23" s="10"/>
      <c r="W23" s="10">
        <v>0</v>
      </c>
      <c r="X23" s="10"/>
      <c r="Y23" s="10">
        <v>0</v>
      </c>
      <c r="AA23" s="10">
        <v>0</v>
      </c>
      <c r="AC23" s="10">
        <f t="shared" si="1"/>
        <v>0</v>
      </c>
      <c r="AE23" s="33" t="str">
        <f t="shared" si="3"/>
        <v/>
      </c>
      <c r="AL23" s="14"/>
    </row>
    <row r="24" spans="2:38" x14ac:dyDescent="0.2">
      <c r="B24" s="26">
        <f t="shared" si="2"/>
        <v>7</v>
      </c>
      <c r="D24" s="1" t="s">
        <v>108</v>
      </c>
      <c r="F24" s="35">
        <v>0</v>
      </c>
      <c r="H24" s="35"/>
      <c r="L24" s="35">
        <f t="shared" si="0"/>
        <v>0</v>
      </c>
      <c r="N24" s="19"/>
      <c r="O24" s="19"/>
      <c r="P24" s="29">
        <v>0</v>
      </c>
      <c r="Q24" s="10">
        <v>0</v>
      </c>
      <c r="S24" s="10">
        <v>0</v>
      </c>
      <c r="T24" s="10"/>
      <c r="U24" s="10">
        <v>0</v>
      </c>
      <c r="V24" s="10"/>
      <c r="W24" s="10">
        <v>0</v>
      </c>
      <c r="X24" s="10"/>
      <c r="Y24" s="10">
        <v>0</v>
      </c>
      <c r="AA24" s="10">
        <v>0</v>
      </c>
      <c r="AC24" s="10">
        <f t="shared" si="1"/>
        <v>0</v>
      </c>
      <c r="AE24" s="33" t="str">
        <f>IF(ROUND(F24,4)=ROUND(AC24,4), "", "check")</f>
        <v/>
      </c>
      <c r="AL24" s="14"/>
    </row>
    <row r="25" spans="2:38" x14ac:dyDescent="0.2">
      <c r="B25" s="26">
        <f t="shared" si="2"/>
        <v>8</v>
      </c>
      <c r="D25" s="1" t="s">
        <v>110</v>
      </c>
      <c r="F25" s="35">
        <v>0</v>
      </c>
      <c r="H25" s="35"/>
      <c r="L25" s="35">
        <f t="shared" si="0"/>
        <v>0</v>
      </c>
      <c r="N25" s="19"/>
      <c r="O25" s="19"/>
      <c r="P25" s="29">
        <v>0</v>
      </c>
      <c r="Q25" s="10">
        <v>0</v>
      </c>
      <c r="S25" s="10">
        <v>0</v>
      </c>
      <c r="T25" s="10"/>
      <c r="U25" s="10">
        <v>0</v>
      </c>
      <c r="V25" s="10"/>
      <c r="W25" s="10">
        <v>0</v>
      </c>
      <c r="X25" s="10"/>
      <c r="Y25" s="10">
        <v>0</v>
      </c>
      <c r="AA25" s="10">
        <v>0</v>
      </c>
      <c r="AC25" s="10">
        <f t="shared" si="1"/>
        <v>0</v>
      </c>
      <c r="AE25" s="33" t="str">
        <f t="shared" ref="AE25:AE35" si="4">IF(ROUND(F25,4)=ROUND(AC25,4), "", "check")</f>
        <v/>
      </c>
    </row>
    <row r="26" spans="2:38" x14ac:dyDescent="0.2">
      <c r="B26" s="26">
        <f t="shared" si="2"/>
        <v>9</v>
      </c>
      <c r="D26" s="1" t="s">
        <v>111</v>
      </c>
      <c r="F26" s="35">
        <v>0</v>
      </c>
      <c r="H26" s="35"/>
      <c r="L26" s="35">
        <f t="shared" si="0"/>
        <v>0</v>
      </c>
      <c r="N26" s="19"/>
      <c r="O26" s="19"/>
      <c r="P26" s="29">
        <v>0</v>
      </c>
      <c r="Q26" s="10">
        <v>0</v>
      </c>
      <c r="S26" s="10">
        <v>0</v>
      </c>
      <c r="T26" s="10"/>
      <c r="U26" s="10">
        <v>0</v>
      </c>
      <c r="V26" s="10"/>
      <c r="W26" s="10">
        <v>0</v>
      </c>
      <c r="X26" s="10"/>
      <c r="Y26" s="10">
        <v>0</v>
      </c>
      <c r="AA26" s="10">
        <v>0</v>
      </c>
      <c r="AC26" s="10">
        <f t="shared" si="1"/>
        <v>0</v>
      </c>
      <c r="AE26" s="33" t="str">
        <f t="shared" si="4"/>
        <v/>
      </c>
    </row>
    <row r="27" spans="2:38" x14ac:dyDescent="0.2">
      <c r="B27" s="26">
        <f t="shared" si="2"/>
        <v>10</v>
      </c>
      <c r="D27" s="1" t="s">
        <v>112</v>
      </c>
      <c r="F27" s="35">
        <v>0</v>
      </c>
      <c r="H27" s="35"/>
      <c r="L27" s="35">
        <f t="shared" si="0"/>
        <v>0</v>
      </c>
      <c r="N27" s="19"/>
      <c r="O27" s="19"/>
      <c r="P27" s="29">
        <v>0</v>
      </c>
      <c r="Q27" s="10">
        <v>0</v>
      </c>
      <c r="S27" s="10">
        <v>0</v>
      </c>
      <c r="T27" s="10"/>
      <c r="U27" s="10">
        <v>0</v>
      </c>
      <c r="V27" s="10"/>
      <c r="W27" s="10">
        <v>0</v>
      </c>
      <c r="X27" s="10"/>
      <c r="Y27" s="10">
        <v>0</v>
      </c>
      <c r="AA27" s="10">
        <v>0</v>
      </c>
      <c r="AC27" s="10">
        <f t="shared" si="1"/>
        <v>0</v>
      </c>
      <c r="AE27" s="33" t="str">
        <f t="shared" si="4"/>
        <v/>
      </c>
    </row>
    <row r="28" spans="2:38" x14ac:dyDescent="0.2">
      <c r="B28" s="26">
        <f t="shared" si="2"/>
        <v>11</v>
      </c>
      <c r="D28" s="1" t="s">
        <v>114</v>
      </c>
      <c r="F28" s="35">
        <v>0</v>
      </c>
      <c r="H28" s="35"/>
      <c r="L28" s="35">
        <f t="shared" si="0"/>
        <v>0</v>
      </c>
      <c r="N28" s="19"/>
      <c r="O28" s="19"/>
      <c r="P28" s="29">
        <v>0</v>
      </c>
      <c r="Q28" s="10">
        <v>0</v>
      </c>
      <c r="S28" s="10">
        <v>0</v>
      </c>
      <c r="T28" s="10"/>
      <c r="U28" s="10">
        <v>0</v>
      </c>
      <c r="V28" s="10"/>
      <c r="W28" s="10">
        <v>0</v>
      </c>
      <c r="X28" s="10"/>
      <c r="Y28" s="10">
        <v>0</v>
      </c>
      <c r="AA28" s="10">
        <v>0</v>
      </c>
      <c r="AC28" s="10">
        <f t="shared" si="1"/>
        <v>0</v>
      </c>
      <c r="AE28" s="33" t="str">
        <f t="shared" si="4"/>
        <v/>
      </c>
    </row>
    <row r="29" spans="2:38" x14ac:dyDescent="0.2">
      <c r="B29" s="26">
        <f>B28+1</f>
        <v>12</v>
      </c>
      <c r="D29" s="1" t="s">
        <v>115</v>
      </c>
      <c r="F29" s="35">
        <v>0</v>
      </c>
      <c r="H29" s="35"/>
      <c r="L29" s="35">
        <f t="shared" si="0"/>
        <v>0</v>
      </c>
      <c r="N29" s="19"/>
      <c r="O29" s="19"/>
      <c r="P29" s="29">
        <v>0</v>
      </c>
      <c r="Q29" s="10">
        <v>0</v>
      </c>
      <c r="S29" s="10">
        <v>0</v>
      </c>
      <c r="T29" s="10"/>
      <c r="U29" s="10">
        <v>0</v>
      </c>
      <c r="V29" s="10"/>
      <c r="W29" s="10">
        <v>0</v>
      </c>
      <c r="X29" s="10"/>
      <c r="Y29" s="10">
        <v>0</v>
      </c>
      <c r="AA29" s="10">
        <v>0</v>
      </c>
      <c r="AC29" s="10">
        <f t="shared" si="1"/>
        <v>0</v>
      </c>
      <c r="AE29" s="33" t="str">
        <f t="shared" si="4"/>
        <v/>
      </c>
    </row>
    <row r="30" spans="2:38" x14ac:dyDescent="0.2">
      <c r="B30" s="26">
        <f>B29+1</f>
        <v>13</v>
      </c>
      <c r="D30" s="1" t="s">
        <v>116</v>
      </c>
      <c r="F30" s="35">
        <v>0</v>
      </c>
      <c r="H30" s="35"/>
      <c r="L30" s="35">
        <f t="shared" si="0"/>
        <v>0</v>
      </c>
      <c r="N30" s="19"/>
      <c r="O30" s="19"/>
      <c r="P30" s="29">
        <v>0</v>
      </c>
      <c r="Q30" s="10">
        <v>0</v>
      </c>
      <c r="S30" s="10">
        <v>0</v>
      </c>
      <c r="T30" s="10"/>
      <c r="U30" s="10">
        <v>0</v>
      </c>
      <c r="V30" s="10"/>
      <c r="W30" s="10">
        <v>0</v>
      </c>
      <c r="X30" s="10"/>
      <c r="Y30" s="10">
        <v>0</v>
      </c>
      <c r="AA30" s="10">
        <v>0</v>
      </c>
      <c r="AC30" s="10">
        <f t="shared" si="1"/>
        <v>0</v>
      </c>
      <c r="AE30" s="33" t="str">
        <f t="shared" si="4"/>
        <v/>
      </c>
    </row>
    <row r="31" spans="2:38" x14ac:dyDescent="0.2">
      <c r="B31" s="26">
        <f t="shared" si="2"/>
        <v>14</v>
      </c>
      <c r="D31" s="1" t="s">
        <v>118</v>
      </c>
      <c r="F31" s="36">
        <f>SUM(F18:F30)</f>
        <v>0</v>
      </c>
      <c r="H31" s="36">
        <f>SUM(H18:H30)</f>
        <v>0</v>
      </c>
      <c r="L31" s="36">
        <f>SUM(L18:L30)</f>
        <v>0</v>
      </c>
      <c r="Q31" s="43">
        <f>SUM(Q18:Q30)</f>
        <v>0</v>
      </c>
      <c r="R31" s="44"/>
      <c r="S31" s="43">
        <f>SUM(S18:S30)</f>
        <v>0</v>
      </c>
      <c r="T31" s="23"/>
      <c r="U31" s="43">
        <f>SUM(U18:U30)</f>
        <v>0</v>
      </c>
      <c r="V31" s="23"/>
      <c r="W31" s="43">
        <f>SUM(W18:W30)</f>
        <v>0</v>
      </c>
      <c r="X31" s="23"/>
      <c r="Y31" s="43">
        <f>SUM(Y18:Y30)</f>
        <v>0</v>
      </c>
      <c r="Z31" s="26"/>
      <c r="AA31" s="43">
        <f>SUM(AA18:AA30)</f>
        <v>0</v>
      </c>
      <c r="AC31" s="43">
        <f>SUM(AC18:AC30)</f>
        <v>0</v>
      </c>
      <c r="AE31" s="33" t="str">
        <f t="shared" si="4"/>
        <v/>
      </c>
    </row>
    <row r="32" spans="2:38" x14ac:dyDescent="0.2">
      <c r="Z32" s="26"/>
      <c r="AC32" s="5"/>
      <c r="AE32" s="33" t="str">
        <f t="shared" si="4"/>
        <v/>
      </c>
    </row>
    <row r="33" spans="2:38" x14ac:dyDescent="0.2">
      <c r="B33" s="26">
        <f>B31+1</f>
        <v>15</v>
      </c>
      <c r="D33" s="1" t="s">
        <v>119</v>
      </c>
      <c r="F33" s="35">
        <v>0</v>
      </c>
      <c r="H33" s="35"/>
      <c r="L33" s="35">
        <f t="shared" ref="L33" si="5">F33-H33</f>
        <v>0</v>
      </c>
      <c r="N33" s="19"/>
      <c r="O33" s="19"/>
      <c r="P33" s="29">
        <v>0</v>
      </c>
      <c r="Q33" s="10">
        <v>0</v>
      </c>
      <c r="S33" s="10">
        <v>0</v>
      </c>
      <c r="T33" s="10"/>
      <c r="U33" s="10">
        <v>0</v>
      </c>
      <c r="V33" s="10"/>
      <c r="W33" s="10">
        <v>0</v>
      </c>
      <c r="X33" s="10"/>
      <c r="Y33" s="10">
        <v>0</v>
      </c>
      <c r="AA33" s="10">
        <v>0</v>
      </c>
      <c r="AC33" s="10">
        <f>Q33+S33+W33+Y33+AA33+U33</f>
        <v>0</v>
      </c>
      <c r="AE33" s="33" t="str">
        <f t="shared" si="4"/>
        <v/>
      </c>
    </row>
    <row r="34" spans="2:38" x14ac:dyDescent="0.2">
      <c r="Z34" s="26"/>
      <c r="AC34" s="5"/>
      <c r="AE34" s="33" t="str">
        <f t="shared" si="4"/>
        <v/>
      </c>
    </row>
    <row r="35" spans="2:38" x14ac:dyDescent="0.2">
      <c r="B35" s="26">
        <f>B33+1</f>
        <v>16</v>
      </c>
      <c r="D35" s="1" t="s">
        <v>121</v>
      </c>
      <c r="F35" s="36">
        <f>F31+F33</f>
        <v>0</v>
      </c>
      <c r="H35" s="36">
        <f>H31+H33</f>
        <v>0</v>
      </c>
      <c r="L35" s="36">
        <f>L31+L33</f>
        <v>0</v>
      </c>
      <c r="Q35" s="45">
        <f>Q31+Q33</f>
        <v>0</v>
      </c>
      <c r="R35" s="16"/>
      <c r="S35" s="45">
        <f>S31+S33</f>
        <v>0</v>
      </c>
      <c r="T35" s="5"/>
      <c r="U35" s="45">
        <f>U31+U33</f>
        <v>0</v>
      </c>
      <c r="V35" s="5"/>
      <c r="W35" s="45">
        <f>W31+W33</f>
        <v>0</v>
      </c>
      <c r="X35" s="5"/>
      <c r="Y35" s="45">
        <f>Y31+Y33</f>
        <v>0</v>
      </c>
      <c r="Z35" s="26"/>
      <c r="AA35" s="45">
        <f>AA31+AA33</f>
        <v>0</v>
      </c>
      <c r="AC35" s="45">
        <f>AC31+AC33</f>
        <v>0</v>
      </c>
      <c r="AE35" s="33" t="str">
        <f t="shared" si="4"/>
        <v/>
      </c>
    </row>
    <row r="36" spans="2:38" x14ac:dyDescent="0.2">
      <c r="D36" s="8"/>
      <c r="E36" s="8"/>
      <c r="F36" s="11"/>
      <c r="H36" s="11"/>
      <c r="J36" s="19"/>
      <c r="L36" s="11"/>
    </row>
    <row r="37" spans="2:38" x14ac:dyDescent="0.2">
      <c r="F37" s="35"/>
      <c r="J37" s="19"/>
    </row>
    <row r="38" spans="2:38" x14ac:dyDescent="0.2">
      <c r="D38" s="8" t="s">
        <v>122</v>
      </c>
      <c r="E38" s="27"/>
      <c r="F38" s="34"/>
      <c r="J38" s="19"/>
    </row>
    <row r="39" spans="2:38" x14ac:dyDescent="0.2">
      <c r="J39" s="19"/>
    </row>
    <row r="40" spans="2:38" x14ac:dyDescent="0.2">
      <c r="B40" s="26">
        <f>B35+1</f>
        <v>17</v>
      </c>
      <c r="D40" s="1" t="s">
        <v>96</v>
      </c>
      <c r="F40" s="35">
        <v>0</v>
      </c>
      <c r="H40" s="35"/>
      <c r="J40" s="19"/>
      <c r="L40" s="35">
        <f>F40-H40</f>
        <v>0</v>
      </c>
      <c r="N40" s="19"/>
      <c r="O40" s="19"/>
      <c r="P40" s="29">
        <v>0</v>
      </c>
      <c r="Q40" s="10">
        <v>0</v>
      </c>
      <c r="S40" s="10">
        <v>0</v>
      </c>
      <c r="T40" s="10"/>
      <c r="U40" s="10">
        <v>0</v>
      </c>
      <c r="V40" s="10"/>
      <c r="W40" s="10">
        <v>0</v>
      </c>
      <c r="X40" s="10"/>
      <c r="Y40" s="10">
        <v>0</v>
      </c>
      <c r="AA40" s="10">
        <v>0</v>
      </c>
      <c r="AC40" s="10">
        <f>Q40+S40+W40+Y40+AA40+U40</f>
        <v>0</v>
      </c>
      <c r="AE40" s="33" t="str">
        <f>IF(ROUND(F40,4)=ROUND(AC40,4), "", "check")</f>
        <v/>
      </c>
    </row>
    <row r="41" spans="2:38" x14ac:dyDescent="0.2">
      <c r="B41" s="26">
        <f>B40+1</f>
        <v>18</v>
      </c>
      <c r="D41" s="1" t="s">
        <v>98</v>
      </c>
      <c r="F41" s="35">
        <v>0</v>
      </c>
      <c r="H41" s="35"/>
      <c r="J41" s="19"/>
      <c r="L41" s="35">
        <f t="shared" ref="L41:L52" si="6">F41-H41</f>
        <v>0</v>
      </c>
      <c r="N41" s="19"/>
      <c r="O41" s="19"/>
      <c r="P41" s="29">
        <v>0</v>
      </c>
      <c r="Q41" s="10">
        <v>0</v>
      </c>
      <c r="S41" s="10">
        <v>0</v>
      </c>
      <c r="T41" s="10"/>
      <c r="U41" s="10">
        <v>0</v>
      </c>
      <c r="V41" s="10"/>
      <c r="W41" s="10">
        <v>0</v>
      </c>
      <c r="X41" s="10"/>
      <c r="Y41" s="10">
        <v>0</v>
      </c>
      <c r="AA41" s="10">
        <v>0</v>
      </c>
      <c r="AC41" s="10">
        <f t="shared" ref="AC41:AC52" si="7">Q41+S41+W41+Y41+AA41+U41</f>
        <v>0</v>
      </c>
      <c r="AE41" s="33"/>
    </row>
    <row r="42" spans="2:38" x14ac:dyDescent="0.2">
      <c r="B42" s="26">
        <f t="shared" ref="B42:B53" si="8">B41+1</f>
        <v>19</v>
      </c>
      <c r="D42" s="1" t="s">
        <v>100</v>
      </c>
      <c r="F42" s="35">
        <v>0</v>
      </c>
      <c r="H42" s="35"/>
      <c r="J42" s="19"/>
      <c r="L42" s="35">
        <f t="shared" si="6"/>
        <v>0</v>
      </c>
      <c r="N42" s="19"/>
      <c r="O42" s="19"/>
      <c r="P42" s="29">
        <v>0</v>
      </c>
      <c r="Q42" s="10">
        <v>0</v>
      </c>
      <c r="S42" s="10">
        <v>0</v>
      </c>
      <c r="T42" s="10"/>
      <c r="U42" s="10">
        <v>0</v>
      </c>
      <c r="V42" s="10"/>
      <c r="W42" s="10">
        <v>0</v>
      </c>
      <c r="X42" s="10"/>
      <c r="Y42" s="10">
        <v>0</v>
      </c>
      <c r="AA42" s="10">
        <v>0</v>
      </c>
      <c r="AC42" s="10">
        <f t="shared" si="7"/>
        <v>0</v>
      </c>
      <c r="AE42" s="33" t="str">
        <f t="shared" ref="AE42:AE45" si="9">IF(ROUND(F42,4)=ROUND(AC42,4), "", "check")</f>
        <v/>
      </c>
    </row>
    <row r="43" spans="2:38" x14ac:dyDescent="0.2">
      <c r="B43" s="26">
        <f t="shared" si="8"/>
        <v>20</v>
      </c>
      <c r="D43" s="1" t="s">
        <v>102</v>
      </c>
      <c r="F43" s="35">
        <v>0</v>
      </c>
      <c r="H43" s="35"/>
      <c r="J43" s="19"/>
      <c r="L43" s="35">
        <f t="shared" si="6"/>
        <v>0</v>
      </c>
      <c r="N43" s="19"/>
      <c r="O43" s="19"/>
      <c r="P43" s="29">
        <v>0</v>
      </c>
      <c r="Q43" s="10">
        <v>0</v>
      </c>
      <c r="S43" s="10">
        <v>0</v>
      </c>
      <c r="T43" s="10"/>
      <c r="U43" s="10">
        <v>0</v>
      </c>
      <c r="V43" s="10"/>
      <c r="W43" s="10">
        <v>0</v>
      </c>
      <c r="X43" s="10"/>
      <c r="Y43" s="10">
        <v>0</v>
      </c>
      <c r="AA43" s="10">
        <v>0</v>
      </c>
      <c r="AC43" s="10">
        <f t="shared" si="7"/>
        <v>0</v>
      </c>
      <c r="AE43" s="33" t="str">
        <f t="shared" si="9"/>
        <v/>
      </c>
    </row>
    <row r="44" spans="2:38" x14ac:dyDescent="0.2">
      <c r="B44" s="26">
        <f t="shared" si="8"/>
        <v>21</v>
      </c>
      <c r="D44" s="1" t="s">
        <v>104</v>
      </c>
      <c r="F44" s="35">
        <v>0</v>
      </c>
      <c r="H44" s="35"/>
      <c r="J44" s="19"/>
      <c r="L44" s="35">
        <f t="shared" si="6"/>
        <v>0</v>
      </c>
      <c r="N44" s="19"/>
      <c r="O44" s="19"/>
      <c r="P44" s="29">
        <v>0</v>
      </c>
      <c r="Q44" s="10">
        <v>0</v>
      </c>
      <c r="S44" s="10">
        <v>0</v>
      </c>
      <c r="T44" s="10"/>
      <c r="U44" s="10">
        <v>0</v>
      </c>
      <c r="V44" s="10"/>
      <c r="W44" s="10">
        <v>0</v>
      </c>
      <c r="X44" s="10"/>
      <c r="Y44" s="10">
        <v>0</v>
      </c>
      <c r="AA44" s="10">
        <v>0</v>
      </c>
      <c r="AC44" s="10">
        <f t="shared" si="7"/>
        <v>0</v>
      </c>
      <c r="AE44" s="33" t="str">
        <f t="shared" si="9"/>
        <v/>
      </c>
    </row>
    <row r="45" spans="2:38" x14ac:dyDescent="0.2">
      <c r="B45" s="26">
        <f t="shared" si="8"/>
        <v>22</v>
      </c>
      <c r="D45" s="1" t="s">
        <v>106</v>
      </c>
      <c r="F45" s="35">
        <v>0</v>
      </c>
      <c r="H45" s="35"/>
      <c r="L45" s="35">
        <f t="shared" si="6"/>
        <v>0</v>
      </c>
      <c r="N45" s="19"/>
      <c r="O45" s="19"/>
      <c r="P45" s="29">
        <v>0</v>
      </c>
      <c r="Q45" s="10">
        <v>0</v>
      </c>
      <c r="S45" s="10">
        <v>0</v>
      </c>
      <c r="T45" s="10"/>
      <c r="U45" s="10">
        <v>0</v>
      </c>
      <c r="V45" s="10"/>
      <c r="W45" s="10">
        <v>0</v>
      </c>
      <c r="X45" s="10"/>
      <c r="Y45" s="10">
        <v>0</v>
      </c>
      <c r="AA45" s="10">
        <v>0</v>
      </c>
      <c r="AC45" s="10">
        <f t="shared" si="7"/>
        <v>0</v>
      </c>
      <c r="AE45" s="33" t="str">
        <f t="shared" si="9"/>
        <v/>
      </c>
      <c r="AL45" s="14"/>
    </row>
    <row r="46" spans="2:38" x14ac:dyDescent="0.2">
      <c r="B46" s="26">
        <f t="shared" si="8"/>
        <v>23</v>
      </c>
      <c r="D46" s="1" t="s">
        <v>108</v>
      </c>
      <c r="F46" s="35">
        <v>0</v>
      </c>
      <c r="H46" s="35"/>
      <c r="L46" s="35">
        <f t="shared" si="6"/>
        <v>0</v>
      </c>
      <c r="N46" s="19"/>
      <c r="O46" s="19"/>
      <c r="P46" s="29">
        <v>0</v>
      </c>
      <c r="Q46" s="10">
        <v>0</v>
      </c>
      <c r="S46" s="10">
        <v>0</v>
      </c>
      <c r="T46" s="10"/>
      <c r="U46" s="10">
        <v>0</v>
      </c>
      <c r="V46" s="10"/>
      <c r="W46" s="10">
        <v>0</v>
      </c>
      <c r="X46" s="10"/>
      <c r="Y46" s="10">
        <v>0</v>
      </c>
      <c r="AA46" s="10">
        <v>0</v>
      </c>
      <c r="AC46" s="10">
        <f t="shared" si="7"/>
        <v>0</v>
      </c>
      <c r="AE46" s="33" t="str">
        <f>IF(ROUND(F46,4)=ROUND(AC46,4), "", "check")</f>
        <v/>
      </c>
      <c r="AL46" s="14"/>
    </row>
    <row r="47" spans="2:38" x14ac:dyDescent="0.2">
      <c r="B47" s="26">
        <f t="shared" si="8"/>
        <v>24</v>
      </c>
      <c r="D47" s="1" t="s">
        <v>110</v>
      </c>
      <c r="F47" s="35">
        <v>0</v>
      </c>
      <c r="H47" s="35"/>
      <c r="L47" s="35">
        <f t="shared" si="6"/>
        <v>0</v>
      </c>
      <c r="N47" s="19"/>
      <c r="O47" s="19"/>
      <c r="P47" s="29">
        <v>0</v>
      </c>
      <c r="Q47" s="10">
        <v>0</v>
      </c>
      <c r="S47" s="10">
        <v>0</v>
      </c>
      <c r="T47" s="10"/>
      <c r="U47" s="10">
        <v>0</v>
      </c>
      <c r="V47" s="10"/>
      <c r="W47" s="10">
        <v>0</v>
      </c>
      <c r="X47" s="10"/>
      <c r="Y47" s="10">
        <v>0</v>
      </c>
      <c r="AA47" s="10">
        <v>0</v>
      </c>
      <c r="AC47" s="10">
        <f t="shared" si="7"/>
        <v>0</v>
      </c>
      <c r="AE47" s="33" t="str">
        <f t="shared" ref="AE47:AE57" si="10">IF(ROUND(F47,4)=ROUND(AC47,4), "", "check")</f>
        <v/>
      </c>
    </row>
    <row r="48" spans="2:38" x14ac:dyDescent="0.2">
      <c r="B48" s="26">
        <f t="shared" si="8"/>
        <v>25</v>
      </c>
      <c r="D48" s="1" t="s">
        <v>111</v>
      </c>
      <c r="F48" s="35">
        <v>0</v>
      </c>
      <c r="H48" s="35"/>
      <c r="L48" s="35">
        <f t="shared" si="6"/>
        <v>0</v>
      </c>
      <c r="N48" s="19"/>
      <c r="O48" s="19"/>
      <c r="P48" s="29">
        <v>0</v>
      </c>
      <c r="Q48" s="10">
        <v>0</v>
      </c>
      <c r="S48" s="10">
        <v>0</v>
      </c>
      <c r="T48" s="10"/>
      <c r="U48" s="10">
        <v>0</v>
      </c>
      <c r="V48" s="10"/>
      <c r="W48" s="10">
        <v>0</v>
      </c>
      <c r="X48" s="10"/>
      <c r="Y48" s="10">
        <v>0</v>
      </c>
      <c r="AA48" s="10">
        <v>0</v>
      </c>
      <c r="AC48" s="10">
        <f t="shared" si="7"/>
        <v>0</v>
      </c>
      <c r="AE48" s="33" t="str">
        <f t="shared" si="10"/>
        <v/>
      </c>
    </row>
    <row r="49" spans="2:31" x14ac:dyDescent="0.2">
      <c r="B49" s="26">
        <f t="shared" si="8"/>
        <v>26</v>
      </c>
      <c r="D49" s="1" t="s">
        <v>112</v>
      </c>
      <c r="F49" s="35">
        <v>0</v>
      </c>
      <c r="H49" s="35"/>
      <c r="L49" s="35">
        <f t="shared" si="6"/>
        <v>0</v>
      </c>
      <c r="N49" s="19"/>
      <c r="O49" s="19"/>
      <c r="P49" s="29">
        <v>0</v>
      </c>
      <c r="Q49" s="10">
        <v>0</v>
      </c>
      <c r="S49" s="10">
        <v>0</v>
      </c>
      <c r="T49" s="10"/>
      <c r="U49" s="10">
        <v>0</v>
      </c>
      <c r="V49" s="10"/>
      <c r="W49" s="10">
        <v>0</v>
      </c>
      <c r="X49" s="10"/>
      <c r="Y49" s="10">
        <v>0</v>
      </c>
      <c r="AA49" s="10">
        <v>0</v>
      </c>
      <c r="AC49" s="10">
        <f t="shared" si="7"/>
        <v>0</v>
      </c>
      <c r="AE49" s="33" t="str">
        <f t="shared" si="10"/>
        <v/>
      </c>
    </row>
    <row r="50" spans="2:31" x14ac:dyDescent="0.2">
      <c r="B50" s="26">
        <f t="shared" si="8"/>
        <v>27</v>
      </c>
      <c r="D50" s="1" t="s">
        <v>114</v>
      </c>
      <c r="F50" s="35">
        <v>0</v>
      </c>
      <c r="H50" s="35"/>
      <c r="L50" s="35">
        <f t="shared" si="6"/>
        <v>0</v>
      </c>
      <c r="N50" s="19"/>
      <c r="O50" s="19"/>
      <c r="P50" s="29">
        <v>0</v>
      </c>
      <c r="Q50" s="10">
        <v>0</v>
      </c>
      <c r="S50" s="10">
        <v>0</v>
      </c>
      <c r="T50" s="10"/>
      <c r="U50" s="10">
        <v>0</v>
      </c>
      <c r="V50" s="10"/>
      <c r="W50" s="10">
        <v>0</v>
      </c>
      <c r="X50" s="10"/>
      <c r="Y50" s="10">
        <v>0</v>
      </c>
      <c r="AA50" s="10">
        <v>0</v>
      </c>
      <c r="AC50" s="10">
        <f t="shared" si="7"/>
        <v>0</v>
      </c>
      <c r="AE50" s="33" t="str">
        <f t="shared" si="10"/>
        <v/>
      </c>
    </row>
    <row r="51" spans="2:31" x14ac:dyDescent="0.2">
      <c r="B51" s="26">
        <f>B50+1</f>
        <v>28</v>
      </c>
      <c r="D51" s="1" t="s">
        <v>115</v>
      </c>
      <c r="F51" s="35">
        <v>0</v>
      </c>
      <c r="H51" s="35"/>
      <c r="L51" s="35">
        <f t="shared" si="6"/>
        <v>0</v>
      </c>
      <c r="N51" s="19"/>
      <c r="O51" s="19"/>
      <c r="P51" s="29">
        <v>0</v>
      </c>
      <c r="Q51" s="10">
        <v>0</v>
      </c>
      <c r="S51" s="10">
        <v>0</v>
      </c>
      <c r="T51" s="10"/>
      <c r="U51" s="10">
        <v>0</v>
      </c>
      <c r="V51" s="10"/>
      <c r="W51" s="10">
        <v>0</v>
      </c>
      <c r="X51" s="10"/>
      <c r="Y51" s="10">
        <v>0</v>
      </c>
      <c r="AA51" s="10">
        <v>0</v>
      </c>
      <c r="AC51" s="10">
        <f t="shared" si="7"/>
        <v>0</v>
      </c>
      <c r="AE51" s="33" t="str">
        <f t="shared" si="10"/>
        <v/>
      </c>
    </row>
    <row r="52" spans="2:31" x14ac:dyDescent="0.2">
      <c r="B52" s="26">
        <f>B51+1</f>
        <v>29</v>
      </c>
      <c r="D52" s="1" t="s">
        <v>116</v>
      </c>
      <c r="F52" s="35">
        <v>0</v>
      </c>
      <c r="H52" s="35"/>
      <c r="L52" s="35">
        <f t="shared" si="6"/>
        <v>0</v>
      </c>
      <c r="N52" s="19"/>
      <c r="O52" s="19"/>
      <c r="P52" s="29">
        <v>0</v>
      </c>
      <c r="Q52" s="10">
        <v>0</v>
      </c>
      <c r="S52" s="10">
        <v>0</v>
      </c>
      <c r="T52" s="10"/>
      <c r="U52" s="10">
        <v>0</v>
      </c>
      <c r="V52" s="10"/>
      <c r="W52" s="10">
        <v>0</v>
      </c>
      <c r="X52" s="10"/>
      <c r="Y52" s="10">
        <v>0</v>
      </c>
      <c r="AA52" s="10">
        <v>0</v>
      </c>
      <c r="AC52" s="10">
        <f t="shared" si="7"/>
        <v>0</v>
      </c>
      <c r="AE52" s="33" t="str">
        <f t="shared" si="10"/>
        <v/>
      </c>
    </row>
    <row r="53" spans="2:31" x14ac:dyDescent="0.2">
      <c r="B53" s="26">
        <f t="shared" si="8"/>
        <v>30</v>
      </c>
      <c r="D53" s="1" t="s">
        <v>128</v>
      </c>
      <c r="F53" s="36">
        <f>SUM(F40:F52)</f>
        <v>0</v>
      </c>
      <c r="H53" s="36">
        <f>SUM(H40:H52)</f>
        <v>0</v>
      </c>
      <c r="L53" s="36">
        <f>SUM(L40:L52)</f>
        <v>0</v>
      </c>
      <c r="Q53" s="43">
        <f>SUM(Q40:Q52)</f>
        <v>0</v>
      </c>
      <c r="R53" s="44"/>
      <c r="S53" s="43">
        <f>SUM(S40:S52)</f>
        <v>0</v>
      </c>
      <c r="T53" s="23"/>
      <c r="U53" s="43">
        <f>SUM(U40:U52)</f>
        <v>0</v>
      </c>
      <c r="V53" s="23"/>
      <c r="W53" s="43">
        <f>SUM(W40:W52)</f>
        <v>0</v>
      </c>
      <c r="X53" s="23"/>
      <c r="Y53" s="43">
        <f>SUM(Y40:Y52)</f>
        <v>0</v>
      </c>
      <c r="Z53" s="26"/>
      <c r="AA53" s="43">
        <f>SUM(AA40:AA52)</f>
        <v>0</v>
      </c>
      <c r="AC53" s="43">
        <f>SUM(AC40:AC52)</f>
        <v>0</v>
      </c>
      <c r="AE53" s="33" t="str">
        <f t="shared" si="10"/>
        <v/>
      </c>
    </row>
    <row r="54" spans="2:31" x14ac:dyDescent="0.2">
      <c r="Z54" s="26"/>
      <c r="AC54" s="5"/>
      <c r="AE54" s="33" t="str">
        <f t="shared" si="10"/>
        <v/>
      </c>
    </row>
    <row r="55" spans="2:31" x14ac:dyDescent="0.2">
      <c r="B55" s="26">
        <f>B53+1</f>
        <v>31</v>
      </c>
      <c r="D55" s="1" t="s">
        <v>119</v>
      </c>
      <c r="F55" s="35">
        <v>0</v>
      </c>
      <c r="H55" s="35"/>
      <c r="L55" s="35">
        <f t="shared" ref="L55" si="11">F55-H55</f>
        <v>0</v>
      </c>
      <c r="N55" s="19"/>
      <c r="O55" s="19"/>
      <c r="P55" s="29">
        <v>0</v>
      </c>
      <c r="Q55" s="10">
        <v>0</v>
      </c>
      <c r="S55" s="10">
        <v>0</v>
      </c>
      <c r="T55" s="10"/>
      <c r="U55" s="10">
        <v>0</v>
      </c>
      <c r="V55" s="10"/>
      <c r="W55" s="10">
        <v>0</v>
      </c>
      <c r="X55" s="10"/>
      <c r="Y55" s="10">
        <v>0</v>
      </c>
      <c r="AA55" s="10">
        <v>0</v>
      </c>
      <c r="AC55" s="10">
        <f>Q55+S55+W55+Y55+AA55+U55</f>
        <v>0</v>
      </c>
      <c r="AE55" s="33" t="str">
        <f t="shared" si="10"/>
        <v/>
      </c>
    </row>
    <row r="56" spans="2:31" x14ac:dyDescent="0.2">
      <c r="Z56" s="26"/>
      <c r="AC56" s="5"/>
      <c r="AE56" s="33" t="str">
        <f t="shared" si="10"/>
        <v/>
      </c>
    </row>
    <row r="57" spans="2:31" x14ac:dyDescent="0.2">
      <c r="B57" s="26">
        <f>B55+1</f>
        <v>32</v>
      </c>
      <c r="D57" s="1" t="s">
        <v>129</v>
      </c>
      <c r="F57" s="36">
        <f>F53+F55</f>
        <v>0</v>
      </c>
      <c r="H57" s="36">
        <f>H53+H55</f>
        <v>0</v>
      </c>
      <c r="L57" s="36">
        <f>L53+L55</f>
        <v>0</v>
      </c>
      <c r="Q57" s="45">
        <f>Q53+Q55</f>
        <v>0</v>
      </c>
      <c r="R57" s="16"/>
      <c r="S57" s="45">
        <f>S53+S55</f>
        <v>0</v>
      </c>
      <c r="T57" s="5"/>
      <c r="U57" s="45">
        <f>U53+U55</f>
        <v>0</v>
      </c>
      <c r="V57" s="5"/>
      <c r="W57" s="45">
        <f>W53+W55</f>
        <v>0</v>
      </c>
      <c r="X57" s="5"/>
      <c r="Y57" s="45">
        <f>Y53+Y55</f>
        <v>0</v>
      </c>
      <c r="Z57" s="26"/>
      <c r="AA57" s="45">
        <f>AA53+AA55</f>
        <v>0</v>
      </c>
      <c r="AC57" s="45">
        <f>AC53+AC55</f>
        <v>0</v>
      </c>
      <c r="AE57" s="33" t="str">
        <f t="shared" si="10"/>
        <v/>
      </c>
    </row>
    <row r="58" spans="2:31" x14ac:dyDescent="0.2">
      <c r="D58" s="8"/>
      <c r="E58" s="8"/>
      <c r="F58" s="11"/>
      <c r="H58" s="11"/>
      <c r="J58" s="19"/>
      <c r="L58" s="11"/>
    </row>
    <row r="59" spans="2:31" x14ac:dyDescent="0.2">
      <c r="F59" s="35"/>
      <c r="J59" s="19"/>
    </row>
    <row r="60" spans="2:31" x14ac:dyDescent="0.2">
      <c r="D60" s="8" t="s">
        <v>130</v>
      </c>
      <c r="E60" s="27"/>
      <c r="F60" s="34"/>
      <c r="Z60" s="26"/>
      <c r="AE60" s="32"/>
    </row>
    <row r="61" spans="2:31" x14ac:dyDescent="0.2">
      <c r="Z61" s="26"/>
      <c r="AE61" s="32"/>
    </row>
    <row r="62" spans="2:31" x14ac:dyDescent="0.2">
      <c r="B62" s="26">
        <f>B57+1</f>
        <v>33</v>
      </c>
      <c r="D62" s="1" t="s">
        <v>96</v>
      </c>
      <c r="F62" s="35">
        <v>0</v>
      </c>
      <c r="H62" s="35"/>
      <c r="J62" s="19"/>
      <c r="L62" s="35">
        <f>F62-H62</f>
        <v>0</v>
      </c>
      <c r="N62" s="19"/>
      <c r="O62" s="19"/>
      <c r="P62" s="29">
        <v>0</v>
      </c>
      <c r="Q62" s="10">
        <v>0</v>
      </c>
      <c r="S62" s="10">
        <v>0</v>
      </c>
      <c r="T62" s="10"/>
      <c r="U62" s="10">
        <v>0</v>
      </c>
      <c r="V62" s="10"/>
      <c r="W62" s="10">
        <v>0</v>
      </c>
      <c r="X62" s="10"/>
      <c r="Y62" s="10">
        <v>0</v>
      </c>
      <c r="AA62" s="10">
        <v>0</v>
      </c>
      <c r="AC62" s="10">
        <f>Q62+S62+W62+Y62+AA62+U62</f>
        <v>0</v>
      </c>
      <c r="AE62" s="33" t="str">
        <f>IF(ROUND(F62,4)=ROUND(AC62,4), "", "check")</f>
        <v/>
      </c>
    </row>
    <row r="63" spans="2:31" x14ac:dyDescent="0.2">
      <c r="B63" s="26">
        <f>B62+1</f>
        <v>34</v>
      </c>
      <c r="D63" s="1" t="s">
        <v>98</v>
      </c>
      <c r="F63" s="35">
        <v>0</v>
      </c>
      <c r="H63" s="35"/>
      <c r="J63" s="19"/>
      <c r="L63" s="35">
        <f t="shared" ref="L63:L74" si="12">F63-H63</f>
        <v>0</v>
      </c>
      <c r="N63" s="19"/>
      <c r="O63" s="19"/>
      <c r="P63" s="29">
        <v>0</v>
      </c>
      <c r="Q63" s="10">
        <v>0</v>
      </c>
      <c r="S63" s="10">
        <v>0</v>
      </c>
      <c r="T63" s="10"/>
      <c r="U63" s="10">
        <v>0</v>
      </c>
      <c r="V63" s="10"/>
      <c r="W63" s="10">
        <v>0</v>
      </c>
      <c r="X63" s="10"/>
      <c r="Y63" s="10">
        <v>0</v>
      </c>
      <c r="AA63" s="10">
        <v>0</v>
      </c>
      <c r="AC63" s="10">
        <f t="shared" ref="AC63:AC74" si="13">Q63+S63+W63+Y63+AA63+U63</f>
        <v>0</v>
      </c>
      <c r="AE63" s="33"/>
    </row>
    <row r="64" spans="2:31" x14ac:dyDescent="0.2">
      <c r="B64" s="26">
        <f t="shared" ref="B64:B75" si="14">B63+1</f>
        <v>35</v>
      </c>
      <c r="D64" s="1" t="s">
        <v>100</v>
      </c>
      <c r="F64" s="35">
        <v>0</v>
      </c>
      <c r="H64" s="35"/>
      <c r="J64" s="19"/>
      <c r="L64" s="35">
        <f t="shared" si="12"/>
        <v>0</v>
      </c>
      <c r="N64" s="19"/>
      <c r="O64" s="19"/>
      <c r="P64" s="29">
        <v>0</v>
      </c>
      <c r="Q64" s="10">
        <v>0</v>
      </c>
      <c r="S64" s="10">
        <v>0</v>
      </c>
      <c r="T64" s="10"/>
      <c r="U64" s="10">
        <v>0</v>
      </c>
      <c r="V64" s="10"/>
      <c r="W64" s="10">
        <v>0</v>
      </c>
      <c r="X64" s="10"/>
      <c r="Y64" s="10">
        <v>0</v>
      </c>
      <c r="AA64" s="10">
        <v>0</v>
      </c>
      <c r="AC64" s="10">
        <f t="shared" si="13"/>
        <v>0</v>
      </c>
      <c r="AE64" s="33" t="str">
        <f t="shared" ref="AE64:AE152" si="15">IF(ROUND(F64,4)=ROUND(AC64,4), "", "check")</f>
        <v/>
      </c>
    </row>
    <row r="65" spans="2:31" x14ac:dyDescent="0.2">
      <c r="B65" s="26">
        <f t="shared" si="14"/>
        <v>36</v>
      </c>
      <c r="D65" s="1" t="s">
        <v>102</v>
      </c>
      <c r="F65" s="35">
        <v>0</v>
      </c>
      <c r="H65" s="35"/>
      <c r="J65" s="19"/>
      <c r="L65" s="35">
        <f t="shared" si="12"/>
        <v>0</v>
      </c>
      <c r="N65" s="19"/>
      <c r="O65" s="19"/>
      <c r="P65" s="29">
        <v>0</v>
      </c>
      <c r="Q65" s="10">
        <v>0</v>
      </c>
      <c r="S65" s="10">
        <v>0</v>
      </c>
      <c r="T65" s="10"/>
      <c r="U65" s="10">
        <v>0</v>
      </c>
      <c r="V65" s="10"/>
      <c r="W65" s="10">
        <v>0</v>
      </c>
      <c r="X65" s="10"/>
      <c r="Y65" s="10">
        <v>0</v>
      </c>
      <c r="AA65" s="10">
        <v>0</v>
      </c>
      <c r="AC65" s="10">
        <f t="shared" si="13"/>
        <v>0</v>
      </c>
      <c r="AE65" s="33" t="str">
        <f t="shared" si="15"/>
        <v/>
      </c>
    </row>
    <row r="66" spans="2:31" x14ac:dyDescent="0.2">
      <c r="B66" s="26">
        <f t="shared" si="14"/>
        <v>37</v>
      </c>
      <c r="D66" s="1" t="s">
        <v>104</v>
      </c>
      <c r="F66" s="35">
        <v>0</v>
      </c>
      <c r="H66" s="35"/>
      <c r="J66" s="19"/>
      <c r="L66" s="35">
        <f t="shared" si="12"/>
        <v>0</v>
      </c>
      <c r="N66" s="19"/>
      <c r="O66" s="19"/>
      <c r="P66" s="29">
        <v>0</v>
      </c>
      <c r="Q66" s="10">
        <v>0</v>
      </c>
      <c r="S66" s="10">
        <v>0</v>
      </c>
      <c r="T66" s="10"/>
      <c r="U66" s="10">
        <v>0</v>
      </c>
      <c r="V66" s="10"/>
      <c r="W66" s="10">
        <v>0</v>
      </c>
      <c r="X66" s="10"/>
      <c r="Y66" s="10">
        <v>0</v>
      </c>
      <c r="AA66" s="10">
        <v>0</v>
      </c>
      <c r="AC66" s="10">
        <f t="shared" si="13"/>
        <v>0</v>
      </c>
      <c r="AE66" s="33" t="str">
        <f t="shared" si="15"/>
        <v/>
      </c>
    </row>
    <row r="67" spans="2:31" x14ac:dyDescent="0.2">
      <c r="B67" s="26">
        <f t="shared" si="14"/>
        <v>38</v>
      </c>
      <c r="D67" s="1" t="s">
        <v>106</v>
      </c>
      <c r="F67" s="35">
        <v>0</v>
      </c>
      <c r="H67" s="35"/>
      <c r="L67" s="35">
        <f t="shared" si="12"/>
        <v>0</v>
      </c>
      <c r="N67" s="19"/>
      <c r="O67" s="19"/>
      <c r="P67" s="29">
        <v>0</v>
      </c>
      <c r="Q67" s="10">
        <v>0</v>
      </c>
      <c r="S67" s="10">
        <v>0</v>
      </c>
      <c r="T67" s="10"/>
      <c r="U67" s="10">
        <v>0</v>
      </c>
      <c r="V67" s="10"/>
      <c r="W67" s="10">
        <v>0</v>
      </c>
      <c r="X67" s="10"/>
      <c r="Y67" s="10">
        <v>0</v>
      </c>
      <c r="AA67" s="10">
        <v>0</v>
      </c>
      <c r="AC67" s="10">
        <f t="shared" si="13"/>
        <v>0</v>
      </c>
      <c r="AE67" s="33" t="str">
        <f t="shared" si="15"/>
        <v/>
      </c>
    </row>
    <row r="68" spans="2:31" x14ac:dyDescent="0.2">
      <c r="B68" s="26">
        <f t="shared" si="14"/>
        <v>39</v>
      </c>
      <c r="D68" s="1" t="s">
        <v>108</v>
      </c>
      <c r="F68" s="35">
        <v>0</v>
      </c>
      <c r="H68" s="35"/>
      <c r="L68" s="35">
        <f t="shared" si="12"/>
        <v>0</v>
      </c>
      <c r="N68" s="19"/>
      <c r="O68" s="19"/>
      <c r="P68" s="29">
        <v>0</v>
      </c>
      <c r="Q68" s="10">
        <v>0</v>
      </c>
      <c r="S68" s="10">
        <v>0</v>
      </c>
      <c r="T68" s="10"/>
      <c r="U68" s="10">
        <v>0</v>
      </c>
      <c r="V68" s="10"/>
      <c r="W68" s="10">
        <v>0</v>
      </c>
      <c r="X68" s="10"/>
      <c r="Y68" s="10">
        <v>0</v>
      </c>
      <c r="AA68" s="10">
        <v>0</v>
      </c>
      <c r="AC68" s="10">
        <f t="shared" si="13"/>
        <v>0</v>
      </c>
      <c r="AE68" s="33" t="str">
        <f>IF(ROUND(F68,4)=ROUND(AC68,4), "", "check")</f>
        <v/>
      </c>
    </row>
    <row r="69" spans="2:31" x14ac:dyDescent="0.2">
      <c r="B69" s="26">
        <f t="shared" si="14"/>
        <v>40</v>
      </c>
      <c r="D69" s="1" t="s">
        <v>110</v>
      </c>
      <c r="F69" s="35">
        <v>0</v>
      </c>
      <c r="H69" s="35"/>
      <c r="L69" s="35">
        <f t="shared" si="12"/>
        <v>0</v>
      </c>
      <c r="N69" s="19"/>
      <c r="O69" s="19"/>
      <c r="P69" s="29">
        <v>0</v>
      </c>
      <c r="Q69" s="10">
        <v>0</v>
      </c>
      <c r="S69" s="10">
        <v>0</v>
      </c>
      <c r="T69" s="10"/>
      <c r="U69" s="10">
        <v>0</v>
      </c>
      <c r="V69" s="10"/>
      <c r="W69" s="10">
        <v>0</v>
      </c>
      <c r="X69" s="10"/>
      <c r="Y69" s="10">
        <v>0</v>
      </c>
      <c r="AA69" s="10">
        <v>0</v>
      </c>
      <c r="AC69" s="10">
        <f t="shared" si="13"/>
        <v>0</v>
      </c>
      <c r="AE69" s="33" t="str">
        <f t="shared" si="15"/>
        <v/>
      </c>
    </row>
    <row r="70" spans="2:31" x14ac:dyDescent="0.2">
      <c r="B70" s="26">
        <f t="shared" si="14"/>
        <v>41</v>
      </c>
      <c r="D70" s="1" t="s">
        <v>111</v>
      </c>
      <c r="F70" s="35">
        <v>0</v>
      </c>
      <c r="H70" s="35"/>
      <c r="L70" s="35">
        <f t="shared" si="12"/>
        <v>0</v>
      </c>
      <c r="N70" s="19"/>
      <c r="O70" s="19"/>
      <c r="P70" s="29">
        <v>0</v>
      </c>
      <c r="Q70" s="10">
        <v>0</v>
      </c>
      <c r="S70" s="10">
        <v>0</v>
      </c>
      <c r="T70" s="10"/>
      <c r="U70" s="10">
        <v>0</v>
      </c>
      <c r="V70" s="10"/>
      <c r="W70" s="10">
        <v>0</v>
      </c>
      <c r="X70" s="10"/>
      <c r="Y70" s="10">
        <v>0</v>
      </c>
      <c r="AA70" s="10">
        <v>0</v>
      </c>
      <c r="AC70" s="10">
        <f t="shared" si="13"/>
        <v>0</v>
      </c>
      <c r="AE70" s="33" t="str">
        <f t="shared" si="15"/>
        <v/>
      </c>
    </row>
    <row r="71" spans="2:31" x14ac:dyDescent="0.2">
      <c r="B71" s="26">
        <f t="shared" si="14"/>
        <v>42</v>
      </c>
      <c r="D71" s="1" t="s">
        <v>112</v>
      </c>
      <c r="F71" s="35">
        <v>0</v>
      </c>
      <c r="H71" s="35"/>
      <c r="L71" s="35">
        <f t="shared" si="12"/>
        <v>0</v>
      </c>
      <c r="N71" s="19"/>
      <c r="O71" s="19"/>
      <c r="P71" s="29">
        <v>0</v>
      </c>
      <c r="Q71" s="10">
        <v>0</v>
      </c>
      <c r="S71" s="10">
        <v>0</v>
      </c>
      <c r="T71" s="10"/>
      <c r="U71" s="10">
        <v>0</v>
      </c>
      <c r="V71" s="10"/>
      <c r="W71" s="10">
        <v>0</v>
      </c>
      <c r="X71" s="10"/>
      <c r="Y71" s="10">
        <v>0</v>
      </c>
      <c r="AA71" s="10">
        <v>0</v>
      </c>
      <c r="AC71" s="10">
        <f t="shared" si="13"/>
        <v>0</v>
      </c>
      <c r="AE71" s="33" t="str">
        <f t="shared" si="15"/>
        <v/>
      </c>
    </row>
    <row r="72" spans="2:31" x14ac:dyDescent="0.2">
      <c r="B72" s="26">
        <f t="shared" si="14"/>
        <v>43</v>
      </c>
      <c r="D72" s="1" t="s">
        <v>114</v>
      </c>
      <c r="F72" s="35">
        <v>0</v>
      </c>
      <c r="H72" s="35"/>
      <c r="L72" s="35">
        <f t="shared" si="12"/>
        <v>0</v>
      </c>
      <c r="N72" s="19"/>
      <c r="O72" s="19"/>
      <c r="P72" s="29">
        <v>0</v>
      </c>
      <c r="Q72" s="10">
        <v>0</v>
      </c>
      <c r="S72" s="10">
        <v>0</v>
      </c>
      <c r="T72" s="10"/>
      <c r="U72" s="10">
        <v>0</v>
      </c>
      <c r="V72" s="10"/>
      <c r="W72" s="10">
        <v>0</v>
      </c>
      <c r="X72" s="10"/>
      <c r="Y72" s="10">
        <v>0</v>
      </c>
      <c r="AA72" s="10">
        <v>0</v>
      </c>
      <c r="AC72" s="10">
        <f t="shared" si="13"/>
        <v>0</v>
      </c>
      <c r="AE72" s="33" t="str">
        <f t="shared" si="15"/>
        <v/>
      </c>
    </row>
    <row r="73" spans="2:31" x14ac:dyDescent="0.2">
      <c r="B73" s="26">
        <f>B72+1</f>
        <v>44</v>
      </c>
      <c r="D73" s="1" t="s">
        <v>115</v>
      </c>
      <c r="F73" s="35">
        <v>0</v>
      </c>
      <c r="H73" s="35"/>
      <c r="L73" s="35">
        <f t="shared" si="12"/>
        <v>0</v>
      </c>
      <c r="N73" s="19"/>
      <c r="O73" s="19"/>
      <c r="P73" s="29">
        <v>0</v>
      </c>
      <c r="Q73" s="10">
        <v>0</v>
      </c>
      <c r="S73" s="10">
        <v>0</v>
      </c>
      <c r="T73" s="10"/>
      <c r="U73" s="10">
        <v>0</v>
      </c>
      <c r="V73" s="10"/>
      <c r="W73" s="10">
        <v>0</v>
      </c>
      <c r="X73" s="10"/>
      <c r="Y73" s="10">
        <v>0</v>
      </c>
      <c r="AA73" s="10">
        <v>0</v>
      </c>
      <c r="AC73" s="10">
        <f t="shared" si="13"/>
        <v>0</v>
      </c>
      <c r="AE73" s="33" t="str">
        <f t="shared" si="15"/>
        <v/>
      </c>
    </row>
    <row r="74" spans="2:31" x14ac:dyDescent="0.2">
      <c r="B74" s="26">
        <f>B73+1</f>
        <v>45</v>
      </c>
      <c r="D74" s="1" t="s">
        <v>116</v>
      </c>
      <c r="F74" s="35">
        <v>0</v>
      </c>
      <c r="H74" s="35"/>
      <c r="L74" s="35">
        <f t="shared" si="12"/>
        <v>0</v>
      </c>
      <c r="N74" s="19"/>
      <c r="O74" s="19"/>
      <c r="P74" s="29">
        <v>0</v>
      </c>
      <c r="Q74" s="10">
        <v>0</v>
      </c>
      <c r="S74" s="10">
        <v>0</v>
      </c>
      <c r="T74" s="10"/>
      <c r="U74" s="10">
        <v>0</v>
      </c>
      <c r="V74" s="10"/>
      <c r="W74" s="10">
        <v>0</v>
      </c>
      <c r="X74" s="10"/>
      <c r="Y74" s="10">
        <v>0</v>
      </c>
      <c r="AA74" s="10">
        <v>0</v>
      </c>
      <c r="AC74" s="10">
        <f t="shared" si="13"/>
        <v>0</v>
      </c>
      <c r="AE74" s="33" t="str">
        <f t="shared" si="15"/>
        <v/>
      </c>
    </row>
    <row r="75" spans="2:31" x14ac:dyDescent="0.2">
      <c r="B75" s="26">
        <f t="shared" si="14"/>
        <v>46</v>
      </c>
      <c r="D75" s="1" t="s">
        <v>131</v>
      </c>
      <c r="F75" s="36">
        <f>SUM(F62:F74)</f>
        <v>0</v>
      </c>
      <c r="H75" s="36">
        <f>SUM(H62:H74)</f>
        <v>0</v>
      </c>
      <c r="L75" s="36">
        <f>SUM(L62:L74)</f>
        <v>0</v>
      </c>
      <c r="Q75" s="43">
        <f>SUM(Q62:Q74)</f>
        <v>0</v>
      </c>
      <c r="R75" s="44"/>
      <c r="S75" s="43">
        <f>SUM(S62:S74)</f>
        <v>0</v>
      </c>
      <c r="T75" s="23"/>
      <c r="U75" s="43">
        <f>SUM(U62:U74)</f>
        <v>0</v>
      </c>
      <c r="V75" s="23"/>
      <c r="W75" s="43">
        <f>SUM(W62:W74)</f>
        <v>0</v>
      </c>
      <c r="X75" s="23"/>
      <c r="Y75" s="43">
        <f>SUM(Y62:Y74)</f>
        <v>0</v>
      </c>
      <c r="Z75" s="26"/>
      <c r="AA75" s="43">
        <f>SUM(AA62:AA74)</f>
        <v>0</v>
      </c>
      <c r="AC75" s="43">
        <f>SUM(AC62:AC74)</f>
        <v>0</v>
      </c>
      <c r="AE75" s="33" t="str">
        <f t="shared" si="15"/>
        <v/>
      </c>
    </row>
    <row r="76" spans="2:31" x14ac:dyDescent="0.2">
      <c r="Z76" s="26"/>
      <c r="AC76" s="5"/>
      <c r="AE76" s="33" t="str">
        <f t="shared" si="15"/>
        <v/>
      </c>
    </row>
    <row r="77" spans="2:31" x14ac:dyDescent="0.2">
      <c r="B77" s="26">
        <f>B75+1</f>
        <v>47</v>
      </c>
      <c r="D77" s="1" t="s">
        <v>119</v>
      </c>
      <c r="F77" s="35">
        <v>0</v>
      </c>
      <c r="H77" s="35"/>
      <c r="L77" s="35">
        <f t="shared" ref="L77" si="16">F77-H77</f>
        <v>0</v>
      </c>
      <c r="N77" s="19"/>
      <c r="O77" s="19"/>
      <c r="P77" s="29">
        <v>0</v>
      </c>
      <c r="Q77" s="10">
        <v>0</v>
      </c>
      <c r="S77" s="10">
        <v>0</v>
      </c>
      <c r="T77" s="10"/>
      <c r="U77" s="10">
        <v>0</v>
      </c>
      <c r="V77" s="10"/>
      <c r="W77" s="10">
        <v>0</v>
      </c>
      <c r="X77" s="10"/>
      <c r="Y77" s="10">
        <v>0</v>
      </c>
      <c r="AA77" s="10">
        <v>0</v>
      </c>
      <c r="AC77" s="10">
        <f>Q77+S77+W77+Y77+AA77+U77</f>
        <v>0</v>
      </c>
      <c r="AE77" s="33" t="str">
        <f t="shared" si="15"/>
        <v/>
      </c>
    </row>
    <row r="78" spans="2:31" x14ac:dyDescent="0.2">
      <c r="Z78" s="26"/>
      <c r="AC78" s="5"/>
      <c r="AE78" s="33" t="str">
        <f t="shared" si="15"/>
        <v/>
      </c>
    </row>
    <row r="79" spans="2:31" x14ac:dyDescent="0.2">
      <c r="B79" s="26">
        <f>B77+1</f>
        <v>48</v>
      </c>
      <c r="D79" s="1" t="s">
        <v>132</v>
      </c>
      <c r="F79" s="36">
        <f>F75+F77</f>
        <v>0</v>
      </c>
      <c r="H79" s="36">
        <f>H75+H77</f>
        <v>0</v>
      </c>
      <c r="L79" s="36">
        <f>L75+L77</f>
        <v>0</v>
      </c>
      <c r="Q79" s="45">
        <f>Q75+Q77</f>
        <v>0</v>
      </c>
      <c r="R79" s="16"/>
      <c r="S79" s="45">
        <f>S75+S77</f>
        <v>0</v>
      </c>
      <c r="T79" s="5"/>
      <c r="U79" s="45">
        <f>U75+U77</f>
        <v>0</v>
      </c>
      <c r="V79" s="5"/>
      <c r="W79" s="45">
        <f>W75+W77</f>
        <v>0</v>
      </c>
      <c r="X79" s="5"/>
      <c r="Y79" s="45">
        <f>Y75+Y77</f>
        <v>0</v>
      </c>
      <c r="Z79" s="26"/>
      <c r="AA79" s="45">
        <f>AA75+AA77</f>
        <v>0</v>
      </c>
      <c r="AC79" s="45">
        <f>AC75+AC77</f>
        <v>0</v>
      </c>
      <c r="AE79" s="33" t="str">
        <f t="shared" si="15"/>
        <v/>
      </c>
    </row>
    <row r="80" spans="2:31" x14ac:dyDescent="0.2">
      <c r="D80" s="8"/>
      <c r="E80" s="8"/>
      <c r="F80" s="11"/>
      <c r="H80" s="11"/>
      <c r="L80" s="11"/>
      <c r="Z80" s="26"/>
      <c r="AE80" s="33" t="str">
        <f t="shared" si="15"/>
        <v/>
      </c>
    </row>
    <row r="81" spans="2:31" x14ac:dyDescent="0.2">
      <c r="F81" s="35"/>
      <c r="J81" s="19"/>
      <c r="AE81" s="33" t="str">
        <f t="shared" si="15"/>
        <v/>
      </c>
    </row>
    <row r="82" spans="2:31" x14ac:dyDescent="0.2">
      <c r="D82" s="8" t="s">
        <v>133</v>
      </c>
      <c r="F82" s="34"/>
      <c r="Z82" s="26"/>
      <c r="AE82" s="33" t="str">
        <f t="shared" si="15"/>
        <v/>
      </c>
    </row>
    <row r="83" spans="2:31" x14ac:dyDescent="0.2">
      <c r="Z83" s="26"/>
      <c r="AE83" s="33" t="str">
        <f t="shared" si="15"/>
        <v/>
      </c>
    </row>
    <row r="84" spans="2:31" x14ac:dyDescent="0.2">
      <c r="B84" s="26">
        <f>B79+1</f>
        <v>49</v>
      </c>
      <c r="D84" s="1" t="s">
        <v>134</v>
      </c>
      <c r="F84" s="35">
        <v>0</v>
      </c>
      <c r="H84" s="35"/>
      <c r="L84" s="35">
        <f t="shared" ref="L84:L88" si="17">F84-H84</f>
        <v>0</v>
      </c>
      <c r="N84" s="19"/>
      <c r="O84" s="19"/>
      <c r="P84" s="29">
        <v>0</v>
      </c>
      <c r="Q84" s="10">
        <v>0</v>
      </c>
      <c r="S84" s="10">
        <v>0</v>
      </c>
      <c r="T84" s="10"/>
      <c r="U84" s="10">
        <v>0</v>
      </c>
      <c r="V84" s="10"/>
      <c r="W84" s="10">
        <v>0</v>
      </c>
      <c r="X84" s="10"/>
      <c r="Y84" s="10">
        <v>0</v>
      </c>
      <c r="AA84" s="10">
        <v>0</v>
      </c>
      <c r="AC84" s="10">
        <f t="shared" ref="AC84:AC88" si="18">Q84+S84+W84+Y84+AA84+U84</f>
        <v>0</v>
      </c>
      <c r="AE84" s="33" t="str">
        <f t="shared" si="15"/>
        <v/>
      </c>
    </row>
    <row r="85" spans="2:31" x14ac:dyDescent="0.2">
      <c r="B85" s="26">
        <f>B84+1</f>
        <v>50</v>
      </c>
      <c r="D85" s="1" t="s">
        <v>136</v>
      </c>
      <c r="F85" s="35">
        <v>0</v>
      </c>
      <c r="H85" s="35"/>
      <c r="L85" s="35">
        <f t="shared" si="17"/>
        <v>0</v>
      </c>
      <c r="N85" s="19"/>
      <c r="O85" s="19"/>
      <c r="P85" s="29">
        <v>0</v>
      </c>
      <c r="Q85" s="10">
        <v>0</v>
      </c>
      <c r="S85" s="10">
        <v>0</v>
      </c>
      <c r="T85" s="10"/>
      <c r="U85" s="10">
        <v>0</v>
      </c>
      <c r="V85" s="10"/>
      <c r="W85" s="10">
        <v>0</v>
      </c>
      <c r="X85" s="10"/>
      <c r="Y85" s="10">
        <v>0</v>
      </c>
      <c r="AA85" s="10">
        <v>0</v>
      </c>
      <c r="AC85" s="10">
        <f t="shared" si="18"/>
        <v>0</v>
      </c>
      <c r="AE85" s="33" t="str">
        <f t="shared" si="15"/>
        <v/>
      </c>
    </row>
    <row r="86" spans="2:31" x14ac:dyDescent="0.2">
      <c r="B86" s="26">
        <f t="shared" ref="B86:B89" si="19">B85+1</f>
        <v>51</v>
      </c>
      <c r="D86" s="1" t="s">
        <v>137</v>
      </c>
      <c r="F86" s="35">
        <v>0</v>
      </c>
      <c r="H86" s="35"/>
      <c r="L86" s="35">
        <f t="shared" si="17"/>
        <v>0</v>
      </c>
      <c r="N86" s="19"/>
      <c r="O86" s="19"/>
      <c r="P86" s="29">
        <v>0</v>
      </c>
      <c r="Q86" s="10">
        <v>0</v>
      </c>
      <c r="S86" s="10">
        <v>0</v>
      </c>
      <c r="T86" s="10"/>
      <c r="U86" s="10">
        <v>0</v>
      </c>
      <c r="V86" s="10"/>
      <c r="W86" s="10">
        <v>0</v>
      </c>
      <c r="X86" s="10"/>
      <c r="Y86" s="10">
        <v>0</v>
      </c>
      <c r="AA86" s="10">
        <v>0</v>
      </c>
      <c r="AC86" s="10">
        <f t="shared" si="18"/>
        <v>0</v>
      </c>
      <c r="AE86" s="33" t="str">
        <f t="shared" si="15"/>
        <v/>
      </c>
    </row>
    <row r="87" spans="2:31" x14ac:dyDescent="0.2">
      <c r="B87" s="26">
        <f t="shared" si="19"/>
        <v>52</v>
      </c>
      <c r="D87" s="1" t="s">
        <v>138</v>
      </c>
      <c r="F87" s="35">
        <v>0</v>
      </c>
      <c r="H87" s="35"/>
      <c r="L87" s="35">
        <f t="shared" si="17"/>
        <v>0</v>
      </c>
      <c r="N87" s="19"/>
      <c r="O87" s="19"/>
      <c r="P87" s="29">
        <v>0</v>
      </c>
      <c r="Q87" s="10">
        <v>0</v>
      </c>
      <c r="S87" s="10">
        <v>0</v>
      </c>
      <c r="T87" s="10"/>
      <c r="U87" s="10">
        <v>0</v>
      </c>
      <c r="V87" s="10"/>
      <c r="W87" s="10">
        <v>0</v>
      </c>
      <c r="X87" s="10"/>
      <c r="Y87" s="10">
        <v>0</v>
      </c>
      <c r="AA87" s="10">
        <v>0</v>
      </c>
      <c r="AC87" s="10">
        <f t="shared" si="18"/>
        <v>0</v>
      </c>
      <c r="AE87" s="33" t="str">
        <f t="shared" si="15"/>
        <v/>
      </c>
    </row>
    <row r="88" spans="2:31" x14ac:dyDescent="0.2">
      <c r="B88" s="26">
        <f t="shared" si="19"/>
        <v>53</v>
      </c>
      <c r="D88" s="1" t="s">
        <v>139</v>
      </c>
      <c r="F88" s="35">
        <v>0</v>
      </c>
      <c r="H88" s="35"/>
      <c r="L88" s="35">
        <f t="shared" si="17"/>
        <v>0</v>
      </c>
      <c r="P88" s="29">
        <v>0</v>
      </c>
      <c r="Q88" s="10">
        <v>0</v>
      </c>
      <c r="S88" s="10">
        <v>0</v>
      </c>
      <c r="T88" s="10"/>
      <c r="U88" s="10">
        <v>0</v>
      </c>
      <c r="V88" s="10"/>
      <c r="W88" s="10">
        <v>0</v>
      </c>
      <c r="X88" s="10"/>
      <c r="Y88" s="10">
        <v>0</v>
      </c>
      <c r="AA88" s="10">
        <v>0</v>
      </c>
      <c r="AC88" s="10">
        <f t="shared" si="18"/>
        <v>0</v>
      </c>
      <c r="AE88" s="33" t="str">
        <f t="shared" si="15"/>
        <v/>
      </c>
    </row>
    <row r="89" spans="2:31" x14ac:dyDescent="0.2">
      <c r="B89" s="26">
        <f t="shared" si="19"/>
        <v>54</v>
      </c>
      <c r="D89" s="1" t="s">
        <v>140</v>
      </c>
      <c r="F89" s="36">
        <f>SUM(F82:F88)</f>
        <v>0</v>
      </c>
      <c r="H89" s="36">
        <f>SUM(H82:H88)</f>
        <v>0</v>
      </c>
      <c r="L89" s="36">
        <f>SUM(L82:L88)</f>
        <v>0</v>
      </c>
      <c r="Q89" s="46">
        <f>SUM(Q82:Q88)</f>
        <v>0</v>
      </c>
      <c r="R89" s="44"/>
      <c r="S89" s="46">
        <f>SUM(S82:S88)</f>
        <v>0</v>
      </c>
      <c r="T89" s="44"/>
      <c r="U89" s="46">
        <f>SUM(U82:U88)</f>
        <v>0</v>
      </c>
      <c r="V89" s="44"/>
      <c r="W89" s="46">
        <f>SUM(W82:W88)</f>
        <v>0</v>
      </c>
      <c r="X89" s="44"/>
      <c r="Y89" s="46">
        <f>SUM(Y82:Y88)</f>
        <v>0</v>
      </c>
      <c r="Z89" s="26"/>
      <c r="AA89" s="46">
        <f>SUM(AA82:AA88)</f>
        <v>0</v>
      </c>
      <c r="AC89" s="46">
        <f>SUM(AC82:AC88)</f>
        <v>0</v>
      </c>
      <c r="AE89" s="33" t="str">
        <f t="shared" si="15"/>
        <v/>
      </c>
    </row>
    <row r="90" spans="2:31" x14ac:dyDescent="0.2">
      <c r="Z90" s="26"/>
      <c r="AE90" s="33" t="str">
        <f t="shared" si="15"/>
        <v/>
      </c>
    </row>
    <row r="91" spans="2:31" x14ac:dyDescent="0.2">
      <c r="AE91" s="33" t="str">
        <f t="shared" si="15"/>
        <v/>
      </c>
    </row>
    <row r="92" spans="2:31" x14ac:dyDescent="0.2">
      <c r="B92" s="26">
        <f>B89+1</f>
        <v>55</v>
      </c>
      <c r="D92" s="1" t="s">
        <v>141</v>
      </c>
      <c r="F92" s="36">
        <f>F79+F89</f>
        <v>0</v>
      </c>
      <c r="H92" s="36">
        <f>H79+H89</f>
        <v>0</v>
      </c>
      <c r="L92" s="36">
        <f>L79+L89</f>
        <v>0</v>
      </c>
      <c r="Q92" s="43">
        <f>Q79+Q89</f>
        <v>0</v>
      </c>
      <c r="R92" s="5"/>
      <c r="S92" s="45">
        <f>S79+S89</f>
        <v>0</v>
      </c>
      <c r="T92" s="5"/>
      <c r="U92" s="45">
        <f>U79+U89</f>
        <v>0</v>
      </c>
      <c r="V92" s="5"/>
      <c r="W92" s="45">
        <f>W79+W89</f>
        <v>0</v>
      </c>
      <c r="X92" s="5"/>
      <c r="Y92" s="45">
        <f>Y79+Y89</f>
        <v>0</v>
      </c>
      <c r="Z92" s="5"/>
      <c r="AA92" s="45">
        <f>AA79+AA89</f>
        <v>0</v>
      </c>
      <c r="AB92" s="5"/>
      <c r="AC92" s="45">
        <f>AC79+AC89</f>
        <v>0</v>
      </c>
      <c r="AE92" s="33" t="str">
        <f t="shared" si="15"/>
        <v/>
      </c>
    </row>
    <row r="93" spans="2:31" x14ac:dyDescent="0.2">
      <c r="AE93" s="33" t="str">
        <f t="shared" si="15"/>
        <v/>
      </c>
    </row>
    <row r="94" spans="2:31" x14ac:dyDescent="0.2">
      <c r="AE94" s="33" t="str">
        <f t="shared" si="15"/>
        <v/>
      </c>
    </row>
    <row r="95" spans="2:31" x14ac:dyDescent="0.2">
      <c r="B95" s="26">
        <f>B92+1</f>
        <v>56</v>
      </c>
      <c r="D95" s="1" t="s">
        <v>142</v>
      </c>
      <c r="F95" s="123">
        <v>6.0821321807016528E-2</v>
      </c>
      <c r="G95" s="124"/>
      <c r="H95" s="123">
        <v>6.0821321807016528E-2</v>
      </c>
      <c r="I95" s="124"/>
      <c r="J95" s="124"/>
      <c r="K95" s="124"/>
      <c r="L95" s="123">
        <v>6.0821321807016528E-2</v>
      </c>
      <c r="M95" s="124"/>
      <c r="N95" s="124"/>
      <c r="O95" s="124"/>
      <c r="P95" s="125"/>
      <c r="Q95" s="126">
        <f>$F$95</f>
        <v>6.0821321807016528E-2</v>
      </c>
      <c r="R95" s="127"/>
      <c r="S95" s="126">
        <f>$F$95</f>
        <v>6.0821321807016528E-2</v>
      </c>
      <c r="T95" s="126"/>
      <c r="U95" s="126">
        <f>$F$95</f>
        <v>6.0821321807016528E-2</v>
      </c>
      <c r="V95" s="127"/>
      <c r="W95" s="126">
        <f>$F$95</f>
        <v>6.0821321807016528E-2</v>
      </c>
      <c r="X95" s="127"/>
      <c r="Y95" s="126">
        <f>$F$95</f>
        <v>6.0821321807016528E-2</v>
      </c>
      <c r="Z95" s="126"/>
      <c r="AA95" s="126">
        <f>$F$95</f>
        <v>6.0821321807016528E-2</v>
      </c>
      <c r="AC95" s="47">
        <f>F95</f>
        <v>6.0821321807016528E-2</v>
      </c>
      <c r="AE95" s="33" t="str">
        <f t="shared" si="15"/>
        <v/>
      </c>
    </row>
    <row r="96" spans="2:31" x14ac:dyDescent="0.2">
      <c r="AE96" s="33" t="str">
        <f t="shared" si="15"/>
        <v/>
      </c>
    </row>
    <row r="97" spans="2:31" x14ac:dyDescent="0.2">
      <c r="B97" s="26">
        <f>B95+1</f>
        <v>57</v>
      </c>
      <c r="D97" s="1" t="s">
        <v>143</v>
      </c>
      <c r="F97" s="36">
        <f>F92*F95</f>
        <v>0</v>
      </c>
      <c r="H97" s="36">
        <f>H92*H95</f>
        <v>0</v>
      </c>
      <c r="L97" s="36">
        <f>L92*L95</f>
        <v>0</v>
      </c>
      <c r="Q97" s="45">
        <f>Q92*Q95</f>
        <v>0</v>
      </c>
      <c r="S97" s="45">
        <f>S92*S95</f>
        <v>0</v>
      </c>
      <c r="T97" s="5"/>
      <c r="U97" s="45">
        <f>U92*U95</f>
        <v>0</v>
      </c>
      <c r="W97" s="45">
        <f>W92*W95</f>
        <v>0</v>
      </c>
      <c r="Y97" s="45">
        <f>Y92*Y95</f>
        <v>0</v>
      </c>
      <c r="AA97" s="45">
        <f>AA92*AA95</f>
        <v>0</v>
      </c>
      <c r="AC97" s="45">
        <f t="shared" ref="AC97" si="20">Q97+S97+W97+Y97+AA97+U97</f>
        <v>0</v>
      </c>
      <c r="AE97" s="33" t="str">
        <f t="shared" si="15"/>
        <v/>
      </c>
    </row>
    <row r="98" spans="2:31" x14ac:dyDescent="0.2">
      <c r="F98" s="35"/>
      <c r="H98" s="35"/>
      <c r="L98" s="35"/>
      <c r="AE98" s="33" t="str">
        <f t="shared" si="15"/>
        <v/>
      </c>
    </row>
    <row r="99" spans="2:31" x14ac:dyDescent="0.2">
      <c r="F99" s="35"/>
      <c r="H99" s="35"/>
      <c r="L99" s="35"/>
      <c r="AE99" s="33" t="str">
        <f t="shared" si="15"/>
        <v/>
      </c>
    </row>
    <row r="100" spans="2:31" x14ac:dyDescent="0.2">
      <c r="D100" s="8" t="s">
        <v>21</v>
      </c>
      <c r="AE100" s="33" t="str">
        <f t="shared" si="15"/>
        <v/>
      </c>
    </row>
    <row r="101" spans="2:31" x14ac:dyDescent="0.2">
      <c r="AE101" s="33" t="str">
        <f t="shared" si="15"/>
        <v/>
      </c>
    </row>
    <row r="102" spans="2:31" x14ac:dyDescent="0.2">
      <c r="B102" s="26">
        <f>B97+1</f>
        <v>58</v>
      </c>
      <c r="D102" s="1" t="s">
        <v>144</v>
      </c>
      <c r="F102" s="35">
        <v>0</v>
      </c>
      <c r="H102" s="35"/>
      <c r="L102" s="35">
        <f t="shared" ref="L102:L103" si="21">F102-H102</f>
        <v>0</v>
      </c>
      <c r="P102" s="29">
        <v>0</v>
      </c>
      <c r="Q102" s="10">
        <v>0</v>
      </c>
      <c r="S102" s="10">
        <v>0</v>
      </c>
      <c r="T102" s="10"/>
      <c r="U102" s="10">
        <v>0</v>
      </c>
      <c r="V102" s="10"/>
      <c r="W102" s="10">
        <v>0</v>
      </c>
      <c r="X102" s="10"/>
      <c r="Y102" s="10">
        <v>0</v>
      </c>
      <c r="AA102" s="10">
        <v>0</v>
      </c>
      <c r="AC102" s="10">
        <f t="shared" ref="AC102:AC103" si="22">Q102+S102+W102+Y102+AA102+U102</f>
        <v>0</v>
      </c>
      <c r="AE102" s="33" t="str">
        <f t="shared" si="15"/>
        <v/>
      </c>
    </row>
    <row r="103" spans="2:31" x14ac:dyDescent="0.2">
      <c r="B103" s="26">
        <f>B102+1</f>
        <v>59</v>
      </c>
      <c r="D103" s="1" t="s">
        <v>119</v>
      </c>
      <c r="F103" s="35">
        <v>0</v>
      </c>
      <c r="H103" s="35"/>
      <c r="L103" s="35">
        <f t="shared" si="21"/>
        <v>0</v>
      </c>
      <c r="N103" s="19"/>
      <c r="O103" s="19"/>
      <c r="P103" s="29">
        <v>0</v>
      </c>
      <c r="Q103" s="10">
        <v>0</v>
      </c>
      <c r="S103" s="10">
        <v>0</v>
      </c>
      <c r="T103" s="10"/>
      <c r="U103" s="10">
        <v>0</v>
      </c>
      <c r="V103" s="10"/>
      <c r="W103" s="10">
        <v>0</v>
      </c>
      <c r="X103" s="10"/>
      <c r="Y103" s="10">
        <v>0</v>
      </c>
      <c r="AA103" s="10">
        <v>0</v>
      </c>
      <c r="AC103" s="10">
        <f t="shared" si="22"/>
        <v>0</v>
      </c>
      <c r="AE103" s="33" t="str">
        <f t="shared" si="15"/>
        <v/>
      </c>
    </row>
    <row r="104" spans="2:31" x14ac:dyDescent="0.2">
      <c r="B104" s="26">
        <f>B103+1</f>
        <v>60</v>
      </c>
      <c r="D104" s="1" t="s">
        <v>146</v>
      </c>
      <c r="F104" s="36">
        <f>F102+F103</f>
        <v>0</v>
      </c>
      <c r="H104" s="36">
        <f>H102+H103</f>
        <v>0</v>
      </c>
      <c r="L104" s="36">
        <f>L102+L103</f>
        <v>0</v>
      </c>
      <c r="Q104" s="36">
        <f>Q102+Q103</f>
        <v>0</v>
      </c>
      <c r="S104" s="36">
        <f>S102+S103</f>
        <v>0</v>
      </c>
      <c r="T104" s="35"/>
      <c r="U104" s="36">
        <f>U102+U103</f>
        <v>0</v>
      </c>
      <c r="V104" s="10"/>
      <c r="W104" s="36">
        <f>W102+W103</f>
        <v>0</v>
      </c>
      <c r="X104" s="10"/>
      <c r="Y104" s="36">
        <f>Y102+Y103</f>
        <v>0</v>
      </c>
      <c r="AA104" s="36">
        <f>AA102+AA103</f>
        <v>0</v>
      </c>
      <c r="AC104" s="36">
        <f>AC102+AC103</f>
        <v>0</v>
      </c>
      <c r="AE104" s="33" t="str">
        <f t="shared" si="15"/>
        <v/>
      </c>
    </row>
    <row r="105" spans="2:31" x14ac:dyDescent="0.2">
      <c r="AE105" s="33" t="str">
        <f t="shared" si="15"/>
        <v/>
      </c>
    </row>
    <row r="106" spans="2:31" x14ac:dyDescent="0.2">
      <c r="D106" s="8" t="s">
        <v>147</v>
      </c>
      <c r="F106" s="35"/>
      <c r="H106" s="35"/>
      <c r="L106" s="35"/>
      <c r="AE106" s="33" t="str">
        <f t="shared" si="15"/>
        <v/>
      </c>
    </row>
    <row r="107" spans="2:31" x14ac:dyDescent="0.2">
      <c r="F107" s="35"/>
      <c r="H107" s="35"/>
      <c r="L107" s="35"/>
      <c r="AE107" s="33" t="str">
        <f t="shared" si="15"/>
        <v/>
      </c>
    </row>
    <row r="108" spans="2:31" x14ac:dyDescent="0.2">
      <c r="B108" s="26">
        <f>B104+1</f>
        <v>61</v>
      </c>
      <c r="D108" s="1" t="s">
        <v>148</v>
      </c>
      <c r="F108" s="35">
        <v>0</v>
      </c>
      <c r="H108" s="35"/>
      <c r="L108" s="35">
        <f t="shared" ref="L108:L109" si="23">F108-H108</f>
        <v>0</v>
      </c>
      <c r="N108" s="19"/>
      <c r="O108" s="19"/>
      <c r="P108" s="29">
        <v>0</v>
      </c>
      <c r="Q108" s="10">
        <v>0</v>
      </c>
      <c r="S108" s="10">
        <v>0</v>
      </c>
      <c r="T108" s="10"/>
      <c r="U108" s="10">
        <v>0</v>
      </c>
      <c r="V108" s="10"/>
      <c r="W108" s="10">
        <v>0</v>
      </c>
      <c r="X108" s="10"/>
      <c r="Y108" s="10">
        <v>0</v>
      </c>
      <c r="AA108" s="10">
        <v>0</v>
      </c>
      <c r="AC108" s="10">
        <f t="shared" ref="AC108:AC109" si="24">Q108+S108+W108+Y108+AA108+U108</f>
        <v>0</v>
      </c>
      <c r="AE108" s="33" t="str">
        <f t="shared" si="15"/>
        <v/>
      </c>
    </row>
    <row r="109" spans="2:31" x14ac:dyDescent="0.2">
      <c r="B109" s="26">
        <f>B108+1</f>
        <v>62</v>
      </c>
      <c r="D109" s="1" t="s">
        <v>150</v>
      </c>
      <c r="F109" s="35">
        <v>0</v>
      </c>
      <c r="H109" s="35"/>
      <c r="L109" s="35">
        <f t="shared" si="23"/>
        <v>0</v>
      </c>
      <c r="P109" s="29">
        <v>0</v>
      </c>
      <c r="Q109" s="10">
        <v>0</v>
      </c>
      <c r="S109" s="10">
        <v>0</v>
      </c>
      <c r="T109" s="10"/>
      <c r="U109" s="10">
        <v>0</v>
      </c>
      <c r="V109" s="10"/>
      <c r="W109" s="10">
        <v>0</v>
      </c>
      <c r="X109" s="10"/>
      <c r="Y109" s="10">
        <v>0</v>
      </c>
      <c r="AA109" s="10">
        <v>0</v>
      </c>
      <c r="AC109" s="10">
        <f t="shared" si="24"/>
        <v>0</v>
      </c>
      <c r="AE109" s="33" t="str">
        <f t="shared" si="15"/>
        <v/>
      </c>
    </row>
    <row r="110" spans="2:31" x14ac:dyDescent="0.2">
      <c r="B110" s="26">
        <f>B109+1</f>
        <v>63</v>
      </c>
      <c r="D110" s="1" t="s">
        <v>152</v>
      </c>
      <c r="F110" s="36">
        <f>F108+F109</f>
        <v>0</v>
      </c>
      <c r="H110" s="36">
        <f>H108+H109</f>
        <v>0</v>
      </c>
      <c r="L110" s="36">
        <f>L108+L109</f>
        <v>0</v>
      </c>
      <c r="Q110" s="36">
        <f>Q108+Q109</f>
        <v>0</v>
      </c>
      <c r="S110" s="36">
        <f>S108+S109</f>
        <v>0</v>
      </c>
      <c r="T110" s="35"/>
      <c r="U110" s="36">
        <f>U108+U109</f>
        <v>0</v>
      </c>
      <c r="V110" s="10"/>
      <c r="W110" s="36">
        <f>W108+W109</f>
        <v>0</v>
      </c>
      <c r="X110" s="10"/>
      <c r="Y110" s="36">
        <f>Y108+Y109</f>
        <v>0</v>
      </c>
      <c r="AA110" s="36">
        <f>AA108+AA109</f>
        <v>0</v>
      </c>
      <c r="AC110" s="36">
        <f>AC108+AC109</f>
        <v>0</v>
      </c>
      <c r="AE110" s="33" t="str">
        <f t="shared" si="15"/>
        <v/>
      </c>
    </row>
    <row r="111" spans="2:31" x14ac:dyDescent="0.2">
      <c r="AE111" s="33" t="str">
        <f t="shared" si="15"/>
        <v/>
      </c>
    </row>
    <row r="112" spans="2:31" x14ac:dyDescent="0.2">
      <c r="AE112" s="33" t="str">
        <f t="shared" si="15"/>
        <v/>
      </c>
    </row>
    <row r="113" spans="2:31" x14ac:dyDescent="0.2">
      <c r="D113" s="8" t="s">
        <v>153</v>
      </c>
      <c r="AE113" s="33" t="str">
        <f t="shared" si="15"/>
        <v/>
      </c>
    </row>
    <row r="114" spans="2:31" x14ac:dyDescent="0.2">
      <c r="AE114" s="33" t="str">
        <f t="shared" si="15"/>
        <v/>
      </c>
    </row>
    <row r="115" spans="2:31" x14ac:dyDescent="0.2">
      <c r="D115" s="1" t="s">
        <v>8</v>
      </c>
      <c r="AE115" s="33" t="str">
        <f t="shared" si="15"/>
        <v/>
      </c>
    </row>
    <row r="116" spans="2:31" x14ac:dyDescent="0.2">
      <c r="B116" s="26">
        <f>B110+1</f>
        <v>64</v>
      </c>
      <c r="D116" s="12" t="s">
        <v>154</v>
      </c>
      <c r="F116" s="35">
        <v>2247538.0139059885</v>
      </c>
      <c r="H116" s="17"/>
      <c r="L116" s="35">
        <f t="shared" ref="L116:L160" si="25">F116-H116</f>
        <v>2247538.0139059885</v>
      </c>
      <c r="N116" s="19" t="s">
        <v>223</v>
      </c>
      <c r="O116" s="19"/>
      <c r="P116" s="29">
        <v>4</v>
      </c>
      <c r="Q116" s="10">
        <v>1878311.1040714213</v>
      </c>
      <c r="S116" s="10">
        <v>161486.41315728414</v>
      </c>
      <c r="T116" s="10"/>
      <c r="U116" s="10">
        <v>40328.527901042762</v>
      </c>
      <c r="V116" s="10"/>
      <c r="W116" s="10">
        <v>152523.42553920622</v>
      </c>
      <c r="X116" s="10"/>
      <c r="Y116" s="10">
        <v>14888.543237034275</v>
      </c>
      <c r="AA116" s="10">
        <v>0</v>
      </c>
      <c r="AC116" s="10">
        <f t="shared" ref="AC116:AC131" si="26">Q116+S116+W116+Y116+AA116+U116</f>
        <v>2247538.0139059885</v>
      </c>
      <c r="AE116" s="33" t="str">
        <f t="shared" si="15"/>
        <v/>
      </c>
    </row>
    <row r="117" spans="2:31" x14ac:dyDescent="0.2">
      <c r="B117" s="26">
        <f t="shared" ref="B117:B122" si="27">B116+1</f>
        <v>65</v>
      </c>
      <c r="D117" s="12" t="s">
        <v>156</v>
      </c>
      <c r="F117" s="35">
        <v>0</v>
      </c>
      <c r="H117" s="17"/>
      <c r="L117" s="35">
        <f t="shared" si="25"/>
        <v>0</v>
      </c>
      <c r="P117" s="29">
        <v>0</v>
      </c>
      <c r="Q117" s="10">
        <v>0</v>
      </c>
      <c r="S117" s="10">
        <v>0</v>
      </c>
      <c r="T117" s="10"/>
      <c r="U117" s="10">
        <v>0</v>
      </c>
      <c r="V117" s="10"/>
      <c r="W117" s="10">
        <v>0</v>
      </c>
      <c r="X117" s="10"/>
      <c r="Y117" s="10">
        <v>0</v>
      </c>
      <c r="AA117" s="10">
        <v>0</v>
      </c>
      <c r="AC117" s="10">
        <f t="shared" si="26"/>
        <v>0</v>
      </c>
      <c r="AE117" s="33" t="str">
        <f t="shared" si="15"/>
        <v/>
      </c>
    </row>
    <row r="118" spans="2:31" x14ac:dyDescent="0.2">
      <c r="B118" s="26">
        <f t="shared" si="27"/>
        <v>66</v>
      </c>
      <c r="D118" s="12" t="s">
        <v>158</v>
      </c>
      <c r="F118" s="35">
        <v>0</v>
      </c>
      <c r="H118" s="17"/>
      <c r="L118" s="35">
        <f t="shared" si="25"/>
        <v>0</v>
      </c>
      <c r="P118" s="29">
        <v>0</v>
      </c>
      <c r="Q118" s="10">
        <v>0</v>
      </c>
      <c r="S118" s="10">
        <v>0</v>
      </c>
      <c r="T118" s="10"/>
      <c r="U118" s="10">
        <v>0</v>
      </c>
      <c r="V118" s="10"/>
      <c r="W118" s="10">
        <v>0</v>
      </c>
      <c r="X118" s="10"/>
      <c r="Y118" s="10">
        <v>0</v>
      </c>
      <c r="AA118" s="10">
        <v>0</v>
      </c>
      <c r="AC118" s="10">
        <f t="shared" si="26"/>
        <v>0</v>
      </c>
      <c r="AE118" s="33" t="str">
        <f t="shared" si="15"/>
        <v/>
      </c>
    </row>
    <row r="119" spans="2:31" x14ac:dyDescent="0.2">
      <c r="B119" s="26">
        <f t="shared" si="27"/>
        <v>67</v>
      </c>
      <c r="D119" s="12" t="s">
        <v>160</v>
      </c>
      <c r="F119" s="35">
        <v>0</v>
      </c>
      <c r="H119" s="17"/>
      <c r="L119" s="35">
        <f t="shared" si="25"/>
        <v>0</v>
      </c>
      <c r="N119" s="19"/>
      <c r="O119" s="19"/>
      <c r="P119" s="29">
        <v>0</v>
      </c>
      <c r="Q119" s="10">
        <v>0</v>
      </c>
      <c r="S119" s="10">
        <v>0</v>
      </c>
      <c r="T119" s="10"/>
      <c r="U119" s="10">
        <v>0</v>
      </c>
      <c r="V119" s="10"/>
      <c r="W119" s="10">
        <v>0</v>
      </c>
      <c r="X119" s="10"/>
      <c r="Y119" s="10">
        <v>0</v>
      </c>
      <c r="AA119" s="10">
        <v>0</v>
      </c>
      <c r="AC119" s="10">
        <f t="shared" si="26"/>
        <v>0</v>
      </c>
      <c r="AE119" s="33" t="str">
        <f t="shared" si="15"/>
        <v/>
      </c>
    </row>
    <row r="120" spans="2:31" x14ac:dyDescent="0.2">
      <c r="B120" s="26">
        <f t="shared" si="27"/>
        <v>68</v>
      </c>
      <c r="D120" s="12" t="s">
        <v>162</v>
      </c>
      <c r="F120" s="35">
        <v>0</v>
      </c>
      <c r="H120" s="17"/>
      <c r="L120" s="35">
        <f t="shared" si="25"/>
        <v>0</v>
      </c>
      <c r="N120" s="6" t="s">
        <v>224</v>
      </c>
      <c r="P120" s="29">
        <v>0</v>
      </c>
      <c r="Q120" s="10">
        <v>0</v>
      </c>
      <c r="S120" s="10">
        <v>0</v>
      </c>
      <c r="T120" s="10"/>
      <c r="U120" s="10">
        <v>0</v>
      </c>
      <c r="V120" s="10"/>
      <c r="W120" s="10">
        <v>0</v>
      </c>
      <c r="X120" s="10"/>
      <c r="Y120" s="10">
        <v>0</v>
      </c>
      <c r="AA120" s="10">
        <v>0</v>
      </c>
      <c r="AC120" s="10">
        <f t="shared" si="26"/>
        <v>0</v>
      </c>
      <c r="AE120" s="33" t="str">
        <f t="shared" si="15"/>
        <v/>
      </c>
    </row>
    <row r="121" spans="2:31" x14ac:dyDescent="0.2">
      <c r="B121" s="26">
        <f t="shared" si="27"/>
        <v>69</v>
      </c>
      <c r="D121" s="12" t="s">
        <v>163</v>
      </c>
      <c r="F121" s="35">
        <v>0</v>
      </c>
      <c r="H121" s="17"/>
      <c r="L121" s="35">
        <f t="shared" si="25"/>
        <v>0</v>
      </c>
      <c r="P121" s="29">
        <v>0</v>
      </c>
      <c r="Q121" s="10">
        <v>0</v>
      </c>
      <c r="S121" s="10">
        <v>0</v>
      </c>
      <c r="T121" s="10"/>
      <c r="U121" s="10">
        <v>0</v>
      </c>
      <c r="V121" s="10"/>
      <c r="W121" s="10">
        <v>0</v>
      </c>
      <c r="X121" s="10"/>
      <c r="Y121" s="10">
        <v>0</v>
      </c>
      <c r="AA121" s="10">
        <v>0</v>
      </c>
      <c r="AC121" s="10">
        <f t="shared" si="26"/>
        <v>0</v>
      </c>
      <c r="AE121" s="33" t="str">
        <f t="shared" si="15"/>
        <v/>
      </c>
    </row>
    <row r="122" spans="2:31" x14ac:dyDescent="0.2">
      <c r="B122" s="26">
        <f t="shared" si="27"/>
        <v>70</v>
      </c>
      <c r="D122" s="12" t="s">
        <v>165</v>
      </c>
      <c r="F122" s="35">
        <v>0</v>
      </c>
      <c r="H122" s="17"/>
      <c r="L122" s="35">
        <f t="shared" si="25"/>
        <v>0</v>
      </c>
      <c r="P122" s="29">
        <v>0</v>
      </c>
      <c r="Q122" s="10">
        <v>0</v>
      </c>
      <c r="S122" s="10">
        <v>0</v>
      </c>
      <c r="T122" s="10"/>
      <c r="U122" s="10">
        <v>0</v>
      </c>
      <c r="V122" s="10"/>
      <c r="W122" s="10">
        <v>0</v>
      </c>
      <c r="X122" s="10"/>
      <c r="Y122" s="10">
        <v>0</v>
      </c>
      <c r="AA122" s="10">
        <v>0</v>
      </c>
      <c r="AC122" s="10">
        <f t="shared" si="26"/>
        <v>0</v>
      </c>
      <c r="AE122" s="33" t="str">
        <f t="shared" si="15"/>
        <v/>
      </c>
    </row>
    <row r="123" spans="2:31" x14ac:dyDescent="0.2">
      <c r="D123" s="1" t="s">
        <v>9</v>
      </c>
      <c r="U123" s="10"/>
      <c r="AE123" s="33" t="str">
        <f t="shared" si="15"/>
        <v/>
      </c>
    </row>
    <row r="124" spans="2:31" x14ac:dyDescent="0.2">
      <c r="B124" s="26">
        <f>B122+1</f>
        <v>71</v>
      </c>
      <c r="D124" s="12" t="s">
        <v>167</v>
      </c>
      <c r="F124" s="35">
        <v>0</v>
      </c>
      <c r="H124" s="17"/>
      <c r="L124" s="35">
        <f t="shared" si="25"/>
        <v>0</v>
      </c>
      <c r="P124" s="29">
        <v>0</v>
      </c>
      <c r="Q124" s="10">
        <v>0</v>
      </c>
      <c r="S124" s="10">
        <v>0</v>
      </c>
      <c r="T124" s="10"/>
      <c r="U124" s="10">
        <v>0</v>
      </c>
      <c r="V124" s="10"/>
      <c r="W124" s="10">
        <v>0</v>
      </c>
      <c r="X124" s="10"/>
      <c r="Y124" s="10">
        <v>0</v>
      </c>
      <c r="AA124" s="10">
        <v>0</v>
      </c>
      <c r="AC124" s="10">
        <f t="shared" si="26"/>
        <v>0</v>
      </c>
      <c r="AE124" s="33" t="str">
        <f t="shared" si="15"/>
        <v/>
      </c>
    </row>
    <row r="125" spans="2:31" x14ac:dyDescent="0.2">
      <c r="B125" s="26">
        <f t="shared" ref="B125:B131" si="28">B124+1</f>
        <v>72</v>
      </c>
      <c r="D125" s="12" t="s">
        <v>168</v>
      </c>
      <c r="F125" s="35">
        <v>0</v>
      </c>
      <c r="H125" s="17"/>
      <c r="L125" s="35">
        <f t="shared" si="25"/>
        <v>0</v>
      </c>
      <c r="P125" s="29">
        <v>0</v>
      </c>
      <c r="Q125" s="10">
        <v>0</v>
      </c>
      <c r="S125" s="10">
        <v>0</v>
      </c>
      <c r="T125" s="10"/>
      <c r="U125" s="10">
        <v>0</v>
      </c>
      <c r="V125" s="10"/>
      <c r="W125" s="10">
        <v>0</v>
      </c>
      <c r="X125" s="10"/>
      <c r="Y125" s="10">
        <v>0</v>
      </c>
      <c r="AA125" s="10">
        <v>0</v>
      </c>
      <c r="AC125" s="10">
        <f t="shared" si="26"/>
        <v>0</v>
      </c>
      <c r="AE125" s="33" t="str">
        <f t="shared" si="15"/>
        <v/>
      </c>
    </row>
    <row r="126" spans="2:31" x14ac:dyDescent="0.2">
      <c r="B126" s="26">
        <f t="shared" si="28"/>
        <v>73</v>
      </c>
      <c r="D126" s="12" t="s">
        <v>170</v>
      </c>
      <c r="F126" s="35">
        <v>0</v>
      </c>
      <c r="H126" s="17"/>
      <c r="L126" s="35">
        <f t="shared" si="25"/>
        <v>0</v>
      </c>
      <c r="P126" s="29">
        <v>0</v>
      </c>
      <c r="Q126" s="10">
        <v>0</v>
      </c>
      <c r="S126" s="10">
        <v>0</v>
      </c>
      <c r="T126" s="10"/>
      <c r="U126" s="10">
        <v>0</v>
      </c>
      <c r="V126" s="10"/>
      <c r="W126" s="10">
        <v>0</v>
      </c>
      <c r="X126" s="10"/>
      <c r="Y126" s="10">
        <v>0</v>
      </c>
      <c r="AA126" s="10">
        <v>0</v>
      </c>
      <c r="AC126" s="10">
        <f t="shared" si="26"/>
        <v>0</v>
      </c>
      <c r="AE126" s="33" t="str">
        <f t="shared" si="15"/>
        <v/>
      </c>
    </row>
    <row r="127" spans="2:31" x14ac:dyDescent="0.2">
      <c r="B127" s="26">
        <f t="shared" si="28"/>
        <v>74</v>
      </c>
      <c r="D127" s="12" t="s">
        <v>171</v>
      </c>
      <c r="F127" s="35">
        <v>0</v>
      </c>
      <c r="H127" s="17"/>
      <c r="L127" s="35">
        <f t="shared" si="25"/>
        <v>0</v>
      </c>
      <c r="P127" s="29">
        <v>0</v>
      </c>
      <c r="Q127" s="10">
        <v>0</v>
      </c>
      <c r="S127" s="10">
        <v>0</v>
      </c>
      <c r="T127" s="10"/>
      <c r="U127" s="10">
        <v>0</v>
      </c>
      <c r="V127" s="10"/>
      <c r="W127" s="10">
        <v>0</v>
      </c>
      <c r="X127" s="10"/>
      <c r="Y127" s="10">
        <v>0</v>
      </c>
      <c r="AA127" s="10">
        <v>0</v>
      </c>
      <c r="AC127" s="10">
        <f t="shared" si="26"/>
        <v>0</v>
      </c>
      <c r="AE127" s="33" t="str">
        <f t="shared" si="15"/>
        <v/>
      </c>
    </row>
    <row r="128" spans="2:31" x14ac:dyDescent="0.2">
      <c r="B128" s="26">
        <f t="shared" si="28"/>
        <v>75</v>
      </c>
      <c r="D128" s="12" t="s">
        <v>102</v>
      </c>
      <c r="F128" s="35">
        <v>0</v>
      </c>
      <c r="H128" s="17"/>
      <c r="L128" s="35">
        <f t="shared" si="25"/>
        <v>0</v>
      </c>
      <c r="P128" s="29">
        <v>0</v>
      </c>
      <c r="Q128" s="10">
        <v>0</v>
      </c>
      <c r="S128" s="10">
        <v>0</v>
      </c>
      <c r="T128" s="10"/>
      <c r="U128" s="10">
        <v>0</v>
      </c>
      <c r="V128" s="10"/>
      <c r="W128" s="10">
        <v>0</v>
      </c>
      <c r="X128" s="10"/>
      <c r="Y128" s="10">
        <v>0</v>
      </c>
      <c r="AA128" s="10">
        <v>0</v>
      </c>
      <c r="AC128" s="10">
        <f t="shared" si="26"/>
        <v>0</v>
      </c>
      <c r="AE128" s="33" t="str">
        <f t="shared" si="15"/>
        <v/>
      </c>
    </row>
    <row r="129" spans="2:31" x14ac:dyDescent="0.2">
      <c r="B129" s="26">
        <f t="shared" si="28"/>
        <v>76</v>
      </c>
      <c r="D129" s="12" t="s">
        <v>173</v>
      </c>
      <c r="F129" s="35">
        <v>0</v>
      </c>
      <c r="H129" s="17"/>
      <c r="L129" s="35">
        <f t="shared" si="25"/>
        <v>0</v>
      </c>
      <c r="P129" s="29">
        <v>0</v>
      </c>
      <c r="Q129" s="10">
        <v>0</v>
      </c>
      <c r="S129" s="10">
        <v>0</v>
      </c>
      <c r="T129" s="10"/>
      <c r="U129" s="10">
        <v>0</v>
      </c>
      <c r="V129" s="10"/>
      <c r="W129" s="10">
        <v>0</v>
      </c>
      <c r="X129" s="10"/>
      <c r="Y129" s="10">
        <v>0</v>
      </c>
      <c r="AA129" s="10">
        <v>0</v>
      </c>
      <c r="AC129" s="10">
        <f t="shared" si="26"/>
        <v>0</v>
      </c>
      <c r="AE129" s="33" t="str">
        <f t="shared" si="15"/>
        <v/>
      </c>
    </row>
    <row r="130" spans="2:31" x14ac:dyDescent="0.2">
      <c r="B130" s="26">
        <f t="shared" si="28"/>
        <v>77</v>
      </c>
      <c r="D130" s="12" t="s">
        <v>174</v>
      </c>
      <c r="F130" s="35">
        <v>0</v>
      </c>
      <c r="H130" s="17"/>
      <c r="L130" s="35">
        <f t="shared" si="25"/>
        <v>0</v>
      </c>
      <c r="P130" s="29">
        <v>0</v>
      </c>
      <c r="Q130" s="10">
        <v>0</v>
      </c>
      <c r="S130" s="10">
        <v>0</v>
      </c>
      <c r="T130" s="10"/>
      <c r="U130" s="10">
        <v>0</v>
      </c>
      <c r="V130" s="10"/>
      <c r="W130" s="10">
        <v>0</v>
      </c>
      <c r="X130" s="10"/>
      <c r="Y130" s="10">
        <v>0</v>
      </c>
      <c r="AA130" s="10">
        <v>0</v>
      </c>
      <c r="AC130" s="10">
        <f t="shared" si="26"/>
        <v>0</v>
      </c>
      <c r="AE130" s="33" t="str">
        <f t="shared" si="15"/>
        <v/>
      </c>
    </row>
    <row r="131" spans="2:31" x14ac:dyDescent="0.2">
      <c r="B131" s="26">
        <f t="shared" si="28"/>
        <v>78</v>
      </c>
      <c r="D131" s="12" t="s">
        <v>175</v>
      </c>
      <c r="F131" s="35">
        <v>0</v>
      </c>
      <c r="H131" s="17"/>
      <c r="L131" s="35">
        <f t="shared" si="25"/>
        <v>0</v>
      </c>
      <c r="P131" s="29">
        <v>0</v>
      </c>
      <c r="Q131" s="10">
        <v>0</v>
      </c>
      <c r="S131" s="10">
        <v>0</v>
      </c>
      <c r="T131" s="10"/>
      <c r="U131" s="10">
        <v>0</v>
      </c>
      <c r="V131" s="10"/>
      <c r="W131" s="10">
        <v>0</v>
      </c>
      <c r="X131" s="10"/>
      <c r="Y131" s="10">
        <v>0</v>
      </c>
      <c r="AA131" s="10">
        <v>0</v>
      </c>
      <c r="AC131" s="10">
        <f t="shared" si="26"/>
        <v>0</v>
      </c>
      <c r="AE131" s="33" t="str">
        <f t="shared" si="15"/>
        <v/>
      </c>
    </row>
    <row r="132" spans="2:31" x14ac:dyDescent="0.2">
      <c r="D132" s="1" t="s">
        <v>10</v>
      </c>
      <c r="U132" s="10"/>
      <c r="AE132" s="33" t="str">
        <f t="shared" si="15"/>
        <v/>
      </c>
    </row>
    <row r="133" spans="2:31" x14ac:dyDescent="0.2">
      <c r="B133" s="26">
        <f>B131+1</f>
        <v>79</v>
      </c>
      <c r="D133" s="1" t="s">
        <v>176</v>
      </c>
      <c r="F133" s="35">
        <v>0</v>
      </c>
      <c r="L133" s="35">
        <f t="shared" si="25"/>
        <v>0</v>
      </c>
      <c r="Q133" s="10">
        <v>0</v>
      </c>
      <c r="S133" s="10">
        <v>0</v>
      </c>
      <c r="U133" s="10">
        <v>0</v>
      </c>
      <c r="W133" s="10">
        <v>0</v>
      </c>
      <c r="X133" s="10"/>
      <c r="Y133" s="10">
        <v>0</v>
      </c>
      <c r="AA133" s="10">
        <v>0</v>
      </c>
      <c r="AE133" s="33" t="str">
        <f t="shared" si="15"/>
        <v/>
      </c>
    </row>
    <row r="134" spans="2:31" x14ac:dyDescent="0.2">
      <c r="B134" s="26">
        <f>B133+1</f>
        <v>80</v>
      </c>
      <c r="D134" s="12" t="s">
        <v>177</v>
      </c>
      <c r="F134" s="35">
        <v>0</v>
      </c>
      <c r="H134" s="17"/>
      <c r="L134" s="35">
        <f t="shared" si="25"/>
        <v>0</v>
      </c>
      <c r="P134" s="29">
        <v>0</v>
      </c>
      <c r="Q134" s="10">
        <v>0</v>
      </c>
      <c r="S134" s="10">
        <v>0</v>
      </c>
      <c r="T134" s="10"/>
      <c r="U134" s="10">
        <v>0</v>
      </c>
      <c r="V134" s="10"/>
      <c r="W134" s="10">
        <v>0</v>
      </c>
      <c r="X134" s="10"/>
      <c r="Y134" s="10">
        <v>0</v>
      </c>
      <c r="AA134" s="10">
        <v>0</v>
      </c>
      <c r="AC134" s="10">
        <f t="shared" ref="AC134:AC136" si="29">Q134+S134+W134+Y134+AA134+U134</f>
        <v>0</v>
      </c>
      <c r="AE134" s="33" t="str">
        <f t="shared" si="15"/>
        <v/>
      </c>
    </row>
    <row r="135" spans="2:31" x14ac:dyDescent="0.2">
      <c r="B135" s="26">
        <f t="shared" ref="B135:B136" si="30">B134+1</f>
        <v>81</v>
      </c>
      <c r="D135" s="12" t="s">
        <v>171</v>
      </c>
      <c r="F135" s="35">
        <v>0</v>
      </c>
      <c r="H135" s="17"/>
      <c r="L135" s="35">
        <f t="shared" si="25"/>
        <v>0</v>
      </c>
      <c r="P135" s="29">
        <v>0</v>
      </c>
      <c r="Q135" s="10">
        <v>0</v>
      </c>
      <c r="S135" s="10">
        <v>0</v>
      </c>
      <c r="T135" s="10"/>
      <c r="U135" s="10">
        <v>0</v>
      </c>
      <c r="V135" s="10"/>
      <c r="W135" s="10">
        <v>0</v>
      </c>
      <c r="X135" s="10"/>
      <c r="Y135" s="10">
        <v>0</v>
      </c>
      <c r="AA135" s="10">
        <v>0</v>
      </c>
      <c r="AC135" s="10">
        <f t="shared" si="29"/>
        <v>0</v>
      </c>
      <c r="AE135" s="33" t="str">
        <f t="shared" si="15"/>
        <v/>
      </c>
    </row>
    <row r="136" spans="2:31" x14ac:dyDescent="0.2">
      <c r="B136" s="26">
        <f t="shared" si="30"/>
        <v>82</v>
      </c>
      <c r="D136" s="12" t="s">
        <v>102</v>
      </c>
      <c r="F136" s="35">
        <v>0</v>
      </c>
      <c r="H136" s="17"/>
      <c r="L136" s="35">
        <f t="shared" si="25"/>
        <v>0</v>
      </c>
      <c r="P136" s="29">
        <v>0</v>
      </c>
      <c r="Q136" s="10">
        <v>0</v>
      </c>
      <c r="S136" s="10">
        <v>0</v>
      </c>
      <c r="T136" s="10"/>
      <c r="U136" s="10">
        <v>0</v>
      </c>
      <c r="V136" s="10"/>
      <c r="W136" s="10">
        <v>0</v>
      </c>
      <c r="X136" s="10"/>
      <c r="Y136" s="10">
        <v>0</v>
      </c>
      <c r="AA136" s="10">
        <v>0</v>
      </c>
      <c r="AC136" s="10">
        <f t="shared" si="29"/>
        <v>0</v>
      </c>
      <c r="AE136" s="33" t="str">
        <f t="shared" si="15"/>
        <v/>
      </c>
    </row>
    <row r="137" spans="2:31" x14ac:dyDescent="0.2">
      <c r="D137" s="1" t="s">
        <v>11</v>
      </c>
      <c r="U137" s="10"/>
      <c r="AE137" s="33" t="str">
        <f t="shared" si="15"/>
        <v/>
      </c>
    </row>
    <row r="138" spans="2:31" x14ac:dyDescent="0.2">
      <c r="B138" s="26">
        <f>B136+1</f>
        <v>83</v>
      </c>
      <c r="D138" s="1" t="s">
        <v>176</v>
      </c>
      <c r="F138" s="35">
        <v>0</v>
      </c>
      <c r="L138" s="35">
        <f t="shared" si="25"/>
        <v>0</v>
      </c>
      <c r="P138" s="29"/>
      <c r="Q138" s="10">
        <v>0</v>
      </c>
      <c r="S138" s="10">
        <v>0</v>
      </c>
      <c r="T138" s="10"/>
      <c r="U138" s="10">
        <v>0</v>
      </c>
      <c r="V138" s="10"/>
      <c r="W138" s="10">
        <v>0</v>
      </c>
      <c r="X138" s="10"/>
      <c r="Y138" s="10">
        <v>0</v>
      </c>
      <c r="AA138" s="10">
        <v>0</v>
      </c>
      <c r="AE138" s="33" t="str">
        <f t="shared" si="15"/>
        <v/>
      </c>
    </row>
    <row r="139" spans="2:31" x14ac:dyDescent="0.2">
      <c r="B139" s="26">
        <f>B138+1</f>
        <v>84</v>
      </c>
      <c r="D139" s="12" t="s">
        <v>178</v>
      </c>
      <c r="F139" s="35">
        <v>0</v>
      </c>
      <c r="H139" s="17"/>
      <c r="L139" s="35">
        <f t="shared" si="25"/>
        <v>0</v>
      </c>
      <c r="P139" s="29">
        <v>0</v>
      </c>
      <c r="Q139" s="10">
        <v>0</v>
      </c>
      <c r="S139" s="10">
        <v>0</v>
      </c>
      <c r="T139" s="10"/>
      <c r="U139" s="10">
        <v>0</v>
      </c>
      <c r="V139" s="10"/>
      <c r="W139" s="10">
        <v>0</v>
      </c>
      <c r="X139" s="10"/>
      <c r="Y139" s="10">
        <v>0</v>
      </c>
      <c r="AA139" s="10">
        <v>0</v>
      </c>
      <c r="AC139" s="10">
        <f t="shared" ref="AC139:AC143" si="31">Q139+S139+W139+Y139+AA139+U139</f>
        <v>0</v>
      </c>
      <c r="AE139" s="33" t="str">
        <f t="shared" si="15"/>
        <v/>
      </c>
    </row>
    <row r="140" spans="2:31" x14ac:dyDescent="0.2">
      <c r="B140" s="26">
        <f t="shared" ref="B140:B143" si="32">B139+1</f>
        <v>85</v>
      </c>
      <c r="D140" s="12" t="s">
        <v>179</v>
      </c>
      <c r="F140" s="35">
        <v>0</v>
      </c>
      <c r="H140" s="17"/>
      <c r="L140" s="35">
        <f t="shared" si="25"/>
        <v>0</v>
      </c>
      <c r="P140" s="29">
        <v>0</v>
      </c>
      <c r="Q140" s="10">
        <v>0</v>
      </c>
      <c r="S140" s="10">
        <v>0</v>
      </c>
      <c r="T140" s="10"/>
      <c r="U140" s="10">
        <v>0</v>
      </c>
      <c r="V140" s="10"/>
      <c r="W140" s="10">
        <v>0</v>
      </c>
      <c r="X140" s="10"/>
      <c r="Y140" s="10">
        <v>0</v>
      </c>
      <c r="AA140" s="10">
        <v>0</v>
      </c>
      <c r="AC140" s="10">
        <f t="shared" si="31"/>
        <v>0</v>
      </c>
      <c r="AE140" s="33" t="str">
        <f t="shared" si="15"/>
        <v/>
      </c>
    </row>
    <row r="141" spans="2:31" x14ac:dyDescent="0.2">
      <c r="B141" s="26">
        <f t="shared" si="32"/>
        <v>86</v>
      </c>
      <c r="D141" s="12" t="s">
        <v>180</v>
      </c>
      <c r="F141" s="35">
        <v>0</v>
      </c>
      <c r="H141" s="17"/>
      <c r="L141" s="35">
        <f t="shared" si="25"/>
        <v>0</v>
      </c>
      <c r="P141" s="29">
        <v>0</v>
      </c>
      <c r="Q141" s="10">
        <v>0</v>
      </c>
      <c r="S141" s="10">
        <v>0</v>
      </c>
      <c r="T141" s="10"/>
      <c r="U141" s="10">
        <v>0</v>
      </c>
      <c r="V141" s="10"/>
      <c r="W141" s="10">
        <v>0</v>
      </c>
      <c r="X141" s="10"/>
      <c r="Y141" s="10">
        <v>0</v>
      </c>
      <c r="AA141" s="10">
        <v>0</v>
      </c>
      <c r="AC141" s="10">
        <f t="shared" si="31"/>
        <v>0</v>
      </c>
      <c r="AE141" s="33" t="str">
        <f t="shared" si="15"/>
        <v/>
      </c>
    </row>
    <row r="142" spans="2:31" x14ac:dyDescent="0.2">
      <c r="B142" s="26">
        <f t="shared" si="32"/>
        <v>87</v>
      </c>
      <c r="D142" s="12" t="s">
        <v>102</v>
      </c>
      <c r="F142" s="35">
        <v>0</v>
      </c>
      <c r="H142" s="17"/>
      <c r="L142" s="35">
        <f t="shared" si="25"/>
        <v>0</v>
      </c>
      <c r="P142" s="29">
        <v>0</v>
      </c>
      <c r="Q142" s="10">
        <v>0</v>
      </c>
      <c r="S142" s="10">
        <v>0</v>
      </c>
      <c r="T142" s="10"/>
      <c r="U142" s="10">
        <v>0</v>
      </c>
      <c r="V142" s="10"/>
      <c r="W142" s="10">
        <v>0</v>
      </c>
      <c r="X142" s="10"/>
      <c r="Y142" s="10">
        <v>0</v>
      </c>
      <c r="AA142" s="10">
        <v>0</v>
      </c>
      <c r="AC142" s="10">
        <f t="shared" si="31"/>
        <v>0</v>
      </c>
      <c r="AE142" s="33" t="str">
        <f t="shared" si="15"/>
        <v/>
      </c>
    </row>
    <row r="143" spans="2:31" x14ac:dyDescent="0.2">
      <c r="B143" s="26">
        <f t="shared" si="32"/>
        <v>88</v>
      </c>
      <c r="D143" s="12" t="s">
        <v>181</v>
      </c>
      <c r="F143" s="35">
        <v>0</v>
      </c>
      <c r="H143" s="17"/>
      <c r="L143" s="35">
        <f t="shared" si="25"/>
        <v>0</v>
      </c>
      <c r="P143" s="29">
        <v>0</v>
      </c>
      <c r="Q143" s="10">
        <v>0</v>
      </c>
      <c r="S143" s="10">
        <v>0</v>
      </c>
      <c r="T143" s="10"/>
      <c r="U143" s="10">
        <v>0</v>
      </c>
      <c r="V143" s="10"/>
      <c r="W143" s="10">
        <v>0</v>
      </c>
      <c r="X143" s="10"/>
      <c r="Y143" s="10">
        <v>0</v>
      </c>
      <c r="AA143" s="10">
        <v>0</v>
      </c>
      <c r="AC143" s="10">
        <f t="shared" si="31"/>
        <v>0</v>
      </c>
      <c r="AE143" s="33" t="str">
        <f t="shared" si="15"/>
        <v/>
      </c>
    </row>
    <row r="144" spans="2:31" x14ac:dyDescent="0.2">
      <c r="D144" s="1" t="s">
        <v>27</v>
      </c>
      <c r="U144" s="10"/>
      <c r="AE144" s="33" t="str">
        <f t="shared" si="15"/>
        <v/>
      </c>
    </row>
    <row r="145" spans="2:31" x14ac:dyDescent="0.2">
      <c r="B145" s="26">
        <f>B143+1</f>
        <v>89</v>
      </c>
      <c r="D145" s="12" t="s">
        <v>182</v>
      </c>
      <c r="F145" s="35">
        <v>2546.4739944630078</v>
      </c>
      <c r="H145" s="17"/>
      <c r="L145" s="35">
        <f t="shared" si="25"/>
        <v>2546.4739944630078</v>
      </c>
      <c r="N145" s="19" t="s">
        <v>225</v>
      </c>
      <c r="O145" s="19"/>
      <c r="P145" s="29">
        <v>1</v>
      </c>
      <c r="Q145" s="10">
        <v>0</v>
      </c>
      <c r="S145" s="10">
        <v>0</v>
      </c>
      <c r="T145" s="10"/>
      <c r="U145" s="10">
        <v>0</v>
      </c>
      <c r="V145" s="10"/>
      <c r="W145" s="10">
        <v>0</v>
      </c>
      <c r="X145" s="10"/>
      <c r="Y145" s="10">
        <v>0</v>
      </c>
      <c r="AA145" s="10">
        <v>2546.4739944630078</v>
      </c>
      <c r="AC145" s="10">
        <f t="shared" ref="AC145" si="33">Q145+S145+W145+Y145+AA145+U145</f>
        <v>2546.4739944630078</v>
      </c>
      <c r="AE145" s="33" t="str">
        <f t="shared" si="15"/>
        <v/>
      </c>
    </row>
    <row r="146" spans="2:31" x14ac:dyDescent="0.2">
      <c r="D146" s="1" t="s">
        <v>28</v>
      </c>
      <c r="U146" s="10"/>
      <c r="AE146" s="33" t="str">
        <f t="shared" si="15"/>
        <v/>
      </c>
    </row>
    <row r="147" spans="2:31" x14ac:dyDescent="0.2">
      <c r="B147" s="26">
        <f>B145+1</f>
        <v>90</v>
      </c>
      <c r="D147" s="12" t="s">
        <v>185</v>
      </c>
      <c r="F147" s="35">
        <v>0</v>
      </c>
      <c r="H147" s="17"/>
      <c r="L147" s="35">
        <f t="shared" si="25"/>
        <v>0</v>
      </c>
      <c r="P147" s="29">
        <v>0</v>
      </c>
      <c r="Q147" s="10">
        <v>0</v>
      </c>
      <c r="S147" s="10">
        <v>0</v>
      </c>
      <c r="T147" s="10"/>
      <c r="U147" s="10">
        <v>0</v>
      </c>
      <c r="V147" s="10"/>
      <c r="W147" s="10">
        <v>0</v>
      </c>
      <c r="X147" s="10"/>
      <c r="Y147" s="10">
        <v>0</v>
      </c>
      <c r="AA147" s="10">
        <v>0</v>
      </c>
      <c r="AC147" s="10">
        <f t="shared" ref="AC147:AC149" si="34">Q147+S147+W147+Y147+AA147+U147</f>
        <v>0</v>
      </c>
      <c r="AE147" s="33" t="str">
        <f t="shared" si="15"/>
        <v/>
      </c>
    </row>
    <row r="148" spans="2:31" x14ac:dyDescent="0.2">
      <c r="B148" s="26">
        <f>B147+1</f>
        <v>91</v>
      </c>
      <c r="D148" s="12" t="s">
        <v>186</v>
      </c>
      <c r="F148" s="35">
        <v>0</v>
      </c>
      <c r="H148" s="17"/>
      <c r="L148" s="35">
        <f t="shared" si="25"/>
        <v>0</v>
      </c>
      <c r="P148" s="29">
        <v>0</v>
      </c>
      <c r="Q148" s="10">
        <v>0</v>
      </c>
      <c r="S148" s="10">
        <v>0</v>
      </c>
      <c r="T148" s="10"/>
      <c r="U148" s="10">
        <v>0</v>
      </c>
      <c r="V148" s="10"/>
      <c r="W148" s="10">
        <v>0</v>
      </c>
      <c r="X148" s="10"/>
      <c r="Y148" s="10">
        <v>0</v>
      </c>
      <c r="AA148" s="10">
        <v>0</v>
      </c>
      <c r="AC148" s="10">
        <f t="shared" si="34"/>
        <v>0</v>
      </c>
      <c r="AE148" s="33" t="str">
        <f t="shared" si="15"/>
        <v/>
      </c>
    </row>
    <row r="149" spans="2:31" x14ac:dyDescent="0.2">
      <c r="B149" s="26">
        <f t="shared" ref="B149" si="35">B148+1</f>
        <v>92</v>
      </c>
      <c r="D149" s="12" t="s">
        <v>187</v>
      </c>
      <c r="F149" s="35">
        <v>0</v>
      </c>
      <c r="H149" s="17"/>
      <c r="L149" s="35">
        <f t="shared" si="25"/>
        <v>0</v>
      </c>
      <c r="P149" s="29">
        <v>0</v>
      </c>
      <c r="Q149" s="10">
        <v>0</v>
      </c>
      <c r="S149" s="10">
        <v>0</v>
      </c>
      <c r="T149" s="10"/>
      <c r="U149" s="10">
        <v>0</v>
      </c>
      <c r="V149" s="10"/>
      <c r="W149" s="10">
        <v>0</v>
      </c>
      <c r="X149" s="10"/>
      <c r="Y149" s="10">
        <v>0</v>
      </c>
      <c r="AA149" s="10">
        <v>0</v>
      </c>
      <c r="AC149" s="10">
        <f t="shared" si="34"/>
        <v>0</v>
      </c>
      <c r="AE149" s="33" t="str">
        <f t="shared" si="15"/>
        <v/>
      </c>
    </row>
    <row r="150" spans="2:31" x14ac:dyDescent="0.2">
      <c r="D150" s="1" t="s">
        <v>29</v>
      </c>
      <c r="U150" s="10"/>
      <c r="AE150" s="33" t="str">
        <f t="shared" si="15"/>
        <v/>
      </c>
    </row>
    <row r="151" spans="2:31" x14ac:dyDescent="0.2">
      <c r="B151" s="26">
        <f>B149+1</f>
        <v>93</v>
      </c>
      <c r="D151" s="12" t="s">
        <v>168</v>
      </c>
      <c r="F151" s="35">
        <v>1295.4715209674002</v>
      </c>
      <c r="H151" s="17"/>
      <c r="L151" s="35">
        <f t="shared" si="25"/>
        <v>1295.4715209674002</v>
      </c>
      <c r="N151" s="19" t="s">
        <v>225</v>
      </c>
      <c r="O151" s="19"/>
      <c r="P151" s="29">
        <v>1</v>
      </c>
      <c r="Q151" s="10">
        <v>0</v>
      </c>
      <c r="S151" s="10">
        <v>0</v>
      </c>
      <c r="T151" s="10"/>
      <c r="U151" s="10">
        <v>0</v>
      </c>
      <c r="V151" s="10"/>
      <c r="W151" s="10">
        <v>0</v>
      </c>
      <c r="X151" s="10"/>
      <c r="Y151" s="10">
        <v>0</v>
      </c>
      <c r="AA151" s="10">
        <v>1295.4715209674002</v>
      </c>
      <c r="AC151" s="10">
        <f t="shared" ref="AC151:AC157" si="36">Q151+S151+W151+Y151+AA151+U151</f>
        <v>1295.4715209674002</v>
      </c>
      <c r="AE151" s="33" t="str">
        <f t="shared" si="15"/>
        <v/>
      </c>
    </row>
    <row r="152" spans="2:31" x14ac:dyDescent="0.2">
      <c r="B152" s="26">
        <f>B151+1</f>
        <v>94</v>
      </c>
      <c r="D152" s="12" t="s">
        <v>189</v>
      </c>
      <c r="F152" s="35">
        <v>0</v>
      </c>
      <c r="H152" s="17"/>
      <c r="L152" s="35">
        <f t="shared" si="25"/>
        <v>0</v>
      </c>
      <c r="P152" s="29">
        <v>0</v>
      </c>
      <c r="Q152" s="10">
        <v>0</v>
      </c>
      <c r="S152" s="10">
        <v>0</v>
      </c>
      <c r="T152" s="10"/>
      <c r="U152" s="10">
        <v>0</v>
      </c>
      <c r="V152" s="10"/>
      <c r="W152" s="10">
        <v>0</v>
      </c>
      <c r="X152" s="10"/>
      <c r="Y152" s="10">
        <v>0</v>
      </c>
      <c r="AA152" s="10">
        <v>0</v>
      </c>
      <c r="AC152" s="10">
        <f t="shared" si="36"/>
        <v>0</v>
      </c>
      <c r="AE152" s="33" t="str">
        <f t="shared" si="15"/>
        <v/>
      </c>
    </row>
    <row r="153" spans="2:31" x14ac:dyDescent="0.2">
      <c r="B153" s="26">
        <f>B152+1</f>
        <v>95</v>
      </c>
      <c r="D153" s="12" t="s">
        <v>190</v>
      </c>
      <c r="F153" s="35">
        <v>0</v>
      </c>
      <c r="H153" s="17"/>
      <c r="L153" s="35">
        <f t="shared" si="25"/>
        <v>0</v>
      </c>
      <c r="P153" s="29">
        <v>0</v>
      </c>
      <c r="Q153" s="10">
        <v>0</v>
      </c>
      <c r="S153" s="10">
        <v>0</v>
      </c>
      <c r="T153" s="10"/>
      <c r="U153" s="10">
        <v>0</v>
      </c>
      <c r="V153" s="10"/>
      <c r="W153" s="10">
        <v>0</v>
      </c>
      <c r="X153" s="10"/>
      <c r="Y153" s="10">
        <v>0</v>
      </c>
      <c r="AA153" s="10">
        <v>0</v>
      </c>
      <c r="AC153" s="10">
        <f t="shared" si="36"/>
        <v>0</v>
      </c>
      <c r="AE153" s="33" t="str">
        <f t="shared" ref="AE153:AE180" si="37">IF(ROUND(F153,4)=ROUND(AC153,4), "", "check")</f>
        <v/>
      </c>
    </row>
    <row r="154" spans="2:31" x14ac:dyDescent="0.2">
      <c r="B154" s="26">
        <f t="shared" ref="B154:B157" si="38">B153+1</f>
        <v>96</v>
      </c>
      <c r="D154" s="12" t="s">
        <v>191</v>
      </c>
      <c r="F154" s="35">
        <v>0</v>
      </c>
      <c r="H154" s="17"/>
      <c r="L154" s="35">
        <f t="shared" si="25"/>
        <v>0</v>
      </c>
      <c r="P154" s="29">
        <v>0</v>
      </c>
      <c r="Q154" s="10">
        <v>0</v>
      </c>
      <c r="S154" s="10">
        <v>0</v>
      </c>
      <c r="T154" s="10"/>
      <c r="U154" s="10">
        <v>0</v>
      </c>
      <c r="V154" s="10"/>
      <c r="W154" s="10">
        <v>0</v>
      </c>
      <c r="X154" s="10"/>
      <c r="Y154" s="10">
        <v>0</v>
      </c>
      <c r="AA154" s="10">
        <v>0</v>
      </c>
      <c r="AC154" s="10">
        <f t="shared" si="36"/>
        <v>0</v>
      </c>
      <c r="AE154" s="33" t="str">
        <f t="shared" si="37"/>
        <v/>
      </c>
    </row>
    <row r="155" spans="2:31" x14ac:dyDescent="0.2">
      <c r="B155" s="26">
        <f t="shared" si="38"/>
        <v>97</v>
      </c>
      <c r="D155" s="12" t="s">
        <v>192</v>
      </c>
      <c r="F155" s="35">
        <v>0</v>
      </c>
      <c r="H155" s="17"/>
      <c r="L155" s="35">
        <f t="shared" si="25"/>
        <v>0</v>
      </c>
      <c r="P155" s="29">
        <v>0</v>
      </c>
      <c r="Q155" s="10">
        <v>0</v>
      </c>
      <c r="S155" s="10">
        <v>0</v>
      </c>
      <c r="T155" s="10"/>
      <c r="U155" s="10">
        <v>0</v>
      </c>
      <c r="V155" s="10"/>
      <c r="W155" s="10">
        <v>0</v>
      </c>
      <c r="X155" s="10"/>
      <c r="Y155" s="10">
        <v>0</v>
      </c>
      <c r="AA155" s="10">
        <v>0</v>
      </c>
      <c r="AC155" s="10">
        <f t="shared" si="36"/>
        <v>0</v>
      </c>
      <c r="AE155" s="33" t="str">
        <f t="shared" si="37"/>
        <v/>
      </c>
    </row>
    <row r="156" spans="2:31" x14ac:dyDescent="0.2">
      <c r="B156" s="26">
        <f t="shared" si="38"/>
        <v>98</v>
      </c>
      <c r="D156" s="12" t="s">
        <v>193</v>
      </c>
      <c r="F156" s="35">
        <v>0</v>
      </c>
      <c r="H156" s="17"/>
      <c r="L156" s="35">
        <f t="shared" si="25"/>
        <v>0</v>
      </c>
      <c r="P156" s="29">
        <v>0</v>
      </c>
      <c r="Q156" s="10">
        <v>0</v>
      </c>
      <c r="S156" s="10">
        <v>0</v>
      </c>
      <c r="T156" s="10"/>
      <c r="U156" s="10">
        <v>0</v>
      </c>
      <c r="V156" s="10"/>
      <c r="W156" s="10">
        <v>0</v>
      </c>
      <c r="X156" s="10"/>
      <c r="Y156" s="10">
        <v>0</v>
      </c>
      <c r="AA156" s="10">
        <v>0</v>
      </c>
      <c r="AC156" s="10">
        <f t="shared" si="36"/>
        <v>0</v>
      </c>
      <c r="AE156" s="33" t="str">
        <f t="shared" si="37"/>
        <v/>
      </c>
    </row>
    <row r="157" spans="2:31" x14ac:dyDescent="0.2">
      <c r="B157" s="26">
        <f t="shared" si="38"/>
        <v>99</v>
      </c>
      <c r="D157" s="12" t="s">
        <v>194</v>
      </c>
      <c r="F157" s="35">
        <v>10151.221525209376</v>
      </c>
      <c r="H157" s="17"/>
      <c r="L157" s="35">
        <f t="shared" si="25"/>
        <v>10151.221525209376</v>
      </c>
      <c r="N157" s="19" t="s">
        <v>225</v>
      </c>
      <c r="O157" s="19"/>
      <c r="P157" s="29">
        <v>1</v>
      </c>
      <c r="Q157" s="10">
        <v>0</v>
      </c>
      <c r="S157" s="10">
        <v>0</v>
      </c>
      <c r="T157" s="10"/>
      <c r="U157" s="10">
        <v>0</v>
      </c>
      <c r="V157" s="10"/>
      <c r="W157" s="10">
        <v>0</v>
      </c>
      <c r="X157" s="10"/>
      <c r="Y157" s="10">
        <v>0</v>
      </c>
      <c r="AA157" s="10">
        <v>10151.221525209376</v>
      </c>
      <c r="AC157" s="10">
        <f t="shared" si="36"/>
        <v>10151.221525209376</v>
      </c>
      <c r="AE157" s="33" t="str">
        <f t="shared" si="37"/>
        <v/>
      </c>
    </row>
    <row r="158" spans="2:31" x14ac:dyDescent="0.2">
      <c r="D158" s="1" t="s">
        <v>30</v>
      </c>
      <c r="U158" s="10"/>
      <c r="AE158" s="33" t="str">
        <f t="shared" si="37"/>
        <v/>
      </c>
    </row>
    <row r="159" spans="2:31" x14ac:dyDescent="0.2">
      <c r="B159" s="26">
        <f>B157+1</f>
        <v>100</v>
      </c>
      <c r="D159" s="12" t="s">
        <v>31</v>
      </c>
      <c r="F159" s="35">
        <v>2104.1517941099964</v>
      </c>
      <c r="H159" s="17"/>
      <c r="L159" s="35">
        <f t="shared" si="25"/>
        <v>2104.1517941099964</v>
      </c>
      <c r="N159" s="19" t="s">
        <v>225</v>
      </c>
      <c r="O159" s="19"/>
      <c r="P159" s="29">
        <v>1</v>
      </c>
      <c r="Q159" s="10">
        <v>0</v>
      </c>
      <c r="S159" s="10">
        <v>0</v>
      </c>
      <c r="T159" s="10"/>
      <c r="U159" s="10">
        <v>0</v>
      </c>
      <c r="V159" s="10"/>
      <c r="W159" s="10">
        <v>0</v>
      </c>
      <c r="X159" s="10"/>
      <c r="Y159" s="10">
        <v>0</v>
      </c>
      <c r="AA159" s="10">
        <v>2104.1517941099964</v>
      </c>
      <c r="AC159" s="10">
        <f t="shared" ref="AC159:AC160" si="39">Q159+S159+W159+Y159+AA159+U159</f>
        <v>2104.1517941099964</v>
      </c>
      <c r="AE159" s="33" t="str">
        <f t="shared" si="37"/>
        <v/>
      </c>
    </row>
    <row r="160" spans="2:31" x14ac:dyDescent="0.2">
      <c r="B160" s="26">
        <f>B159+1</f>
        <v>101</v>
      </c>
      <c r="D160" s="12" t="s">
        <v>32</v>
      </c>
      <c r="F160" s="35">
        <v>4758.6044086021757</v>
      </c>
      <c r="H160" s="38"/>
      <c r="L160" s="35">
        <f t="shared" si="25"/>
        <v>4758.6044086021757</v>
      </c>
      <c r="N160" s="19" t="s">
        <v>225</v>
      </c>
      <c r="O160" s="19"/>
      <c r="P160" s="29">
        <v>1</v>
      </c>
      <c r="Q160" s="23">
        <v>0</v>
      </c>
      <c r="S160" s="23">
        <v>0</v>
      </c>
      <c r="T160" s="23"/>
      <c r="U160" s="23">
        <v>0</v>
      </c>
      <c r="V160" s="23"/>
      <c r="W160" s="23">
        <v>0</v>
      </c>
      <c r="X160" s="23"/>
      <c r="Y160" s="23">
        <v>0</v>
      </c>
      <c r="AA160" s="23">
        <v>4758.6044086021757</v>
      </c>
      <c r="AC160" s="23">
        <f t="shared" si="39"/>
        <v>4758.6044086021757</v>
      </c>
      <c r="AE160" s="33" t="str">
        <f t="shared" si="37"/>
        <v/>
      </c>
    </row>
    <row r="161" spans="2:31" x14ac:dyDescent="0.2">
      <c r="V161" s="10"/>
      <c r="X161" s="10"/>
      <c r="AE161" s="33" t="str">
        <f t="shared" si="37"/>
        <v/>
      </c>
    </row>
    <row r="162" spans="2:31" x14ac:dyDescent="0.2">
      <c r="B162" s="26">
        <f>B160+1</f>
        <v>102</v>
      </c>
      <c r="D162" s="1" t="s">
        <v>200</v>
      </c>
      <c r="F162" s="37">
        <f>SUM(F115:F160)</f>
        <v>2268393.9371493408</v>
      </c>
      <c r="H162" s="37">
        <f>SUM(H115:H160)</f>
        <v>0</v>
      </c>
      <c r="L162" s="37">
        <f>SUM(L115:L160)</f>
        <v>2268393.9371493408</v>
      </c>
      <c r="Q162" s="15">
        <f>SUM(Q115:Q160)</f>
        <v>1878311.1040714213</v>
      </c>
      <c r="S162" s="15">
        <f>SUM(S115:S160)</f>
        <v>161486.41315728414</v>
      </c>
      <c r="T162" s="48"/>
      <c r="U162" s="15">
        <f>SUM(U115:U160)</f>
        <v>40328.527901042762</v>
      </c>
      <c r="V162" s="10"/>
      <c r="W162" s="15">
        <f>SUM(W115:W160)</f>
        <v>152523.42553920622</v>
      </c>
      <c r="X162" s="10"/>
      <c r="Y162" s="15">
        <f>SUM(Y115:Y160)</f>
        <v>14888.543237034275</v>
      </c>
      <c r="AA162" s="15">
        <f>SUM(AA115:AA160)</f>
        <v>20855.923243351954</v>
      </c>
      <c r="AC162" s="15">
        <f>SUM(AC115:AC160)</f>
        <v>2268393.9371493408</v>
      </c>
      <c r="AE162" s="33" t="str">
        <f t="shared" si="37"/>
        <v/>
      </c>
    </row>
    <row r="163" spans="2:31" x14ac:dyDescent="0.2">
      <c r="V163" s="10"/>
      <c r="X163" s="10"/>
      <c r="AE163" s="33" t="str">
        <f t="shared" si="37"/>
        <v/>
      </c>
    </row>
    <row r="164" spans="2:31" ht="13.5" thickBot="1" x14ac:dyDescent="0.25">
      <c r="B164" s="26">
        <f>B162+1</f>
        <v>103</v>
      </c>
      <c r="D164" s="1" t="s">
        <v>201</v>
      </c>
      <c r="F164" s="39">
        <f>F162+F104+F109+F108+F97</f>
        <v>2268393.9371493408</v>
      </c>
      <c r="H164" s="39">
        <f>H162+H104+H109+H108+H97</f>
        <v>0</v>
      </c>
      <c r="L164" s="39">
        <f>L162+L104+L109+L108+L97</f>
        <v>2268393.9371493408</v>
      </c>
      <c r="Q164" s="49">
        <f>Q162+Q104+Q109+Q108+Q97</f>
        <v>1878311.1040714213</v>
      </c>
      <c r="S164" s="49">
        <f>S162+S104+S109+S108+S97</f>
        <v>161486.41315728414</v>
      </c>
      <c r="T164" s="5"/>
      <c r="U164" s="49">
        <f>U162+U104+U109+U108+U97</f>
        <v>40328.527901042762</v>
      </c>
      <c r="V164" s="10"/>
      <c r="W164" s="49">
        <f>W162+W104+W109+W108+W97</f>
        <v>152523.42553920622</v>
      </c>
      <c r="X164" s="10"/>
      <c r="Y164" s="49">
        <f>Y162+Y104+Y109+Y108+Y97</f>
        <v>14888.543237034275</v>
      </c>
      <c r="AA164" s="49">
        <f>AA162+AA104+AA109+AA108+AA97</f>
        <v>20855.923243351954</v>
      </c>
      <c r="AC164" s="49">
        <f>AC162+AC104+AC109+AC108+AC97</f>
        <v>2268393.9371493408</v>
      </c>
      <c r="AE164" s="33" t="str">
        <f t="shared" si="37"/>
        <v/>
      </c>
    </row>
    <row r="165" spans="2:31" ht="13.5" thickTop="1" x14ac:dyDescent="0.2">
      <c r="F165" s="35"/>
      <c r="H165" s="35"/>
      <c r="L165" s="35"/>
      <c r="Q165" s="50"/>
      <c r="S165" s="50"/>
      <c r="U165" s="50"/>
      <c r="V165" s="10"/>
      <c r="W165" s="50"/>
      <c r="X165" s="10"/>
      <c r="Y165" s="50"/>
      <c r="AA165" s="50"/>
      <c r="AC165" s="50"/>
      <c r="AE165" s="33" t="str">
        <f t="shared" si="37"/>
        <v/>
      </c>
    </row>
    <row r="166" spans="2:31" x14ac:dyDescent="0.2">
      <c r="F166" s="35"/>
      <c r="H166" s="35"/>
      <c r="L166" s="35"/>
      <c r="V166" s="10"/>
      <c r="X166" s="10"/>
      <c r="AE166" s="33" t="str">
        <f t="shared" si="37"/>
        <v/>
      </c>
    </row>
    <row r="167" spans="2:31" x14ac:dyDescent="0.2">
      <c r="F167" s="35"/>
      <c r="H167" s="35"/>
      <c r="L167" s="35"/>
      <c r="V167" s="10"/>
      <c r="X167" s="10"/>
      <c r="AE167" s="33" t="str">
        <f t="shared" si="37"/>
        <v/>
      </c>
    </row>
    <row r="168" spans="2:31" x14ac:dyDescent="0.2">
      <c r="D168" s="8" t="s">
        <v>35</v>
      </c>
      <c r="V168" s="10"/>
      <c r="X168" s="10"/>
      <c r="AE168" s="33" t="str">
        <f t="shared" si="37"/>
        <v/>
      </c>
    </row>
    <row r="169" spans="2:31" x14ac:dyDescent="0.2">
      <c r="D169" s="8"/>
      <c r="F169" s="35"/>
      <c r="H169" s="17"/>
      <c r="L169" s="35"/>
      <c r="N169" s="19"/>
      <c r="O169" s="19"/>
      <c r="P169" s="29"/>
      <c r="Q169" s="10"/>
      <c r="S169" s="10"/>
      <c r="T169" s="10"/>
      <c r="U169" s="10"/>
      <c r="V169" s="10"/>
      <c r="W169" s="10"/>
      <c r="X169" s="10"/>
      <c r="Y169" s="10"/>
      <c r="AA169" s="10"/>
      <c r="AC169" s="10"/>
      <c r="AE169" s="33" t="str">
        <f t="shared" si="37"/>
        <v/>
      </c>
    </row>
    <row r="170" spans="2:31" x14ac:dyDescent="0.2">
      <c r="B170" s="26">
        <f>B164+1</f>
        <v>104</v>
      </c>
      <c r="D170" s="1" t="s">
        <v>202</v>
      </c>
      <c r="F170" s="35">
        <v>2942.6114096800702</v>
      </c>
      <c r="H170" s="17"/>
      <c r="L170" s="35">
        <f t="shared" ref="L170:L176" si="40">F170-H170</f>
        <v>2942.6114096800702</v>
      </c>
      <c r="N170" s="19" t="s">
        <v>225</v>
      </c>
      <c r="O170" s="19"/>
      <c r="P170" s="29">
        <v>1</v>
      </c>
      <c r="Q170" s="10">
        <v>0</v>
      </c>
      <c r="S170" s="10">
        <v>0</v>
      </c>
      <c r="T170" s="10"/>
      <c r="U170" s="10">
        <v>0</v>
      </c>
      <c r="V170" s="10"/>
      <c r="W170" s="10">
        <v>0</v>
      </c>
      <c r="X170" s="10"/>
      <c r="Y170" s="10">
        <v>0</v>
      </c>
      <c r="AA170" s="10">
        <v>2942.6114096800702</v>
      </c>
      <c r="AC170" s="10">
        <f t="shared" ref="AC170:AC176" si="41">Q170+S170+W170+Y170+AA170+U170</f>
        <v>2942.6114096800702</v>
      </c>
      <c r="AE170" s="33" t="str">
        <f t="shared" si="37"/>
        <v/>
      </c>
    </row>
    <row r="171" spans="2:31" x14ac:dyDescent="0.2">
      <c r="B171" s="26">
        <f t="shared" ref="B171:B176" si="42">B170+1</f>
        <v>105</v>
      </c>
      <c r="D171" s="1" t="s">
        <v>203</v>
      </c>
      <c r="F171" s="35">
        <v>2421.6385455058507</v>
      </c>
      <c r="H171" s="17"/>
      <c r="J171" s="19"/>
      <c r="L171" s="35">
        <f t="shared" si="40"/>
        <v>2421.6385455058507</v>
      </c>
      <c r="N171" s="19" t="s">
        <v>225</v>
      </c>
      <c r="O171" s="19"/>
      <c r="P171" s="29">
        <v>1</v>
      </c>
      <c r="Q171" s="10">
        <v>0</v>
      </c>
      <c r="S171" s="10">
        <v>0</v>
      </c>
      <c r="T171" s="10"/>
      <c r="U171" s="10">
        <v>0</v>
      </c>
      <c r="V171" s="10"/>
      <c r="W171" s="10">
        <v>0</v>
      </c>
      <c r="X171" s="10"/>
      <c r="Y171" s="10">
        <v>0</v>
      </c>
      <c r="AA171" s="10">
        <v>2421.6385455058507</v>
      </c>
      <c r="AC171" s="10">
        <f t="shared" si="41"/>
        <v>2421.6385455058507</v>
      </c>
      <c r="AE171" s="33" t="str">
        <f t="shared" si="37"/>
        <v/>
      </c>
    </row>
    <row r="172" spans="2:31" x14ac:dyDescent="0.2">
      <c r="B172" s="26">
        <f t="shared" si="42"/>
        <v>106</v>
      </c>
      <c r="D172" s="1" t="s">
        <v>204</v>
      </c>
      <c r="F172" s="35">
        <v>15336.5926054518</v>
      </c>
      <c r="H172" s="17"/>
      <c r="J172" s="19"/>
      <c r="L172" s="35">
        <f t="shared" si="40"/>
        <v>15336.5926054518</v>
      </c>
      <c r="N172" s="19" t="s">
        <v>226</v>
      </c>
      <c r="O172" s="19"/>
      <c r="P172" s="29">
        <v>7</v>
      </c>
      <c r="Q172" s="10">
        <v>0</v>
      </c>
      <c r="S172" s="10">
        <v>7887.1774852340614</v>
      </c>
      <c r="T172" s="10"/>
      <c r="U172" s="10">
        <v>0</v>
      </c>
      <c r="V172" s="10"/>
      <c r="W172" s="10">
        <v>7449.4151202177381</v>
      </c>
      <c r="X172" s="10"/>
      <c r="Y172" s="10">
        <v>0</v>
      </c>
      <c r="AA172" s="10">
        <v>0</v>
      </c>
      <c r="AC172" s="10">
        <f t="shared" si="41"/>
        <v>15336.592605451799</v>
      </c>
      <c r="AE172" s="33" t="str">
        <f t="shared" si="37"/>
        <v/>
      </c>
    </row>
    <row r="173" spans="2:31" x14ac:dyDescent="0.2">
      <c r="B173" s="26">
        <f t="shared" si="42"/>
        <v>107</v>
      </c>
      <c r="D173" s="1" t="s">
        <v>205</v>
      </c>
      <c r="F173" s="35">
        <v>0</v>
      </c>
      <c r="H173" s="17"/>
      <c r="J173" s="19"/>
      <c r="L173" s="35">
        <f t="shared" si="40"/>
        <v>0</v>
      </c>
      <c r="P173" s="29">
        <v>0</v>
      </c>
      <c r="Q173" s="10">
        <v>0</v>
      </c>
      <c r="S173" s="10">
        <v>0</v>
      </c>
      <c r="T173" s="10"/>
      <c r="U173" s="10">
        <v>0</v>
      </c>
      <c r="V173" s="10"/>
      <c r="W173" s="10">
        <v>0</v>
      </c>
      <c r="X173" s="10"/>
      <c r="Y173" s="10">
        <v>0</v>
      </c>
      <c r="AA173" s="10">
        <v>0</v>
      </c>
      <c r="AC173" s="10">
        <f t="shared" si="41"/>
        <v>0</v>
      </c>
      <c r="AE173" s="33" t="str">
        <f t="shared" si="37"/>
        <v/>
      </c>
    </row>
    <row r="174" spans="2:31" x14ac:dyDescent="0.2">
      <c r="B174" s="26">
        <f t="shared" si="42"/>
        <v>108</v>
      </c>
      <c r="D174" s="1" t="s">
        <v>206</v>
      </c>
      <c r="F174" s="35">
        <v>0</v>
      </c>
      <c r="H174" s="17"/>
      <c r="J174" s="19"/>
      <c r="L174" s="35">
        <f t="shared" si="40"/>
        <v>0</v>
      </c>
      <c r="P174" s="29">
        <v>0</v>
      </c>
      <c r="Q174" s="10">
        <v>0</v>
      </c>
      <c r="S174" s="10">
        <v>0</v>
      </c>
      <c r="T174" s="10"/>
      <c r="U174" s="10">
        <v>0</v>
      </c>
      <c r="V174" s="10"/>
      <c r="W174" s="10">
        <v>0</v>
      </c>
      <c r="X174" s="10"/>
      <c r="Y174" s="10">
        <v>0</v>
      </c>
      <c r="AA174" s="10">
        <v>0</v>
      </c>
      <c r="AC174" s="10">
        <f t="shared" si="41"/>
        <v>0</v>
      </c>
      <c r="AE174" s="33" t="str">
        <f t="shared" si="37"/>
        <v/>
      </c>
    </row>
    <row r="175" spans="2:31" x14ac:dyDescent="0.2">
      <c r="B175" s="26">
        <f t="shared" si="42"/>
        <v>109</v>
      </c>
      <c r="D175" s="1" t="s">
        <v>207</v>
      </c>
      <c r="F175" s="35">
        <v>0</v>
      </c>
      <c r="H175" s="17"/>
      <c r="J175" s="19"/>
      <c r="L175" s="35">
        <f t="shared" si="40"/>
        <v>0</v>
      </c>
      <c r="P175" s="29">
        <v>0</v>
      </c>
      <c r="Q175" s="10">
        <v>0</v>
      </c>
      <c r="S175" s="10">
        <v>0</v>
      </c>
      <c r="T175" s="10"/>
      <c r="U175" s="10">
        <v>0</v>
      </c>
      <c r="V175" s="10"/>
      <c r="W175" s="10">
        <v>0</v>
      </c>
      <c r="X175" s="10"/>
      <c r="Y175" s="10">
        <v>0</v>
      </c>
      <c r="AA175" s="10">
        <v>0</v>
      </c>
      <c r="AC175" s="10">
        <f t="shared" si="41"/>
        <v>0</v>
      </c>
      <c r="AE175" s="33" t="str">
        <f t="shared" si="37"/>
        <v/>
      </c>
    </row>
    <row r="176" spans="2:31" x14ac:dyDescent="0.2">
      <c r="B176" s="26">
        <f t="shared" si="42"/>
        <v>110</v>
      </c>
      <c r="D176" s="1" t="s">
        <v>208</v>
      </c>
      <c r="F176" s="35">
        <v>0</v>
      </c>
      <c r="H176" s="17"/>
      <c r="J176" s="19"/>
      <c r="L176" s="35">
        <f t="shared" si="40"/>
        <v>0</v>
      </c>
      <c r="P176" s="29">
        <v>0</v>
      </c>
      <c r="Q176" s="10">
        <v>0</v>
      </c>
      <c r="S176" s="10">
        <v>0</v>
      </c>
      <c r="T176" s="10"/>
      <c r="U176" s="10">
        <v>0</v>
      </c>
      <c r="V176" s="10"/>
      <c r="W176" s="10">
        <v>0</v>
      </c>
      <c r="X176" s="10"/>
      <c r="Y176" s="10">
        <v>0</v>
      </c>
      <c r="AA176" s="10">
        <v>0</v>
      </c>
      <c r="AC176" s="10">
        <f t="shared" si="41"/>
        <v>0</v>
      </c>
      <c r="AE176" s="33" t="str">
        <f t="shared" si="37"/>
        <v/>
      </c>
    </row>
    <row r="177" spans="2:31" x14ac:dyDescent="0.2">
      <c r="U177" s="10"/>
      <c r="V177" s="10"/>
      <c r="X177" s="10"/>
      <c r="AE177" s="33" t="str">
        <f t="shared" si="37"/>
        <v/>
      </c>
    </row>
    <row r="178" spans="2:31" x14ac:dyDescent="0.2">
      <c r="B178" s="26">
        <f>B176+1</f>
        <v>111</v>
      </c>
      <c r="D178" s="1" t="s">
        <v>209</v>
      </c>
      <c r="F178" s="36">
        <f>SUM(F170:F176)</f>
        <v>20700.84256063772</v>
      </c>
      <c r="H178" s="36">
        <f>SUM(H170:H176)</f>
        <v>0</v>
      </c>
      <c r="J178" s="19"/>
      <c r="L178" s="36">
        <f>SUM(L170:L176)</f>
        <v>20700.84256063772</v>
      </c>
      <c r="Q178" s="45">
        <f>SUM(Q170:Q176)</f>
        <v>0</v>
      </c>
      <c r="S178" s="45">
        <f>SUM(S170:S176)</f>
        <v>7887.1774852340614</v>
      </c>
      <c r="T178" s="5"/>
      <c r="U178" s="45">
        <f>SUM(U170:U176)</f>
        <v>0</v>
      </c>
      <c r="V178" s="10"/>
      <c r="W178" s="45">
        <f>SUM(W170:W176)</f>
        <v>7449.4151202177381</v>
      </c>
      <c r="X178" s="10"/>
      <c r="Y178" s="45">
        <f>SUM(Y170:Y176)</f>
        <v>0</v>
      </c>
      <c r="AA178" s="45">
        <f>SUM(AA170:AA176)</f>
        <v>5364.249955185921</v>
      </c>
      <c r="AC178" s="45">
        <f>SUM(AC170:AC176)</f>
        <v>20700.84256063772</v>
      </c>
      <c r="AE178" s="33" t="str">
        <f t="shared" si="37"/>
        <v/>
      </c>
    </row>
    <row r="179" spans="2:31" x14ac:dyDescent="0.2">
      <c r="V179" s="10"/>
      <c r="X179" s="10"/>
      <c r="AE179" s="33" t="str">
        <f t="shared" si="37"/>
        <v/>
      </c>
    </row>
    <row r="180" spans="2:31" ht="13.5" thickBot="1" x14ac:dyDescent="0.25">
      <c r="B180" s="26">
        <f>B178+1</f>
        <v>112</v>
      </c>
      <c r="D180" s="1" t="s">
        <v>36</v>
      </c>
      <c r="F180" s="39">
        <f>F164-F178</f>
        <v>2247693.094588703</v>
      </c>
      <c r="H180" s="39">
        <f>H164-H178</f>
        <v>0</v>
      </c>
      <c r="L180" s="39">
        <f>L164-L178</f>
        <v>2247693.094588703</v>
      </c>
      <c r="Q180" s="49">
        <f>Q164-Q178</f>
        <v>1878311.1040714213</v>
      </c>
      <c r="S180" s="49">
        <f>S164-S178</f>
        <v>153599.23567205007</v>
      </c>
      <c r="T180" s="5"/>
      <c r="U180" s="49">
        <f>U164-U178</f>
        <v>40328.527901042762</v>
      </c>
      <c r="V180" s="10"/>
      <c r="W180" s="49">
        <f>W164-W178</f>
        <v>145074.01041898847</v>
      </c>
      <c r="X180" s="10"/>
      <c r="Y180" s="49">
        <f>Y164-Y178</f>
        <v>14888.543237034275</v>
      </c>
      <c r="AA180" s="49">
        <f>AA164-AA178</f>
        <v>15491.673288166032</v>
      </c>
      <c r="AC180" s="49">
        <f>AC164-AC178</f>
        <v>2247693.094588703</v>
      </c>
      <c r="AE180" s="33" t="str">
        <f t="shared" si="37"/>
        <v/>
      </c>
    </row>
    <row r="181" spans="2:31" ht="13.5" thickTop="1" x14ac:dyDescent="0.2">
      <c r="D181" s="1" t="s">
        <v>227</v>
      </c>
      <c r="V181" s="10"/>
      <c r="X181" s="10"/>
    </row>
    <row r="182" spans="2:31" x14ac:dyDescent="0.2">
      <c r="X182" s="10"/>
    </row>
    <row r="183" spans="2:31" x14ac:dyDescent="0.2">
      <c r="X183" s="10"/>
    </row>
    <row r="184" spans="2:31" x14ac:dyDescent="0.2">
      <c r="X184" s="10"/>
    </row>
  </sheetData>
  <mergeCells count="3">
    <mergeCell ref="B5:AC5"/>
    <mergeCell ref="B6:AC6"/>
    <mergeCell ref="B7:AC7"/>
  </mergeCells>
  <pageMargins left="1" right="1" top="1" bottom="1" header="0.5" footer="0.5"/>
  <pageSetup scale="45" fitToHeight="0" orientation="landscape" blackAndWhite="1" r:id="rId1"/>
  <headerFooter scaleWithDoc="0">
    <oddHeader>&amp;R&amp;"Arial,Regular"&amp;10Filed: 2025-02-28
EB-2025-0064
Phase 3 Exhibit 7
Tab 3
Schedule 2
Attachment 4
Page &amp;P of &amp;N</oddHeader>
  </headerFooter>
  <rowBreaks count="3" manualBreakCount="3">
    <brk id="58" max="26" man="1"/>
    <brk id="111" max="26" man="1"/>
    <brk id="16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278C-5A24-486D-ABCA-62C5967C0FB7}">
  <sheetPr>
    <pageSetUpPr fitToPage="1"/>
  </sheetPr>
  <dimension ref="B5:AN302"/>
  <sheetViews>
    <sheetView showGridLines="0" view="pageBreakPreview" topLeftCell="A45" zoomScale="80" zoomScaleNormal="100" zoomScaleSheetLayoutView="80" zoomScalePageLayoutView="85" workbookViewId="0">
      <selection activeCell="AD28" sqref="AD28"/>
    </sheetView>
  </sheetViews>
  <sheetFormatPr defaultColWidth="9.28515625" defaultRowHeight="15" customHeight="1" x14ac:dyDescent="0.2"/>
  <cols>
    <col min="1" max="1" width="1.7109375" style="63" customWidth="1"/>
    <col min="2" max="2" width="5.5703125" style="67" bestFit="1" customWidth="1"/>
    <col min="3" max="3" width="1.7109375" style="63" customWidth="1"/>
    <col min="4" max="4" width="46" style="63" bestFit="1" customWidth="1"/>
    <col min="5" max="5" width="1.7109375" style="63" customWidth="1"/>
    <col min="6" max="6" width="19.7109375" style="64" customWidth="1"/>
    <col min="7" max="7" width="1.7109375" style="64" customWidth="1"/>
    <col min="8" max="8" width="13.28515625" style="64" customWidth="1"/>
    <col min="9" max="9" width="1.7109375" style="64" customWidth="1"/>
    <col min="10" max="10" width="21.140625" style="64" customWidth="1"/>
    <col min="11" max="11" width="1.5703125" style="64" customWidth="1"/>
    <col min="12" max="12" width="13.28515625" style="64" customWidth="1"/>
    <col min="13" max="13" width="1.7109375" style="63" customWidth="1"/>
    <col min="14" max="14" width="19.7109375" style="63" customWidth="1"/>
    <col min="15" max="15" width="1.28515625" style="66" customWidth="1"/>
    <col min="16" max="16" width="15.42578125" style="63" customWidth="1"/>
    <col min="17" max="17" width="1.7109375" style="63" customWidth="1"/>
    <col min="18" max="18" width="15.42578125" style="63" customWidth="1"/>
    <col min="19" max="19" width="1.7109375" style="63" customWidth="1"/>
    <col min="20" max="20" width="15.42578125" style="63" customWidth="1"/>
    <col min="21" max="21" width="1.7109375" style="63" customWidth="1"/>
    <col min="22" max="22" width="15.42578125" style="63" customWidth="1"/>
    <col min="23" max="23" width="1.7109375" style="63" customWidth="1"/>
    <col min="24" max="24" width="15.42578125" style="63" hidden="1" customWidth="1"/>
    <col min="25" max="25" width="9.28515625" style="63"/>
    <col min="26" max="26" width="0" style="63" hidden="1" customWidth="1"/>
    <col min="27" max="27" width="9.5703125" style="63" bestFit="1" customWidth="1"/>
    <col min="28" max="28" width="9.28515625" style="63"/>
    <col min="29" max="29" width="12" style="64" customWidth="1"/>
    <col min="30" max="30" width="9.28515625" style="64"/>
    <col min="31" max="31" width="1.7109375" style="64" customWidth="1"/>
    <col min="32" max="32" width="11.42578125" style="64" customWidth="1"/>
    <col min="33" max="33" width="2.28515625" style="64" customWidth="1"/>
    <col min="34" max="34" width="11.42578125" style="64" customWidth="1"/>
    <col min="35" max="35" width="2" style="64" customWidth="1"/>
    <col min="36" max="36" width="11.42578125" style="64" customWidth="1"/>
    <col min="37" max="37" width="1.7109375" style="64" customWidth="1"/>
    <col min="38" max="38" width="11.42578125" style="64" customWidth="1"/>
    <col min="39" max="39" width="1.7109375" style="64" customWidth="1"/>
    <col min="40" max="40" width="12" style="64" customWidth="1"/>
    <col min="41" max="16384" width="9.28515625" style="63"/>
  </cols>
  <sheetData>
    <row r="5" spans="2:40" ht="15" customHeight="1" x14ac:dyDescent="0.2"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spans="2:40" ht="15" customHeight="1" x14ac:dyDescent="0.2">
      <c r="B6" s="232" t="s">
        <v>0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</row>
    <row r="7" spans="2:40" ht="15" customHeight="1" x14ac:dyDescent="0.2">
      <c r="B7" s="232" t="s">
        <v>228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</row>
    <row r="8" spans="2:40" ht="12.75" x14ac:dyDescent="0.2"/>
    <row r="9" spans="2:40" ht="12.75" x14ac:dyDescent="0.2"/>
    <row r="10" spans="2:40" ht="12.75" x14ac:dyDescent="0.2">
      <c r="H10" s="65" t="s">
        <v>82</v>
      </c>
      <c r="J10" s="65" t="s">
        <v>83</v>
      </c>
      <c r="L10" s="65" t="s">
        <v>84</v>
      </c>
      <c r="N10" s="67" t="s">
        <v>9</v>
      </c>
      <c r="P10" s="231" t="s">
        <v>229</v>
      </c>
      <c r="Q10" s="231"/>
      <c r="R10" s="231"/>
      <c r="S10" s="231"/>
      <c r="T10" s="231"/>
      <c r="U10" s="98"/>
    </row>
    <row r="11" spans="2:40" ht="12.75" x14ac:dyDescent="0.2">
      <c r="B11" s="67" t="s">
        <v>3</v>
      </c>
      <c r="F11" s="65" t="s">
        <v>4</v>
      </c>
      <c r="H11" s="65" t="s">
        <v>83</v>
      </c>
      <c r="J11" s="65" t="s">
        <v>86</v>
      </c>
      <c r="L11" s="65" t="s">
        <v>87</v>
      </c>
      <c r="N11" s="67" t="s">
        <v>212</v>
      </c>
      <c r="P11" s="67"/>
      <c r="Q11" s="67"/>
      <c r="R11" s="65"/>
      <c r="S11" s="98"/>
      <c r="T11" s="65" t="s">
        <v>230</v>
      </c>
      <c r="U11" s="98"/>
      <c r="V11" s="67" t="s">
        <v>9</v>
      </c>
    </row>
    <row r="12" spans="2:40" ht="12.75" x14ac:dyDescent="0.2">
      <c r="B12" s="97" t="s">
        <v>5</v>
      </c>
      <c r="D12" s="68" t="s">
        <v>6</v>
      </c>
      <c r="F12" s="69" t="s">
        <v>7</v>
      </c>
      <c r="H12" s="69" t="s">
        <v>86</v>
      </c>
      <c r="J12" s="69" t="s">
        <v>89</v>
      </c>
      <c r="L12" s="69" t="s">
        <v>215</v>
      </c>
      <c r="N12" s="97" t="s">
        <v>89</v>
      </c>
      <c r="O12" s="70"/>
      <c r="P12" s="97" t="s">
        <v>231</v>
      </c>
      <c r="Q12" s="67"/>
      <c r="R12" s="97" t="s">
        <v>232</v>
      </c>
      <c r="S12" s="67"/>
      <c r="T12" s="97" t="s">
        <v>233</v>
      </c>
      <c r="U12" s="67"/>
      <c r="V12" s="97" t="s">
        <v>216</v>
      </c>
      <c r="X12" s="97" t="s">
        <v>82</v>
      </c>
      <c r="Z12" s="71"/>
      <c r="AB12" s="128"/>
    </row>
    <row r="13" spans="2:40" ht="12.75" x14ac:dyDescent="0.2">
      <c r="F13" s="65" t="s">
        <v>64</v>
      </c>
      <c r="H13" s="65" t="s">
        <v>13</v>
      </c>
      <c r="J13" s="65" t="s">
        <v>14</v>
      </c>
      <c r="L13" s="65" t="s">
        <v>93</v>
      </c>
      <c r="N13" s="67" t="s">
        <v>16</v>
      </c>
      <c r="O13" s="70"/>
      <c r="P13" s="67" t="s">
        <v>65</v>
      </c>
      <c r="Q13" s="67"/>
      <c r="R13" s="67" t="s">
        <v>66</v>
      </c>
      <c r="S13" s="67"/>
      <c r="T13" s="67" t="s">
        <v>67</v>
      </c>
      <c r="U13" s="67"/>
      <c r="V13" s="67" t="s">
        <v>68</v>
      </c>
      <c r="X13" s="67" t="s">
        <v>94</v>
      </c>
    </row>
    <row r="14" spans="2:40" s="66" customFormat="1" ht="2.65" hidden="1" customHeight="1" x14ac:dyDescent="0.2">
      <c r="B14" s="70"/>
      <c r="F14" s="64"/>
      <c r="G14" s="64"/>
      <c r="H14" s="64"/>
      <c r="I14" s="64"/>
      <c r="J14" s="64"/>
      <c r="K14" s="64"/>
      <c r="L14" s="64"/>
      <c r="P14" s="66">
        <v>4</v>
      </c>
      <c r="R14" s="66">
        <v>6</v>
      </c>
      <c r="T14" s="66">
        <v>8</v>
      </c>
      <c r="V14" s="66">
        <v>10</v>
      </c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2:40" ht="12.75" x14ac:dyDescent="0.2">
      <c r="D15" s="72"/>
      <c r="E15" s="72"/>
      <c r="F15" s="73"/>
      <c r="Z15" s="74"/>
      <c r="AC15" s="65"/>
      <c r="AF15" s="65"/>
      <c r="AG15" s="65"/>
      <c r="AH15" s="65"/>
      <c r="AI15" s="65"/>
      <c r="AJ15" s="65"/>
      <c r="AK15" s="65"/>
      <c r="AL15" s="65"/>
      <c r="AM15" s="65"/>
      <c r="AN15" s="65"/>
    </row>
    <row r="16" spans="2:40" ht="12.75" x14ac:dyDescent="0.2">
      <c r="D16" s="72" t="s">
        <v>222</v>
      </c>
      <c r="E16" s="90"/>
      <c r="F16" s="75"/>
      <c r="AC16" s="65"/>
      <c r="AF16" s="65"/>
      <c r="AG16" s="65"/>
      <c r="AH16" s="65"/>
      <c r="AI16" s="65"/>
      <c r="AJ16" s="65"/>
      <c r="AK16" s="65"/>
      <c r="AL16" s="65"/>
      <c r="AM16" s="65"/>
      <c r="AN16" s="65"/>
    </row>
    <row r="17" spans="2:40" ht="12.75" x14ac:dyDescent="0.2"/>
    <row r="18" spans="2:40" ht="12.75" x14ac:dyDescent="0.2">
      <c r="B18" s="67">
        <v>1</v>
      </c>
      <c r="D18" s="63" t="s">
        <v>96</v>
      </c>
      <c r="F18" s="76">
        <v>13017.78562077151</v>
      </c>
      <c r="H18" s="76">
        <v>7.3027000000000006</v>
      </c>
      <c r="J18" s="19" t="s">
        <v>234</v>
      </c>
      <c r="K18" s="65">
        <v>9</v>
      </c>
      <c r="L18" s="76">
        <f>F18-H18</f>
        <v>13010.48292077151</v>
      </c>
      <c r="N18" s="26" t="s">
        <v>235</v>
      </c>
      <c r="O18" s="70">
        <v>27</v>
      </c>
      <c r="P18" s="91">
        <v>13017.78562077151</v>
      </c>
      <c r="R18" s="91">
        <v>0</v>
      </c>
      <c r="S18" s="91"/>
      <c r="T18" s="91">
        <v>0</v>
      </c>
      <c r="U18" s="91"/>
      <c r="V18" s="91">
        <v>0</v>
      </c>
      <c r="X18" s="91">
        <f t="shared" ref="X18:X30" si="0">P18+R18+T18+V18</f>
        <v>13017.78562077151</v>
      </c>
      <c r="Z18" s="74"/>
      <c r="AA18" s="92"/>
      <c r="AB18" s="99"/>
      <c r="AC18" s="100"/>
      <c r="AF18" s="81"/>
      <c r="AG18" s="81"/>
      <c r="AH18" s="81"/>
      <c r="AI18" s="81"/>
      <c r="AJ18" s="81"/>
      <c r="AK18" s="81"/>
      <c r="AL18" s="81"/>
      <c r="AM18" s="81"/>
      <c r="AN18" s="81"/>
    </row>
    <row r="19" spans="2:40" ht="12.75" x14ac:dyDescent="0.2">
      <c r="B19" s="67">
        <f>B18+1</f>
        <v>2</v>
      </c>
      <c r="D19" s="63" t="s">
        <v>98</v>
      </c>
      <c r="F19" s="76">
        <v>74787.01496</v>
      </c>
      <c r="H19" s="76"/>
      <c r="J19" s="65"/>
      <c r="K19" s="65">
        <v>0</v>
      </c>
      <c r="L19" s="76">
        <f>F19-H19</f>
        <v>74787.01496</v>
      </c>
      <c r="N19" s="26" t="s">
        <v>236</v>
      </c>
      <c r="O19" s="70">
        <v>24</v>
      </c>
      <c r="P19" s="91">
        <v>37393.50748</v>
      </c>
      <c r="R19" s="91">
        <v>34467.551306072164</v>
      </c>
      <c r="S19" s="91"/>
      <c r="T19" s="91">
        <v>2925.9561739278333</v>
      </c>
      <c r="U19" s="91"/>
      <c r="V19" s="91">
        <v>0</v>
      </c>
      <c r="X19" s="91">
        <f t="shared" si="0"/>
        <v>74787.014959999986</v>
      </c>
      <c r="Z19" s="74"/>
      <c r="AA19" s="92"/>
      <c r="AB19" s="99"/>
      <c r="AC19" s="100"/>
      <c r="AF19" s="81"/>
      <c r="AG19" s="81"/>
      <c r="AH19" s="81"/>
      <c r="AI19" s="81"/>
      <c r="AJ19" s="81"/>
      <c r="AK19" s="81"/>
      <c r="AL19" s="81"/>
      <c r="AM19" s="81"/>
      <c r="AN19" s="81"/>
    </row>
    <row r="20" spans="2:40" ht="12.75" x14ac:dyDescent="0.2">
      <c r="B20" s="67">
        <f t="shared" ref="B20:B31" si="1">B19+1</f>
        <v>3</v>
      </c>
      <c r="D20" s="63" t="s">
        <v>100</v>
      </c>
      <c r="F20" s="76">
        <v>79798.549934962299</v>
      </c>
      <c r="H20" s="76">
        <v>9113.3284516697677</v>
      </c>
      <c r="J20" s="19" t="s">
        <v>237</v>
      </c>
      <c r="K20" s="65">
        <v>15</v>
      </c>
      <c r="L20" s="76">
        <f t="shared" ref="L20:L30" si="2">F20-H20</f>
        <v>70685.221483292524</v>
      </c>
      <c r="N20" s="26" t="s">
        <v>235</v>
      </c>
      <c r="O20" s="70">
        <v>27</v>
      </c>
      <c r="P20" s="91">
        <v>79798.549934962299</v>
      </c>
      <c r="R20" s="91">
        <v>0</v>
      </c>
      <c r="S20" s="91"/>
      <c r="T20" s="91">
        <v>0</v>
      </c>
      <c r="U20" s="91"/>
      <c r="V20" s="91">
        <v>0</v>
      </c>
      <c r="X20" s="91">
        <f t="shared" si="0"/>
        <v>79798.549934962299</v>
      </c>
      <c r="Z20" s="74"/>
      <c r="AA20" s="92"/>
      <c r="AB20" s="99"/>
      <c r="AC20" s="100"/>
      <c r="AF20" s="81"/>
      <c r="AG20" s="81"/>
      <c r="AH20" s="81"/>
      <c r="AI20" s="81"/>
      <c r="AJ20" s="81"/>
      <c r="AK20" s="81"/>
      <c r="AL20" s="81"/>
      <c r="AM20" s="81"/>
      <c r="AN20" s="81"/>
    </row>
    <row r="21" spans="2:40" ht="12.75" x14ac:dyDescent="0.2">
      <c r="B21" s="67">
        <f t="shared" si="1"/>
        <v>4</v>
      </c>
      <c r="D21" s="63" t="s">
        <v>102</v>
      </c>
      <c r="F21" s="76">
        <v>40301.815387977447</v>
      </c>
      <c r="H21" s="76"/>
      <c r="J21" s="65"/>
      <c r="K21" s="65">
        <v>0</v>
      </c>
      <c r="L21" s="76">
        <f t="shared" si="2"/>
        <v>40301.815387977447</v>
      </c>
      <c r="N21" s="26" t="s">
        <v>235</v>
      </c>
      <c r="O21" s="70">
        <v>27</v>
      </c>
      <c r="P21" s="91">
        <v>40301.815387977447</v>
      </c>
      <c r="R21" s="91">
        <v>0</v>
      </c>
      <c r="S21" s="91"/>
      <c r="T21" s="91">
        <v>0</v>
      </c>
      <c r="U21" s="91"/>
      <c r="V21" s="91">
        <v>0</v>
      </c>
      <c r="X21" s="91">
        <f t="shared" si="0"/>
        <v>40301.815387977447</v>
      </c>
      <c r="Z21" s="74"/>
      <c r="AA21" s="92"/>
      <c r="AB21" s="99"/>
      <c r="AC21" s="100"/>
      <c r="AF21" s="81"/>
      <c r="AG21" s="81"/>
      <c r="AH21" s="81"/>
      <c r="AI21" s="81"/>
      <c r="AJ21" s="81"/>
      <c r="AK21" s="81"/>
      <c r="AL21" s="81"/>
      <c r="AM21" s="81"/>
      <c r="AN21" s="81"/>
    </row>
    <row r="22" spans="2:40" ht="12.75" x14ac:dyDescent="0.2">
      <c r="B22" s="67">
        <f t="shared" si="1"/>
        <v>5</v>
      </c>
      <c r="D22" s="63" t="s">
        <v>104</v>
      </c>
      <c r="F22" s="76">
        <v>0</v>
      </c>
      <c r="H22" s="76"/>
      <c r="J22" s="65"/>
      <c r="K22" s="65">
        <v>0</v>
      </c>
      <c r="L22" s="76">
        <f t="shared" si="2"/>
        <v>0</v>
      </c>
      <c r="N22" s="26" t="s">
        <v>235</v>
      </c>
      <c r="O22" s="70">
        <v>27</v>
      </c>
      <c r="P22" s="91">
        <v>0</v>
      </c>
      <c r="R22" s="91">
        <v>0</v>
      </c>
      <c r="S22" s="91"/>
      <c r="T22" s="91">
        <v>0</v>
      </c>
      <c r="U22" s="91"/>
      <c r="V22" s="91">
        <v>0</v>
      </c>
      <c r="X22" s="91">
        <f t="shared" si="0"/>
        <v>0</v>
      </c>
      <c r="Z22" s="74"/>
      <c r="AA22" s="92"/>
      <c r="AB22" s="99"/>
      <c r="AC22" s="100"/>
      <c r="AF22" s="81"/>
      <c r="AG22" s="81"/>
      <c r="AH22" s="81"/>
      <c r="AI22" s="81"/>
      <c r="AJ22" s="81"/>
      <c r="AK22" s="81"/>
      <c r="AL22" s="81"/>
      <c r="AM22" s="81"/>
      <c r="AN22" s="81"/>
    </row>
    <row r="23" spans="2:40" ht="12.75" x14ac:dyDescent="0.2">
      <c r="B23" s="67">
        <f t="shared" si="1"/>
        <v>6</v>
      </c>
      <c r="D23" s="63" t="s">
        <v>106</v>
      </c>
      <c r="F23" s="76">
        <v>376124.00347801473</v>
      </c>
      <c r="H23" s="76"/>
      <c r="K23" s="65">
        <v>0</v>
      </c>
      <c r="L23" s="76">
        <f t="shared" si="2"/>
        <v>376124.00347801473</v>
      </c>
      <c r="N23" s="26" t="s">
        <v>235</v>
      </c>
      <c r="O23" s="70">
        <v>27</v>
      </c>
      <c r="P23" s="91">
        <v>376124.00347801473</v>
      </c>
      <c r="R23" s="91">
        <v>0</v>
      </c>
      <c r="S23" s="91"/>
      <c r="T23" s="91">
        <v>0</v>
      </c>
      <c r="U23" s="91"/>
      <c r="V23" s="91">
        <v>0</v>
      </c>
      <c r="X23" s="91">
        <f t="shared" si="0"/>
        <v>376124.00347801473</v>
      </c>
      <c r="Z23" s="74"/>
      <c r="AA23" s="92"/>
      <c r="AB23" s="99"/>
      <c r="AC23" s="100"/>
      <c r="AF23" s="81"/>
      <c r="AG23" s="81"/>
      <c r="AH23" s="81"/>
      <c r="AI23" s="81"/>
      <c r="AJ23" s="81"/>
      <c r="AK23" s="81"/>
      <c r="AL23" s="81"/>
      <c r="AM23" s="81"/>
      <c r="AN23" s="81"/>
    </row>
    <row r="24" spans="2:40" ht="12.75" x14ac:dyDescent="0.2">
      <c r="B24" s="67">
        <f t="shared" si="1"/>
        <v>7</v>
      </c>
      <c r="D24" s="63" t="s">
        <v>108</v>
      </c>
      <c r="F24" s="76">
        <v>30022.717863727081</v>
      </c>
      <c r="H24" s="76">
        <v>30022.717863727081</v>
      </c>
      <c r="J24" s="19" t="s">
        <v>238</v>
      </c>
      <c r="K24" s="65">
        <v>3</v>
      </c>
      <c r="L24" s="76">
        <f t="shared" si="2"/>
        <v>0</v>
      </c>
      <c r="N24" s="26" t="s">
        <v>235</v>
      </c>
      <c r="O24" s="70">
        <v>27</v>
      </c>
      <c r="P24" s="91">
        <v>30022.717863727081</v>
      </c>
      <c r="R24" s="91">
        <v>0</v>
      </c>
      <c r="S24" s="91"/>
      <c r="T24" s="91">
        <v>0</v>
      </c>
      <c r="U24" s="91"/>
      <c r="V24" s="91">
        <v>0</v>
      </c>
      <c r="X24" s="91">
        <f t="shared" si="0"/>
        <v>30022.717863727081</v>
      </c>
      <c r="Z24" s="74"/>
      <c r="AA24" s="92"/>
      <c r="AB24" s="99"/>
      <c r="AC24" s="100"/>
      <c r="AF24" s="81"/>
      <c r="AH24" s="81"/>
      <c r="AI24" s="81"/>
      <c r="AJ24" s="81"/>
      <c r="AK24" s="81"/>
      <c r="AL24" s="81"/>
      <c r="AM24" s="81"/>
      <c r="AN24" s="81"/>
    </row>
    <row r="25" spans="2:40" ht="12.75" x14ac:dyDescent="0.2">
      <c r="B25" s="67">
        <f t="shared" si="1"/>
        <v>8</v>
      </c>
      <c r="D25" s="63" t="s">
        <v>110</v>
      </c>
      <c r="F25" s="76">
        <v>385344.82101507834</v>
      </c>
      <c r="H25" s="76"/>
      <c r="K25" s="65">
        <v>0</v>
      </c>
      <c r="L25" s="76">
        <f t="shared" si="2"/>
        <v>385344.82101507834</v>
      </c>
      <c r="N25" s="26" t="s">
        <v>236</v>
      </c>
      <c r="O25" s="70">
        <v>24</v>
      </c>
      <c r="P25" s="91">
        <v>192672.41050753917</v>
      </c>
      <c r="R25" s="91">
        <v>177596.23640507992</v>
      </c>
      <c r="S25" s="91"/>
      <c r="T25" s="91">
        <v>15076.174102459248</v>
      </c>
      <c r="U25" s="91"/>
      <c r="V25" s="91">
        <v>0</v>
      </c>
      <c r="X25" s="91">
        <f t="shared" si="0"/>
        <v>385344.82101507834</v>
      </c>
      <c r="Z25" s="74"/>
      <c r="AA25" s="92"/>
      <c r="AB25" s="99"/>
      <c r="AC25" s="100"/>
      <c r="AF25" s="81"/>
      <c r="AH25" s="81"/>
      <c r="AI25" s="81"/>
      <c r="AJ25" s="81"/>
      <c r="AK25" s="81"/>
      <c r="AL25" s="81"/>
      <c r="AM25" s="81"/>
      <c r="AN25" s="81"/>
    </row>
    <row r="26" spans="2:40" ht="12.75" x14ac:dyDescent="0.2">
      <c r="B26" s="67">
        <f t="shared" si="1"/>
        <v>9</v>
      </c>
      <c r="D26" s="63" t="s">
        <v>111</v>
      </c>
      <c r="F26" s="76">
        <v>68466.485990000001</v>
      </c>
      <c r="H26" s="76"/>
      <c r="K26" s="65">
        <v>0</v>
      </c>
      <c r="L26" s="76">
        <f t="shared" si="2"/>
        <v>68466.485990000001</v>
      </c>
      <c r="N26" s="26" t="s">
        <v>239</v>
      </c>
      <c r="O26" s="70">
        <v>36</v>
      </c>
      <c r="P26" s="91">
        <v>0</v>
      </c>
      <c r="R26" s="91">
        <v>63109.14053379398</v>
      </c>
      <c r="S26" s="91"/>
      <c r="T26" s="91">
        <v>5357.3454562060251</v>
      </c>
      <c r="U26" s="91"/>
      <c r="V26" s="91">
        <v>0</v>
      </c>
      <c r="X26" s="91">
        <f t="shared" si="0"/>
        <v>68466.485990000001</v>
      </c>
      <c r="Z26" s="74"/>
      <c r="AA26" s="92"/>
      <c r="AB26" s="99"/>
      <c r="AC26" s="100"/>
      <c r="AF26" s="81"/>
      <c r="AH26" s="81"/>
      <c r="AI26" s="81"/>
      <c r="AJ26" s="81"/>
      <c r="AK26" s="81"/>
      <c r="AL26" s="81"/>
      <c r="AM26" s="81"/>
      <c r="AN26" s="81"/>
    </row>
    <row r="27" spans="2:40" ht="12.75" x14ac:dyDescent="0.2">
      <c r="B27" s="67">
        <f t="shared" si="1"/>
        <v>10</v>
      </c>
      <c r="D27" s="63" t="s">
        <v>112</v>
      </c>
      <c r="F27" s="76">
        <v>0</v>
      </c>
      <c r="H27" s="76"/>
      <c r="K27" s="65">
        <v>0</v>
      </c>
      <c r="L27" s="76">
        <f t="shared" si="2"/>
        <v>0</v>
      </c>
      <c r="N27" s="67"/>
      <c r="O27" s="70">
        <v>0</v>
      </c>
      <c r="P27" s="91">
        <v>0</v>
      </c>
      <c r="R27" s="91">
        <v>0</v>
      </c>
      <c r="S27" s="91"/>
      <c r="T27" s="91">
        <v>0</v>
      </c>
      <c r="U27" s="91"/>
      <c r="V27" s="91">
        <v>0</v>
      </c>
      <c r="X27" s="91">
        <f t="shared" si="0"/>
        <v>0</v>
      </c>
      <c r="Z27" s="74"/>
      <c r="AA27" s="92"/>
      <c r="AB27" s="99"/>
      <c r="AC27" s="100"/>
      <c r="AF27" s="81"/>
      <c r="AH27" s="81"/>
      <c r="AI27" s="81"/>
      <c r="AJ27" s="81"/>
      <c r="AK27" s="81"/>
      <c r="AL27" s="81"/>
      <c r="AM27" s="81"/>
      <c r="AN27" s="81"/>
    </row>
    <row r="28" spans="2:40" ht="12.75" x14ac:dyDescent="0.2">
      <c r="B28" s="67">
        <f t="shared" si="1"/>
        <v>11</v>
      </c>
      <c r="D28" s="63" t="s">
        <v>114</v>
      </c>
      <c r="F28" s="76">
        <v>0</v>
      </c>
      <c r="H28" s="76"/>
      <c r="K28" s="65">
        <v>0</v>
      </c>
      <c r="L28" s="76">
        <f t="shared" si="2"/>
        <v>0</v>
      </c>
      <c r="N28" s="67"/>
      <c r="O28" s="70">
        <v>0</v>
      </c>
      <c r="P28" s="91">
        <v>0</v>
      </c>
      <c r="R28" s="91">
        <v>0</v>
      </c>
      <c r="S28" s="91"/>
      <c r="T28" s="91">
        <v>0</v>
      </c>
      <c r="U28" s="91"/>
      <c r="V28" s="91">
        <v>0</v>
      </c>
      <c r="X28" s="91">
        <f t="shared" si="0"/>
        <v>0</v>
      </c>
      <c r="Z28" s="74"/>
      <c r="AA28" s="92"/>
      <c r="AB28" s="99"/>
      <c r="AC28" s="100"/>
      <c r="AF28" s="81"/>
      <c r="AH28" s="81"/>
      <c r="AI28" s="81"/>
      <c r="AJ28" s="81"/>
      <c r="AK28" s="81"/>
      <c r="AL28" s="81"/>
      <c r="AM28" s="81"/>
      <c r="AN28" s="81"/>
    </row>
    <row r="29" spans="2:40" ht="12.75" x14ac:dyDescent="0.2">
      <c r="B29" s="67">
        <f>B28+1</f>
        <v>12</v>
      </c>
      <c r="D29" s="63" t="s">
        <v>115</v>
      </c>
      <c r="F29" s="76">
        <v>0</v>
      </c>
      <c r="H29" s="76"/>
      <c r="K29" s="65">
        <v>0</v>
      </c>
      <c r="L29" s="76">
        <f t="shared" si="2"/>
        <v>0</v>
      </c>
      <c r="N29" s="67"/>
      <c r="O29" s="70">
        <v>0</v>
      </c>
      <c r="P29" s="91">
        <v>0</v>
      </c>
      <c r="R29" s="91">
        <v>0</v>
      </c>
      <c r="S29" s="91"/>
      <c r="T29" s="91">
        <v>0</v>
      </c>
      <c r="U29" s="91"/>
      <c r="V29" s="91">
        <v>0</v>
      </c>
      <c r="X29" s="91">
        <f t="shared" si="0"/>
        <v>0</v>
      </c>
      <c r="Z29" s="74"/>
      <c r="AA29" s="92"/>
      <c r="AB29" s="99"/>
      <c r="AC29" s="100"/>
      <c r="AF29" s="81"/>
      <c r="AH29" s="81"/>
      <c r="AI29" s="81"/>
      <c r="AJ29" s="81"/>
      <c r="AK29" s="81"/>
      <c r="AL29" s="81"/>
      <c r="AM29" s="81"/>
      <c r="AN29" s="81"/>
    </row>
    <row r="30" spans="2:40" ht="12.75" x14ac:dyDescent="0.2">
      <c r="B30" s="67">
        <f>B29+1</f>
        <v>13</v>
      </c>
      <c r="D30" s="63" t="s">
        <v>116</v>
      </c>
      <c r="F30" s="76">
        <v>477.03131475162303</v>
      </c>
      <c r="H30" s="76"/>
      <c r="K30" s="65">
        <v>0</v>
      </c>
      <c r="L30" s="76">
        <f t="shared" si="2"/>
        <v>477.03131475162303</v>
      </c>
      <c r="N30" s="26" t="s">
        <v>235</v>
      </c>
      <c r="O30" s="70">
        <v>27</v>
      </c>
      <c r="P30" s="91">
        <v>477.03131475162303</v>
      </c>
      <c r="R30" s="91">
        <v>0</v>
      </c>
      <c r="S30" s="91"/>
      <c r="T30" s="91">
        <v>0</v>
      </c>
      <c r="U30" s="91"/>
      <c r="V30" s="91">
        <v>0</v>
      </c>
      <c r="X30" s="91">
        <f t="shared" si="0"/>
        <v>477.03131475162303</v>
      </c>
      <c r="Z30" s="74"/>
      <c r="AA30" s="92"/>
      <c r="AB30" s="99"/>
      <c r="AC30" s="100"/>
      <c r="AF30" s="81"/>
      <c r="AH30" s="81"/>
      <c r="AI30" s="81"/>
      <c r="AJ30" s="81"/>
      <c r="AK30" s="81"/>
      <c r="AL30" s="81"/>
      <c r="AM30" s="81"/>
      <c r="AN30" s="81"/>
    </row>
    <row r="31" spans="2:40" ht="12.75" x14ac:dyDescent="0.2">
      <c r="B31" s="67">
        <f t="shared" si="1"/>
        <v>14</v>
      </c>
      <c r="D31" s="63" t="s">
        <v>118</v>
      </c>
      <c r="F31" s="78">
        <f>SUM(F18:F30)</f>
        <v>1068340.2255652831</v>
      </c>
      <c r="H31" s="78">
        <f>SUM(H18:H30)</f>
        <v>39143.349015396845</v>
      </c>
      <c r="L31" s="78">
        <f>SUM(L18:L30)</f>
        <v>1029196.8765498861</v>
      </c>
      <c r="P31" s="101">
        <f>SUM(P18:P30)</f>
        <v>769807.82158774382</v>
      </c>
      <c r="Q31" s="102"/>
      <c r="R31" s="101">
        <f>SUM(R18:R30)</f>
        <v>275172.92824494606</v>
      </c>
      <c r="S31" s="99"/>
      <c r="T31" s="101">
        <f>SUM(T18:T30)</f>
        <v>23359.475732593106</v>
      </c>
      <c r="U31" s="99"/>
      <c r="V31" s="101">
        <f>SUM(V18:V30)</f>
        <v>0</v>
      </c>
      <c r="W31" s="67"/>
      <c r="X31" s="101">
        <f>SUM(X18:X30)</f>
        <v>1068340.2255652831</v>
      </c>
      <c r="Y31" s="92"/>
      <c r="Z31" s="74"/>
      <c r="AB31" s="99"/>
      <c r="AC31" s="81"/>
      <c r="AF31" s="81"/>
      <c r="AG31" s="81"/>
      <c r="AH31" s="81"/>
      <c r="AI31" s="81"/>
      <c r="AJ31" s="81"/>
      <c r="AK31" s="81"/>
      <c r="AL31" s="81"/>
      <c r="AM31" s="81"/>
      <c r="AN31" s="81"/>
    </row>
    <row r="32" spans="2:40" ht="12.75" x14ac:dyDescent="0.2">
      <c r="R32" s="96"/>
      <c r="W32" s="67"/>
      <c r="Z32" s="74"/>
      <c r="AB32" s="99"/>
    </row>
    <row r="33" spans="2:37" ht="12.75" x14ac:dyDescent="0.2">
      <c r="B33" s="67">
        <f>B31+1</f>
        <v>15</v>
      </c>
      <c r="D33" s="63" t="s">
        <v>119</v>
      </c>
      <c r="F33" s="76">
        <v>43180.32742920662</v>
      </c>
      <c r="H33" s="76"/>
      <c r="K33" s="65">
        <v>0</v>
      </c>
      <c r="L33" s="76">
        <f t="shared" ref="L33" si="3">F33-H33</f>
        <v>43180.32742920662</v>
      </c>
      <c r="N33" s="26" t="s">
        <v>240</v>
      </c>
      <c r="O33" s="70">
        <v>45</v>
      </c>
      <c r="P33" s="91">
        <v>31429.981992504654</v>
      </c>
      <c r="R33" s="91">
        <v>10830.907863356069</v>
      </c>
      <c r="S33" s="91"/>
      <c r="T33" s="91">
        <v>919.43757334589725</v>
      </c>
      <c r="U33" s="91"/>
      <c r="V33" s="91">
        <v>0</v>
      </c>
      <c r="X33" s="91">
        <f t="shared" ref="X33" si="4">P33+R33+T33+V33</f>
        <v>43180.32742920662</v>
      </c>
      <c r="Z33" s="74"/>
      <c r="AB33" s="99"/>
    </row>
    <row r="34" spans="2:37" ht="12.75" x14ac:dyDescent="0.2">
      <c r="W34" s="67"/>
      <c r="Z34" s="74"/>
      <c r="AB34" s="99"/>
    </row>
    <row r="35" spans="2:37" ht="12.75" x14ac:dyDescent="0.2">
      <c r="B35" s="67">
        <f>B33+1</f>
        <v>16</v>
      </c>
      <c r="D35" s="63" t="s">
        <v>121</v>
      </c>
      <c r="F35" s="78">
        <f>F31+F33</f>
        <v>1111520.5529944897</v>
      </c>
      <c r="H35" s="78">
        <f>H31+H33</f>
        <v>39143.349015396845</v>
      </c>
      <c r="L35" s="78">
        <f>L31+L33</f>
        <v>1072377.2039790927</v>
      </c>
      <c r="P35" s="103">
        <f>P31+P33</f>
        <v>801237.8035802485</v>
      </c>
      <c r="Q35" s="96"/>
      <c r="R35" s="103">
        <f>R31+R33</f>
        <v>286003.83610830212</v>
      </c>
      <c r="S35" s="92"/>
      <c r="T35" s="103">
        <f>T31+T33</f>
        <v>24278.913305939004</v>
      </c>
      <c r="U35" s="92"/>
      <c r="V35" s="103">
        <f>V31+V33</f>
        <v>0</v>
      </c>
      <c r="W35" s="67"/>
      <c r="X35" s="103">
        <f>X31+X33</f>
        <v>1111520.5529944897</v>
      </c>
      <c r="Z35" s="74"/>
      <c r="AA35" s="92"/>
      <c r="AB35" s="99"/>
    </row>
    <row r="36" spans="2:37" ht="12.75" x14ac:dyDescent="0.2">
      <c r="D36" s="72"/>
      <c r="F36" s="73"/>
      <c r="H36" s="73"/>
      <c r="L36" s="73"/>
      <c r="W36" s="67"/>
      <c r="Z36" s="74"/>
      <c r="AB36" s="99"/>
    </row>
    <row r="37" spans="2:37" ht="12.75" x14ac:dyDescent="0.2">
      <c r="E37" s="72"/>
      <c r="W37" s="67"/>
      <c r="Z37" s="74"/>
      <c r="AB37" s="99"/>
    </row>
    <row r="38" spans="2:37" ht="12.75" x14ac:dyDescent="0.2">
      <c r="D38" s="72" t="s">
        <v>122</v>
      </c>
      <c r="E38" s="90"/>
      <c r="F38" s="75"/>
    </row>
    <row r="39" spans="2:37" ht="12.75" x14ac:dyDescent="0.2"/>
    <row r="40" spans="2:37" ht="12.75" x14ac:dyDescent="0.2">
      <c r="B40" s="67">
        <f>B35+1</f>
        <v>17</v>
      </c>
      <c r="D40" s="63" t="s">
        <v>96</v>
      </c>
      <c r="F40" s="76">
        <v>0</v>
      </c>
      <c r="H40" s="76"/>
      <c r="J40" s="65"/>
      <c r="K40" s="65">
        <v>0</v>
      </c>
      <c r="L40" s="76">
        <f>F40-H40</f>
        <v>0</v>
      </c>
      <c r="N40" s="26" t="s">
        <v>235</v>
      </c>
      <c r="O40" s="70">
        <v>27</v>
      </c>
      <c r="P40" s="91">
        <v>0</v>
      </c>
      <c r="R40" s="91">
        <v>0</v>
      </c>
      <c r="S40" s="91"/>
      <c r="T40" s="91">
        <v>0</v>
      </c>
      <c r="U40" s="91"/>
      <c r="V40" s="91">
        <v>0</v>
      </c>
      <c r="X40" s="91">
        <f t="shared" ref="X40:X52" si="5">P40+R40+T40+V40</f>
        <v>0</v>
      </c>
      <c r="Z40" s="74"/>
      <c r="AA40" s="92"/>
      <c r="AB40" s="99"/>
    </row>
    <row r="41" spans="2:37" ht="12.75" x14ac:dyDescent="0.2">
      <c r="B41" s="67">
        <f>B40+1</f>
        <v>18</v>
      </c>
      <c r="D41" s="63" t="s">
        <v>98</v>
      </c>
      <c r="F41" s="76">
        <v>-48713.415889674274</v>
      </c>
      <c r="H41" s="76"/>
      <c r="J41" s="65"/>
      <c r="K41" s="65">
        <v>0</v>
      </c>
      <c r="L41" s="76">
        <f>F41-H41</f>
        <v>-48713.415889674274</v>
      </c>
      <c r="N41" s="26" t="s">
        <v>236</v>
      </c>
      <c r="O41" s="70">
        <v>24</v>
      </c>
      <c r="P41" s="91">
        <v>-24356.707944837137</v>
      </c>
      <c r="R41" s="91">
        <v>-22450.851426138794</v>
      </c>
      <c r="S41" s="91"/>
      <c r="T41" s="91">
        <v>-1905.8565186983451</v>
      </c>
      <c r="U41" s="91"/>
      <c r="V41" s="91">
        <v>0</v>
      </c>
      <c r="X41" s="91">
        <f t="shared" si="5"/>
        <v>-48713.415889674274</v>
      </c>
      <c r="Z41" s="74"/>
      <c r="AA41" s="92"/>
      <c r="AB41" s="99"/>
    </row>
    <row r="42" spans="2:37" ht="12.75" x14ac:dyDescent="0.2">
      <c r="B42" s="67">
        <f t="shared" ref="B42:B53" si="6">B41+1</f>
        <v>19</v>
      </c>
      <c r="D42" s="63" t="s">
        <v>100</v>
      </c>
      <c r="F42" s="76">
        <v>-30467.610982604227</v>
      </c>
      <c r="H42" s="76">
        <v>-2950.0008695332904</v>
      </c>
      <c r="J42" s="19" t="s">
        <v>241</v>
      </c>
      <c r="K42" s="65">
        <v>18</v>
      </c>
      <c r="L42" s="76">
        <f t="shared" ref="L42:L52" si="7">F42-H42</f>
        <v>-27517.610113070936</v>
      </c>
      <c r="N42" s="26" t="s">
        <v>235</v>
      </c>
      <c r="O42" s="70">
        <v>27</v>
      </c>
      <c r="P42" s="91">
        <v>-30467.610982604227</v>
      </c>
      <c r="R42" s="91">
        <v>0</v>
      </c>
      <c r="S42" s="91"/>
      <c r="T42" s="91">
        <v>0</v>
      </c>
      <c r="U42" s="91"/>
      <c r="V42" s="91">
        <v>0</v>
      </c>
      <c r="X42" s="91">
        <f t="shared" si="5"/>
        <v>-30467.610982604227</v>
      </c>
      <c r="Z42" s="74"/>
      <c r="AA42" s="92"/>
      <c r="AB42" s="99"/>
    </row>
    <row r="43" spans="2:37" ht="12.75" x14ac:dyDescent="0.2">
      <c r="B43" s="67">
        <f t="shared" si="6"/>
        <v>20</v>
      </c>
      <c r="D43" s="63" t="s">
        <v>102</v>
      </c>
      <c r="F43" s="76">
        <v>-30169.664755768776</v>
      </c>
      <c r="H43" s="76"/>
      <c r="J43" s="65"/>
      <c r="K43" s="65">
        <v>0</v>
      </c>
      <c r="L43" s="76">
        <f t="shared" si="7"/>
        <v>-30169.664755768776</v>
      </c>
      <c r="N43" s="26" t="s">
        <v>235</v>
      </c>
      <c r="O43" s="70">
        <v>27</v>
      </c>
      <c r="P43" s="91">
        <v>-30169.664755768776</v>
      </c>
      <c r="R43" s="91">
        <v>0</v>
      </c>
      <c r="S43" s="91"/>
      <c r="T43" s="91">
        <v>0</v>
      </c>
      <c r="U43" s="91"/>
      <c r="V43" s="91">
        <v>0</v>
      </c>
      <c r="X43" s="91">
        <f t="shared" si="5"/>
        <v>-30169.664755768776</v>
      </c>
      <c r="Z43" s="74"/>
      <c r="AA43" s="92"/>
      <c r="AB43" s="99"/>
    </row>
    <row r="44" spans="2:37" ht="12.75" x14ac:dyDescent="0.2">
      <c r="B44" s="67">
        <f t="shared" si="6"/>
        <v>21</v>
      </c>
      <c r="D44" s="63" t="s">
        <v>104</v>
      </c>
      <c r="F44" s="76">
        <v>0</v>
      </c>
      <c r="H44" s="76"/>
      <c r="J44" s="65"/>
      <c r="K44" s="65">
        <v>0</v>
      </c>
      <c r="L44" s="76">
        <f t="shared" si="7"/>
        <v>0</v>
      </c>
      <c r="N44" s="26" t="s">
        <v>235</v>
      </c>
      <c r="O44" s="70">
        <v>27</v>
      </c>
      <c r="P44" s="91">
        <v>0</v>
      </c>
      <c r="R44" s="91">
        <v>0</v>
      </c>
      <c r="S44" s="91"/>
      <c r="T44" s="91">
        <v>0</v>
      </c>
      <c r="U44" s="91"/>
      <c r="V44" s="91">
        <v>0</v>
      </c>
      <c r="X44" s="91">
        <f t="shared" si="5"/>
        <v>0</v>
      </c>
      <c r="Z44" s="74"/>
      <c r="AA44" s="92"/>
      <c r="AB44" s="99"/>
    </row>
    <row r="45" spans="2:37" ht="12.75" x14ac:dyDescent="0.2">
      <c r="B45" s="67">
        <f t="shared" si="6"/>
        <v>22</v>
      </c>
      <c r="D45" s="63" t="s">
        <v>106</v>
      </c>
      <c r="F45" s="76">
        <v>-153844.17287634031</v>
      </c>
      <c r="H45" s="76"/>
      <c r="K45" s="65">
        <v>0</v>
      </c>
      <c r="L45" s="76">
        <f t="shared" si="7"/>
        <v>-153844.17287634031</v>
      </c>
      <c r="N45" s="26" t="s">
        <v>235</v>
      </c>
      <c r="O45" s="70">
        <v>27</v>
      </c>
      <c r="P45" s="91">
        <v>-153844.17287634031</v>
      </c>
      <c r="R45" s="91">
        <v>0</v>
      </c>
      <c r="S45" s="91"/>
      <c r="T45" s="91">
        <v>0</v>
      </c>
      <c r="U45" s="91"/>
      <c r="V45" s="91">
        <v>0</v>
      </c>
      <c r="X45" s="91">
        <f t="shared" si="5"/>
        <v>-153844.17287634031</v>
      </c>
      <c r="Z45" s="74"/>
      <c r="AA45" s="92"/>
      <c r="AB45" s="99"/>
      <c r="AK45" s="80"/>
    </row>
    <row r="46" spans="2:37" ht="12.75" x14ac:dyDescent="0.2">
      <c r="B46" s="67">
        <f t="shared" si="6"/>
        <v>23</v>
      </c>
      <c r="D46" s="63" t="s">
        <v>108</v>
      </c>
      <c r="F46" s="76">
        <v>-17354.751934163171</v>
      </c>
      <c r="H46" s="76">
        <v>-17354.751934163171</v>
      </c>
      <c r="J46" s="19" t="s">
        <v>242</v>
      </c>
      <c r="K46" s="65">
        <v>6</v>
      </c>
      <c r="L46" s="76">
        <f t="shared" si="7"/>
        <v>0</v>
      </c>
      <c r="N46" s="26" t="s">
        <v>235</v>
      </c>
      <c r="O46" s="70">
        <v>27</v>
      </c>
      <c r="P46" s="91">
        <v>-17354.751934163171</v>
      </c>
      <c r="R46" s="91">
        <v>0</v>
      </c>
      <c r="S46" s="91"/>
      <c r="T46" s="91">
        <v>0</v>
      </c>
      <c r="U46" s="91"/>
      <c r="V46" s="91">
        <v>0</v>
      </c>
      <c r="X46" s="91">
        <f t="shared" si="5"/>
        <v>-17354.751934163171</v>
      </c>
      <c r="Z46" s="74"/>
      <c r="AA46" s="92"/>
      <c r="AB46" s="99"/>
      <c r="AK46" s="80"/>
    </row>
    <row r="47" spans="2:37" ht="12.75" x14ac:dyDescent="0.2">
      <c r="B47" s="67">
        <f t="shared" si="6"/>
        <v>24</v>
      </c>
      <c r="D47" s="63" t="s">
        <v>110</v>
      </c>
      <c r="F47" s="76">
        <v>-127950.16722804983</v>
      </c>
      <c r="H47" s="76"/>
      <c r="K47" s="65">
        <v>0</v>
      </c>
      <c r="L47" s="76">
        <f t="shared" si="7"/>
        <v>-127950.16722804983</v>
      </c>
      <c r="N47" s="26" t="s">
        <v>236</v>
      </c>
      <c r="O47" s="70">
        <v>24</v>
      </c>
      <c r="P47" s="91">
        <v>-63975.083614024916</v>
      </c>
      <c r="R47" s="91">
        <v>-58969.180089780137</v>
      </c>
      <c r="S47" s="91"/>
      <c r="T47" s="91">
        <v>-5005.9035242447808</v>
      </c>
      <c r="U47" s="91"/>
      <c r="V47" s="91">
        <v>0</v>
      </c>
      <c r="X47" s="91">
        <f t="shared" si="5"/>
        <v>-127950.16722804983</v>
      </c>
      <c r="Z47" s="74"/>
      <c r="AA47" s="92"/>
      <c r="AB47" s="99"/>
    </row>
    <row r="48" spans="2:37" ht="12.75" x14ac:dyDescent="0.2">
      <c r="B48" s="67">
        <f t="shared" si="6"/>
        <v>25</v>
      </c>
      <c r="D48" s="63" t="s">
        <v>111</v>
      </c>
      <c r="F48" s="76">
        <v>0</v>
      </c>
      <c r="H48" s="76"/>
      <c r="K48" s="65">
        <v>0</v>
      </c>
      <c r="L48" s="76">
        <f t="shared" si="7"/>
        <v>0</v>
      </c>
      <c r="N48" s="26" t="s">
        <v>239</v>
      </c>
      <c r="O48" s="70">
        <v>36</v>
      </c>
      <c r="P48" s="91">
        <v>0</v>
      </c>
      <c r="R48" s="91">
        <v>0</v>
      </c>
      <c r="S48" s="91"/>
      <c r="T48" s="91">
        <v>0</v>
      </c>
      <c r="U48" s="91"/>
      <c r="V48" s="91">
        <v>0</v>
      </c>
      <c r="X48" s="91">
        <f t="shared" si="5"/>
        <v>0</v>
      </c>
      <c r="Z48" s="74"/>
      <c r="AA48" s="92"/>
      <c r="AB48" s="99"/>
    </row>
    <row r="49" spans="2:28" ht="12.75" x14ac:dyDescent="0.2">
      <c r="B49" s="67">
        <f t="shared" si="6"/>
        <v>26</v>
      </c>
      <c r="D49" s="63" t="s">
        <v>112</v>
      </c>
      <c r="F49" s="76">
        <v>0</v>
      </c>
      <c r="H49" s="76"/>
      <c r="K49" s="65">
        <v>0</v>
      </c>
      <c r="L49" s="76">
        <f t="shared" si="7"/>
        <v>0</v>
      </c>
      <c r="N49" s="67"/>
      <c r="O49" s="70">
        <v>0</v>
      </c>
      <c r="P49" s="91">
        <v>0</v>
      </c>
      <c r="R49" s="91">
        <v>0</v>
      </c>
      <c r="S49" s="91"/>
      <c r="T49" s="91">
        <v>0</v>
      </c>
      <c r="U49" s="91"/>
      <c r="V49" s="91">
        <v>0</v>
      </c>
      <c r="X49" s="91">
        <f t="shared" si="5"/>
        <v>0</v>
      </c>
      <c r="Z49" s="74"/>
      <c r="AA49" s="92"/>
      <c r="AB49" s="99"/>
    </row>
    <row r="50" spans="2:28" ht="12.75" x14ac:dyDescent="0.2">
      <c r="B50" s="67">
        <f t="shared" si="6"/>
        <v>27</v>
      </c>
      <c r="D50" s="63" t="s">
        <v>114</v>
      </c>
      <c r="F50" s="76">
        <v>0</v>
      </c>
      <c r="H50" s="76"/>
      <c r="K50" s="65">
        <v>0</v>
      </c>
      <c r="L50" s="76">
        <f t="shared" si="7"/>
        <v>0</v>
      </c>
      <c r="N50" s="67"/>
      <c r="O50" s="70">
        <v>0</v>
      </c>
      <c r="P50" s="91">
        <v>0</v>
      </c>
      <c r="R50" s="91">
        <v>0</v>
      </c>
      <c r="S50" s="91"/>
      <c r="T50" s="91">
        <v>0</v>
      </c>
      <c r="U50" s="91"/>
      <c r="V50" s="91">
        <v>0</v>
      </c>
      <c r="X50" s="91">
        <f t="shared" si="5"/>
        <v>0</v>
      </c>
      <c r="Z50" s="74"/>
      <c r="AA50" s="92"/>
      <c r="AB50" s="99"/>
    </row>
    <row r="51" spans="2:28" ht="12.75" x14ac:dyDescent="0.2">
      <c r="B51" s="67">
        <f>B50+1</f>
        <v>28</v>
      </c>
      <c r="D51" s="63" t="s">
        <v>115</v>
      </c>
      <c r="F51" s="76">
        <v>0</v>
      </c>
      <c r="H51" s="76"/>
      <c r="K51" s="65">
        <v>0</v>
      </c>
      <c r="L51" s="76">
        <f t="shared" si="7"/>
        <v>0</v>
      </c>
      <c r="N51" s="67"/>
      <c r="O51" s="70">
        <v>0</v>
      </c>
      <c r="P51" s="91">
        <v>0</v>
      </c>
      <c r="R51" s="91">
        <v>0</v>
      </c>
      <c r="S51" s="91"/>
      <c r="T51" s="91">
        <v>0</v>
      </c>
      <c r="U51" s="91"/>
      <c r="V51" s="91">
        <v>0</v>
      </c>
      <c r="X51" s="91">
        <f t="shared" si="5"/>
        <v>0</v>
      </c>
      <c r="Z51" s="74"/>
      <c r="AA51" s="92"/>
      <c r="AB51" s="99"/>
    </row>
    <row r="52" spans="2:28" ht="12.75" x14ac:dyDescent="0.2">
      <c r="B52" s="67">
        <f>B51+1</f>
        <v>29</v>
      </c>
      <c r="D52" s="63" t="s">
        <v>116</v>
      </c>
      <c r="F52" s="76">
        <v>0</v>
      </c>
      <c r="H52" s="76"/>
      <c r="K52" s="65">
        <v>0</v>
      </c>
      <c r="L52" s="76">
        <f t="shared" si="7"/>
        <v>0</v>
      </c>
      <c r="N52" s="26" t="s">
        <v>235</v>
      </c>
      <c r="O52" s="70">
        <v>27</v>
      </c>
      <c r="P52" s="91">
        <v>0</v>
      </c>
      <c r="R52" s="91">
        <v>0</v>
      </c>
      <c r="S52" s="91"/>
      <c r="T52" s="91">
        <v>0</v>
      </c>
      <c r="U52" s="91"/>
      <c r="V52" s="91">
        <v>0</v>
      </c>
      <c r="X52" s="91">
        <f t="shared" si="5"/>
        <v>0</v>
      </c>
      <c r="Z52" s="74"/>
      <c r="AA52" s="92"/>
      <c r="AB52" s="99"/>
    </row>
    <row r="53" spans="2:28" ht="12.75" x14ac:dyDescent="0.2">
      <c r="B53" s="67">
        <f t="shared" si="6"/>
        <v>30</v>
      </c>
      <c r="D53" s="63" t="s">
        <v>128</v>
      </c>
      <c r="F53" s="78">
        <f>SUM(F40:F52)</f>
        <v>-408499.78366660059</v>
      </c>
      <c r="H53" s="78">
        <f>SUM(H40:H52)</f>
        <v>-20304.752803696461</v>
      </c>
      <c r="L53" s="78">
        <f>SUM(L40:L52)</f>
        <v>-388195.03086290415</v>
      </c>
      <c r="P53" s="101">
        <f>SUM(P40:P52)</f>
        <v>-320167.99210773851</v>
      </c>
      <c r="Q53" s="102"/>
      <c r="R53" s="101">
        <f>SUM(R40:R52)</f>
        <v>-81420.031515918934</v>
      </c>
      <c r="S53" s="99"/>
      <c r="T53" s="101">
        <f>SUM(T40:T52)</f>
        <v>-6911.7600429431259</v>
      </c>
      <c r="U53" s="99"/>
      <c r="V53" s="101">
        <f>SUM(V40:V52)</f>
        <v>0</v>
      </c>
      <c r="W53" s="67"/>
      <c r="X53" s="101">
        <f>SUM(X40:X52)</f>
        <v>-408499.78366660059</v>
      </c>
      <c r="Y53" s="92"/>
      <c r="Z53" s="74"/>
      <c r="AB53" s="99"/>
    </row>
    <row r="54" spans="2:28" ht="12.75" x14ac:dyDescent="0.2">
      <c r="R54" s="96"/>
      <c r="W54" s="67"/>
      <c r="Z54" s="74"/>
      <c r="AB54" s="99"/>
    </row>
    <row r="55" spans="2:28" ht="12.75" x14ac:dyDescent="0.2">
      <c r="B55" s="67">
        <f>B53+1</f>
        <v>31</v>
      </c>
      <c r="D55" s="63" t="s">
        <v>119</v>
      </c>
      <c r="F55" s="76">
        <v>-21589.070931578164</v>
      </c>
      <c r="H55" s="76"/>
      <c r="K55" s="65">
        <v>0</v>
      </c>
      <c r="L55" s="76">
        <f t="shared" ref="L55" si="8">F55-H55</f>
        <v>-21589.070931578164</v>
      </c>
      <c r="N55" s="26" t="s">
        <v>240</v>
      </c>
      <c r="O55" s="70">
        <v>45</v>
      </c>
      <c r="P55" s="91">
        <v>-15714.195584247675</v>
      </c>
      <c r="R55" s="91">
        <v>-5415.1798292576814</v>
      </c>
      <c r="S55" s="91"/>
      <c r="T55" s="91">
        <v>-459.69551807280931</v>
      </c>
      <c r="U55" s="91"/>
      <c r="V55" s="91">
        <v>0</v>
      </c>
      <c r="X55" s="91">
        <f t="shared" ref="X55" si="9">P55+R55+T55+V55</f>
        <v>-21589.070931578168</v>
      </c>
      <c r="Z55" s="74"/>
      <c r="AB55" s="99"/>
    </row>
    <row r="56" spans="2:28" ht="12.75" x14ac:dyDescent="0.2">
      <c r="W56" s="67"/>
      <c r="Z56" s="74"/>
      <c r="AB56" s="99"/>
    </row>
    <row r="57" spans="2:28" ht="12.75" x14ac:dyDescent="0.2">
      <c r="B57" s="67">
        <f>B55+1</f>
        <v>32</v>
      </c>
      <c r="D57" s="63" t="s">
        <v>129</v>
      </c>
      <c r="F57" s="78">
        <f>F53+F55</f>
        <v>-430088.85459817876</v>
      </c>
      <c r="H57" s="78">
        <f>H53+H55</f>
        <v>-20304.752803696461</v>
      </c>
      <c r="L57" s="78">
        <f>L53+L55</f>
        <v>-409784.10179448233</v>
      </c>
      <c r="P57" s="103">
        <f>P53+P55</f>
        <v>-335882.18769198621</v>
      </c>
      <c r="Q57" s="96"/>
      <c r="R57" s="103">
        <f>R53+R55</f>
        <v>-86835.21134517662</v>
      </c>
      <c r="S57" s="92"/>
      <c r="T57" s="103">
        <f>T53+T55</f>
        <v>-7371.455561015935</v>
      </c>
      <c r="U57" s="92"/>
      <c r="V57" s="103">
        <f>V53+V55</f>
        <v>0</v>
      </c>
      <c r="W57" s="67"/>
      <c r="X57" s="103">
        <f>X53+X55</f>
        <v>-430088.85459817876</v>
      </c>
      <c r="Z57" s="74"/>
      <c r="AA57" s="92"/>
      <c r="AB57" s="99"/>
    </row>
    <row r="58" spans="2:28" ht="12.75" x14ac:dyDescent="0.2">
      <c r="D58" s="72"/>
      <c r="F58" s="73"/>
      <c r="H58" s="73"/>
      <c r="L58" s="73"/>
      <c r="W58" s="67"/>
      <c r="Z58" s="74"/>
      <c r="AB58" s="99"/>
    </row>
    <row r="59" spans="2:28" ht="12.75" x14ac:dyDescent="0.2">
      <c r="E59" s="72"/>
      <c r="W59" s="67"/>
      <c r="Z59" s="74"/>
      <c r="AB59" s="99"/>
    </row>
    <row r="60" spans="2:28" ht="12.75" x14ac:dyDescent="0.2">
      <c r="D60" s="72" t="s">
        <v>130</v>
      </c>
      <c r="E60" s="90"/>
      <c r="F60" s="75"/>
    </row>
    <row r="61" spans="2:28" ht="12.75" x14ac:dyDescent="0.2"/>
    <row r="62" spans="2:28" ht="12.75" x14ac:dyDescent="0.2">
      <c r="B62" s="67">
        <f>B57+1</f>
        <v>33</v>
      </c>
      <c r="D62" s="63" t="s">
        <v>96</v>
      </c>
      <c r="F62" s="76">
        <f>F18+F40</f>
        <v>13017.78562077151</v>
      </c>
      <c r="H62" s="76">
        <f>H18+H40</f>
        <v>7.3027000000000006</v>
      </c>
      <c r="J62" s="65"/>
      <c r="K62" s="65">
        <v>0</v>
      </c>
      <c r="L62" s="76">
        <f>F62-H62</f>
        <v>13010.48292077151</v>
      </c>
      <c r="N62" s="67"/>
      <c r="O62" s="70">
        <v>0</v>
      </c>
      <c r="P62" s="91">
        <f>P18+P40</f>
        <v>13017.78562077151</v>
      </c>
      <c r="R62" s="91">
        <f>R18+R40</f>
        <v>0</v>
      </c>
      <c r="S62" s="91"/>
      <c r="T62" s="91">
        <f>T18+T40</f>
        <v>0</v>
      </c>
      <c r="U62" s="91"/>
      <c r="V62" s="91">
        <f>V18+V40</f>
        <v>0</v>
      </c>
      <c r="X62" s="91">
        <f t="shared" ref="X62:X74" si="10">P62+R62+T62+V62</f>
        <v>13017.78562077151</v>
      </c>
      <c r="Z62" s="74"/>
      <c r="AB62" s="99"/>
    </row>
    <row r="63" spans="2:28" ht="12.75" x14ac:dyDescent="0.2">
      <c r="B63" s="67">
        <f>B62+1</f>
        <v>34</v>
      </c>
      <c r="D63" s="63" t="s">
        <v>98</v>
      </c>
      <c r="F63" s="76">
        <f t="shared" ref="F63:F74" si="11">F19+F41</f>
        <v>26073.599070325727</v>
      </c>
      <c r="H63" s="76"/>
      <c r="J63" s="65"/>
      <c r="K63" s="65">
        <v>0</v>
      </c>
      <c r="L63" s="76">
        <f>F63-H63</f>
        <v>26073.599070325727</v>
      </c>
      <c r="N63" s="67"/>
      <c r="O63" s="70">
        <v>0</v>
      </c>
      <c r="P63" s="91">
        <f t="shared" ref="P63:R74" si="12">P19+P41</f>
        <v>13036.799535162863</v>
      </c>
      <c r="R63" s="91">
        <f t="shared" si="12"/>
        <v>12016.699879933371</v>
      </c>
      <c r="S63" s="91"/>
      <c r="T63" s="91">
        <f t="shared" ref="T63:T74" si="13">T19+T41</f>
        <v>1020.0996552294882</v>
      </c>
      <c r="U63" s="91"/>
      <c r="V63" s="91">
        <f t="shared" ref="V63:V74" si="14">V19+V41</f>
        <v>0</v>
      </c>
      <c r="X63" s="91">
        <f t="shared" si="10"/>
        <v>26073.599070325723</v>
      </c>
      <c r="Z63" s="74"/>
      <c r="AB63" s="99"/>
    </row>
    <row r="64" spans="2:28" ht="12.75" x14ac:dyDescent="0.2">
      <c r="B64" s="67">
        <f t="shared" ref="B64:B75" si="15">B63+1</f>
        <v>35</v>
      </c>
      <c r="D64" s="63" t="s">
        <v>100</v>
      </c>
      <c r="F64" s="76">
        <f t="shared" si="11"/>
        <v>49330.938952358076</v>
      </c>
      <c r="H64" s="76">
        <f>H20+H42</f>
        <v>6163.3275821364768</v>
      </c>
      <c r="J64" s="65"/>
      <c r="K64" s="65">
        <v>0</v>
      </c>
      <c r="L64" s="76">
        <f t="shared" ref="L64:L74" si="16">F64-H64</f>
        <v>43167.611370221595</v>
      </c>
      <c r="N64" s="67"/>
      <c r="O64" s="70">
        <v>0</v>
      </c>
      <c r="P64" s="91">
        <f t="shared" si="12"/>
        <v>49330.938952358076</v>
      </c>
      <c r="R64" s="91">
        <f t="shared" si="12"/>
        <v>0</v>
      </c>
      <c r="S64" s="91"/>
      <c r="T64" s="91">
        <f t="shared" si="13"/>
        <v>0</v>
      </c>
      <c r="U64" s="91"/>
      <c r="V64" s="91">
        <f t="shared" si="14"/>
        <v>0</v>
      </c>
      <c r="X64" s="91">
        <f t="shared" si="10"/>
        <v>49330.938952358076</v>
      </c>
      <c r="Z64" s="74"/>
      <c r="AB64" s="99"/>
    </row>
    <row r="65" spans="2:37" ht="12.75" x14ac:dyDescent="0.2">
      <c r="B65" s="67">
        <f t="shared" si="15"/>
        <v>36</v>
      </c>
      <c r="D65" s="63" t="s">
        <v>102</v>
      </c>
      <c r="F65" s="76">
        <f t="shared" si="11"/>
        <v>10132.150632208672</v>
      </c>
      <c r="H65" s="76"/>
      <c r="J65" s="65"/>
      <c r="K65" s="65">
        <v>0</v>
      </c>
      <c r="L65" s="76">
        <f t="shared" si="16"/>
        <v>10132.150632208672</v>
      </c>
      <c r="N65" s="67"/>
      <c r="O65" s="70">
        <v>0</v>
      </c>
      <c r="P65" s="91">
        <f t="shared" si="12"/>
        <v>10132.150632208672</v>
      </c>
      <c r="R65" s="91">
        <f t="shared" si="12"/>
        <v>0</v>
      </c>
      <c r="S65" s="91"/>
      <c r="T65" s="91">
        <f t="shared" si="13"/>
        <v>0</v>
      </c>
      <c r="U65" s="91"/>
      <c r="V65" s="91">
        <f t="shared" si="14"/>
        <v>0</v>
      </c>
      <c r="X65" s="91">
        <f t="shared" si="10"/>
        <v>10132.150632208672</v>
      </c>
      <c r="Z65" s="74"/>
      <c r="AB65" s="99"/>
    </row>
    <row r="66" spans="2:37" ht="12.75" x14ac:dyDescent="0.2">
      <c r="B66" s="67">
        <f t="shared" si="15"/>
        <v>37</v>
      </c>
      <c r="D66" s="63" t="s">
        <v>104</v>
      </c>
      <c r="F66" s="76">
        <f t="shared" si="11"/>
        <v>0</v>
      </c>
      <c r="H66" s="76"/>
      <c r="J66" s="65"/>
      <c r="K66" s="65">
        <v>0</v>
      </c>
      <c r="L66" s="76">
        <f t="shared" si="16"/>
        <v>0</v>
      </c>
      <c r="N66" s="67"/>
      <c r="O66" s="70">
        <v>0</v>
      </c>
      <c r="P66" s="91">
        <f t="shared" si="12"/>
        <v>0</v>
      </c>
      <c r="R66" s="91">
        <f t="shared" si="12"/>
        <v>0</v>
      </c>
      <c r="S66" s="91"/>
      <c r="T66" s="91">
        <f t="shared" si="13"/>
        <v>0</v>
      </c>
      <c r="U66" s="91"/>
      <c r="V66" s="91">
        <f t="shared" si="14"/>
        <v>0</v>
      </c>
      <c r="X66" s="91">
        <f t="shared" si="10"/>
        <v>0</v>
      </c>
      <c r="Z66" s="74"/>
      <c r="AB66" s="99"/>
    </row>
    <row r="67" spans="2:37" ht="12.75" x14ac:dyDescent="0.2">
      <c r="B67" s="67">
        <f t="shared" si="15"/>
        <v>38</v>
      </c>
      <c r="D67" s="63" t="s">
        <v>106</v>
      </c>
      <c r="F67" s="76">
        <f t="shared" si="11"/>
        <v>222279.83060167442</v>
      </c>
      <c r="H67" s="76"/>
      <c r="K67" s="65">
        <v>0</v>
      </c>
      <c r="L67" s="76">
        <f t="shared" si="16"/>
        <v>222279.83060167442</v>
      </c>
      <c r="N67" s="67"/>
      <c r="O67" s="70">
        <v>0</v>
      </c>
      <c r="P67" s="91">
        <f t="shared" si="12"/>
        <v>222279.83060167442</v>
      </c>
      <c r="R67" s="91">
        <f t="shared" si="12"/>
        <v>0</v>
      </c>
      <c r="S67" s="91"/>
      <c r="T67" s="91">
        <f t="shared" si="13"/>
        <v>0</v>
      </c>
      <c r="U67" s="91"/>
      <c r="V67" s="91">
        <f t="shared" si="14"/>
        <v>0</v>
      </c>
      <c r="X67" s="91">
        <f t="shared" si="10"/>
        <v>222279.83060167442</v>
      </c>
      <c r="Z67" s="74"/>
      <c r="AB67" s="99"/>
      <c r="AK67" s="80"/>
    </row>
    <row r="68" spans="2:37" ht="12.75" x14ac:dyDescent="0.2">
      <c r="B68" s="67">
        <f t="shared" si="15"/>
        <v>39</v>
      </c>
      <c r="D68" s="63" t="s">
        <v>108</v>
      </c>
      <c r="F68" s="76">
        <f t="shared" si="11"/>
        <v>12667.96592956391</v>
      </c>
      <c r="H68" s="76">
        <f>H24+H46</f>
        <v>12667.96592956391</v>
      </c>
      <c r="J68" s="65"/>
      <c r="K68" s="65">
        <v>0</v>
      </c>
      <c r="L68" s="76">
        <f t="shared" si="16"/>
        <v>0</v>
      </c>
      <c r="N68" s="67"/>
      <c r="O68" s="70">
        <v>0</v>
      </c>
      <c r="P68" s="91">
        <f t="shared" si="12"/>
        <v>12667.96592956391</v>
      </c>
      <c r="R68" s="91">
        <f t="shared" si="12"/>
        <v>0</v>
      </c>
      <c r="S68" s="91"/>
      <c r="T68" s="91">
        <f t="shared" si="13"/>
        <v>0</v>
      </c>
      <c r="U68" s="91"/>
      <c r="V68" s="91">
        <f t="shared" si="14"/>
        <v>0</v>
      </c>
      <c r="X68" s="91">
        <f t="shared" si="10"/>
        <v>12667.96592956391</v>
      </c>
      <c r="Z68" s="74"/>
      <c r="AB68" s="99"/>
      <c r="AK68" s="80"/>
    </row>
    <row r="69" spans="2:37" ht="12.75" x14ac:dyDescent="0.2">
      <c r="B69" s="67">
        <f t="shared" si="15"/>
        <v>40</v>
      </c>
      <c r="D69" s="63" t="s">
        <v>110</v>
      </c>
      <c r="F69" s="76">
        <f t="shared" si="11"/>
        <v>257394.65378702851</v>
      </c>
      <c r="H69" s="76"/>
      <c r="K69" s="65">
        <v>0</v>
      </c>
      <c r="L69" s="76">
        <f t="shared" si="16"/>
        <v>257394.65378702851</v>
      </c>
      <c r="N69" s="67"/>
      <c r="O69" s="70">
        <v>0</v>
      </c>
      <c r="P69" s="91">
        <f t="shared" si="12"/>
        <v>128697.32689351426</v>
      </c>
      <c r="R69" s="91">
        <f t="shared" si="12"/>
        <v>118627.05631529979</v>
      </c>
      <c r="S69" s="91"/>
      <c r="T69" s="91">
        <f t="shared" si="13"/>
        <v>10070.270578214468</v>
      </c>
      <c r="U69" s="91"/>
      <c r="V69" s="91">
        <f t="shared" si="14"/>
        <v>0</v>
      </c>
      <c r="X69" s="91">
        <f t="shared" si="10"/>
        <v>257394.65378702851</v>
      </c>
      <c r="Z69" s="74"/>
      <c r="AB69" s="99"/>
    </row>
    <row r="70" spans="2:37" ht="12.75" x14ac:dyDescent="0.2">
      <c r="B70" s="67">
        <f t="shared" si="15"/>
        <v>41</v>
      </c>
      <c r="D70" s="63" t="s">
        <v>111</v>
      </c>
      <c r="F70" s="76">
        <f t="shared" si="11"/>
        <v>68466.485990000001</v>
      </c>
      <c r="H70" s="76"/>
      <c r="K70" s="65">
        <v>0</v>
      </c>
      <c r="L70" s="76">
        <f t="shared" si="16"/>
        <v>68466.485990000001</v>
      </c>
      <c r="N70" s="67"/>
      <c r="O70" s="70">
        <v>0</v>
      </c>
      <c r="P70" s="91">
        <f t="shared" si="12"/>
        <v>0</v>
      </c>
      <c r="R70" s="91">
        <f t="shared" si="12"/>
        <v>63109.14053379398</v>
      </c>
      <c r="S70" s="91"/>
      <c r="T70" s="91">
        <f t="shared" si="13"/>
        <v>5357.3454562060251</v>
      </c>
      <c r="U70" s="91"/>
      <c r="V70" s="91">
        <f t="shared" si="14"/>
        <v>0</v>
      </c>
      <c r="X70" s="91">
        <f t="shared" si="10"/>
        <v>68466.485990000001</v>
      </c>
      <c r="Z70" s="74"/>
      <c r="AB70" s="99"/>
    </row>
    <row r="71" spans="2:37" ht="12.75" x14ac:dyDescent="0.2">
      <c r="B71" s="67">
        <f t="shared" si="15"/>
        <v>42</v>
      </c>
      <c r="D71" s="63" t="s">
        <v>112</v>
      </c>
      <c r="F71" s="76">
        <f t="shared" si="11"/>
        <v>0</v>
      </c>
      <c r="H71" s="76"/>
      <c r="K71" s="65">
        <v>0</v>
      </c>
      <c r="L71" s="76">
        <f t="shared" si="16"/>
        <v>0</v>
      </c>
      <c r="N71" s="67"/>
      <c r="O71" s="70">
        <v>0</v>
      </c>
      <c r="P71" s="91">
        <f t="shared" si="12"/>
        <v>0</v>
      </c>
      <c r="R71" s="91">
        <f t="shared" si="12"/>
        <v>0</v>
      </c>
      <c r="S71" s="91"/>
      <c r="T71" s="91">
        <f t="shared" si="13"/>
        <v>0</v>
      </c>
      <c r="U71" s="91"/>
      <c r="V71" s="91">
        <f t="shared" si="14"/>
        <v>0</v>
      </c>
      <c r="X71" s="91">
        <f t="shared" si="10"/>
        <v>0</v>
      </c>
      <c r="Z71" s="74"/>
      <c r="AB71" s="99"/>
    </row>
    <row r="72" spans="2:37" ht="12.75" x14ac:dyDescent="0.2">
      <c r="B72" s="67">
        <f t="shared" si="15"/>
        <v>43</v>
      </c>
      <c r="D72" s="63" t="s">
        <v>114</v>
      </c>
      <c r="F72" s="76">
        <f t="shared" si="11"/>
        <v>0</v>
      </c>
      <c r="H72" s="76"/>
      <c r="K72" s="65">
        <v>0</v>
      </c>
      <c r="L72" s="76">
        <f t="shared" si="16"/>
        <v>0</v>
      </c>
      <c r="N72" s="67"/>
      <c r="O72" s="70">
        <v>0</v>
      </c>
      <c r="P72" s="91">
        <f t="shared" si="12"/>
        <v>0</v>
      </c>
      <c r="R72" s="91">
        <f t="shared" si="12"/>
        <v>0</v>
      </c>
      <c r="S72" s="91"/>
      <c r="T72" s="91">
        <f t="shared" si="13"/>
        <v>0</v>
      </c>
      <c r="U72" s="91"/>
      <c r="V72" s="91">
        <f t="shared" si="14"/>
        <v>0</v>
      </c>
      <c r="X72" s="91">
        <f t="shared" si="10"/>
        <v>0</v>
      </c>
      <c r="Z72" s="74"/>
      <c r="AB72" s="99"/>
    </row>
    <row r="73" spans="2:37" ht="12.75" x14ac:dyDescent="0.2">
      <c r="B73" s="67">
        <f>B72+1</f>
        <v>44</v>
      </c>
      <c r="D73" s="63" t="s">
        <v>115</v>
      </c>
      <c r="F73" s="76">
        <f t="shared" si="11"/>
        <v>0</v>
      </c>
      <c r="H73" s="76"/>
      <c r="K73" s="65">
        <v>0</v>
      </c>
      <c r="L73" s="76">
        <f t="shared" si="16"/>
        <v>0</v>
      </c>
      <c r="N73" s="67"/>
      <c r="O73" s="70">
        <v>0</v>
      </c>
      <c r="P73" s="91">
        <f t="shared" si="12"/>
        <v>0</v>
      </c>
      <c r="R73" s="91">
        <f t="shared" si="12"/>
        <v>0</v>
      </c>
      <c r="S73" s="91"/>
      <c r="T73" s="91">
        <f t="shared" si="13"/>
        <v>0</v>
      </c>
      <c r="U73" s="91"/>
      <c r="V73" s="91">
        <f t="shared" si="14"/>
        <v>0</v>
      </c>
      <c r="X73" s="91">
        <f t="shared" si="10"/>
        <v>0</v>
      </c>
      <c r="Z73" s="74"/>
      <c r="AB73" s="99"/>
    </row>
    <row r="74" spans="2:37" ht="12.75" x14ac:dyDescent="0.2">
      <c r="B74" s="67">
        <f>B73+1</f>
        <v>45</v>
      </c>
      <c r="D74" s="63" t="s">
        <v>116</v>
      </c>
      <c r="F74" s="76">
        <f t="shared" si="11"/>
        <v>477.03131475162303</v>
      </c>
      <c r="H74" s="76"/>
      <c r="K74" s="65">
        <v>0</v>
      </c>
      <c r="L74" s="76">
        <f t="shared" si="16"/>
        <v>477.03131475162303</v>
      </c>
      <c r="N74" s="67"/>
      <c r="O74" s="70">
        <v>0</v>
      </c>
      <c r="P74" s="91">
        <f t="shared" si="12"/>
        <v>477.03131475162303</v>
      </c>
      <c r="R74" s="91">
        <f t="shared" si="12"/>
        <v>0</v>
      </c>
      <c r="S74" s="91"/>
      <c r="T74" s="91">
        <f t="shared" si="13"/>
        <v>0</v>
      </c>
      <c r="U74" s="91"/>
      <c r="V74" s="91">
        <f t="shared" si="14"/>
        <v>0</v>
      </c>
      <c r="X74" s="91">
        <f t="shared" si="10"/>
        <v>477.03131475162303</v>
      </c>
      <c r="Z74" s="74"/>
      <c r="AB74" s="99"/>
    </row>
    <row r="75" spans="2:37" ht="12.75" x14ac:dyDescent="0.2">
      <c r="B75" s="67">
        <f t="shared" si="15"/>
        <v>46</v>
      </c>
      <c r="D75" s="63" t="s">
        <v>131</v>
      </c>
      <c r="F75" s="78">
        <f>SUM(F62:F74)</f>
        <v>659840.44189868239</v>
      </c>
      <c r="H75" s="78">
        <f>SUM(H62:H74)</f>
        <v>18838.596211700387</v>
      </c>
      <c r="L75" s="78">
        <f>SUM(L62:L74)</f>
        <v>641001.84568698192</v>
      </c>
      <c r="P75" s="101">
        <f>SUM(P62:P74)</f>
        <v>449639.82948000531</v>
      </c>
      <c r="Q75" s="102"/>
      <c r="R75" s="101">
        <f>SUM(R62:R74)</f>
        <v>193752.89672902715</v>
      </c>
      <c r="S75" s="99"/>
      <c r="T75" s="101">
        <f>SUM(T62:T74)</f>
        <v>16447.71568964998</v>
      </c>
      <c r="U75" s="99"/>
      <c r="V75" s="101">
        <f>SUM(V62:V74)</f>
        <v>0</v>
      </c>
      <c r="W75" s="67"/>
      <c r="X75" s="101">
        <f>SUM(X62:X74)</f>
        <v>659840.44189868239</v>
      </c>
      <c r="Y75" s="92"/>
      <c r="Z75" s="74"/>
      <c r="AB75" s="99"/>
    </row>
    <row r="76" spans="2:37" ht="12.75" x14ac:dyDescent="0.2">
      <c r="W76" s="67"/>
      <c r="Z76" s="74"/>
      <c r="AB76" s="99"/>
    </row>
    <row r="77" spans="2:37" ht="12.75" x14ac:dyDescent="0.2">
      <c r="B77" s="67">
        <f>B75+1</f>
        <v>47</v>
      </c>
      <c r="D77" s="63" t="s">
        <v>119</v>
      </c>
      <c r="F77" s="76">
        <f>F33+F55</f>
        <v>21591.256497628456</v>
      </c>
      <c r="H77" s="76"/>
      <c r="K77" s="65">
        <v>0</v>
      </c>
      <c r="L77" s="76">
        <f t="shared" ref="L77" si="17">F77-H77</f>
        <v>21591.256497628456</v>
      </c>
      <c r="N77" s="67"/>
      <c r="O77" s="70">
        <v>0</v>
      </c>
      <c r="P77" s="91">
        <f>P33+P55</f>
        <v>15715.786408256979</v>
      </c>
      <c r="R77" s="91">
        <f>R33+R55</f>
        <v>5415.728034098388</v>
      </c>
      <c r="S77" s="91"/>
      <c r="T77" s="91">
        <f>T33+T55</f>
        <v>459.74205527308794</v>
      </c>
      <c r="U77" s="91"/>
      <c r="V77" s="91">
        <f>V33+V55</f>
        <v>0</v>
      </c>
      <c r="X77" s="91">
        <f t="shared" ref="X77" si="18">P77+R77+T77+V77</f>
        <v>21591.256497628456</v>
      </c>
      <c r="Z77" s="74"/>
      <c r="AB77" s="99"/>
    </row>
    <row r="78" spans="2:37" ht="12.75" x14ac:dyDescent="0.2">
      <c r="W78" s="67"/>
      <c r="Z78" s="74"/>
      <c r="AB78" s="99"/>
    </row>
    <row r="79" spans="2:37" ht="12.75" x14ac:dyDescent="0.2">
      <c r="B79" s="67">
        <f>B77+1</f>
        <v>48</v>
      </c>
      <c r="D79" s="63" t="s">
        <v>132</v>
      </c>
      <c r="F79" s="78">
        <f>F75+F77</f>
        <v>681431.69839631079</v>
      </c>
      <c r="H79" s="78">
        <f>H75+H77</f>
        <v>18838.596211700387</v>
      </c>
      <c r="L79" s="78">
        <f>L75+L77</f>
        <v>662593.10218461032</v>
      </c>
      <c r="P79" s="103">
        <f>P75+P77</f>
        <v>465355.61588826228</v>
      </c>
      <c r="Q79" s="96"/>
      <c r="R79" s="103">
        <f>R75+R77</f>
        <v>199168.62476312555</v>
      </c>
      <c r="S79" s="92"/>
      <c r="T79" s="103">
        <f>T75+T77</f>
        <v>16907.457744923067</v>
      </c>
      <c r="U79" s="92"/>
      <c r="V79" s="103">
        <f>V75+V77</f>
        <v>0</v>
      </c>
      <c r="W79" s="67"/>
      <c r="X79" s="103">
        <f>X75+X77</f>
        <v>681431.69839631079</v>
      </c>
      <c r="Z79" s="74"/>
      <c r="AA79" s="92"/>
      <c r="AB79" s="99"/>
    </row>
    <row r="80" spans="2:37" ht="12.75" x14ac:dyDescent="0.2">
      <c r="D80" s="72"/>
      <c r="F80" s="73"/>
      <c r="H80" s="73"/>
      <c r="L80" s="73"/>
      <c r="W80" s="67"/>
      <c r="Z80" s="74"/>
      <c r="AB80" s="99"/>
    </row>
    <row r="81" spans="2:29" ht="12.75" x14ac:dyDescent="0.2">
      <c r="E81" s="72"/>
      <c r="W81" s="67"/>
      <c r="Z81" s="74"/>
      <c r="AB81" s="99"/>
    </row>
    <row r="82" spans="2:29" ht="12.75" x14ac:dyDescent="0.2">
      <c r="D82" s="72" t="s">
        <v>133</v>
      </c>
      <c r="F82" s="73"/>
      <c r="H82" s="73"/>
      <c r="L82" s="73"/>
      <c r="W82" s="67"/>
      <c r="Z82" s="74"/>
      <c r="AB82" s="99"/>
    </row>
    <row r="83" spans="2:29" ht="12.75" x14ac:dyDescent="0.2">
      <c r="W83" s="67"/>
      <c r="Z83" s="74"/>
      <c r="AB83" s="99"/>
    </row>
    <row r="84" spans="2:29" ht="12.75" x14ac:dyDescent="0.2">
      <c r="B84" s="67">
        <f>B79+1</f>
        <v>49</v>
      </c>
      <c r="D84" s="63" t="s">
        <v>134</v>
      </c>
      <c r="F84" s="76">
        <v>4345.1165095733522</v>
      </c>
      <c r="H84" s="76"/>
      <c r="K84" s="65">
        <v>0</v>
      </c>
      <c r="L84" s="76">
        <f t="shared" ref="L84:L88" si="19">F84-H84</f>
        <v>4345.1165095733522</v>
      </c>
      <c r="N84" s="26" t="s">
        <v>243</v>
      </c>
      <c r="O84" s="70">
        <v>51</v>
      </c>
      <c r="P84" s="91">
        <v>3302.8851709377354</v>
      </c>
      <c r="R84" s="91">
        <v>960.67912742427245</v>
      </c>
      <c r="S84" s="91"/>
      <c r="T84" s="91">
        <v>81.552211211344584</v>
      </c>
      <c r="U84" s="91"/>
      <c r="V84" s="91">
        <v>0</v>
      </c>
      <c r="X84" s="91">
        <f t="shared" ref="X84:X88" si="20">P84+R84+T84+V84</f>
        <v>4345.1165095733531</v>
      </c>
      <c r="Z84" s="74"/>
      <c r="AB84" s="99"/>
    </row>
    <row r="85" spans="2:29" ht="12.75" x14ac:dyDescent="0.2">
      <c r="B85" s="67">
        <f>B84+1</f>
        <v>50</v>
      </c>
      <c r="D85" s="63" t="s">
        <v>136</v>
      </c>
      <c r="F85" s="76">
        <v>-206.16452215560537</v>
      </c>
      <c r="H85" s="76"/>
      <c r="K85" s="65">
        <v>0</v>
      </c>
      <c r="L85" s="76">
        <f t="shared" si="19"/>
        <v>-206.16452215560537</v>
      </c>
      <c r="N85" s="26" t="s">
        <v>243</v>
      </c>
      <c r="O85" s="70">
        <v>51</v>
      </c>
      <c r="P85" s="91">
        <v>-156.71334508544044</v>
      </c>
      <c r="R85" s="91">
        <v>-45.581735912930995</v>
      </c>
      <c r="S85" s="91"/>
      <c r="T85" s="91">
        <v>-3.8694411572339513</v>
      </c>
      <c r="U85" s="91"/>
      <c r="V85" s="91">
        <v>0</v>
      </c>
      <c r="X85" s="91">
        <f t="shared" si="20"/>
        <v>-206.16452215560537</v>
      </c>
      <c r="Z85" s="74"/>
      <c r="AB85" s="99"/>
    </row>
    <row r="86" spans="2:29" ht="12.75" x14ac:dyDescent="0.2">
      <c r="B86" s="67">
        <f t="shared" ref="B86:B89" si="21">B85+1</f>
        <v>51</v>
      </c>
      <c r="D86" s="63" t="s">
        <v>137</v>
      </c>
      <c r="F86" s="76">
        <v>-2444.2915726439505</v>
      </c>
      <c r="H86" s="76"/>
      <c r="K86" s="65">
        <v>0</v>
      </c>
      <c r="L86" s="76">
        <f t="shared" si="19"/>
        <v>-2444.2915726439505</v>
      </c>
      <c r="N86" s="26" t="s">
        <v>243</v>
      </c>
      <c r="O86" s="70">
        <v>51</v>
      </c>
      <c r="P86" s="91">
        <v>-1857.9972184742385</v>
      </c>
      <c r="R86" s="91">
        <v>-540.41816600417496</v>
      </c>
      <c r="S86" s="91"/>
      <c r="T86" s="91">
        <v>-45.876188165537137</v>
      </c>
      <c r="U86" s="91"/>
      <c r="V86" s="91">
        <v>0</v>
      </c>
      <c r="X86" s="91">
        <f t="shared" si="20"/>
        <v>-2444.2915726439505</v>
      </c>
      <c r="Z86" s="74"/>
      <c r="AB86" s="99"/>
    </row>
    <row r="87" spans="2:29" ht="12.75" x14ac:dyDescent="0.2">
      <c r="B87" s="67">
        <f t="shared" si="21"/>
        <v>52</v>
      </c>
      <c r="D87" s="63" t="s">
        <v>138</v>
      </c>
      <c r="F87" s="76">
        <v>450894.64997650369</v>
      </c>
      <c r="H87" s="76"/>
      <c r="K87" s="65">
        <v>0</v>
      </c>
      <c r="L87" s="76">
        <f t="shared" si="19"/>
        <v>450894.64997650369</v>
      </c>
      <c r="N87" s="26" t="s">
        <v>244</v>
      </c>
      <c r="O87" s="70">
        <v>30</v>
      </c>
      <c r="P87" s="91">
        <v>0</v>
      </c>
      <c r="R87" s="91">
        <v>411482.44165298209</v>
      </c>
      <c r="S87" s="91"/>
      <c r="T87" s="91">
        <v>39412.208323521612</v>
      </c>
      <c r="U87" s="91"/>
      <c r="V87" s="91">
        <v>0</v>
      </c>
      <c r="X87" s="91">
        <f t="shared" si="20"/>
        <v>450894.64997650369</v>
      </c>
      <c r="Z87" s="74"/>
      <c r="AB87" s="99"/>
    </row>
    <row r="88" spans="2:29" ht="12.75" x14ac:dyDescent="0.2">
      <c r="B88" s="67">
        <f t="shared" si="21"/>
        <v>53</v>
      </c>
      <c r="D88" s="63" t="s">
        <v>139</v>
      </c>
      <c r="F88" s="76">
        <v>-5295.833184271617</v>
      </c>
      <c r="H88" s="76"/>
      <c r="K88" s="65">
        <v>0</v>
      </c>
      <c r="L88" s="76">
        <f t="shared" si="19"/>
        <v>-5295.833184271617</v>
      </c>
      <c r="N88" s="26" t="s">
        <v>243</v>
      </c>
      <c r="O88" s="70">
        <v>51</v>
      </c>
      <c r="P88" s="91">
        <v>-4025.56038567725</v>
      </c>
      <c r="R88" s="91">
        <v>-1170.8768663029741</v>
      </c>
      <c r="S88" s="91"/>
      <c r="T88" s="91">
        <v>-99.395932291392924</v>
      </c>
      <c r="U88" s="91"/>
      <c r="V88" s="91">
        <v>0</v>
      </c>
      <c r="X88" s="91">
        <f t="shared" si="20"/>
        <v>-5295.833184271617</v>
      </c>
      <c r="Z88" s="74"/>
      <c r="AB88" s="99"/>
    </row>
    <row r="89" spans="2:29" ht="12.75" x14ac:dyDescent="0.2">
      <c r="B89" s="67">
        <f t="shared" si="21"/>
        <v>54</v>
      </c>
      <c r="D89" s="63" t="s">
        <v>140</v>
      </c>
      <c r="F89" s="78">
        <f>SUM(F82:F88)</f>
        <v>447293.47720700584</v>
      </c>
      <c r="H89" s="78">
        <f>SUM(H82:H88)</f>
        <v>0</v>
      </c>
      <c r="L89" s="78">
        <f>SUM(L82:L88)</f>
        <v>447293.47720700584</v>
      </c>
      <c r="P89" s="101">
        <f>SUM(P82:P88)</f>
        <v>-2737.3857782991936</v>
      </c>
      <c r="Q89" s="102"/>
      <c r="R89" s="101">
        <f>SUM(R82:R88)</f>
        <v>410686.2440121863</v>
      </c>
      <c r="S89" s="102"/>
      <c r="T89" s="101">
        <f>SUM(T82:T88)</f>
        <v>39344.618973118791</v>
      </c>
      <c r="U89" s="102"/>
      <c r="V89" s="104">
        <f>SUM(V82:V88)</f>
        <v>0</v>
      </c>
      <c r="W89" s="67"/>
      <c r="X89" s="101">
        <f>SUM(X82:X88)</f>
        <v>447293.47720700584</v>
      </c>
      <c r="Z89" s="74"/>
      <c r="AB89" s="99"/>
      <c r="AC89" s="81"/>
    </row>
    <row r="90" spans="2:29" ht="12.75" x14ac:dyDescent="0.2">
      <c r="W90" s="67"/>
      <c r="X90" s="92"/>
      <c r="Z90" s="74"/>
      <c r="AB90" s="99"/>
      <c r="AC90" s="105"/>
    </row>
    <row r="91" spans="2:29" ht="12.75" x14ac:dyDescent="0.2">
      <c r="X91" s="92"/>
      <c r="Z91" s="74"/>
      <c r="AB91" s="99"/>
      <c r="AC91" s="81"/>
    </row>
    <row r="92" spans="2:29" ht="12.75" x14ac:dyDescent="0.2">
      <c r="B92" s="67">
        <f>B89+1</f>
        <v>55</v>
      </c>
      <c r="D92" s="63" t="s">
        <v>141</v>
      </c>
      <c r="F92" s="78">
        <f>F79+F89</f>
        <v>1128725.1756033166</v>
      </c>
      <c r="H92" s="78">
        <f>H79+H89</f>
        <v>18838.596211700387</v>
      </c>
      <c r="L92" s="78">
        <f>L79+L89</f>
        <v>1109886.5793916162</v>
      </c>
      <c r="P92" s="103">
        <f>P79+P89</f>
        <v>462618.2301099631</v>
      </c>
      <c r="Q92" s="92"/>
      <c r="R92" s="103">
        <f>R79+R89</f>
        <v>609854.86877531186</v>
      </c>
      <c r="S92" s="92"/>
      <c r="T92" s="103">
        <f>T79+T89</f>
        <v>56252.076718041862</v>
      </c>
      <c r="U92" s="92"/>
      <c r="V92" s="103">
        <f>V79+V89</f>
        <v>0</v>
      </c>
      <c r="W92" s="92"/>
      <c r="X92" s="103">
        <f>X79+X89</f>
        <v>1128725.1756033166</v>
      </c>
      <c r="Z92" s="74"/>
      <c r="AA92" s="92"/>
      <c r="AB92" s="99"/>
      <c r="AC92" s="81"/>
    </row>
    <row r="93" spans="2:29" ht="12.75" x14ac:dyDescent="0.2">
      <c r="Z93" s="74"/>
      <c r="AB93" s="99"/>
      <c r="AC93" s="81"/>
    </row>
    <row r="94" spans="2:29" ht="12.75" x14ac:dyDescent="0.2">
      <c r="Z94" s="74"/>
      <c r="AB94" s="99"/>
    </row>
    <row r="95" spans="2:29" ht="12.75" x14ac:dyDescent="0.2">
      <c r="B95" s="67">
        <f>B92+1</f>
        <v>56</v>
      </c>
      <c r="D95" s="63" t="s">
        <v>142</v>
      </c>
      <c r="F95" s="82">
        <v>6.0821321807016528E-2</v>
      </c>
      <c r="G95" s="83"/>
      <c r="H95" s="82">
        <v>6.0821321807016528E-2</v>
      </c>
      <c r="I95" s="83"/>
      <c r="J95" s="83"/>
      <c r="K95" s="83"/>
      <c r="L95" s="82">
        <v>6.0821321807016528E-2</v>
      </c>
      <c r="M95" s="129"/>
      <c r="N95" s="129"/>
      <c r="O95" s="130"/>
      <c r="P95" s="131">
        <f>$F$95</f>
        <v>6.0821321807016528E-2</v>
      </c>
      <c r="Q95" s="129"/>
      <c r="R95" s="131">
        <f>$F$95</f>
        <v>6.0821321807016528E-2</v>
      </c>
      <c r="S95" s="129"/>
      <c r="T95" s="131">
        <f>$F$95</f>
        <v>6.0821321807016528E-2</v>
      </c>
      <c r="U95" s="129"/>
      <c r="V95" s="131">
        <f>$F$95</f>
        <v>6.0821321807016528E-2</v>
      </c>
      <c r="W95" s="106"/>
      <c r="X95" s="106">
        <f>V95</f>
        <v>6.0821321807016528E-2</v>
      </c>
      <c r="Z95" s="74"/>
      <c r="AB95" s="99"/>
    </row>
    <row r="96" spans="2:29" ht="12.75" x14ac:dyDescent="0.2">
      <c r="Z96" s="74"/>
      <c r="AB96" s="99"/>
    </row>
    <row r="97" spans="2:28" ht="12.75" x14ac:dyDescent="0.2">
      <c r="B97" s="67">
        <f>B95+1</f>
        <v>57</v>
      </c>
      <c r="D97" s="63" t="s">
        <v>143</v>
      </c>
      <c r="F97" s="78">
        <f>F92*F95</f>
        <v>68650.557137050564</v>
      </c>
      <c r="H97" s="78">
        <f>H92*H95</f>
        <v>1145.7883225842718</v>
      </c>
      <c r="L97" s="78">
        <f>L92*L95</f>
        <v>67504.768814466282</v>
      </c>
      <c r="P97" s="103">
        <f>P92*P95</f>
        <v>28137.05224731049</v>
      </c>
      <c r="R97" s="103">
        <f>R92*R95</f>
        <v>37092.179229359077</v>
      </c>
      <c r="T97" s="103">
        <f>T92*T95</f>
        <v>3421.3256603810064</v>
      </c>
      <c r="V97" s="103">
        <f>V92*V95</f>
        <v>0</v>
      </c>
      <c r="X97" s="103">
        <f t="shared" ref="X97" si="22">P97+R97+T97+V97</f>
        <v>68650.557137050564</v>
      </c>
      <c r="Z97" s="74"/>
      <c r="AB97" s="99"/>
    </row>
    <row r="98" spans="2:28" ht="12.75" x14ac:dyDescent="0.2">
      <c r="F98" s="76"/>
      <c r="H98" s="76"/>
      <c r="L98" s="76"/>
      <c r="Z98" s="74"/>
      <c r="AB98" s="99"/>
    </row>
    <row r="99" spans="2:28" ht="12.75" x14ac:dyDescent="0.2">
      <c r="F99" s="76"/>
      <c r="H99" s="76"/>
      <c r="L99" s="76"/>
      <c r="Z99" s="74"/>
    </row>
    <row r="100" spans="2:28" ht="12.75" x14ac:dyDescent="0.2">
      <c r="D100" s="72" t="s">
        <v>21</v>
      </c>
      <c r="Z100" s="74"/>
    </row>
    <row r="101" spans="2:28" ht="12.75" x14ac:dyDescent="0.2">
      <c r="Z101" s="74"/>
    </row>
    <row r="102" spans="2:28" ht="12.75" x14ac:dyDescent="0.2">
      <c r="B102" s="67">
        <f>B97+1</f>
        <v>58</v>
      </c>
      <c r="D102" s="63" t="s">
        <v>144</v>
      </c>
      <c r="F102" s="76">
        <v>24853.346732706683</v>
      </c>
      <c r="H102" s="76"/>
      <c r="K102" s="65">
        <v>0</v>
      </c>
      <c r="L102" s="76">
        <f t="shared" ref="L102:L104" si="23">F102-H102</f>
        <v>24853.346732706683</v>
      </c>
      <c r="N102" s="26" t="s">
        <v>245</v>
      </c>
      <c r="O102" s="70">
        <v>42</v>
      </c>
      <c r="P102" s="91">
        <v>18544.471545173583</v>
      </c>
      <c r="R102" s="91">
        <v>5815.2201776259453</v>
      </c>
      <c r="S102" s="91"/>
      <c r="T102" s="91">
        <v>493.65500990715259</v>
      </c>
      <c r="U102" s="91"/>
      <c r="V102" s="91">
        <v>0</v>
      </c>
      <c r="X102" s="91">
        <f t="shared" ref="X102:X103" si="24">P102+R102+T102+V102</f>
        <v>24853.346732706683</v>
      </c>
      <c r="Z102" s="74"/>
      <c r="AB102" s="99"/>
    </row>
    <row r="103" spans="2:28" ht="12.75" x14ac:dyDescent="0.2">
      <c r="B103" s="67">
        <f>B102+1</f>
        <v>59</v>
      </c>
      <c r="D103" s="63" t="s">
        <v>119</v>
      </c>
      <c r="F103" s="76">
        <v>3002.3106592115464</v>
      </c>
      <c r="H103" s="76"/>
      <c r="K103" s="65">
        <v>0</v>
      </c>
      <c r="L103" s="76">
        <f t="shared" si="23"/>
        <v>3002.3106592115464</v>
      </c>
      <c r="N103" s="26" t="s">
        <v>240</v>
      </c>
      <c r="O103" s="70">
        <v>45</v>
      </c>
      <c r="P103" s="91">
        <v>2185.3139050330137</v>
      </c>
      <c r="R103" s="91">
        <v>753.06863247862952</v>
      </c>
      <c r="S103" s="91"/>
      <c r="T103" s="91">
        <v>63.928121699903116</v>
      </c>
      <c r="U103" s="91"/>
      <c r="V103" s="91">
        <v>0</v>
      </c>
      <c r="X103" s="91">
        <f t="shared" si="24"/>
        <v>3002.310659211546</v>
      </c>
      <c r="Z103" s="74"/>
    </row>
    <row r="104" spans="2:28" ht="12.75" x14ac:dyDescent="0.2">
      <c r="B104" s="67">
        <f>B103+1</f>
        <v>60</v>
      </c>
      <c r="D104" s="63" t="s">
        <v>146</v>
      </c>
      <c r="F104" s="78">
        <v>27855.65739191823</v>
      </c>
      <c r="H104" s="78"/>
      <c r="L104" s="78">
        <f t="shared" si="23"/>
        <v>27855.65739191823</v>
      </c>
      <c r="P104" s="103">
        <f>P103+P102</f>
        <v>20729.785450206597</v>
      </c>
      <c r="R104" s="103">
        <f>R103+R102</f>
        <v>6568.2888101045746</v>
      </c>
      <c r="T104" s="103">
        <f>T103+T102</f>
        <v>557.58313160705575</v>
      </c>
      <c r="V104" s="103">
        <f>V103+V102</f>
        <v>0</v>
      </c>
      <c r="X104" s="101">
        <f>P104+R104+T104+V104</f>
        <v>27855.657391918226</v>
      </c>
      <c r="Z104" s="74"/>
    </row>
    <row r="105" spans="2:28" ht="12.75" x14ac:dyDescent="0.2">
      <c r="Z105" s="74"/>
    </row>
    <row r="106" spans="2:28" ht="12.75" x14ac:dyDescent="0.2">
      <c r="D106" s="72" t="s">
        <v>147</v>
      </c>
      <c r="F106" s="76"/>
      <c r="H106" s="76"/>
      <c r="L106" s="76"/>
      <c r="Z106" s="74"/>
    </row>
    <row r="107" spans="2:28" ht="12.75" x14ac:dyDescent="0.2">
      <c r="F107" s="76"/>
      <c r="H107" s="76"/>
      <c r="L107" s="76"/>
      <c r="Z107" s="74"/>
    </row>
    <row r="108" spans="2:28" ht="12.75" x14ac:dyDescent="0.2">
      <c r="B108" s="67">
        <f>B104+1</f>
        <v>61</v>
      </c>
      <c r="D108" s="63" t="s">
        <v>148</v>
      </c>
      <c r="F108" s="76">
        <v>8859.1519217401892</v>
      </c>
      <c r="H108" s="76"/>
      <c r="K108" s="65">
        <v>0</v>
      </c>
      <c r="L108" s="76">
        <f t="shared" ref="L108:L110" si="25">F108-H108</f>
        <v>8859.1519217401892</v>
      </c>
      <c r="N108" s="26" t="s">
        <v>246</v>
      </c>
      <c r="O108" s="70">
        <v>60</v>
      </c>
      <c r="P108" s="91">
        <v>3631.0036055677406</v>
      </c>
      <c r="R108" s="91">
        <v>4786.6363305005189</v>
      </c>
      <c r="S108" s="91"/>
      <c r="T108" s="91">
        <v>441.51198567192898</v>
      </c>
      <c r="U108" s="91"/>
      <c r="V108" s="91">
        <v>0</v>
      </c>
      <c r="X108" s="91">
        <f t="shared" ref="X108:X109" si="26">P108+R108+T108+V108</f>
        <v>8859.1519217401874</v>
      </c>
      <c r="Z108" s="74"/>
      <c r="AB108" s="99"/>
    </row>
    <row r="109" spans="2:28" ht="12.75" x14ac:dyDescent="0.2">
      <c r="B109" s="67">
        <f>B108+1</f>
        <v>62</v>
      </c>
      <c r="D109" s="63" t="s">
        <v>150</v>
      </c>
      <c r="F109" s="76">
        <v>4332.8583914291694</v>
      </c>
      <c r="H109" s="76"/>
      <c r="K109" s="65">
        <v>0</v>
      </c>
      <c r="L109" s="76">
        <f t="shared" si="25"/>
        <v>4332.8583914291694</v>
      </c>
      <c r="N109" s="26" t="s">
        <v>247</v>
      </c>
      <c r="O109" s="70">
        <v>57</v>
      </c>
      <c r="P109" s="91">
        <v>4268.143739508665</v>
      </c>
      <c r="R109" s="91">
        <v>59.650878872959638</v>
      </c>
      <c r="S109" s="91"/>
      <c r="T109" s="91">
        <v>5.0637730475448528</v>
      </c>
      <c r="U109" s="91"/>
      <c r="V109" s="91">
        <v>0</v>
      </c>
      <c r="X109" s="91">
        <f t="shared" si="26"/>
        <v>4332.8583914291694</v>
      </c>
      <c r="Z109" s="74"/>
      <c r="AB109" s="99"/>
    </row>
    <row r="110" spans="2:28" ht="12.75" x14ac:dyDescent="0.2">
      <c r="B110" s="67">
        <f>B109+1</f>
        <v>63</v>
      </c>
      <c r="D110" s="63" t="s">
        <v>152</v>
      </c>
      <c r="F110" s="78">
        <v>13192.010313169358</v>
      </c>
      <c r="H110" s="78"/>
      <c r="L110" s="78">
        <f t="shared" si="25"/>
        <v>13192.010313169358</v>
      </c>
      <c r="P110" s="103">
        <f>P109+P108</f>
        <v>7899.1473450764061</v>
      </c>
      <c r="R110" s="103">
        <f>R109+R108</f>
        <v>4846.2872093734786</v>
      </c>
      <c r="T110" s="103">
        <f>T109+T108</f>
        <v>446.57575871947381</v>
      </c>
      <c r="V110" s="103">
        <f>V109+V108</f>
        <v>0</v>
      </c>
      <c r="X110" s="101">
        <f>P110+R110+T110+V110</f>
        <v>13192.010313169358</v>
      </c>
      <c r="Z110" s="74"/>
    </row>
    <row r="111" spans="2:28" ht="12.75" x14ac:dyDescent="0.2">
      <c r="Z111" s="74"/>
    </row>
    <row r="112" spans="2:28" ht="12.75" x14ac:dyDescent="0.2">
      <c r="Z112" s="74"/>
    </row>
    <row r="113" spans="2:40" ht="12.75" x14ac:dyDescent="0.2">
      <c r="D113" s="72" t="s">
        <v>153</v>
      </c>
      <c r="Z113" s="74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</row>
    <row r="114" spans="2:40" ht="12.75" x14ac:dyDescent="0.2">
      <c r="Z114" s="74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</row>
    <row r="115" spans="2:40" ht="12.75" x14ac:dyDescent="0.2">
      <c r="D115" s="63" t="s">
        <v>8</v>
      </c>
      <c r="P115" s="91"/>
      <c r="R115" s="91"/>
      <c r="S115" s="91"/>
      <c r="T115" s="91"/>
      <c r="U115" s="91"/>
      <c r="V115" s="91"/>
      <c r="X115" s="91"/>
      <c r="Z115" s="74"/>
      <c r="AB115" s="99"/>
    </row>
    <row r="116" spans="2:40" ht="12.75" x14ac:dyDescent="0.2">
      <c r="B116" s="67">
        <f>B110+1</f>
        <v>64</v>
      </c>
      <c r="D116" s="84" t="s">
        <v>154</v>
      </c>
      <c r="F116" s="76">
        <v>0</v>
      </c>
      <c r="H116" s="77"/>
      <c r="K116" s="65">
        <v>0</v>
      </c>
      <c r="L116" s="76">
        <f>F116-H116</f>
        <v>0</v>
      </c>
      <c r="O116" s="70">
        <v>0</v>
      </c>
      <c r="P116" s="91">
        <v>0</v>
      </c>
      <c r="R116" s="91">
        <v>0</v>
      </c>
      <c r="S116" s="91"/>
      <c r="T116" s="91">
        <v>0</v>
      </c>
      <c r="U116" s="91"/>
      <c r="V116" s="91">
        <v>0</v>
      </c>
      <c r="X116" s="91">
        <f t="shared" ref="X116:X131" si="27">P116+R116+T116+V116</f>
        <v>0</v>
      </c>
      <c r="Z116" s="74"/>
      <c r="AB116" s="99"/>
      <c r="AC116" s="81"/>
      <c r="AD116" s="107"/>
      <c r="AF116" s="76"/>
      <c r="AH116" s="76"/>
      <c r="AJ116" s="76"/>
      <c r="AL116" s="76"/>
      <c r="AN116" s="76"/>
    </row>
    <row r="117" spans="2:40" ht="12.75" x14ac:dyDescent="0.2">
      <c r="B117" s="67">
        <f t="shared" ref="B117:B122" si="28">B116+1</f>
        <v>65</v>
      </c>
      <c r="D117" s="84" t="s">
        <v>156</v>
      </c>
      <c r="F117" s="76">
        <v>5732.3451488280325</v>
      </c>
      <c r="H117" s="77"/>
      <c r="K117" s="65">
        <v>0</v>
      </c>
      <c r="L117" s="76">
        <f t="shared" ref="L117:L122" si="29">F117-H117</f>
        <v>5732.3451488280325</v>
      </c>
      <c r="N117" s="26" t="s">
        <v>248</v>
      </c>
      <c r="O117" s="70">
        <v>39</v>
      </c>
      <c r="P117" s="91">
        <v>0</v>
      </c>
      <c r="R117" s="91">
        <v>0</v>
      </c>
      <c r="S117" s="91"/>
      <c r="T117" s="91">
        <v>0</v>
      </c>
      <c r="U117" s="91"/>
      <c r="V117" s="91">
        <v>5732.3451488280325</v>
      </c>
      <c r="X117" s="91">
        <f t="shared" si="27"/>
        <v>5732.3451488280325</v>
      </c>
      <c r="Z117" s="74"/>
      <c r="AB117" s="99"/>
      <c r="AC117" s="81"/>
      <c r="AD117" s="107"/>
      <c r="AF117" s="76"/>
      <c r="AH117" s="76"/>
      <c r="AJ117" s="76"/>
      <c r="AL117" s="76"/>
      <c r="AN117" s="76"/>
    </row>
    <row r="118" spans="2:40" ht="12.75" x14ac:dyDescent="0.2">
      <c r="B118" s="67">
        <f t="shared" si="28"/>
        <v>66</v>
      </c>
      <c r="D118" s="84" t="s">
        <v>158</v>
      </c>
      <c r="F118" s="76">
        <v>7509.5133219631934</v>
      </c>
      <c r="H118" s="77"/>
      <c r="K118" s="65">
        <v>0</v>
      </c>
      <c r="L118" s="76">
        <f t="shared" si="29"/>
        <v>7509.5133219631934</v>
      </c>
      <c r="N118" s="26" t="s">
        <v>248</v>
      </c>
      <c r="O118" s="70">
        <v>39</v>
      </c>
      <c r="P118" s="91">
        <v>0</v>
      </c>
      <c r="R118" s="91">
        <v>0</v>
      </c>
      <c r="S118" s="91"/>
      <c r="T118" s="91">
        <v>0</v>
      </c>
      <c r="U118" s="91"/>
      <c r="V118" s="91">
        <v>7509.5133219631934</v>
      </c>
      <c r="X118" s="91">
        <f t="shared" si="27"/>
        <v>7509.5133219631934</v>
      </c>
      <c r="Z118" s="74"/>
      <c r="AB118" s="99"/>
      <c r="AC118" s="81"/>
      <c r="AD118" s="107"/>
      <c r="AF118" s="76"/>
      <c r="AH118" s="76"/>
      <c r="AJ118" s="76"/>
      <c r="AL118" s="76"/>
      <c r="AN118" s="76"/>
    </row>
    <row r="119" spans="2:40" ht="12.75" x14ac:dyDescent="0.2">
      <c r="B119" s="67">
        <f t="shared" si="28"/>
        <v>67</v>
      </c>
      <c r="D119" s="84" t="s">
        <v>160</v>
      </c>
      <c r="F119" s="76">
        <v>192.8819400195122</v>
      </c>
      <c r="H119" s="77"/>
      <c r="K119" s="65">
        <v>0</v>
      </c>
      <c r="L119" s="76">
        <f t="shared" si="29"/>
        <v>192.8819400195122</v>
      </c>
      <c r="N119" s="26" t="s">
        <v>248</v>
      </c>
      <c r="O119" s="70">
        <v>39</v>
      </c>
      <c r="P119" s="91">
        <v>0</v>
      </c>
      <c r="R119" s="91">
        <v>0</v>
      </c>
      <c r="S119" s="91"/>
      <c r="T119" s="91">
        <v>0</v>
      </c>
      <c r="U119" s="91"/>
      <c r="V119" s="91">
        <v>192.8819400195122</v>
      </c>
      <c r="X119" s="91">
        <f t="shared" si="27"/>
        <v>192.8819400195122</v>
      </c>
      <c r="Z119" s="74"/>
      <c r="AB119" s="99"/>
      <c r="AC119" s="81"/>
      <c r="AD119" s="107"/>
      <c r="AF119" s="76"/>
      <c r="AH119" s="76"/>
      <c r="AJ119" s="76"/>
      <c r="AL119" s="76"/>
      <c r="AN119" s="76"/>
    </row>
    <row r="120" spans="2:40" ht="12.75" x14ac:dyDescent="0.2">
      <c r="B120" s="67">
        <f t="shared" si="28"/>
        <v>68</v>
      </c>
      <c r="D120" s="84" t="s">
        <v>162</v>
      </c>
      <c r="F120" s="76">
        <v>13946.739835347375</v>
      </c>
      <c r="H120" s="76">
        <v>700.84706149023225</v>
      </c>
      <c r="J120" s="19" t="s">
        <v>249</v>
      </c>
      <c r="K120" s="65">
        <v>21</v>
      </c>
      <c r="L120" s="76">
        <f t="shared" si="29"/>
        <v>13245.892773857142</v>
      </c>
      <c r="N120" s="26" t="s">
        <v>250</v>
      </c>
      <c r="O120" s="70">
        <v>33</v>
      </c>
      <c r="P120" s="91">
        <v>10261.28838620118</v>
      </c>
      <c r="R120" s="91">
        <v>2984.6043876559602</v>
      </c>
      <c r="S120" s="91"/>
      <c r="T120" s="91">
        <v>0</v>
      </c>
      <c r="U120" s="91"/>
      <c r="V120" s="91">
        <v>700.84706149023225</v>
      </c>
      <c r="X120" s="91">
        <f t="shared" si="27"/>
        <v>13946.739835347373</v>
      </c>
      <c r="Z120" s="74"/>
      <c r="AB120" s="99"/>
      <c r="AC120" s="81"/>
      <c r="AD120" s="107"/>
      <c r="AF120" s="76"/>
      <c r="AH120" s="76"/>
      <c r="AJ120" s="76"/>
      <c r="AL120" s="76"/>
      <c r="AN120" s="76"/>
    </row>
    <row r="121" spans="2:40" ht="12.75" x14ac:dyDescent="0.2">
      <c r="B121" s="67">
        <f t="shared" si="28"/>
        <v>69</v>
      </c>
      <c r="D121" s="84" t="s">
        <v>163</v>
      </c>
      <c r="F121" s="76"/>
      <c r="H121" s="77"/>
      <c r="J121" s="65"/>
      <c r="K121" s="65">
        <v>0</v>
      </c>
      <c r="L121" s="76"/>
      <c r="N121" s="67"/>
      <c r="O121" s="70">
        <v>0</v>
      </c>
      <c r="P121" s="91">
        <v>0</v>
      </c>
      <c r="R121" s="91">
        <v>0</v>
      </c>
      <c r="S121" s="91"/>
      <c r="T121" s="91">
        <v>0</v>
      </c>
      <c r="U121" s="91"/>
      <c r="V121" s="91">
        <v>0</v>
      </c>
      <c r="X121" s="91"/>
      <c r="Z121" s="74"/>
      <c r="AB121" s="99"/>
      <c r="AC121" s="81"/>
      <c r="AD121" s="107"/>
      <c r="AF121" s="76"/>
      <c r="AH121" s="76"/>
      <c r="AJ121" s="76"/>
      <c r="AL121" s="76"/>
      <c r="AN121" s="76"/>
    </row>
    <row r="122" spans="2:40" ht="12.75" x14ac:dyDescent="0.2">
      <c r="B122" s="67">
        <f t="shared" si="28"/>
        <v>70</v>
      </c>
      <c r="D122" s="84" t="s">
        <v>165</v>
      </c>
      <c r="F122" s="76">
        <v>0</v>
      </c>
      <c r="H122" s="77"/>
      <c r="J122" s="65"/>
      <c r="K122" s="65">
        <v>0</v>
      </c>
      <c r="L122" s="76">
        <f t="shared" si="29"/>
        <v>0</v>
      </c>
      <c r="N122" s="67"/>
      <c r="O122" s="70">
        <v>0</v>
      </c>
      <c r="P122" s="91">
        <v>0</v>
      </c>
      <c r="R122" s="91">
        <v>0</v>
      </c>
      <c r="S122" s="91"/>
      <c r="T122" s="91">
        <v>0</v>
      </c>
      <c r="U122" s="91"/>
      <c r="V122" s="91">
        <v>0</v>
      </c>
      <c r="X122" s="91">
        <f t="shared" si="27"/>
        <v>0</v>
      </c>
      <c r="Z122" s="74"/>
      <c r="AB122" s="99"/>
      <c r="AC122" s="81"/>
      <c r="AD122" s="107"/>
      <c r="AF122" s="76"/>
      <c r="AH122" s="76"/>
      <c r="AJ122" s="76"/>
      <c r="AL122" s="76"/>
      <c r="AN122" s="76"/>
    </row>
    <row r="123" spans="2:40" ht="12.75" x14ac:dyDescent="0.2">
      <c r="D123" s="63" t="s">
        <v>9</v>
      </c>
      <c r="N123" s="67"/>
      <c r="Z123" s="74"/>
      <c r="AB123" s="99"/>
      <c r="AF123" s="76"/>
      <c r="AH123" s="76"/>
      <c r="AJ123" s="76"/>
      <c r="AL123" s="76"/>
      <c r="AN123" s="76"/>
    </row>
    <row r="124" spans="2:40" ht="12.75" x14ac:dyDescent="0.2">
      <c r="B124" s="67">
        <f>B122+1</f>
        <v>71</v>
      </c>
      <c r="D124" s="84" t="s">
        <v>167</v>
      </c>
      <c r="F124" s="76">
        <v>1640.1810497976596</v>
      </c>
      <c r="H124" s="76">
        <v>1640.1810497976596</v>
      </c>
      <c r="J124" s="19" t="s">
        <v>251</v>
      </c>
      <c r="K124" s="65">
        <v>12</v>
      </c>
      <c r="L124" s="76">
        <f t="shared" ref="L124:L131" si="30">F124-H124</f>
        <v>0</v>
      </c>
      <c r="N124" s="67"/>
      <c r="O124" s="70">
        <v>0</v>
      </c>
      <c r="P124" s="91">
        <v>1640.1810497976596</v>
      </c>
      <c r="R124" s="91">
        <v>0</v>
      </c>
      <c r="S124" s="91"/>
      <c r="T124" s="91">
        <v>0</v>
      </c>
      <c r="U124" s="91"/>
      <c r="V124" s="91">
        <v>0</v>
      </c>
      <c r="X124" s="91">
        <f t="shared" si="27"/>
        <v>1640.1810497976596</v>
      </c>
      <c r="Z124" s="74"/>
      <c r="AB124" s="99"/>
      <c r="AC124" s="81"/>
      <c r="AD124" s="107"/>
      <c r="AF124" s="76"/>
      <c r="AH124" s="76"/>
      <c r="AJ124" s="76"/>
      <c r="AL124" s="76"/>
      <c r="AN124" s="76"/>
    </row>
    <row r="125" spans="2:40" ht="12.75" x14ac:dyDescent="0.2">
      <c r="B125" s="67">
        <f t="shared" ref="B125:B131" si="31">B124+1</f>
        <v>72</v>
      </c>
      <c r="D125" s="84" t="s">
        <v>168</v>
      </c>
      <c r="F125" s="76">
        <v>14117.785878445757</v>
      </c>
      <c r="H125" s="77"/>
      <c r="K125" s="65">
        <v>0</v>
      </c>
      <c r="L125" s="76">
        <f t="shared" si="30"/>
        <v>14117.785878445757</v>
      </c>
      <c r="N125" s="26" t="s">
        <v>252</v>
      </c>
      <c r="O125" s="70">
        <v>63</v>
      </c>
      <c r="P125" s="91">
        <v>9482.7879254386644</v>
      </c>
      <c r="R125" s="91">
        <v>4272.3199965731428</v>
      </c>
      <c r="S125" s="91"/>
      <c r="T125" s="91">
        <v>362.67795643394857</v>
      </c>
      <c r="U125" s="91"/>
      <c r="V125" s="91">
        <v>0</v>
      </c>
      <c r="X125" s="91">
        <f t="shared" si="27"/>
        <v>14117.785878445757</v>
      </c>
      <c r="Z125" s="74"/>
      <c r="AB125" s="99"/>
      <c r="AC125" s="81"/>
      <c r="AD125" s="107"/>
      <c r="AF125" s="76"/>
      <c r="AH125" s="76"/>
      <c r="AJ125" s="76"/>
      <c r="AL125" s="76"/>
      <c r="AN125" s="76"/>
    </row>
    <row r="126" spans="2:40" ht="12.75" x14ac:dyDescent="0.2">
      <c r="B126" s="67">
        <f t="shared" si="31"/>
        <v>73</v>
      </c>
      <c r="D126" s="84" t="s">
        <v>170</v>
      </c>
      <c r="F126" s="76">
        <v>1307.4095306239601</v>
      </c>
      <c r="H126" s="77"/>
      <c r="K126" s="65">
        <v>0</v>
      </c>
      <c r="L126" s="76">
        <f t="shared" si="30"/>
        <v>1307.4095306239601</v>
      </c>
      <c r="N126" s="26" t="s">
        <v>236</v>
      </c>
      <c r="O126" s="70">
        <v>24</v>
      </c>
      <c r="P126" s="91">
        <v>653.70476531198005</v>
      </c>
      <c r="R126" s="91">
        <v>602.55386712427594</v>
      </c>
      <c r="S126" s="91"/>
      <c r="T126" s="91">
        <v>51.150898187704144</v>
      </c>
      <c r="U126" s="91"/>
      <c r="V126" s="91">
        <v>0</v>
      </c>
      <c r="X126" s="91">
        <f t="shared" si="27"/>
        <v>1307.4095306239601</v>
      </c>
      <c r="Z126" s="74"/>
      <c r="AB126" s="99"/>
      <c r="AC126" s="81"/>
      <c r="AD126" s="107"/>
      <c r="AF126" s="76"/>
      <c r="AH126" s="76"/>
      <c r="AJ126" s="76"/>
      <c r="AL126" s="76"/>
      <c r="AN126" s="76"/>
    </row>
    <row r="127" spans="2:40" ht="12.75" x14ac:dyDescent="0.2">
      <c r="B127" s="67">
        <f t="shared" si="31"/>
        <v>74</v>
      </c>
      <c r="D127" s="84" t="s">
        <v>171</v>
      </c>
      <c r="F127" s="76">
        <v>1489.5035949216872</v>
      </c>
      <c r="H127" s="77"/>
      <c r="K127" s="65">
        <v>0</v>
      </c>
      <c r="L127" s="76">
        <f t="shared" si="30"/>
        <v>1489.5035949216872</v>
      </c>
      <c r="N127" s="26" t="s">
        <v>235</v>
      </c>
      <c r="O127" s="70">
        <v>27</v>
      </c>
      <c r="P127" s="91">
        <v>1489.5035949216872</v>
      </c>
      <c r="R127" s="91">
        <v>0</v>
      </c>
      <c r="S127" s="91"/>
      <c r="T127" s="91">
        <v>0</v>
      </c>
      <c r="U127" s="91"/>
      <c r="V127" s="91">
        <v>0</v>
      </c>
      <c r="X127" s="91">
        <f t="shared" si="27"/>
        <v>1489.5035949216872</v>
      </c>
      <c r="Z127" s="74"/>
      <c r="AB127" s="99"/>
      <c r="AC127" s="81"/>
      <c r="AD127" s="107"/>
      <c r="AF127" s="76"/>
      <c r="AH127" s="76"/>
      <c r="AJ127" s="76"/>
      <c r="AL127" s="76"/>
      <c r="AN127" s="76"/>
    </row>
    <row r="128" spans="2:40" ht="12.75" x14ac:dyDescent="0.2">
      <c r="B128" s="67">
        <f t="shared" si="31"/>
        <v>75</v>
      </c>
      <c r="D128" s="84" t="s">
        <v>102</v>
      </c>
      <c r="F128" s="76">
        <v>417.64292401249998</v>
      </c>
      <c r="H128" s="77"/>
      <c r="K128" s="65">
        <v>0</v>
      </c>
      <c r="L128" s="76">
        <f t="shared" si="30"/>
        <v>417.64292401249998</v>
      </c>
      <c r="N128" s="26" t="s">
        <v>235</v>
      </c>
      <c r="O128" s="70">
        <v>27</v>
      </c>
      <c r="P128" s="91">
        <v>417.64292401249998</v>
      </c>
      <c r="R128" s="91">
        <v>0</v>
      </c>
      <c r="S128" s="91"/>
      <c r="T128" s="91">
        <v>0</v>
      </c>
      <c r="U128" s="91"/>
      <c r="V128" s="91">
        <v>0</v>
      </c>
      <c r="X128" s="91">
        <f t="shared" si="27"/>
        <v>417.64292401249998</v>
      </c>
      <c r="Z128" s="74"/>
      <c r="AB128" s="99"/>
      <c r="AC128" s="81"/>
      <c r="AD128" s="107"/>
      <c r="AF128" s="76"/>
      <c r="AH128" s="76"/>
      <c r="AJ128" s="76"/>
      <c r="AL128" s="76"/>
      <c r="AN128" s="76"/>
    </row>
    <row r="129" spans="2:40" ht="12.75" x14ac:dyDescent="0.2">
      <c r="B129" s="67">
        <f t="shared" si="31"/>
        <v>76</v>
      </c>
      <c r="D129" s="84" t="s">
        <v>173</v>
      </c>
      <c r="F129" s="76">
        <v>191.86462860127</v>
      </c>
      <c r="H129" s="77"/>
      <c r="K129" s="65">
        <v>0</v>
      </c>
      <c r="L129" s="76">
        <f t="shared" si="30"/>
        <v>191.86462860127</v>
      </c>
      <c r="N129" s="26" t="s">
        <v>235</v>
      </c>
      <c r="O129" s="70">
        <v>27</v>
      </c>
      <c r="P129" s="91">
        <v>191.86462860127</v>
      </c>
      <c r="R129" s="91">
        <v>0</v>
      </c>
      <c r="S129" s="91"/>
      <c r="T129" s="91">
        <v>0</v>
      </c>
      <c r="U129" s="91"/>
      <c r="V129" s="91">
        <v>0</v>
      </c>
      <c r="X129" s="91">
        <f t="shared" si="27"/>
        <v>191.86462860127</v>
      </c>
      <c r="Z129" s="74"/>
      <c r="AB129" s="99"/>
      <c r="AC129" s="81"/>
      <c r="AD129" s="107"/>
      <c r="AF129" s="76"/>
      <c r="AH129" s="76"/>
      <c r="AJ129" s="76"/>
      <c r="AL129" s="76"/>
      <c r="AN129" s="76"/>
    </row>
    <row r="130" spans="2:40" ht="12.75" x14ac:dyDescent="0.2">
      <c r="B130" s="67">
        <f t="shared" si="31"/>
        <v>77</v>
      </c>
      <c r="D130" s="84" t="s">
        <v>174</v>
      </c>
      <c r="F130" s="76">
        <v>4026.3844920256997</v>
      </c>
      <c r="H130" s="77"/>
      <c r="K130" s="65">
        <v>0</v>
      </c>
      <c r="L130" s="76">
        <f t="shared" si="30"/>
        <v>4026.3844920256997</v>
      </c>
      <c r="N130" s="26" t="s">
        <v>236</v>
      </c>
      <c r="O130" s="70">
        <v>24</v>
      </c>
      <c r="P130" s="91">
        <v>2013.1922460128499</v>
      </c>
      <c r="R130" s="91">
        <v>1855.6645713309417</v>
      </c>
      <c r="S130" s="91"/>
      <c r="T130" s="91">
        <v>157.52767468190817</v>
      </c>
      <c r="U130" s="91"/>
      <c r="V130" s="91">
        <v>0</v>
      </c>
      <c r="X130" s="91">
        <f t="shared" si="27"/>
        <v>4026.3844920256997</v>
      </c>
      <c r="Z130" s="74"/>
      <c r="AB130" s="99"/>
      <c r="AC130" s="81"/>
      <c r="AD130" s="107"/>
      <c r="AF130" s="76"/>
      <c r="AH130" s="76"/>
      <c r="AJ130" s="76"/>
      <c r="AL130" s="76"/>
      <c r="AN130" s="76"/>
    </row>
    <row r="131" spans="2:40" ht="12.75" x14ac:dyDescent="0.2">
      <c r="B131" s="67">
        <f t="shared" si="31"/>
        <v>78</v>
      </c>
      <c r="D131" s="84" t="s">
        <v>175</v>
      </c>
      <c r="F131" s="76">
        <v>1816.3293445332881</v>
      </c>
      <c r="H131" s="77"/>
      <c r="K131" s="65">
        <v>0</v>
      </c>
      <c r="L131" s="76">
        <f t="shared" si="30"/>
        <v>1816.3293445332881</v>
      </c>
      <c r="N131" s="26" t="s">
        <v>236</v>
      </c>
      <c r="O131" s="70">
        <v>24</v>
      </c>
      <c r="P131" s="91">
        <v>908.16467226664406</v>
      </c>
      <c r="R131" s="91">
        <v>837.10287012938886</v>
      </c>
      <c r="S131" s="91"/>
      <c r="T131" s="91">
        <v>71.061802137255256</v>
      </c>
      <c r="U131" s="91"/>
      <c r="V131" s="91">
        <v>0</v>
      </c>
      <c r="X131" s="91">
        <f t="shared" si="27"/>
        <v>1816.3293445332881</v>
      </c>
      <c r="Z131" s="74"/>
      <c r="AB131" s="99"/>
      <c r="AC131" s="81"/>
      <c r="AD131" s="107"/>
      <c r="AF131" s="76"/>
      <c r="AH131" s="76"/>
      <c r="AJ131" s="76"/>
      <c r="AL131" s="76"/>
      <c r="AN131" s="76"/>
    </row>
    <row r="132" spans="2:40" ht="12.75" x14ac:dyDescent="0.2">
      <c r="D132" s="63" t="s">
        <v>10</v>
      </c>
      <c r="N132" s="67"/>
      <c r="Z132" s="74"/>
      <c r="AF132" s="76"/>
      <c r="AH132" s="76"/>
      <c r="AJ132" s="76"/>
      <c r="AL132" s="76"/>
      <c r="AN132" s="76"/>
    </row>
    <row r="133" spans="2:40" ht="12.75" x14ac:dyDescent="0.2">
      <c r="B133" s="67">
        <f>B131+1</f>
        <v>79</v>
      </c>
      <c r="D133" s="63" t="s">
        <v>176</v>
      </c>
      <c r="F133" s="76">
        <v>0</v>
      </c>
      <c r="K133" s="65">
        <v>0</v>
      </c>
      <c r="L133" s="76">
        <f t="shared" ref="L133:L136" si="32">F133-H133</f>
        <v>0</v>
      </c>
      <c r="N133" s="67"/>
      <c r="O133" s="70">
        <v>0</v>
      </c>
      <c r="P133" s="91">
        <v>0</v>
      </c>
      <c r="R133" s="91">
        <v>0</v>
      </c>
      <c r="S133" s="91"/>
      <c r="T133" s="91">
        <v>0</v>
      </c>
      <c r="U133" s="91"/>
      <c r="V133" s="91">
        <v>0</v>
      </c>
      <c r="X133" s="91">
        <f t="shared" ref="X133:X136" si="33">P133+R133+T133+V133</f>
        <v>0</v>
      </c>
      <c r="Z133" s="74"/>
      <c r="AB133" s="99"/>
      <c r="AC133" s="81"/>
      <c r="AD133" s="107"/>
      <c r="AF133" s="76"/>
      <c r="AH133" s="76"/>
      <c r="AJ133" s="76"/>
      <c r="AL133" s="76"/>
      <c r="AN133" s="76"/>
    </row>
    <row r="134" spans="2:40" ht="12.75" x14ac:dyDescent="0.2">
      <c r="B134" s="67">
        <f>B133+1</f>
        <v>80</v>
      </c>
      <c r="D134" s="84" t="s">
        <v>177</v>
      </c>
      <c r="F134" s="76">
        <v>0</v>
      </c>
      <c r="H134" s="77"/>
      <c r="K134" s="65">
        <v>0</v>
      </c>
      <c r="L134" s="76">
        <f t="shared" si="32"/>
        <v>0</v>
      </c>
      <c r="N134" s="67"/>
      <c r="O134" s="70">
        <v>0</v>
      </c>
      <c r="P134" s="91">
        <v>0</v>
      </c>
      <c r="R134" s="91">
        <v>0</v>
      </c>
      <c r="S134" s="91"/>
      <c r="T134" s="91">
        <v>0</v>
      </c>
      <c r="U134" s="91"/>
      <c r="V134" s="91">
        <v>0</v>
      </c>
      <c r="X134" s="91">
        <f t="shared" si="33"/>
        <v>0</v>
      </c>
      <c r="Z134" s="74"/>
      <c r="AB134" s="99"/>
      <c r="AC134" s="81"/>
      <c r="AD134" s="107"/>
      <c r="AF134" s="76"/>
      <c r="AH134" s="76"/>
      <c r="AJ134" s="76"/>
      <c r="AL134" s="76"/>
      <c r="AN134" s="76"/>
    </row>
    <row r="135" spans="2:40" ht="12.75" x14ac:dyDescent="0.2">
      <c r="B135" s="67">
        <f t="shared" ref="B135:B136" si="34">B134+1</f>
        <v>81</v>
      </c>
      <c r="D135" s="84" t="s">
        <v>171</v>
      </c>
      <c r="F135" s="76">
        <v>0</v>
      </c>
      <c r="H135" s="77"/>
      <c r="K135" s="65">
        <v>0</v>
      </c>
      <c r="L135" s="76">
        <f t="shared" si="32"/>
        <v>0</v>
      </c>
      <c r="N135" s="67"/>
      <c r="O135" s="70">
        <v>0</v>
      </c>
      <c r="P135" s="91">
        <v>0</v>
      </c>
      <c r="R135" s="91">
        <v>0</v>
      </c>
      <c r="S135" s="91"/>
      <c r="T135" s="91">
        <v>0</v>
      </c>
      <c r="U135" s="91"/>
      <c r="V135" s="91">
        <v>0</v>
      </c>
      <c r="X135" s="91">
        <f t="shared" si="33"/>
        <v>0</v>
      </c>
      <c r="Z135" s="74"/>
      <c r="AB135" s="99"/>
      <c r="AC135" s="81"/>
      <c r="AD135" s="107"/>
      <c r="AF135" s="76"/>
      <c r="AH135" s="76"/>
      <c r="AJ135" s="76"/>
      <c r="AL135" s="76"/>
      <c r="AN135" s="76"/>
    </row>
    <row r="136" spans="2:40" ht="12.75" x14ac:dyDescent="0.2">
      <c r="B136" s="67">
        <f t="shared" si="34"/>
        <v>82</v>
      </c>
      <c r="D136" s="84" t="s">
        <v>102</v>
      </c>
      <c r="F136" s="76">
        <v>0</v>
      </c>
      <c r="H136" s="77"/>
      <c r="K136" s="65">
        <v>0</v>
      </c>
      <c r="L136" s="76">
        <f t="shared" si="32"/>
        <v>0</v>
      </c>
      <c r="N136" s="67"/>
      <c r="O136" s="70">
        <v>0</v>
      </c>
      <c r="P136" s="91">
        <v>0</v>
      </c>
      <c r="R136" s="91">
        <v>0</v>
      </c>
      <c r="S136" s="91"/>
      <c r="T136" s="91">
        <v>0</v>
      </c>
      <c r="U136" s="91"/>
      <c r="V136" s="91">
        <v>0</v>
      </c>
      <c r="X136" s="91">
        <f t="shared" si="33"/>
        <v>0</v>
      </c>
      <c r="Z136" s="74"/>
      <c r="AB136" s="99"/>
      <c r="AC136" s="81"/>
      <c r="AD136" s="107"/>
      <c r="AF136" s="76"/>
      <c r="AH136" s="76"/>
      <c r="AJ136" s="76"/>
      <c r="AL136" s="76"/>
      <c r="AN136" s="76"/>
    </row>
    <row r="137" spans="2:40" ht="12.75" x14ac:dyDescent="0.2">
      <c r="D137" s="63" t="s">
        <v>11</v>
      </c>
      <c r="N137" s="67"/>
      <c r="Z137" s="74"/>
      <c r="AB137" s="99"/>
      <c r="AD137" s="107"/>
      <c r="AF137" s="76"/>
      <c r="AH137" s="76"/>
      <c r="AJ137" s="76"/>
      <c r="AL137" s="76"/>
      <c r="AN137" s="76"/>
    </row>
    <row r="138" spans="2:40" ht="12.75" x14ac:dyDescent="0.2">
      <c r="B138" s="67">
        <f>B136+1</f>
        <v>83</v>
      </c>
      <c r="D138" s="63" t="s">
        <v>176</v>
      </c>
      <c r="F138" s="76">
        <v>0</v>
      </c>
      <c r="K138" s="65">
        <v>0</v>
      </c>
      <c r="L138" s="76">
        <f t="shared" ref="L138:L143" si="35">F138-H138</f>
        <v>0</v>
      </c>
      <c r="N138" s="67"/>
      <c r="O138" s="70">
        <v>0</v>
      </c>
      <c r="P138" s="91">
        <v>0</v>
      </c>
      <c r="R138" s="91">
        <v>0</v>
      </c>
      <c r="S138" s="91"/>
      <c r="T138" s="91">
        <v>0</v>
      </c>
      <c r="U138" s="91"/>
      <c r="V138" s="91">
        <v>0</v>
      </c>
      <c r="X138" s="91">
        <f t="shared" ref="X138:X143" si="36">P138+R138+T138+V138</f>
        <v>0</v>
      </c>
      <c r="Z138" s="74"/>
      <c r="AB138" s="99"/>
      <c r="AC138" s="81"/>
      <c r="AD138" s="107"/>
      <c r="AF138" s="76"/>
      <c r="AH138" s="76"/>
      <c r="AJ138" s="76"/>
      <c r="AL138" s="76"/>
      <c r="AN138" s="76"/>
    </row>
    <row r="139" spans="2:40" ht="12.75" x14ac:dyDescent="0.2">
      <c r="B139" s="67">
        <f>B138+1</f>
        <v>84</v>
      </c>
      <c r="D139" s="84" t="s">
        <v>178</v>
      </c>
      <c r="F139" s="76">
        <v>0</v>
      </c>
      <c r="H139" s="77"/>
      <c r="K139" s="65">
        <v>0</v>
      </c>
      <c r="L139" s="76">
        <f t="shared" si="35"/>
        <v>0</v>
      </c>
      <c r="N139" s="67"/>
      <c r="O139" s="70">
        <v>0</v>
      </c>
      <c r="P139" s="91">
        <v>0</v>
      </c>
      <c r="R139" s="91">
        <v>0</v>
      </c>
      <c r="S139" s="91"/>
      <c r="T139" s="91">
        <v>0</v>
      </c>
      <c r="U139" s="91"/>
      <c r="V139" s="91">
        <v>0</v>
      </c>
      <c r="X139" s="91">
        <f t="shared" si="36"/>
        <v>0</v>
      </c>
      <c r="Z139" s="74"/>
      <c r="AB139" s="99"/>
      <c r="AC139" s="81"/>
      <c r="AD139" s="107"/>
      <c r="AF139" s="76"/>
      <c r="AH139" s="76"/>
      <c r="AJ139" s="76"/>
      <c r="AL139" s="76"/>
      <c r="AN139" s="76"/>
    </row>
    <row r="140" spans="2:40" ht="12.75" x14ac:dyDescent="0.2">
      <c r="B140" s="67">
        <f t="shared" ref="B140:B143" si="37">B139+1</f>
        <v>85</v>
      </c>
      <c r="D140" s="84" t="s">
        <v>179</v>
      </c>
      <c r="F140" s="76">
        <v>0</v>
      </c>
      <c r="H140" s="77"/>
      <c r="K140" s="65">
        <v>0</v>
      </c>
      <c r="L140" s="76">
        <f t="shared" si="35"/>
        <v>0</v>
      </c>
      <c r="N140" s="67"/>
      <c r="O140" s="70">
        <v>0</v>
      </c>
      <c r="P140" s="91">
        <v>0</v>
      </c>
      <c r="R140" s="91">
        <v>0</v>
      </c>
      <c r="S140" s="91"/>
      <c r="T140" s="91">
        <v>0</v>
      </c>
      <c r="U140" s="91"/>
      <c r="V140" s="91">
        <v>0</v>
      </c>
      <c r="X140" s="91">
        <f t="shared" si="36"/>
        <v>0</v>
      </c>
      <c r="Z140" s="74"/>
      <c r="AB140" s="99"/>
      <c r="AC140" s="81"/>
      <c r="AD140" s="107"/>
      <c r="AF140" s="76"/>
      <c r="AH140" s="76"/>
      <c r="AJ140" s="76"/>
      <c r="AL140" s="76"/>
      <c r="AN140" s="76"/>
    </row>
    <row r="141" spans="2:40" ht="12.75" x14ac:dyDescent="0.2">
      <c r="B141" s="67">
        <f t="shared" si="37"/>
        <v>86</v>
      </c>
      <c r="D141" s="84" t="s">
        <v>180</v>
      </c>
      <c r="F141" s="76">
        <v>0</v>
      </c>
      <c r="H141" s="77"/>
      <c r="K141" s="65">
        <v>0</v>
      </c>
      <c r="L141" s="76">
        <f t="shared" si="35"/>
        <v>0</v>
      </c>
      <c r="N141" s="67"/>
      <c r="O141" s="70">
        <v>0</v>
      </c>
      <c r="P141" s="91">
        <v>0</v>
      </c>
      <c r="R141" s="91">
        <v>0</v>
      </c>
      <c r="S141" s="91"/>
      <c r="T141" s="91">
        <v>0</v>
      </c>
      <c r="U141" s="91"/>
      <c r="V141" s="91">
        <v>0</v>
      </c>
      <c r="X141" s="91">
        <f t="shared" si="36"/>
        <v>0</v>
      </c>
      <c r="Z141" s="74"/>
      <c r="AB141" s="99"/>
      <c r="AC141" s="81"/>
      <c r="AD141" s="107"/>
      <c r="AF141" s="76"/>
      <c r="AH141" s="76"/>
      <c r="AJ141" s="76"/>
      <c r="AL141" s="76"/>
      <c r="AN141" s="76"/>
    </row>
    <row r="142" spans="2:40" ht="12.75" x14ac:dyDescent="0.2">
      <c r="B142" s="67">
        <f t="shared" si="37"/>
        <v>87</v>
      </c>
      <c r="D142" s="84" t="s">
        <v>102</v>
      </c>
      <c r="F142" s="76">
        <v>0</v>
      </c>
      <c r="H142" s="77"/>
      <c r="K142" s="65">
        <v>0</v>
      </c>
      <c r="L142" s="76">
        <f t="shared" si="35"/>
        <v>0</v>
      </c>
      <c r="N142" s="67"/>
      <c r="O142" s="70">
        <v>0</v>
      </c>
      <c r="P142" s="91">
        <v>0</v>
      </c>
      <c r="R142" s="91">
        <v>0</v>
      </c>
      <c r="S142" s="91"/>
      <c r="T142" s="91">
        <v>0</v>
      </c>
      <c r="U142" s="91"/>
      <c r="V142" s="91">
        <v>0</v>
      </c>
      <c r="X142" s="91">
        <f t="shared" si="36"/>
        <v>0</v>
      </c>
      <c r="Z142" s="74"/>
      <c r="AB142" s="99"/>
      <c r="AC142" s="81"/>
      <c r="AD142" s="107"/>
      <c r="AF142" s="76"/>
      <c r="AH142" s="76"/>
      <c r="AJ142" s="76"/>
      <c r="AL142" s="76"/>
      <c r="AN142" s="76"/>
    </row>
    <row r="143" spans="2:40" ht="12.75" x14ac:dyDescent="0.2">
      <c r="B143" s="67">
        <f t="shared" si="37"/>
        <v>88</v>
      </c>
      <c r="D143" s="84" t="s">
        <v>181</v>
      </c>
      <c r="F143" s="76">
        <v>0</v>
      </c>
      <c r="H143" s="77"/>
      <c r="K143" s="65">
        <v>0</v>
      </c>
      <c r="L143" s="76">
        <f t="shared" si="35"/>
        <v>0</v>
      </c>
      <c r="N143" s="67"/>
      <c r="O143" s="70">
        <v>0</v>
      </c>
      <c r="P143" s="91">
        <v>0</v>
      </c>
      <c r="R143" s="91">
        <v>0</v>
      </c>
      <c r="S143" s="91"/>
      <c r="T143" s="91">
        <v>0</v>
      </c>
      <c r="U143" s="91"/>
      <c r="V143" s="91">
        <v>0</v>
      </c>
      <c r="X143" s="91">
        <f t="shared" si="36"/>
        <v>0</v>
      </c>
      <c r="Z143" s="74"/>
      <c r="AB143" s="99"/>
      <c r="AC143" s="81"/>
      <c r="AD143" s="107"/>
      <c r="AF143" s="76"/>
      <c r="AH143" s="76"/>
      <c r="AJ143" s="76"/>
      <c r="AL143" s="76"/>
      <c r="AN143" s="76"/>
    </row>
    <row r="144" spans="2:40" ht="12.75" x14ac:dyDescent="0.2">
      <c r="D144" s="63" t="s">
        <v>27</v>
      </c>
      <c r="K144" s="65"/>
      <c r="N144" s="67"/>
      <c r="Z144" s="74"/>
      <c r="AB144" s="99"/>
      <c r="AF144" s="76"/>
      <c r="AH144" s="76"/>
      <c r="AJ144" s="76"/>
      <c r="AL144" s="76"/>
      <c r="AN144" s="76"/>
    </row>
    <row r="145" spans="2:40" ht="12.75" x14ac:dyDescent="0.2">
      <c r="B145" s="67">
        <f>B143+1</f>
        <v>89</v>
      </c>
      <c r="D145" s="84" t="s">
        <v>182</v>
      </c>
      <c r="F145" s="76">
        <v>7271.6222767735126</v>
      </c>
      <c r="H145" s="77"/>
      <c r="K145" s="65">
        <v>0</v>
      </c>
      <c r="L145" s="76">
        <f t="shared" ref="L145" si="38">F145-H145</f>
        <v>7271.6222767735126</v>
      </c>
      <c r="N145" s="26" t="s">
        <v>243</v>
      </c>
      <c r="O145" s="70">
        <v>51</v>
      </c>
      <c r="P145" s="91">
        <v>5527.431389630101</v>
      </c>
      <c r="R145" s="91">
        <v>1607.711951663088</v>
      </c>
      <c r="S145" s="91"/>
      <c r="T145" s="91">
        <v>136.47893548032394</v>
      </c>
      <c r="U145" s="91"/>
      <c r="V145" s="91">
        <v>0</v>
      </c>
      <c r="X145" s="91">
        <f t="shared" ref="X145" si="39">P145+R145+T145+V145</f>
        <v>7271.6222767735135</v>
      </c>
      <c r="Z145" s="74"/>
      <c r="AB145" s="99"/>
      <c r="AC145" s="81"/>
      <c r="AD145" s="107"/>
      <c r="AF145" s="76"/>
      <c r="AH145" s="76"/>
      <c r="AJ145" s="76"/>
      <c r="AL145" s="76"/>
      <c r="AN145" s="76"/>
    </row>
    <row r="146" spans="2:40" ht="12.75" x14ac:dyDescent="0.2">
      <c r="D146" s="63" t="s">
        <v>28</v>
      </c>
      <c r="N146" s="67"/>
      <c r="Z146" s="74"/>
      <c r="AB146" s="99"/>
      <c r="AF146" s="76"/>
      <c r="AH146" s="76"/>
      <c r="AJ146" s="76"/>
      <c r="AL146" s="76"/>
      <c r="AN146" s="76"/>
    </row>
    <row r="147" spans="2:40" ht="12.75" x14ac:dyDescent="0.2">
      <c r="B147" s="67">
        <f>B145+1</f>
        <v>90</v>
      </c>
      <c r="D147" s="84" t="s">
        <v>185</v>
      </c>
      <c r="F147" s="76">
        <v>0</v>
      </c>
      <c r="H147" s="77"/>
      <c r="K147" s="65">
        <v>0</v>
      </c>
      <c r="L147" s="76">
        <f t="shared" ref="L147:L149" si="40">F147-H147</f>
        <v>0</v>
      </c>
      <c r="N147" s="67"/>
      <c r="O147" s="70">
        <v>0</v>
      </c>
      <c r="P147" s="91">
        <v>0</v>
      </c>
      <c r="R147" s="91">
        <v>0</v>
      </c>
      <c r="S147" s="91"/>
      <c r="T147" s="91">
        <v>0</v>
      </c>
      <c r="U147" s="91"/>
      <c r="V147" s="91">
        <v>0</v>
      </c>
      <c r="X147" s="91">
        <f t="shared" ref="X147:X149" si="41">P147+R147+T147+V147</f>
        <v>0</v>
      </c>
      <c r="Z147" s="74"/>
      <c r="AB147" s="99"/>
      <c r="AC147" s="81"/>
      <c r="AD147" s="107"/>
      <c r="AF147" s="76"/>
      <c r="AH147" s="76"/>
      <c r="AJ147" s="76"/>
      <c r="AL147" s="76"/>
      <c r="AN147" s="76"/>
    </row>
    <row r="148" spans="2:40" ht="12.75" x14ac:dyDescent="0.2">
      <c r="B148" s="67">
        <f>B147+1</f>
        <v>91</v>
      </c>
      <c r="D148" s="84" t="s">
        <v>186</v>
      </c>
      <c r="F148" s="76">
        <v>0</v>
      </c>
      <c r="H148" s="77"/>
      <c r="K148" s="65">
        <v>0</v>
      </c>
      <c r="L148" s="76">
        <f t="shared" si="40"/>
        <v>0</v>
      </c>
      <c r="N148" s="67"/>
      <c r="O148" s="70">
        <v>0</v>
      </c>
      <c r="P148" s="91">
        <v>0</v>
      </c>
      <c r="R148" s="91">
        <v>0</v>
      </c>
      <c r="S148" s="91"/>
      <c r="T148" s="91">
        <v>0</v>
      </c>
      <c r="U148" s="91"/>
      <c r="V148" s="91">
        <v>0</v>
      </c>
      <c r="X148" s="91">
        <f t="shared" si="41"/>
        <v>0</v>
      </c>
      <c r="Z148" s="74"/>
      <c r="AB148" s="99"/>
      <c r="AC148" s="81"/>
      <c r="AD148" s="107"/>
      <c r="AF148" s="76"/>
      <c r="AH148" s="76"/>
      <c r="AJ148" s="76"/>
      <c r="AL148" s="76"/>
      <c r="AN148" s="76"/>
    </row>
    <row r="149" spans="2:40" ht="12.75" x14ac:dyDescent="0.2">
      <c r="B149" s="67">
        <f t="shared" ref="B149" si="42">B148+1</f>
        <v>92</v>
      </c>
      <c r="D149" s="84" t="s">
        <v>187</v>
      </c>
      <c r="F149" s="76">
        <v>0</v>
      </c>
      <c r="H149" s="77"/>
      <c r="K149" s="65">
        <v>0</v>
      </c>
      <c r="L149" s="76">
        <f t="shared" si="40"/>
        <v>0</v>
      </c>
      <c r="N149" s="67"/>
      <c r="O149" s="70">
        <v>0</v>
      </c>
      <c r="P149" s="91">
        <v>0</v>
      </c>
      <c r="R149" s="91">
        <v>0</v>
      </c>
      <c r="S149" s="91"/>
      <c r="T149" s="91">
        <v>0</v>
      </c>
      <c r="U149" s="91"/>
      <c r="V149" s="91">
        <v>0</v>
      </c>
      <c r="X149" s="91">
        <f t="shared" si="41"/>
        <v>0</v>
      </c>
      <c r="Z149" s="74"/>
      <c r="AB149" s="99"/>
      <c r="AC149" s="81"/>
      <c r="AD149" s="107"/>
      <c r="AF149" s="76"/>
      <c r="AH149" s="76"/>
      <c r="AJ149" s="76"/>
      <c r="AL149" s="76"/>
      <c r="AN149" s="76"/>
    </row>
    <row r="150" spans="2:40" ht="12.75" x14ac:dyDescent="0.2">
      <c r="D150" s="63" t="s">
        <v>29</v>
      </c>
      <c r="N150" s="67"/>
      <c r="Z150" s="74"/>
      <c r="AB150" s="99"/>
      <c r="AF150" s="76"/>
      <c r="AH150" s="76"/>
      <c r="AJ150" s="76"/>
      <c r="AL150" s="76"/>
      <c r="AN150" s="76"/>
    </row>
    <row r="151" spans="2:40" ht="12.75" x14ac:dyDescent="0.2">
      <c r="B151" s="67">
        <f>B149+1</f>
        <v>93</v>
      </c>
      <c r="D151" s="84" t="s">
        <v>168</v>
      </c>
      <c r="F151" s="76">
        <v>0</v>
      </c>
      <c r="H151" s="77"/>
      <c r="K151" s="65">
        <v>0</v>
      </c>
      <c r="L151" s="76">
        <f t="shared" ref="L151:L160" si="43">F151-H151</f>
        <v>0</v>
      </c>
      <c r="N151" s="67"/>
      <c r="O151" s="70">
        <v>0</v>
      </c>
      <c r="P151" s="91">
        <v>0</v>
      </c>
      <c r="R151" s="91">
        <v>0</v>
      </c>
      <c r="S151" s="91"/>
      <c r="T151" s="91">
        <v>0</v>
      </c>
      <c r="U151" s="91"/>
      <c r="V151" s="91">
        <v>0</v>
      </c>
      <c r="X151" s="91">
        <f t="shared" ref="X151:X157" si="44">P151+R151+T151+V151</f>
        <v>0</v>
      </c>
      <c r="Z151" s="74"/>
      <c r="AB151" s="99"/>
      <c r="AC151" s="81"/>
      <c r="AD151" s="107"/>
      <c r="AF151" s="76"/>
      <c r="AH151" s="76"/>
      <c r="AJ151" s="76"/>
      <c r="AL151" s="76"/>
      <c r="AN151" s="76"/>
    </row>
    <row r="152" spans="2:40" ht="12.75" x14ac:dyDescent="0.2">
      <c r="B152" s="67">
        <f>B151+1</f>
        <v>94</v>
      </c>
      <c r="D152" s="84" t="s">
        <v>189</v>
      </c>
      <c r="F152" s="76">
        <v>0</v>
      </c>
      <c r="H152" s="77"/>
      <c r="K152" s="65">
        <v>0</v>
      </c>
      <c r="L152" s="76">
        <f t="shared" si="43"/>
        <v>0</v>
      </c>
      <c r="N152" s="67"/>
      <c r="O152" s="70">
        <v>0</v>
      </c>
      <c r="P152" s="91">
        <v>0</v>
      </c>
      <c r="R152" s="91">
        <v>0</v>
      </c>
      <c r="S152" s="91"/>
      <c r="T152" s="91">
        <v>0</v>
      </c>
      <c r="U152" s="91"/>
      <c r="V152" s="91">
        <v>0</v>
      </c>
      <c r="X152" s="91">
        <f t="shared" si="44"/>
        <v>0</v>
      </c>
      <c r="Z152" s="74"/>
      <c r="AB152" s="99"/>
      <c r="AC152" s="81"/>
      <c r="AD152" s="107"/>
      <c r="AF152" s="76"/>
      <c r="AH152" s="76"/>
      <c r="AJ152" s="76"/>
      <c r="AL152" s="76"/>
      <c r="AN152" s="76"/>
    </row>
    <row r="153" spans="2:40" ht="12.75" x14ac:dyDescent="0.2">
      <c r="B153" s="67">
        <f>B152+1</f>
        <v>95</v>
      </c>
      <c r="D153" s="84" t="s">
        <v>190</v>
      </c>
      <c r="F153" s="76">
        <v>0</v>
      </c>
      <c r="H153" s="77"/>
      <c r="K153" s="65">
        <v>0</v>
      </c>
      <c r="L153" s="76">
        <f t="shared" si="43"/>
        <v>0</v>
      </c>
      <c r="N153" s="67"/>
      <c r="O153" s="70">
        <v>0</v>
      </c>
      <c r="P153" s="91">
        <v>0</v>
      </c>
      <c r="R153" s="91">
        <v>0</v>
      </c>
      <c r="S153" s="91"/>
      <c r="T153" s="91">
        <v>0</v>
      </c>
      <c r="U153" s="91"/>
      <c r="V153" s="91">
        <v>0</v>
      </c>
      <c r="X153" s="91">
        <f t="shared" si="44"/>
        <v>0</v>
      </c>
      <c r="Z153" s="74"/>
      <c r="AB153" s="99"/>
      <c r="AC153" s="81"/>
      <c r="AD153" s="107"/>
      <c r="AF153" s="76"/>
      <c r="AH153" s="76"/>
      <c r="AJ153" s="76"/>
      <c r="AL153" s="76"/>
      <c r="AN153" s="76"/>
    </row>
    <row r="154" spans="2:40" ht="12.75" x14ac:dyDescent="0.2">
      <c r="B154" s="67">
        <f t="shared" ref="B154:B157" si="45">B153+1</f>
        <v>96</v>
      </c>
      <c r="D154" s="84" t="s">
        <v>191</v>
      </c>
      <c r="F154" s="76">
        <v>0</v>
      </c>
      <c r="H154" s="77"/>
      <c r="K154" s="65">
        <v>0</v>
      </c>
      <c r="L154" s="76">
        <f t="shared" si="43"/>
        <v>0</v>
      </c>
      <c r="N154" s="67"/>
      <c r="O154" s="70">
        <v>0</v>
      </c>
      <c r="P154" s="91">
        <v>0</v>
      </c>
      <c r="R154" s="91">
        <v>0</v>
      </c>
      <c r="S154" s="91"/>
      <c r="T154" s="91">
        <v>0</v>
      </c>
      <c r="U154" s="91"/>
      <c r="V154" s="91">
        <v>0</v>
      </c>
      <c r="X154" s="91">
        <f t="shared" si="44"/>
        <v>0</v>
      </c>
      <c r="Z154" s="74"/>
      <c r="AB154" s="99"/>
      <c r="AC154" s="81"/>
      <c r="AD154" s="107"/>
      <c r="AF154" s="76"/>
      <c r="AH154" s="76"/>
      <c r="AJ154" s="76"/>
      <c r="AL154" s="76"/>
      <c r="AN154" s="76"/>
    </row>
    <row r="155" spans="2:40" ht="12.75" x14ac:dyDescent="0.2">
      <c r="B155" s="67">
        <f t="shared" si="45"/>
        <v>97</v>
      </c>
      <c r="D155" s="84" t="s">
        <v>192</v>
      </c>
      <c r="F155" s="76">
        <v>0</v>
      </c>
      <c r="H155" s="77"/>
      <c r="K155" s="65">
        <v>0</v>
      </c>
      <c r="L155" s="76">
        <f t="shared" si="43"/>
        <v>0</v>
      </c>
      <c r="N155" s="67"/>
      <c r="O155" s="70">
        <v>0</v>
      </c>
      <c r="P155" s="91">
        <v>0</v>
      </c>
      <c r="R155" s="91">
        <v>0</v>
      </c>
      <c r="S155" s="91"/>
      <c r="T155" s="91">
        <v>0</v>
      </c>
      <c r="U155" s="91"/>
      <c r="V155" s="91">
        <v>0</v>
      </c>
      <c r="X155" s="91">
        <f t="shared" si="44"/>
        <v>0</v>
      </c>
      <c r="Z155" s="74"/>
      <c r="AB155" s="99"/>
      <c r="AC155" s="81"/>
      <c r="AD155" s="107"/>
      <c r="AF155" s="76"/>
      <c r="AH155" s="76"/>
      <c r="AJ155" s="76"/>
      <c r="AL155" s="76"/>
      <c r="AN155" s="76"/>
    </row>
    <row r="156" spans="2:40" ht="12.75" x14ac:dyDescent="0.2">
      <c r="B156" s="67">
        <f t="shared" si="45"/>
        <v>98</v>
      </c>
      <c r="D156" s="84" t="s">
        <v>193</v>
      </c>
      <c r="F156" s="76">
        <v>0</v>
      </c>
      <c r="H156" s="77"/>
      <c r="K156" s="65">
        <v>0</v>
      </c>
      <c r="L156" s="76">
        <f t="shared" si="43"/>
        <v>0</v>
      </c>
      <c r="N156" s="67"/>
      <c r="O156" s="70">
        <v>0</v>
      </c>
      <c r="P156" s="91">
        <v>0</v>
      </c>
      <c r="R156" s="91">
        <v>0</v>
      </c>
      <c r="S156" s="91"/>
      <c r="T156" s="91">
        <v>0</v>
      </c>
      <c r="U156" s="91"/>
      <c r="V156" s="91">
        <v>0</v>
      </c>
      <c r="X156" s="91">
        <f t="shared" si="44"/>
        <v>0</v>
      </c>
      <c r="Z156" s="74"/>
      <c r="AB156" s="99"/>
      <c r="AC156" s="81"/>
      <c r="AD156" s="107"/>
      <c r="AF156" s="76"/>
      <c r="AH156" s="76"/>
      <c r="AJ156" s="76"/>
      <c r="AL156" s="76"/>
      <c r="AN156" s="76"/>
    </row>
    <row r="157" spans="2:40" ht="12.75" x14ac:dyDescent="0.2">
      <c r="B157" s="67">
        <f t="shared" si="45"/>
        <v>99</v>
      </c>
      <c r="D157" s="84" t="s">
        <v>194</v>
      </c>
      <c r="F157" s="76">
        <v>0</v>
      </c>
      <c r="H157" s="77"/>
      <c r="K157" s="65">
        <v>0</v>
      </c>
      <c r="L157" s="76">
        <f t="shared" si="43"/>
        <v>0</v>
      </c>
      <c r="N157" s="67"/>
      <c r="O157" s="70">
        <v>0</v>
      </c>
      <c r="P157" s="91">
        <v>0</v>
      </c>
      <c r="R157" s="91">
        <v>0</v>
      </c>
      <c r="S157" s="91"/>
      <c r="T157" s="91">
        <v>0</v>
      </c>
      <c r="U157" s="91"/>
      <c r="V157" s="91">
        <v>0</v>
      </c>
      <c r="X157" s="91">
        <f t="shared" si="44"/>
        <v>0</v>
      </c>
      <c r="Z157" s="74"/>
      <c r="AB157" s="99"/>
      <c r="AC157" s="81"/>
      <c r="AD157" s="107"/>
      <c r="AF157" s="76"/>
      <c r="AH157" s="76"/>
      <c r="AJ157" s="76"/>
      <c r="AL157" s="76"/>
      <c r="AN157" s="76"/>
    </row>
    <row r="158" spans="2:40" ht="12.75" x14ac:dyDescent="0.2">
      <c r="D158" s="63" t="s">
        <v>30</v>
      </c>
      <c r="N158" s="67"/>
      <c r="P158" s="91"/>
      <c r="R158" s="91"/>
      <c r="S158" s="91"/>
      <c r="T158" s="91"/>
      <c r="U158" s="91"/>
      <c r="V158" s="91"/>
      <c r="X158" s="91"/>
      <c r="Z158" s="74"/>
      <c r="AB158" s="99"/>
      <c r="AF158" s="76"/>
      <c r="AH158" s="76"/>
      <c r="AJ158" s="76"/>
      <c r="AL158" s="76"/>
      <c r="AN158" s="76"/>
    </row>
    <row r="159" spans="2:40" ht="12.75" x14ac:dyDescent="0.2">
      <c r="B159" s="67">
        <f>B157+1</f>
        <v>100</v>
      </c>
      <c r="D159" s="84" t="s">
        <v>31</v>
      </c>
      <c r="F159" s="76">
        <v>10406.16849402005</v>
      </c>
      <c r="H159" s="77"/>
      <c r="K159" s="65">
        <v>0</v>
      </c>
      <c r="L159" s="76">
        <f t="shared" si="43"/>
        <v>10406.16849402005</v>
      </c>
      <c r="N159" s="26" t="s">
        <v>253</v>
      </c>
      <c r="O159" s="70">
        <v>48</v>
      </c>
      <c r="P159" s="91">
        <v>7367.8795497630035</v>
      </c>
      <c r="R159" s="91">
        <v>2800.5498046649582</v>
      </c>
      <c r="S159" s="91"/>
      <c r="T159" s="91">
        <v>237.73913959209025</v>
      </c>
      <c r="U159" s="91"/>
      <c r="V159" s="91">
        <v>0</v>
      </c>
      <c r="X159" s="91">
        <f t="shared" ref="X159:X160" si="46">P159+R159+T159+V159</f>
        <v>10406.16849402005</v>
      </c>
      <c r="Z159" s="74"/>
      <c r="AB159" s="99"/>
      <c r="AC159" s="81"/>
      <c r="AD159" s="107"/>
      <c r="AF159" s="76"/>
      <c r="AH159" s="76"/>
      <c r="AJ159" s="76"/>
      <c r="AL159" s="76"/>
      <c r="AN159" s="76"/>
    </row>
    <row r="160" spans="2:40" ht="12.75" x14ac:dyDescent="0.2">
      <c r="B160" s="67">
        <f>B159+1</f>
        <v>101</v>
      </c>
      <c r="D160" s="84" t="s">
        <v>32</v>
      </c>
      <c r="F160" s="76">
        <v>13722.899779797006</v>
      </c>
      <c r="H160" s="81"/>
      <c r="K160" s="65">
        <v>0</v>
      </c>
      <c r="L160" s="76">
        <f t="shared" si="43"/>
        <v>13722.899779797006</v>
      </c>
      <c r="N160" s="26" t="s">
        <v>254</v>
      </c>
      <c r="O160" s="70">
        <v>54</v>
      </c>
      <c r="P160" s="99">
        <v>9545.887545314863</v>
      </c>
      <c r="R160" s="99">
        <v>3850.1706098340132</v>
      </c>
      <c r="S160" s="99"/>
      <c r="T160" s="99">
        <v>326.84162464812761</v>
      </c>
      <c r="U160" s="99"/>
      <c r="V160" s="99">
        <v>0</v>
      </c>
      <c r="X160" s="99">
        <f t="shared" si="46"/>
        <v>13722.899779797004</v>
      </c>
      <c r="Z160" s="74"/>
      <c r="AB160" s="99"/>
      <c r="AC160" s="81"/>
      <c r="AD160" s="107"/>
      <c r="AF160" s="76"/>
      <c r="AH160" s="76"/>
      <c r="AJ160" s="76"/>
      <c r="AL160" s="76"/>
      <c r="AN160" s="76"/>
    </row>
    <row r="161" spans="2:40" ht="12.75" x14ac:dyDescent="0.2">
      <c r="N161" s="67"/>
      <c r="S161" s="91"/>
      <c r="U161" s="91"/>
      <c r="Z161" s="74"/>
      <c r="AB161" s="99"/>
    </row>
    <row r="162" spans="2:40" ht="12.75" x14ac:dyDescent="0.2">
      <c r="B162" s="67">
        <f>B160+1</f>
        <v>102</v>
      </c>
      <c r="D162" s="63" t="s">
        <v>200</v>
      </c>
      <c r="F162" s="79">
        <f>SUM(F116:F160)</f>
        <v>83789.27223971051</v>
      </c>
      <c r="H162" s="79">
        <f>SUM(H115:H160)</f>
        <v>2341.028111287892</v>
      </c>
      <c r="L162" s="79">
        <f>SUM(L116:L160)</f>
        <v>81448.244128422622</v>
      </c>
      <c r="P162" s="101">
        <f>SUM(P115:P160)</f>
        <v>49499.528677272407</v>
      </c>
      <c r="R162" s="101">
        <f>SUM(R115:R160)</f>
        <v>18810.678058975769</v>
      </c>
      <c r="S162" s="91"/>
      <c r="T162" s="101">
        <f>SUM(T115:T160)</f>
        <v>1343.4780311613579</v>
      </c>
      <c r="U162" s="91"/>
      <c r="V162" s="101">
        <f>SUM(V115:V160)</f>
        <v>14135.587472300971</v>
      </c>
      <c r="X162" s="101">
        <f>SUM(X115:X160)</f>
        <v>83789.272239710524</v>
      </c>
      <c r="Z162" s="74"/>
      <c r="AB162" s="99"/>
      <c r="AC162" s="81"/>
      <c r="AF162" s="81"/>
      <c r="AH162" s="81"/>
      <c r="AJ162" s="81"/>
      <c r="AL162" s="81"/>
      <c r="AN162" s="81"/>
    </row>
    <row r="163" spans="2:40" ht="12.75" x14ac:dyDescent="0.2">
      <c r="S163" s="91"/>
      <c r="U163" s="91"/>
      <c r="Z163" s="74"/>
      <c r="AB163" s="99"/>
    </row>
    <row r="164" spans="2:40" ht="13.5" thickBot="1" x14ac:dyDescent="0.25">
      <c r="B164" s="67">
        <f>B162+1</f>
        <v>103</v>
      </c>
      <c r="D164" s="63" t="s">
        <v>201</v>
      </c>
      <c r="F164" s="85">
        <f>F162+F104+F109+F108+F97</f>
        <v>193487.49708184868</v>
      </c>
      <c r="H164" s="85">
        <f>H162+H102+H109+H108+H97</f>
        <v>3486.8164338721635</v>
      </c>
      <c r="L164" s="85">
        <f>L162+L104+L109+L108+L97</f>
        <v>190000.68064797649</v>
      </c>
      <c r="P164" s="108">
        <f>P162+P104+P109+P108+P97</f>
        <v>106265.51371986591</v>
      </c>
      <c r="R164" s="108">
        <f>R162+R104+R109+R108+R97</f>
        <v>67317.433307812898</v>
      </c>
      <c r="S164" s="91"/>
      <c r="T164" s="108">
        <f>T162+T104+T109+T108+T97</f>
        <v>5768.9625818688937</v>
      </c>
      <c r="U164" s="91"/>
      <c r="V164" s="108">
        <f>V162+V104+V109+V108+V97</f>
        <v>14135.587472300971</v>
      </c>
      <c r="X164" s="108">
        <f>X162+X104+X109+X108+X97</f>
        <v>193487.49708184868</v>
      </c>
      <c r="Z164" s="74"/>
      <c r="AB164" s="99"/>
      <c r="AF164" s="105"/>
      <c r="AH164" s="105"/>
      <c r="AJ164" s="105"/>
      <c r="AL164" s="105"/>
      <c r="AN164" s="105"/>
    </row>
    <row r="165" spans="2:40" ht="13.5" thickTop="1" x14ac:dyDescent="0.2">
      <c r="F165" s="76"/>
      <c r="H165" s="76"/>
      <c r="L165" s="76"/>
      <c r="P165" s="109"/>
      <c r="R165" s="109"/>
      <c r="S165" s="91"/>
      <c r="T165" s="109"/>
      <c r="U165" s="91"/>
      <c r="V165" s="109"/>
      <c r="X165" s="109"/>
      <c r="Z165" s="74"/>
      <c r="AB165" s="99"/>
    </row>
    <row r="166" spans="2:40" ht="12.75" x14ac:dyDescent="0.2">
      <c r="F166" s="76"/>
      <c r="H166" s="76"/>
      <c r="L166" s="76"/>
      <c r="P166" s="92"/>
      <c r="S166" s="91"/>
      <c r="U166" s="91"/>
      <c r="Z166" s="74"/>
      <c r="AB166" s="99"/>
      <c r="AH166" s="105"/>
      <c r="AJ166" s="105"/>
      <c r="AL166" s="105"/>
      <c r="AN166" s="105"/>
    </row>
    <row r="167" spans="2:40" ht="12.75" x14ac:dyDescent="0.2">
      <c r="F167" s="76"/>
      <c r="H167" s="76"/>
      <c r="L167" s="76"/>
      <c r="S167" s="91"/>
      <c r="U167" s="91"/>
      <c r="Z167" s="74"/>
    </row>
    <row r="168" spans="2:40" ht="12.75" x14ac:dyDescent="0.2">
      <c r="D168" s="72" t="s">
        <v>35</v>
      </c>
      <c r="S168" s="91"/>
      <c r="U168" s="91"/>
      <c r="Z168" s="74"/>
    </row>
    <row r="169" spans="2:40" ht="12.75" x14ac:dyDescent="0.2">
      <c r="D169" s="72"/>
      <c r="F169" s="76"/>
      <c r="H169" s="77"/>
      <c r="K169" s="65"/>
      <c r="L169" s="76"/>
      <c r="O169" s="70"/>
      <c r="P169" s="91"/>
      <c r="R169" s="91"/>
      <c r="S169" s="91"/>
      <c r="T169" s="91"/>
      <c r="U169" s="91"/>
      <c r="V169" s="91"/>
      <c r="X169" s="91"/>
      <c r="Z169" s="74"/>
      <c r="AB169" s="99"/>
    </row>
    <row r="170" spans="2:40" ht="12.75" x14ac:dyDescent="0.2">
      <c r="B170" s="67">
        <f>B164+1</f>
        <v>104</v>
      </c>
      <c r="D170" s="63" t="s">
        <v>202</v>
      </c>
      <c r="F170" s="76">
        <v>0</v>
      </c>
      <c r="H170" s="77"/>
      <c r="K170" s="65">
        <v>0</v>
      </c>
      <c r="L170" s="76">
        <f t="shared" ref="L170:L176" si="47">F170-H170</f>
        <v>0</v>
      </c>
      <c r="O170" s="70">
        <v>0</v>
      </c>
      <c r="P170" s="91">
        <v>0</v>
      </c>
      <c r="R170" s="91">
        <v>0</v>
      </c>
      <c r="S170" s="91"/>
      <c r="T170" s="91">
        <v>0</v>
      </c>
      <c r="U170" s="91"/>
      <c r="V170" s="91">
        <v>0</v>
      </c>
      <c r="X170" s="91">
        <f t="shared" ref="X170:X176" si="48">P170+R170+T170+V170</f>
        <v>0</v>
      </c>
      <c r="Z170" s="74"/>
      <c r="AB170" s="99"/>
    </row>
    <row r="171" spans="2:40" ht="12.75" x14ac:dyDescent="0.2">
      <c r="B171" s="67">
        <f t="shared" ref="B171:B176" si="49">B170+1</f>
        <v>105</v>
      </c>
      <c r="D171" s="63" t="s">
        <v>203</v>
      </c>
      <c r="F171" s="76">
        <v>0</v>
      </c>
      <c r="H171" s="77"/>
      <c r="J171" s="65"/>
      <c r="K171" s="65">
        <v>0</v>
      </c>
      <c r="L171" s="76">
        <f t="shared" si="47"/>
        <v>0</v>
      </c>
      <c r="O171" s="70">
        <v>0</v>
      </c>
      <c r="P171" s="91">
        <v>0</v>
      </c>
      <c r="R171" s="91">
        <v>0</v>
      </c>
      <c r="S171" s="91"/>
      <c r="T171" s="91">
        <v>0</v>
      </c>
      <c r="U171" s="91"/>
      <c r="V171" s="91">
        <v>0</v>
      </c>
      <c r="X171" s="91">
        <f t="shared" si="48"/>
        <v>0</v>
      </c>
      <c r="Z171" s="74"/>
      <c r="AB171" s="99"/>
    </row>
    <row r="172" spans="2:40" ht="12.75" x14ac:dyDescent="0.2">
      <c r="B172" s="67">
        <f t="shared" si="49"/>
        <v>106</v>
      </c>
      <c r="D172" s="63" t="s">
        <v>204</v>
      </c>
      <c r="F172" s="76">
        <v>0</v>
      </c>
      <c r="H172" s="77"/>
      <c r="J172" s="65"/>
      <c r="K172" s="65">
        <v>0</v>
      </c>
      <c r="L172" s="76">
        <f t="shared" si="47"/>
        <v>0</v>
      </c>
      <c r="O172" s="70">
        <v>0</v>
      </c>
      <c r="P172" s="91">
        <v>0</v>
      </c>
      <c r="R172" s="91">
        <v>0</v>
      </c>
      <c r="S172" s="91"/>
      <c r="T172" s="91">
        <v>0</v>
      </c>
      <c r="U172" s="91"/>
      <c r="V172" s="91">
        <v>0</v>
      </c>
      <c r="X172" s="91">
        <f t="shared" si="48"/>
        <v>0</v>
      </c>
      <c r="Z172" s="74"/>
      <c r="AB172" s="99"/>
    </row>
    <row r="173" spans="2:40" ht="12.75" x14ac:dyDescent="0.2">
      <c r="B173" s="67">
        <f t="shared" si="49"/>
        <v>107</v>
      </c>
      <c r="D173" s="63" t="s">
        <v>205</v>
      </c>
      <c r="F173" s="76">
        <v>0</v>
      </c>
      <c r="H173" s="77"/>
      <c r="J173" s="65"/>
      <c r="K173" s="65">
        <v>0</v>
      </c>
      <c r="L173" s="76">
        <f t="shared" si="47"/>
        <v>0</v>
      </c>
      <c r="O173" s="70">
        <v>0</v>
      </c>
      <c r="P173" s="91">
        <v>0</v>
      </c>
      <c r="R173" s="91">
        <v>0</v>
      </c>
      <c r="S173" s="91"/>
      <c r="T173" s="91">
        <v>0</v>
      </c>
      <c r="U173" s="91"/>
      <c r="V173" s="91">
        <v>0</v>
      </c>
      <c r="X173" s="91">
        <f t="shared" si="48"/>
        <v>0</v>
      </c>
      <c r="Z173" s="74"/>
      <c r="AB173" s="99"/>
    </row>
    <row r="174" spans="2:40" ht="12.75" x14ac:dyDescent="0.2">
      <c r="B174" s="67">
        <f t="shared" si="49"/>
        <v>108</v>
      </c>
      <c r="D174" s="63" t="s">
        <v>206</v>
      </c>
      <c r="F174" s="76">
        <v>0</v>
      </c>
      <c r="H174" s="77"/>
      <c r="J174" s="65"/>
      <c r="K174" s="65">
        <v>0</v>
      </c>
      <c r="L174" s="76">
        <f t="shared" si="47"/>
        <v>0</v>
      </c>
      <c r="O174" s="70">
        <v>0</v>
      </c>
      <c r="P174" s="91">
        <v>0</v>
      </c>
      <c r="R174" s="91">
        <v>0</v>
      </c>
      <c r="S174" s="91"/>
      <c r="T174" s="91">
        <v>0</v>
      </c>
      <c r="U174" s="91"/>
      <c r="V174" s="91">
        <v>0</v>
      </c>
      <c r="X174" s="91">
        <f t="shared" si="48"/>
        <v>0</v>
      </c>
      <c r="Z174" s="74"/>
      <c r="AB174" s="99"/>
    </row>
    <row r="175" spans="2:40" ht="12.75" x14ac:dyDescent="0.2">
      <c r="B175" s="67">
        <f t="shared" si="49"/>
        <v>109</v>
      </c>
      <c r="D175" s="63" t="s">
        <v>207</v>
      </c>
      <c r="F175" s="76">
        <v>0</v>
      </c>
      <c r="H175" s="77"/>
      <c r="J175" s="65"/>
      <c r="K175" s="65">
        <v>0</v>
      </c>
      <c r="L175" s="76">
        <f t="shared" si="47"/>
        <v>0</v>
      </c>
      <c r="O175" s="70">
        <v>0</v>
      </c>
      <c r="P175" s="91">
        <v>0</v>
      </c>
      <c r="R175" s="91">
        <v>0</v>
      </c>
      <c r="S175" s="91"/>
      <c r="T175" s="91">
        <v>0</v>
      </c>
      <c r="U175" s="91"/>
      <c r="V175" s="91">
        <v>0</v>
      </c>
      <c r="X175" s="91">
        <f t="shared" si="48"/>
        <v>0</v>
      </c>
      <c r="Z175" s="74"/>
      <c r="AB175" s="99"/>
    </row>
    <row r="176" spans="2:40" ht="12.75" x14ac:dyDescent="0.2">
      <c r="B176" s="67">
        <f t="shared" si="49"/>
        <v>110</v>
      </c>
      <c r="D176" s="63" t="s">
        <v>208</v>
      </c>
      <c r="F176" s="76">
        <v>0</v>
      </c>
      <c r="H176" s="77"/>
      <c r="J176" s="65"/>
      <c r="K176" s="65">
        <v>0</v>
      </c>
      <c r="L176" s="76">
        <f t="shared" si="47"/>
        <v>0</v>
      </c>
      <c r="O176" s="70">
        <v>0</v>
      </c>
      <c r="P176" s="91">
        <v>0</v>
      </c>
      <c r="R176" s="91">
        <v>0</v>
      </c>
      <c r="S176" s="91"/>
      <c r="T176" s="91">
        <v>0</v>
      </c>
      <c r="U176" s="91"/>
      <c r="V176" s="91">
        <v>0</v>
      </c>
      <c r="X176" s="91">
        <f t="shared" si="48"/>
        <v>0</v>
      </c>
      <c r="Z176" s="74"/>
      <c r="AB176" s="99"/>
    </row>
    <row r="177" spans="2:28" ht="12.75" x14ac:dyDescent="0.2">
      <c r="S177" s="91"/>
      <c r="U177" s="91"/>
      <c r="Z177" s="74"/>
      <c r="AB177" s="99"/>
    </row>
    <row r="178" spans="2:28" ht="12.75" x14ac:dyDescent="0.2">
      <c r="B178" s="67">
        <f>B176+1</f>
        <v>111</v>
      </c>
      <c r="D178" s="63" t="s">
        <v>209</v>
      </c>
      <c r="F178" s="78">
        <f>SUM(F170:F176)</f>
        <v>0</v>
      </c>
      <c r="H178" s="78">
        <f>SUM(H170:H176)</f>
        <v>0</v>
      </c>
      <c r="J178" s="65"/>
      <c r="L178" s="78">
        <f>SUM(L170:L176)</f>
        <v>0</v>
      </c>
      <c r="P178" s="103">
        <f>SUM(P170:P176)</f>
        <v>0</v>
      </c>
      <c r="R178" s="103">
        <f>SUM(R170:R176)</f>
        <v>0</v>
      </c>
      <c r="S178" s="91"/>
      <c r="T178" s="103">
        <f>SUM(T170:T176)</f>
        <v>0</v>
      </c>
      <c r="U178" s="91"/>
      <c r="V178" s="103">
        <f>SUM(V170:V176)</f>
        <v>0</v>
      </c>
      <c r="X178" s="103">
        <f>SUM(X170:X176)</f>
        <v>0</v>
      </c>
      <c r="Z178" s="74"/>
      <c r="AB178" s="99"/>
    </row>
    <row r="179" spans="2:28" ht="12.75" x14ac:dyDescent="0.2">
      <c r="S179" s="91"/>
      <c r="U179" s="91"/>
      <c r="Z179" s="74"/>
      <c r="AB179" s="99"/>
    </row>
    <row r="180" spans="2:28" ht="13.5" thickBot="1" x14ac:dyDescent="0.25">
      <c r="B180" s="67">
        <f>B178+1</f>
        <v>112</v>
      </c>
      <c r="D180" s="63" t="s">
        <v>36</v>
      </c>
      <c r="F180" s="85">
        <f>F164-F178</f>
        <v>193487.49708184868</v>
      </c>
      <c r="H180" s="85">
        <f>H164-H178</f>
        <v>3486.8164338721635</v>
      </c>
      <c r="L180" s="85">
        <f>L164-L178</f>
        <v>190000.68064797649</v>
      </c>
      <c r="P180" s="108">
        <f>P164-P178</f>
        <v>106265.51371986591</v>
      </c>
      <c r="R180" s="108">
        <f>R164-R178</f>
        <v>67317.433307812898</v>
      </c>
      <c r="S180" s="91"/>
      <c r="T180" s="108">
        <f>T164-T178</f>
        <v>5768.9625818688937</v>
      </c>
      <c r="U180" s="91"/>
      <c r="V180" s="108">
        <f>V164-V178</f>
        <v>14135.587472300971</v>
      </c>
      <c r="X180" s="108">
        <f>X164-X178</f>
        <v>193487.49708184868</v>
      </c>
      <c r="Z180" s="74"/>
      <c r="AB180" s="99"/>
    </row>
    <row r="181" spans="2:28" ht="13.5" thickTop="1" x14ac:dyDescent="0.2">
      <c r="D181" s="63" t="s">
        <v>255</v>
      </c>
      <c r="S181" s="91"/>
      <c r="U181" s="91"/>
      <c r="AB181" s="99"/>
    </row>
    <row r="182" spans="2:28" ht="12.75" x14ac:dyDescent="0.2">
      <c r="D182" s="63" t="s">
        <v>224</v>
      </c>
      <c r="R182" s="91"/>
      <c r="AB182" s="99"/>
    </row>
    <row r="183" spans="2:28" ht="12.75" x14ac:dyDescent="0.2">
      <c r="L183" s="76"/>
      <c r="R183" s="91"/>
    </row>
    <row r="184" spans="2:28" ht="12.75" x14ac:dyDescent="0.2"/>
    <row r="185" spans="2:28" ht="12.75" x14ac:dyDescent="0.2"/>
    <row r="186" spans="2:28" ht="12.75" x14ac:dyDescent="0.2"/>
    <row r="187" spans="2:28" ht="12.75" x14ac:dyDescent="0.2"/>
    <row r="188" spans="2:28" ht="12.75" x14ac:dyDescent="0.2"/>
    <row r="189" spans="2:28" ht="12.75" x14ac:dyDescent="0.2"/>
    <row r="190" spans="2:28" ht="12.75" x14ac:dyDescent="0.2"/>
    <row r="191" spans="2:28" ht="12.75" x14ac:dyDescent="0.2"/>
    <row r="192" spans="2:28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4" ht="12.75" x14ac:dyDescent="0.2"/>
    <row r="295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</sheetData>
  <mergeCells count="4">
    <mergeCell ref="B5:X5"/>
    <mergeCell ref="B6:X6"/>
    <mergeCell ref="B7:X7"/>
    <mergeCell ref="P10:T10"/>
  </mergeCells>
  <pageMargins left="0.7" right="0.7" top="0.75" bottom="0.75" header="0.3" footer="0.3"/>
  <pageSetup scale="55" fitToHeight="0" orientation="landscape" blackAndWhite="1" r:id="rId1"/>
  <headerFooter scaleWithDoc="0">
    <oddHeader xml:space="preserve">&amp;R&amp;"Arial,Regular"&amp;10Filed: 2025-02-28
EB-2025-0064
Phase 3 Exhibit 7
Tab 3
Schedule 2
Attachment 5
Page &amp;P of &amp;N
</oddHeader>
  </headerFooter>
  <rowBreaks count="4" manualBreakCount="4">
    <brk id="58" max="21" man="1"/>
    <brk id="111" max="21" man="1"/>
    <brk id="164" max="21" man="1"/>
    <brk id="18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9888-B1A1-476C-B3FB-D9BFDE106516}">
  <sheetPr>
    <pageSetUpPr fitToPage="1"/>
  </sheetPr>
  <dimension ref="B1:AZ181"/>
  <sheetViews>
    <sheetView showGridLines="0" view="pageLayout" topLeftCell="B1" zoomScale="85" zoomScaleNormal="100" zoomScaleSheetLayoutView="80" zoomScalePageLayoutView="85" workbookViewId="0">
      <selection activeCell="B7" sqref="B7:AD7"/>
    </sheetView>
  </sheetViews>
  <sheetFormatPr defaultColWidth="9.28515625" defaultRowHeight="12.75" x14ac:dyDescent="0.2"/>
  <cols>
    <col min="1" max="1" width="1.7109375" style="63" customWidth="1"/>
    <col min="2" max="2" width="5.5703125" style="67" bestFit="1" customWidth="1"/>
    <col min="3" max="3" width="1.7109375" style="63" customWidth="1"/>
    <col min="4" max="4" width="46" style="63" bestFit="1" customWidth="1"/>
    <col min="5" max="5" width="1.7109375" style="63" customWidth="1"/>
    <col min="6" max="6" width="19.7109375" style="64" customWidth="1"/>
    <col min="7" max="7" width="1.7109375" style="64" customWidth="1"/>
    <col min="8" max="8" width="13.28515625" style="64" customWidth="1"/>
    <col min="9" max="9" width="1.7109375" style="64" customWidth="1"/>
    <col min="10" max="10" width="19.28515625" style="64" customWidth="1"/>
    <col min="11" max="11" width="1.7109375" style="66" hidden="1" customWidth="1"/>
    <col min="12" max="12" width="13.28515625" style="64" customWidth="1"/>
    <col min="13" max="13" width="1.7109375" style="63" customWidth="1"/>
    <col min="14" max="14" width="24.5703125" style="63" customWidth="1"/>
    <col min="15" max="15" width="1.7109375" style="66" hidden="1" customWidth="1"/>
    <col min="16" max="16" width="15.42578125" style="63" customWidth="1"/>
    <col min="17" max="17" width="1.7109375" style="63" customWidth="1"/>
    <col min="18" max="18" width="15.42578125" style="63" customWidth="1"/>
    <col min="19" max="19" width="1.7109375" style="63" customWidth="1"/>
    <col min="20" max="20" width="15.42578125" style="63" customWidth="1"/>
    <col min="21" max="21" width="1.7109375" style="63" customWidth="1"/>
    <col min="22" max="22" width="15.42578125" style="63" customWidth="1"/>
    <col min="23" max="23" width="1.7109375" style="63" customWidth="1"/>
    <col min="24" max="24" width="15.42578125" style="63" customWidth="1"/>
    <col min="25" max="25" width="1.7109375" style="63" customWidth="1"/>
    <col min="26" max="26" width="15.42578125" style="63" customWidth="1"/>
    <col min="27" max="27" width="1.7109375" style="63" customWidth="1"/>
    <col min="28" max="28" width="15.42578125" style="63" customWidth="1"/>
    <col min="29" max="29" width="1.7109375" style="63" customWidth="1"/>
    <col min="30" max="30" width="15.42578125" style="63" hidden="1" customWidth="1"/>
    <col min="31" max="31" width="9.28515625" style="63"/>
    <col min="32" max="32" width="0" style="63" hidden="1" customWidth="1"/>
    <col min="33" max="33" width="9.28515625" style="63"/>
    <col min="34" max="34" width="9.28515625" style="64"/>
    <col min="35" max="35" width="11.5703125" style="64" customWidth="1"/>
    <col min="36" max="37" width="9.28515625" style="64"/>
    <col min="38" max="38" width="11.5703125" style="64" customWidth="1"/>
    <col min="39" max="39" width="2.28515625" style="64" customWidth="1"/>
    <col min="40" max="40" width="11.5703125" style="64" customWidth="1"/>
    <col min="41" max="41" width="2" style="64" customWidth="1"/>
    <col min="42" max="42" width="11.5703125" style="64" customWidth="1"/>
    <col min="43" max="43" width="2.28515625" style="64" customWidth="1"/>
    <col min="44" max="44" width="11.5703125" style="64" customWidth="1"/>
    <col min="45" max="45" width="2.28515625" style="64" customWidth="1"/>
    <col min="46" max="46" width="11.5703125" style="64" customWidth="1"/>
    <col min="47" max="47" width="2.28515625" style="64" customWidth="1"/>
    <col min="48" max="48" width="11.5703125" style="64" customWidth="1"/>
    <col min="49" max="49" width="2.28515625" style="64" customWidth="1"/>
    <col min="50" max="50" width="11.5703125" style="64" customWidth="1"/>
    <col min="51" max="51" width="2.28515625" style="64" customWidth="1"/>
    <col min="52" max="52" width="11.5703125" style="64" customWidth="1"/>
    <col min="53" max="16384" width="9.28515625" style="63"/>
  </cols>
  <sheetData>
    <row r="1" spans="2:52" x14ac:dyDescent="0.2">
      <c r="B1" s="26"/>
      <c r="C1" s="1"/>
      <c r="D1" s="1"/>
      <c r="E1" s="1"/>
      <c r="F1" s="6"/>
      <c r="G1" s="6"/>
      <c r="H1" s="6"/>
      <c r="I1" s="6"/>
      <c r="J1" s="6"/>
      <c r="K1" s="28"/>
      <c r="L1" s="6"/>
      <c r="M1" s="1"/>
      <c r="N1" s="1"/>
      <c r="O1" s="2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52" x14ac:dyDescent="0.2">
      <c r="B2" s="26"/>
      <c r="C2" s="1"/>
      <c r="D2" s="1"/>
      <c r="E2" s="1"/>
      <c r="F2" s="6"/>
      <c r="G2" s="6"/>
      <c r="H2" s="6"/>
      <c r="I2" s="6"/>
      <c r="J2" s="6"/>
      <c r="K2" s="28"/>
      <c r="L2" s="6"/>
      <c r="M2" s="1"/>
      <c r="N2" s="1"/>
      <c r="O2" s="2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52" x14ac:dyDescent="0.2">
      <c r="B3" s="26"/>
      <c r="C3" s="1"/>
      <c r="D3" s="1"/>
      <c r="E3" s="1"/>
      <c r="F3" s="6"/>
      <c r="G3" s="6"/>
      <c r="H3" s="6"/>
      <c r="I3" s="6"/>
      <c r="J3" s="6"/>
      <c r="K3" s="28"/>
      <c r="L3" s="6"/>
      <c r="M3" s="1"/>
      <c r="N3" s="1"/>
      <c r="O3" s="2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52" x14ac:dyDescent="0.2">
      <c r="B4" s="26"/>
      <c r="C4" s="1"/>
      <c r="D4" s="1"/>
      <c r="E4" s="1"/>
      <c r="F4" s="6"/>
      <c r="G4" s="6"/>
      <c r="H4" s="6"/>
      <c r="I4" s="6"/>
      <c r="J4" s="6"/>
      <c r="K4" s="28"/>
      <c r="L4" s="6"/>
      <c r="M4" s="1"/>
      <c r="N4" s="1"/>
      <c r="O4" s="2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52" ht="15" customHeight="1" x14ac:dyDescent="0.2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</row>
    <row r="6" spans="2:52" ht="15" customHeight="1" x14ac:dyDescent="0.2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</row>
    <row r="7" spans="2:52" ht="15" customHeight="1" x14ac:dyDescent="0.2">
      <c r="B7" s="232" t="s">
        <v>256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</row>
    <row r="10" spans="2:52" x14ac:dyDescent="0.2">
      <c r="H10" s="65" t="s">
        <v>82</v>
      </c>
      <c r="J10" s="65" t="s">
        <v>83</v>
      </c>
      <c r="L10" s="65" t="s">
        <v>84</v>
      </c>
      <c r="N10" s="67" t="s">
        <v>10</v>
      </c>
      <c r="P10" s="231" t="s">
        <v>257</v>
      </c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</row>
    <row r="11" spans="2:52" x14ac:dyDescent="0.2">
      <c r="B11" s="67" t="s">
        <v>3</v>
      </c>
      <c r="F11" s="65" t="s">
        <v>4</v>
      </c>
      <c r="H11" s="65" t="s">
        <v>83</v>
      </c>
      <c r="J11" s="65" t="s">
        <v>86</v>
      </c>
      <c r="L11" s="65" t="s">
        <v>87</v>
      </c>
      <c r="N11" s="67" t="s">
        <v>212</v>
      </c>
      <c r="P11" s="67" t="s">
        <v>258</v>
      </c>
      <c r="Q11" s="67"/>
      <c r="R11" s="65" t="s">
        <v>259</v>
      </c>
      <c r="S11" s="98"/>
      <c r="T11" s="65" t="s">
        <v>260</v>
      </c>
      <c r="U11" s="98"/>
      <c r="V11" s="65" t="s">
        <v>258</v>
      </c>
      <c r="W11" s="98"/>
      <c r="X11" s="65"/>
      <c r="Y11" s="98"/>
      <c r="Z11" s="65" t="s">
        <v>261</v>
      </c>
      <c r="AA11" s="65"/>
      <c r="AB11" s="65" t="s">
        <v>10</v>
      </c>
      <c r="AD11" s="65"/>
    </row>
    <row r="12" spans="2:52" x14ac:dyDescent="0.2">
      <c r="B12" s="97" t="s">
        <v>5</v>
      </c>
      <c r="D12" s="68" t="s">
        <v>6</v>
      </c>
      <c r="F12" s="69" t="s">
        <v>7</v>
      </c>
      <c r="H12" s="69" t="s">
        <v>86</v>
      </c>
      <c r="J12" s="69" t="s">
        <v>89</v>
      </c>
      <c r="K12" s="66" t="s">
        <v>262</v>
      </c>
      <c r="L12" s="69" t="s">
        <v>215</v>
      </c>
      <c r="N12" s="97" t="s">
        <v>89</v>
      </c>
      <c r="O12" s="70" t="s">
        <v>262</v>
      </c>
      <c r="P12" s="97" t="s">
        <v>263</v>
      </c>
      <c r="Q12" s="67"/>
      <c r="R12" s="97" t="s">
        <v>263</v>
      </c>
      <c r="S12" s="67"/>
      <c r="T12" s="97" t="s">
        <v>263</v>
      </c>
      <c r="U12" s="67"/>
      <c r="V12" s="97" t="s">
        <v>260</v>
      </c>
      <c r="W12" s="67"/>
      <c r="X12" s="97" t="s">
        <v>264</v>
      </c>
      <c r="Y12" s="67"/>
      <c r="Z12" s="97" t="s">
        <v>265</v>
      </c>
      <c r="AA12" s="67"/>
      <c r="AB12" s="97" t="s">
        <v>216</v>
      </c>
      <c r="AD12" s="97" t="s">
        <v>82</v>
      </c>
      <c r="AF12" s="71" t="s">
        <v>92</v>
      </c>
      <c r="AH12" s="140"/>
    </row>
    <row r="13" spans="2:52" x14ac:dyDescent="0.2">
      <c r="F13" s="65" t="s">
        <v>64</v>
      </c>
      <c r="H13" s="65" t="s">
        <v>13</v>
      </c>
      <c r="J13" s="65" t="s">
        <v>14</v>
      </c>
      <c r="L13" s="65" t="s">
        <v>93</v>
      </c>
      <c r="N13" s="67" t="s">
        <v>16</v>
      </c>
      <c r="O13" s="70"/>
      <c r="P13" s="67" t="s">
        <v>65</v>
      </c>
      <c r="Q13" s="67"/>
      <c r="R13" s="67" t="s">
        <v>66</v>
      </c>
      <c r="S13" s="67"/>
      <c r="T13" s="67" t="s">
        <v>67</v>
      </c>
      <c r="U13" s="67"/>
      <c r="V13" s="67" t="s">
        <v>68</v>
      </c>
      <c r="W13" s="67"/>
      <c r="X13" s="67" t="s">
        <v>69</v>
      </c>
      <c r="Y13" s="67"/>
      <c r="Z13" s="67" t="s">
        <v>70</v>
      </c>
      <c r="AA13" s="67"/>
      <c r="AB13" s="67" t="s">
        <v>71</v>
      </c>
      <c r="AD13" s="67" t="s">
        <v>266</v>
      </c>
    </row>
    <row r="14" spans="2:52" s="66" customFormat="1" x14ac:dyDescent="0.2">
      <c r="B14" s="70"/>
      <c r="F14" s="64"/>
      <c r="G14" s="64"/>
      <c r="H14" s="64"/>
      <c r="I14" s="64"/>
      <c r="J14" s="64"/>
      <c r="L14" s="64"/>
      <c r="P14" s="66">
        <v>4</v>
      </c>
      <c r="R14" s="66">
        <v>6</v>
      </c>
      <c r="T14" s="66">
        <v>8</v>
      </c>
      <c r="V14" s="66">
        <v>10</v>
      </c>
      <c r="X14" s="66">
        <v>12</v>
      </c>
      <c r="Z14" s="66">
        <v>14</v>
      </c>
      <c r="AB14" s="66">
        <v>16</v>
      </c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</row>
    <row r="15" spans="2:52" x14ac:dyDescent="0.2">
      <c r="D15" s="72"/>
      <c r="E15" s="72"/>
      <c r="F15" s="73"/>
      <c r="AF15" s="74"/>
      <c r="AI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Z15" s="65"/>
    </row>
    <row r="16" spans="2:52" x14ac:dyDescent="0.2">
      <c r="D16" s="72" t="s">
        <v>222</v>
      </c>
      <c r="E16" s="90"/>
      <c r="F16" s="75"/>
      <c r="AI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Z16" s="65"/>
    </row>
    <row r="17" spans="2:52" x14ac:dyDescent="0.2">
      <c r="AF17" s="74" t="str">
        <f t="shared" ref="AF17:AF30" si="0">IF(ROUND(F17,4)=ROUND(AD17,4), "", "check")</f>
        <v/>
      </c>
    </row>
    <row r="18" spans="2:52" x14ac:dyDescent="0.2">
      <c r="B18" s="67">
        <v>1</v>
      </c>
      <c r="D18" s="63" t="s">
        <v>96</v>
      </c>
      <c r="F18" s="76">
        <v>79166.942309318154</v>
      </c>
      <c r="H18" s="76"/>
      <c r="J18" s="65"/>
      <c r="K18" s="70">
        <v>0</v>
      </c>
      <c r="L18" s="76">
        <f>F18-H18</f>
        <v>79166.942309318154</v>
      </c>
      <c r="N18" s="26" t="s">
        <v>267</v>
      </c>
      <c r="O18" s="70">
        <v>29</v>
      </c>
      <c r="P18" s="91">
        <v>3031.2129016562189</v>
      </c>
      <c r="R18" s="91">
        <v>0</v>
      </c>
      <c r="S18" s="91"/>
      <c r="T18" s="91">
        <v>31159.855072747287</v>
      </c>
      <c r="U18" s="91"/>
      <c r="V18" s="91">
        <v>39457.139453762698</v>
      </c>
      <c r="X18" s="91">
        <v>42.977502499999986</v>
      </c>
      <c r="Y18" s="91"/>
      <c r="Z18" s="91">
        <v>5475.7573786519433</v>
      </c>
      <c r="AA18" s="91"/>
      <c r="AB18" s="91">
        <v>0</v>
      </c>
      <c r="AD18" s="91">
        <f>P18+R18+T18+V18+X18+Z18+AB18</f>
        <v>79166.942309318154</v>
      </c>
      <c r="AF18" s="74" t="str">
        <f t="shared" si="0"/>
        <v/>
      </c>
      <c r="AI18" s="100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Z18" s="76"/>
    </row>
    <row r="19" spans="2:52" x14ac:dyDescent="0.2">
      <c r="B19" s="67">
        <f>B18+1</f>
        <v>2</v>
      </c>
      <c r="D19" s="63" t="s">
        <v>98</v>
      </c>
      <c r="F19" s="76">
        <v>66946.67524576078</v>
      </c>
      <c r="H19" s="76"/>
      <c r="J19" s="65"/>
      <c r="K19" s="70">
        <v>0</v>
      </c>
      <c r="L19" s="76">
        <f t="shared" ref="L19:L30" si="1">F19-H19</f>
        <v>66946.67524576078</v>
      </c>
      <c r="N19" s="26" t="s">
        <v>268</v>
      </c>
      <c r="O19" s="70">
        <v>32</v>
      </c>
      <c r="P19" s="91">
        <v>0</v>
      </c>
      <c r="R19" s="91">
        <v>0</v>
      </c>
      <c r="S19" s="91"/>
      <c r="T19" s="91">
        <v>449.29173225577108</v>
      </c>
      <c r="U19" s="91"/>
      <c r="V19" s="91">
        <v>36010.838755091449</v>
      </c>
      <c r="X19" s="91">
        <v>19861.049590000006</v>
      </c>
      <c r="Y19" s="91"/>
      <c r="Z19" s="91">
        <v>10625.495168413567</v>
      </c>
      <c r="AA19" s="91"/>
      <c r="AB19" s="91">
        <v>0</v>
      </c>
      <c r="AD19" s="91">
        <f t="shared" ref="AD19:AD30" si="2">P19+R19+T19+V19+X19+Z19+AB19</f>
        <v>66946.675245760794</v>
      </c>
      <c r="AF19" s="74" t="str">
        <f t="shared" si="0"/>
        <v/>
      </c>
      <c r="AI19" s="100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Z19" s="76"/>
    </row>
    <row r="20" spans="2:52" x14ac:dyDescent="0.2">
      <c r="B20" s="67">
        <f t="shared" ref="B20:B31" si="3">B19+1</f>
        <v>3</v>
      </c>
      <c r="D20" s="63" t="s">
        <v>100</v>
      </c>
      <c r="F20" s="76">
        <v>211517.76996137522</v>
      </c>
      <c r="H20" s="76"/>
      <c r="J20" s="65"/>
      <c r="K20" s="70">
        <v>0</v>
      </c>
      <c r="L20" s="76">
        <f t="shared" si="1"/>
        <v>211517.76996137522</v>
      </c>
      <c r="N20" s="26" t="s">
        <v>269</v>
      </c>
      <c r="O20" s="70">
        <v>65</v>
      </c>
      <c r="P20" s="91">
        <v>38917.497387146519</v>
      </c>
      <c r="R20" s="91">
        <v>1921.1219134951616</v>
      </c>
      <c r="S20" s="91"/>
      <c r="T20" s="91">
        <v>78518.226456491451</v>
      </c>
      <c r="U20" s="91"/>
      <c r="V20" s="91">
        <v>87003.762408955983</v>
      </c>
      <c r="X20" s="91">
        <v>0</v>
      </c>
      <c r="Y20" s="91"/>
      <c r="Z20" s="91">
        <v>5157.1617952860888</v>
      </c>
      <c r="AA20" s="91"/>
      <c r="AB20" s="91">
        <v>0</v>
      </c>
      <c r="AD20" s="91">
        <f t="shared" si="2"/>
        <v>211517.76996137519</v>
      </c>
      <c r="AF20" s="74" t="str">
        <f t="shared" si="0"/>
        <v/>
      </c>
      <c r="AI20" s="100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Z20" s="76"/>
    </row>
    <row r="21" spans="2:52" x14ac:dyDescent="0.2">
      <c r="B21" s="67">
        <f t="shared" si="3"/>
        <v>4</v>
      </c>
      <c r="D21" s="63" t="s">
        <v>102</v>
      </c>
      <c r="F21" s="76">
        <v>251233.18487320884</v>
      </c>
      <c r="H21" s="76"/>
      <c r="J21" s="65"/>
      <c r="K21" s="70">
        <v>0</v>
      </c>
      <c r="L21" s="76">
        <f t="shared" si="1"/>
        <v>251233.18487320884</v>
      </c>
      <c r="N21" s="26" t="s">
        <v>270</v>
      </c>
      <c r="O21" s="70">
        <v>47</v>
      </c>
      <c r="P21" s="91">
        <v>78959.90158724878</v>
      </c>
      <c r="R21" s="91">
        <v>14671.957388417999</v>
      </c>
      <c r="S21" s="91"/>
      <c r="T21" s="91">
        <v>59837.565322128161</v>
      </c>
      <c r="U21" s="91"/>
      <c r="V21" s="91">
        <v>0</v>
      </c>
      <c r="X21" s="91">
        <v>3464.1131800000003</v>
      </c>
      <c r="Y21" s="91"/>
      <c r="Z21" s="91">
        <v>94299.647395413922</v>
      </c>
      <c r="AA21" s="91"/>
      <c r="AB21" s="91">
        <v>0</v>
      </c>
      <c r="AD21" s="91">
        <f t="shared" si="2"/>
        <v>251233.18487320884</v>
      </c>
      <c r="AF21" s="74" t="str">
        <f t="shared" si="0"/>
        <v/>
      </c>
      <c r="AI21" s="100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Z21" s="76"/>
    </row>
    <row r="22" spans="2:52" x14ac:dyDescent="0.2">
      <c r="B22" s="67">
        <f t="shared" si="3"/>
        <v>5</v>
      </c>
      <c r="D22" s="63" t="s">
        <v>104</v>
      </c>
      <c r="F22" s="76">
        <v>1996976.7673333895</v>
      </c>
      <c r="H22" s="76"/>
      <c r="K22" s="70">
        <v>0</v>
      </c>
      <c r="L22" s="76">
        <f t="shared" si="1"/>
        <v>1996976.7673333895</v>
      </c>
      <c r="N22" s="26" t="s">
        <v>271</v>
      </c>
      <c r="O22" s="70">
        <v>41</v>
      </c>
      <c r="P22" s="91">
        <v>0</v>
      </c>
      <c r="R22" s="91">
        <v>216.64224552037109</v>
      </c>
      <c r="S22" s="91"/>
      <c r="T22" s="91">
        <v>8200.9113909883254</v>
      </c>
      <c r="U22" s="91"/>
      <c r="V22" s="91">
        <v>1264493.696065499</v>
      </c>
      <c r="X22" s="91">
        <v>320167.83708339947</v>
      </c>
      <c r="Y22" s="91"/>
      <c r="Z22" s="91">
        <v>403897.68054798234</v>
      </c>
      <c r="AA22" s="91"/>
      <c r="AB22" s="91">
        <v>0</v>
      </c>
      <c r="AD22" s="91">
        <f t="shared" si="2"/>
        <v>1996976.7673333897</v>
      </c>
      <c r="AF22" s="74" t="str">
        <f t="shared" si="0"/>
        <v/>
      </c>
      <c r="AI22" s="100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Z22" s="76"/>
    </row>
    <row r="23" spans="2:52" x14ac:dyDescent="0.2">
      <c r="B23" s="67">
        <f t="shared" si="3"/>
        <v>6</v>
      </c>
      <c r="D23" s="63" t="s">
        <v>106</v>
      </c>
      <c r="F23" s="76">
        <v>1377669.911911838</v>
      </c>
      <c r="H23" s="76"/>
      <c r="K23" s="70">
        <v>0</v>
      </c>
      <c r="L23" s="76">
        <f t="shared" si="1"/>
        <v>1377669.911911838</v>
      </c>
      <c r="N23" s="26" t="s">
        <v>272</v>
      </c>
      <c r="O23" s="70">
        <v>14</v>
      </c>
      <c r="P23" s="91">
        <v>0</v>
      </c>
      <c r="R23" s="91">
        <v>0</v>
      </c>
      <c r="S23" s="91"/>
      <c r="T23" s="91">
        <v>312327.75774717639</v>
      </c>
      <c r="U23" s="91"/>
      <c r="V23" s="91">
        <v>1051161.3967942924</v>
      </c>
      <c r="X23" s="91">
        <v>0</v>
      </c>
      <c r="Y23" s="91"/>
      <c r="Z23" s="91">
        <v>14180.757370368965</v>
      </c>
      <c r="AA23" s="91"/>
      <c r="AB23" s="91">
        <v>0</v>
      </c>
      <c r="AD23" s="91">
        <f t="shared" si="2"/>
        <v>1377669.9119118378</v>
      </c>
      <c r="AF23" s="74" t="str">
        <f t="shared" si="0"/>
        <v/>
      </c>
      <c r="AI23" s="100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Z23" s="76"/>
    </row>
    <row r="24" spans="2:52" x14ac:dyDescent="0.2">
      <c r="B24" s="67">
        <f t="shared" si="3"/>
        <v>7</v>
      </c>
      <c r="D24" s="63" t="s">
        <v>108</v>
      </c>
      <c r="F24" s="76">
        <v>0</v>
      </c>
      <c r="H24" s="76"/>
      <c r="K24" s="70">
        <v>0</v>
      </c>
      <c r="L24" s="76">
        <f t="shared" si="1"/>
        <v>0</v>
      </c>
      <c r="N24" s="67"/>
      <c r="O24" s="70">
        <v>0</v>
      </c>
      <c r="P24" s="91">
        <v>0</v>
      </c>
      <c r="R24" s="91">
        <v>0</v>
      </c>
      <c r="S24" s="91"/>
      <c r="T24" s="91">
        <v>0</v>
      </c>
      <c r="U24" s="91"/>
      <c r="V24" s="91">
        <v>0</v>
      </c>
      <c r="X24" s="91">
        <v>0</v>
      </c>
      <c r="Y24" s="91"/>
      <c r="Z24" s="91">
        <v>0</v>
      </c>
      <c r="AA24" s="91"/>
      <c r="AB24" s="91">
        <v>0</v>
      </c>
      <c r="AD24" s="91">
        <f t="shared" si="2"/>
        <v>0</v>
      </c>
      <c r="AF24" s="74" t="str">
        <f t="shared" si="0"/>
        <v/>
      </c>
      <c r="AI24" s="100"/>
      <c r="AL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Z24" s="76"/>
    </row>
    <row r="25" spans="2:52" x14ac:dyDescent="0.2">
      <c r="B25" s="67">
        <f t="shared" si="3"/>
        <v>8</v>
      </c>
      <c r="D25" s="63" t="s">
        <v>110</v>
      </c>
      <c r="F25" s="76">
        <v>0</v>
      </c>
      <c r="H25" s="76"/>
      <c r="K25" s="70">
        <v>0</v>
      </c>
      <c r="L25" s="76">
        <f t="shared" si="1"/>
        <v>0</v>
      </c>
      <c r="N25" s="67"/>
      <c r="O25" s="70">
        <v>0</v>
      </c>
      <c r="P25" s="91">
        <v>0</v>
      </c>
      <c r="R25" s="91">
        <v>0</v>
      </c>
      <c r="S25" s="91"/>
      <c r="T25" s="91">
        <v>0</v>
      </c>
      <c r="U25" s="91"/>
      <c r="V25" s="91">
        <v>0</v>
      </c>
      <c r="X25" s="91">
        <v>0</v>
      </c>
      <c r="Y25" s="91"/>
      <c r="Z25" s="91">
        <v>0</v>
      </c>
      <c r="AA25" s="91"/>
      <c r="AB25" s="91">
        <v>0</v>
      </c>
      <c r="AD25" s="91">
        <f t="shared" si="2"/>
        <v>0</v>
      </c>
      <c r="AF25" s="74" t="str">
        <f t="shared" si="0"/>
        <v/>
      </c>
      <c r="AI25" s="100"/>
      <c r="AL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Z25" s="76"/>
    </row>
    <row r="26" spans="2:52" x14ac:dyDescent="0.2">
      <c r="B26" s="67">
        <f t="shared" si="3"/>
        <v>9</v>
      </c>
      <c r="D26" s="63" t="s">
        <v>111</v>
      </c>
      <c r="F26" s="76">
        <v>0</v>
      </c>
      <c r="H26" s="76"/>
      <c r="K26" s="70">
        <v>0</v>
      </c>
      <c r="L26" s="76">
        <f t="shared" si="1"/>
        <v>0</v>
      </c>
      <c r="N26" s="67"/>
      <c r="O26" s="70">
        <v>0</v>
      </c>
      <c r="P26" s="91">
        <v>0</v>
      </c>
      <c r="R26" s="91">
        <v>0</v>
      </c>
      <c r="S26" s="91"/>
      <c r="T26" s="91">
        <v>0</v>
      </c>
      <c r="U26" s="91"/>
      <c r="V26" s="91">
        <v>0</v>
      </c>
      <c r="X26" s="91">
        <v>0</v>
      </c>
      <c r="Y26" s="91"/>
      <c r="Z26" s="91">
        <v>0</v>
      </c>
      <c r="AA26" s="91"/>
      <c r="AB26" s="91">
        <v>0</v>
      </c>
      <c r="AD26" s="91">
        <f t="shared" si="2"/>
        <v>0</v>
      </c>
      <c r="AF26" s="74" t="str">
        <f t="shared" si="0"/>
        <v/>
      </c>
      <c r="AI26" s="100"/>
      <c r="AL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Z26" s="76"/>
    </row>
    <row r="27" spans="2:52" x14ac:dyDescent="0.2">
      <c r="B27" s="67">
        <f t="shared" si="3"/>
        <v>10</v>
      </c>
      <c r="D27" s="63" t="s">
        <v>112</v>
      </c>
      <c r="F27" s="76">
        <v>0</v>
      </c>
      <c r="H27" s="76"/>
      <c r="K27" s="70">
        <v>0</v>
      </c>
      <c r="L27" s="76">
        <f t="shared" si="1"/>
        <v>0</v>
      </c>
      <c r="N27" s="67"/>
      <c r="O27" s="70">
        <v>0</v>
      </c>
      <c r="P27" s="91">
        <v>0</v>
      </c>
      <c r="R27" s="91">
        <v>0</v>
      </c>
      <c r="S27" s="91"/>
      <c r="T27" s="91">
        <v>0</v>
      </c>
      <c r="U27" s="91"/>
      <c r="V27" s="91">
        <v>0</v>
      </c>
      <c r="X27" s="91">
        <v>0</v>
      </c>
      <c r="Y27" s="91"/>
      <c r="Z27" s="91">
        <v>0</v>
      </c>
      <c r="AA27" s="91"/>
      <c r="AB27" s="91">
        <v>0</v>
      </c>
      <c r="AD27" s="91">
        <f t="shared" si="2"/>
        <v>0</v>
      </c>
      <c r="AF27" s="74" t="str">
        <f t="shared" si="0"/>
        <v/>
      </c>
      <c r="AI27" s="100"/>
      <c r="AL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Z27" s="76"/>
    </row>
    <row r="28" spans="2:52" x14ac:dyDescent="0.2">
      <c r="B28" s="67">
        <f t="shared" si="3"/>
        <v>11</v>
      </c>
      <c r="D28" s="63" t="s">
        <v>114</v>
      </c>
      <c r="F28" s="76">
        <v>0</v>
      </c>
      <c r="H28" s="76"/>
      <c r="K28" s="70">
        <v>0</v>
      </c>
      <c r="L28" s="76">
        <f t="shared" si="1"/>
        <v>0</v>
      </c>
      <c r="N28" s="67"/>
      <c r="O28" s="70">
        <v>0</v>
      </c>
      <c r="P28" s="91">
        <v>0</v>
      </c>
      <c r="R28" s="91">
        <v>0</v>
      </c>
      <c r="S28" s="91"/>
      <c r="T28" s="91">
        <v>0</v>
      </c>
      <c r="U28" s="91"/>
      <c r="V28" s="91">
        <v>0</v>
      </c>
      <c r="X28" s="91">
        <v>0</v>
      </c>
      <c r="Y28" s="91"/>
      <c r="Z28" s="91">
        <v>0</v>
      </c>
      <c r="AA28" s="91"/>
      <c r="AB28" s="91">
        <v>0</v>
      </c>
      <c r="AD28" s="91">
        <f t="shared" si="2"/>
        <v>0</v>
      </c>
      <c r="AF28" s="74" t="str">
        <f t="shared" si="0"/>
        <v/>
      </c>
      <c r="AI28" s="100"/>
      <c r="AL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Z28" s="76"/>
    </row>
    <row r="29" spans="2:52" x14ac:dyDescent="0.2">
      <c r="B29" s="67">
        <f>B28+1</f>
        <v>12</v>
      </c>
      <c r="D29" s="63" t="s">
        <v>115</v>
      </c>
      <c r="F29" s="76">
        <v>0</v>
      </c>
      <c r="H29" s="76"/>
      <c r="K29" s="70">
        <v>0</v>
      </c>
      <c r="L29" s="76">
        <f t="shared" si="1"/>
        <v>0</v>
      </c>
      <c r="N29" s="67"/>
      <c r="O29" s="70">
        <v>0</v>
      </c>
      <c r="P29" s="91">
        <v>0</v>
      </c>
      <c r="R29" s="91">
        <v>0</v>
      </c>
      <c r="S29" s="91"/>
      <c r="T29" s="91">
        <v>0</v>
      </c>
      <c r="U29" s="91"/>
      <c r="V29" s="91">
        <v>0</v>
      </c>
      <c r="X29" s="91">
        <v>0</v>
      </c>
      <c r="Y29" s="91"/>
      <c r="Z29" s="91">
        <v>0</v>
      </c>
      <c r="AA29" s="91"/>
      <c r="AB29" s="91">
        <v>0</v>
      </c>
      <c r="AD29" s="91">
        <f t="shared" si="2"/>
        <v>0</v>
      </c>
      <c r="AF29" s="74" t="str">
        <f t="shared" si="0"/>
        <v/>
      </c>
      <c r="AI29" s="100"/>
      <c r="AL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Z29" s="76"/>
    </row>
    <row r="30" spans="2:52" x14ac:dyDescent="0.2">
      <c r="B30" s="67">
        <f>B29+1</f>
        <v>13</v>
      </c>
      <c r="D30" s="63" t="s">
        <v>116</v>
      </c>
      <c r="F30" s="76">
        <v>4318.2255996879157</v>
      </c>
      <c r="H30" s="76"/>
      <c r="K30" s="70">
        <v>0</v>
      </c>
      <c r="L30" s="76">
        <f t="shared" si="1"/>
        <v>4318.2255996879157</v>
      </c>
      <c r="N30" s="26" t="s">
        <v>273</v>
      </c>
      <c r="O30" s="70">
        <v>38</v>
      </c>
      <c r="P30" s="91">
        <v>0</v>
      </c>
      <c r="R30" s="91">
        <v>0</v>
      </c>
      <c r="S30" s="91"/>
      <c r="T30" s="91">
        <v>39.163422261415214</v>
      </c>
      <c r="U30" s="91"/>
      <c r="V30" s="91">
        <v>3560.0134120638827</v>
      </c>
      <c r="X30" s="91">
        <v>136.1762187887613</v>
      </c>
      <c r="Y30" s="91"/>
      <c r="Z30" s="91">
        <v>582.87254657385631</v>
      </c>
      <c r="AA30" s="91"/>
      <c r="AB30" s="91">
        <v>0</v>
      </c>
      <c r="AD30" s="91">
        <f t="shared" si="2"/>
        <v>4318.2255996879157</v>
      </c>
      <c r="AF30" s="74" t="str">
        <f t="shared" si="0"/>
        <v/>
      </c>
      <c r="AI30" s="100"/>
      <c r="AL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Z30" s="76"/>
    </row>
    <row r="31" spans="2:52" x14ac:dyDescent="0.2">
      <c r="B31" s="67">
        <f t="shared" si="3"/>
        <v>14</v>
      </c>
      <c r="D31" s="63" t="s">
        <v>118</v>
      </c>
      <c r="F31" s="78">
        <f>SUM(F18:F30)</f>
        <v>3987829.4772345782</v>
      </c>
      <c r="H31" s="78">
        <f>SUM(H18:H30)</f>
        <v>0</v>
      </c>
      <c r="L31" s="78">
        <f>SUM(L18:L30)</f>
        <v>3987829.4772345782</v>
      </c>
      <c r="O31" s="70"/>
      <c r="P31" s="101">
        <f>SUM(P18:P30)</f>
        <v>120908.61187605152</v>
      </c>
      <c r="Q31" s="102"/>
      <c r="R31" s="101">
        <f>SUM(R18:R30)</f>
        <v>16809.721547433532</v>
      </c>
      <c r="S31" s="99"/>
      <c r="T31" s="101">
        <f>SUM(T18:T30)</f>
        <v>490532.77114404883</v>
      </c>
      <c r="U31" s="99"/>
      <c r="V31" s="101">
        <f>SUM(V18:V30)</f>
        <v>2481686.8468896654</v>
      </c>
      <c r="W31" s="67"/>
      <c r="X31" s="101">
        <f>SUM(X18:X30)</f>
        <v>343672.15357468824</v>
      </c>
      <c r="Y31" s="99"/>
      <c r="Z31" s="101">
        <f>SUM(Z18:Z30)</f>
        <v>534219.37220269069</v>
      </c>
      <c r="AA31" s="99"/>
      <c r="AB31" s="101">
        <f>SUM(AB18:AB30)</f>
        <v>0</v>
      </c>
      <c r="AD31" s="101">
        <f>SUM(AD18:AD30)</f>
        <v>3987829.4772345782</v>
      </c>
      <c r="AF31" s="74" t="str">
        <f>IF(ROUND(F31,4)=ROUND(AD31,4), "", "check")</f>
        <v/>
      </c>
      <c r="AI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</row>
    <row r="32" spans="2:52" x14ac:dyDescent="0.2">
      <c r="O32" s="70"/>
      <c r="W32" s="67"/>
      <c r="AF32" s="74" t="str">
        <f t="shared" ref="AF32:AF37" si="4">IF(ROUND(F32,4)=ROUND(AD32,4), "", "check")</f>
        <v/>
      </c>
    </row>
    <row r="33" spans="2:52" x14ac:dyDescent="0.2">
      <c r="B33" s="67">
        <f>B31+1</f>
        <v>15</v>
      </c>
      <c r="D33" s="63" t="s">
        <v>119</v>
      </c>
      <c r="F33" s="76">
        <v>101710.50916156216</v>
      </c>
      <c r="H33" s="76"/>
      <c r="K33" s="70">
        <v>0</v>
      </c>
      <c r="L33" s="76">
        <f t="shared" ref="L33" si="5">F33-H33</f>
        <v>101710.50916156216</v>
      </c>
      <c r="N33" s="26" t="s">
        <v>274</v>
      </c>
      <c r="O33" s="70">
        <v>23</v>
      </c>
      <c r="P33" s="91">
        <v>3590.9482084043066</v>
      </c>
      <c r="R33" s="91">
        <v>516.639972988208</v>
      </c>
      <c r="S33" s="91"/>
      <c r="T33" s="91">
        <v>13457.4569745556</v>
      </c>
      <c r="U33" s="91"/>
      <c r="V33" s="91">
        <v>59333.303889413837</v>
      </c>
      <c r="X33" s="91">
        <v>8873.6159163903958</v>
      </c>
      <c r="Y33" s="91"/>
      <c r="Z33" s="91">
        <v>15938.544199809823</v>
      </c>
      <c r="AA33" s="91"/>
      <c r="AB33" s="91">
        <v>0</v>
      </c>
      <c r="AC33" s="91"/>
      <c r="AD33" s="91">
        <f>P33+R33+T33+V33+X33+Z33+AB33</f>
        <v>101710.50916156216</v>
      </c>
      <c r="AF33" s="74" t="str">
        <f t="shared" si="4"/>
        <v/>
      </c>
    </row>
    <row r="34" spans="2:52" x14ac:dyDescent="0.2">
      <c r="W34" s="67"/>
      <c r="AF34" s="74" t="str">
        <f t="shared" si="4"/>
        <v/>
      </c>
    </row>
    <row r="35" spans="2:52" x14ac:dyDescent="0.2">
      <c r="B35" s="67">
        <f>B33+1</f>
        <v>16</v>
      </c>
      <c r="D35" s="63" t="s">
        <v>121</v>
      </c>
      <c r="F35" s="78">
        <f>F31+F33</f>
        <v>4089539.9863961404</v>
      </c>
      <c r="H35" s="78">
        <f>H31+H33</f>
        <v>0</v>
      </c>
      <c r="L35" s="78">
        <f>L31+L33</f>
        <v>4089539.9863961404</v>
      </c>
      <c r="P35" s="103">
        <f>P31+P33</f>
        <v>124499.56008445584</v>
      </c>
      <c r="Q35" s="96"/>
      <c r="R35" s="103">
        <f>R31+R33</f>
        <v>17326.361520421739</v>
      </c>
      <c r="S35" s="92"/>
      <c r="T35" s="103">
        <f>T31+T33</f>
        <v>503990.22811860446</v>
      </c>
      <c r="U35" s="92"/>
      <c r="V35" s="103">
        <f>V31+V33</f>
        <v>2541020.1507790792</v>
      </c>
      <c r="W35" s="67"/>
      <c r="X35" s="103">
        <f>X31+X33</f>
        <v>352545.76949107862</v>
      </c>
      <c r="Y35" s="92"/>
      <c r="Z35" s="103">
        <f>Z31+Z33</f>
        <v>550157.91640250047</v>
      </c>
      <c r="AA35" s="92"/>
      <c r="AB35" s="103">
        <f>AB31+AB33</f>
        <v>0</v>
      </c>
      <c r="AD35" s="103">
        <f>AD31+AD33</f>
        <v>4089539.9863961404</v>
      </c>
      <c r="AF35" s="74" t="str">
        <f t="shared" si="4"/>
        <v/>
      </c>
    </row>
    <row r="36" spans="2:52" x14ac:dyDescent="0.2">
      <c r="D36" s="72"/>
      <c r="F36" s="73"/>
      <c r="H36" s="73"/>
      <c r="L36" s="73"/>
      <c r="W36" s="67"/>
      <c r="AF36" s="74" t="str">
        <f t="shared" si="4"/>
        <v/>
      </c>
    </row>
    <row r="37" spans="2:52" x14ac:dyDescent="0.2">
      <c r="E37" s="72"/>
      <c r="W37" s="67"/>
      <c r="AF37" s="74" t="str">
        <f t="shared" si="4"/>
        <v/>
      </c>
    </row>
    <row r="38" spans="2:52" x14ac:dyDescent="0.2">
      <c r="D38" s="72" t="s">
        <v>122</v>
      </c>
      <c r="E38" s="90"/>
      <c r="F38" s="7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Z38" s="65"/>
    </row>
    <row r="39" spans="2:52" x14ac:dyDescent="0.2">
      <c r="AF39" s="74" t="str">
        <f t="shared" ref="AF39:AF52" si="6">IF(ROUND(F39,4)=ROUND(AD39,4), "", "check")</f>
        <v/>
      </c>
    </row>
    <row r="40" spans="2:52" x14ac:dyDescent="0.2">
      <c r="B40" s="67">
        <f>B35+1</f>
        <v>17</v>
      </c>
      <c r="D40" s="63" t="s">
        <v>96</v>
      </c>
      <c r="F40" s="76">
        <v>0</v>
      </c>
      <c r="H40" s="76"/>
      <c r="J40" s="65"/>
      <c r="K40" s="70">
        <v>0</v>
      </c>
      <c r="L40" s="76">
        <f>F40-H40</f>
        <v>0</v>
      </c>
      <c r="N40" s="26"/>
      <c r="O40" s="70">
        <v>0</v>
      </c>
      <c r="P40" s="91">
        <v>0</v>
      </c>
      <c r="R40" s="91">
        <v>0</v>
      </c>
      <c r="S40" s="91"/>
      <c r="T40" s="91">
        <v>0</v>
      </c>
      <c r="U40" s="91"/>
      <c r="V40" s="91">
        <v>0</v>
      </c>
      <c r="X40" s="91">
        <v>0</v>
      </c>
      <c r="Y40" s="91"/>
      <c r="Z40" s="91">
        <v>0</v>
      </c>
      <c r="AA40" s="91"/>
      <c r="AB40" s="91">
        <v>0</v>
      </c>
      <c r="AD40" s="91">
        <f>P40+R40+T40+V40+X40+Z40+AB40</f>
        <v>0</v>
      </c>
      <c r="AF40" s="74" t="str">
        <f t="shared" si="6"/>
        <v/>
      </c>
      <c r="AI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Z40" s="76"/>
    </row>
    <row r="41" spans="2:52" x14ac:dyDescent="0.2">
      <c r="B41" s="67">
        <f>B40+1</f>
        <v>18</v>
      </c>
      <c r="D41" s="63" t="s">
        <v>98</v>
      </c>
      <c r="F41" s="76">
        <v>-17684.967853226444</v>
      </c>
      <c r="H41" s="76"/>
      <c r="J41" s="65"/>
      <c r="K41" s="70">
        <v>0</v>
      </c>
      <c r="L41" s="76">
        <f t="shared" ref="L41:L52" si="7">F41-H41</f>
        <v>-17684.967853226444</v>
      </c>
      <c r="N41" s="26" t="s">
        <v>275</v>
      </c>
      <c r="O41" s="70">
        <v>35</v>
      </c>
      <c r="P41" s="91">
        <v>0</v>
      </c>
      <c r="R41" s="91">
        <v>0</v>
      </c>
      <c r="S41" s="91"/>
      <c r="T41" s="91">
        <v>-81.470851186358061</v>
      </c>
      <c r="U41" s="91"/>
      <c r="V41" s="91">
        <v>-14093.643890261523</v>
      </c>
      <c r="X41" s="91">
        <v>-1728.3808892002776</v>
      </c>
      <c r="Y41" s="91"/>
      <c r="Z41" s="91">
        <v>-1781.4722225782866</v>
      </c>
      <c r="AA41" s="91"/>
      <c r="AB41" s="91">
        <v>0</v>
      </c>
      <c r="AD41" s="91">
        <f t="shared" ref="AD41:AD52" si="8">P41+R41+T41+V41+X41+Z41+AB41</f>
        <v>-17684.967853226444</v>
      </c>
      <c r="AF41" s="74" t="str">
        <f t="shared" si="6"/>
        <v/>
      </c>
      <c r="AI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Z41" s="76"/>
    </row>
    <row r="42" spans="2:52" x14ac:dyDescent="0.2">
      <c r="B42" s="67">
        <f t="shared" ref="B42:B53" si="9">B41+1</f>
        <v>19</v>
      </c>
      <c r="D42" s="63" t="s">
        <v>100</v>
      </c>
      <c r="F42" s="76">
        <v>-77738.765516644649</v>
      </c>
      <c r="H42" s="76"/>
      <c r="J42" s="65"/>
      <c r="K42" s="70">
        <v>0</v>
      </c>
      <c r="L42" s="76">
        <f t="shared" si="7"/>
        <v>-77738.765516644649</v>
      </c>
      <c r="N42" s="26" t="s">
        <v>276</v>
      </c>
      <c r="O42" s="70">
        <v>68</v>
      </c>
      <c r="P42" s="91">
        <v>-23485.914549559006</v>
      </c>
      <c r="R42" s="91">
        <v>-1066.4351039073856</v>
      </c>
      <c r="S42" s="91"/>
      <c r="T42" s="91">
        <v>-24764.875005545597</v>
      </c>
      <c r="U42" s="91"/>
      <c r="V42" s="91">
        <v>-25533.312542571388</v>
      </c>
      <c r="X42" s="91">
        <v>0</v>
      </c>
      <c r="Y42" s="91"/>
      <c r="Z42" s="91">
        <v>-2888.2283150612561</v>
      </c>
      <c r="AA42" s="91"/>
      <c r="AB42" s="91">
        <v>0</v>
      </c>
      <c r="AD42" s="91">
        <f t="shared" si="8"/>
        <v>-77738.765516644635</v>
      </c>
      <c r="AF42" s="74" t="str">
        <f t="shared" si="6"/>
        <v/>
      </c>
      <c r="AI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Z42" s="76"/>
    </row>
    <row r="43" spans="2:52" x14ac:dyDescent="0.2">
      <c r="B43" s="67">
        <f t="shared" si="9"/>
        <v>20</v>
      </c>
      <c r="D43" s="63" t="s">
        <v>102</v>
      </c>
      <c r="F43" s="76">
        <v>-91934.117047230378</v>
      </c>
      <c r="H43" s="76"/>
      <c r="J43" s="65"/>
      <c r="K43" s="70">
        <v>0</v>
      </c>
      <c r="L43" s="76">
        <f t="shared" si="7"/>
        <v>-91934.117047230378</v>
      </c>
      <c r="N43" s="26" t="s">
        <v>277</v>
      </c>
      <c r="O43" s="70">
        <v>50</v>
      </c>
      <c r="P43" s="91">
        <v>-34952.348121982686</v>
      </c>
      <c r="R43" s="91">
        <v>-9130.3820732125623</v>
      </c>
      <c r="S43" s="91"/>
      <c r="T43" s="91">
        <v>-18389.293021966987</v>
      </c>
      <c r="U43" s="91"/>
      <c r="V43" s="91">
        <v>0</v>
      </c>
      <c r="X43" s="91">
        <v>-517.39716281437381</v>
      </c>
      <c r="Y43" s="91"/>
      <c r="Z43" s="91">
        <v>-28944.696667253767</v>
      </c>
      <c r="AA43" s="91"/>
      <c r="AB43" s="91">
        <v>0</v>
      </c>
      <c r="AD43" s="91">
        <f t="shared" si="8"/>
        <v>-91934.117047230378</v>
      </c>
      <c r="AF43" s="74" t="str">
        <f t="shared" si="6"/>
        <v/>
      </c>
      <c r="AI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Z43" s="76"/>
    </row>
    <row r="44" spans="2:52" x14ac:dyDescent="0.2">
      <c r="B44" s="67">
        <f t="shared" si="9"/>
        <v>21</v>
      </c>
      <c r="D44" s="63" t="s">
        <v>104</v>
      </c>
      <c r="F44" s="76">
        <v>-700300.98840433965</v>
      </c>
      <c r="H44" s="76"/>
      <c r="K44" s="70">
        <v>0</v>
      </c>
      <c r="L44" s="76">
        <f t="shared" si="7"/>
        <v>-700300.98840433965</v>
      </c>
      <c r="N44" s="26" t="s">
        <v>278</v>
      </c>
      <c r="O44" s="70">
        <v>44</v>
      </c>
      <c r="P44" s="91">
        <v>0</v>
      </c>
      <c r="R44" s="91">
        <v>-12.200666647008878</v>
      </c>
      <c r="S44" s="91"/>
      <c r="T44" s="91">
        <v>-1756.3198305423257</v>
      </c>
      <c r="U44" s="91"/>
      <c r="V44" s="91">
        <v>-572450.84464776691</v>
      </c>
      <c r="X44" s="91">
        <v>-51214.137142734056</v>
      </c>
      <c r="Y44" s="91"/>
      <c r="Z44" s="91">
        <v>-74867.486116649408</v>
      </c>
      <c r="AA44" s="91"/>
      <c r="AB44" s="91">
        <v>0</v>
      </c>
      <c r="AD44" s="91">
        <f t="shared" si="8"/>
        <v>-700300.98840433965</v>
      </c>
      <c r="AF44" s="74" t="str">
        <f t="shared" si="6"/>
        <v/>
      </c>
      <c r="AI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Z44" s="76"/>
    </row>
    <row r="45" spans="2:52" x14ac:dyDescent="0.2">
      <c r="B45" s="67">
        <f t="shared" si="9"/>
        <v>22</v>
      </c>
      <c r="D45" s="63" t="s">
        <v>106</v>
      </c>
      <c r="F45" s="76">
        <v>-529309.68232222286</v>
      </c>
      <c r="H45" s="76"/>
      <c r="K45" s="70">
        <v>0</v>
      </c>
      <c r="L45" s="76">
        <f t="shared" si="7"/>
        <v>-529309.68232222286</v>
      </c>
      <c r="N45" s="26" t="s">
        <v>279</v>
      </c>
      <c r="O45" s="70">
        <v>17</v>
      </c>
      <c r="P45" s="91">
        <v>0</v>
      </c>
      <c r="R45" s="91">
        <v>0</v>
      </c>
      <c r="S45" s="91"/>
      <c r="T45" s="91">
        <v>-125363.51856244406</v>
      </c>
      <c r="U45" s="91"/>
      <c r="V45" s="91">
        <v>-394898.99494617968</v>
      </c>
      <c r="X45" s="91">
        <v>0</v>
      </c>
      <c r="Y45" s="91"/>
      <c r="Z45" s="91">
        <v>-9047.1688135990662</v>
      </c>
      <c r="AA45" s="91"/>
      <c r="AB45" s="91">
        <v>0</v>
      </c>
      <c r="AD45" s="91">
        <f t="shared" si="8"/>
        <v>-529309.68232222286</v>
      </c>
      <c r="AF45" s="74" t="str">
        <f t="shared" si="6"/>
        <v/>
      </c>
      <c r="AI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Z45" s="76"/>
    </row>
    <row r="46" spans="2:52" x14ac:dyDescent="0.2">
      <c r="B46" s="67">
        <f t="shared" si="9"/>
        <v>23</v>
      </c>
      <c r="D46" s="63" t="s">
        <v>108</v>
      </c>
      <c r="F46" s="76">
        <v>0</v>
      </c>
      <c r="H46" s="76"/>
      <c r="K46" s="70">
        <v>0</v>
      </c>
      <c r="L46" s="76">
        <f t="shared" si="7"/>
        <v>0</v>
      </c>
      <c r="N46" s="67"/>
      <c r="O46" s="70">
        <v>0</v>
      </c>
      <c r="P46" s="91">
        <v>0</v>
      </c>
      <c r="R46" s="91">
        <v>0</v>
      </c>
      <c r="S46" s="91"/>
      <c r="T46" s="91">
        <v>0</v>
      </c>
      <c r="U46" s="91"/>
      <c r="V46" s="91">
        <v>0</v>
      </c>
      <c r="X46" s="91">
        <v>0</v>
      </c>
      <c r="Y46" s="91"/>
      <c r="Z46" s="91">
        <v>0</v>
      </c>
      <c r="AA46" s="91"/>
      <c r="AB46" s="91">
        <v>0</v>
      </c>
      <c r="AD46" s="91">
        <f t="shared" si="8"/>
        <v>0</v>
      </c>
      <c r="AF46" s="74" t="str">
        <f t="shared" si="6"/>
        <v/>
      </c>
      <c r="AI46" s="81"/>
      <c r="AL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Z46" s="76"/>
    </row>
    <row r="47" spans="2:52" x14ac:dyDescent="0.2">
      <c r="B47" s="67">
        <f t="shared" si="9"/>
        <v>24</v>
      </c>
      <c r="D47" s="63" t="s">
        <v>110</v>
      </c>
      <c r="F47" s="76">
        <v>0</v>
      </c>
      <c r="H47" s="76"/>
      <c r="K47" s="70">
        <v>0</v>
      </c>
      <c r="L47" s="76">
        <f t="shared" si="7"/>
        <v>0</v>
      </c>
      <c r="N47" s="67"/>
      <c r="O47" s="70">
        <v>0</v>
      </c>
      <c r="P47" s="91">
        <v>0</v>
      </c>
      <c r="R47" s="91">
        <v>0</v>
      </c>
      <c r="S47" s="91"/>
      <c r="T47" s="91">
        <v>0</v>
      </c>
      <c r="U47" s="91"/>
      <c r="V47" s="91">
        <v>0</v>
      </c>
      <c r="X47" s="91">
        <v>0</v>
      </c>
      <c r="Y47" s="91"/>
      <c r="Z47" s="91">
        <v>0</v>
      </c>
      <c r="AA47" s="91"/>
      <c r="AB47" s="91">
        <v>0</v>
      </c>
      <c r="AD47" s="91">
        <f t="shared" si="8"/>
        <v>0</v>
      </c>
      <c r="AF47" s="74" t="str">
        <f t="shared" si="6"/>
        <v/>
      </c>
      <c r="AI47" s="81"/>
      <c r="AL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Z47" s="76"/>
    </row>
    <row r="48" spans="2:52" x14ac:dyDescent="0.2">
      <c r="B48" s="67">
        <f t="shared" si="9"/>
        <v>25</v>
      </c>
      <c r="D48" s="63" t="s">
        <v>111</v>
      </c>
      <c r="F48" s="76">
        <v>0</v>
      </c>
      <c r="H48" s="76"/>
      <c r="K48" s="70">
        <v>0</v>
      </c>
      <c r="L48" s="76">
        <f t="shared" si="7"/>
        <v>0</v>
      </c>
      <c r="N48" s="67"/>
      <c r="O48" s="70">
        <v>0</v>
      </c>
      <c r="P48" s="91">
        <v>0</v>
      </c>
      <c r="R48" s="91">
        <v>0</v>
      </c>
      <c r="S48" s="91"/>
      <c r="T48" s="91">
        <v>0</v>
      </c>
      <c r="U48" s="91"/>
      <c r="V48" s="91">
        <v>0</v>
      </c>
      <c r="X48" s="91">
        <v>0</v>
      </c>
      <c r="Y48" s="91"/>
      <c r="Z48" s="91">
        <v>0</v>
      </c>
      <c r="AA48" s="91"/>
      <c r="AB48" s="91">
        <v>0</v>
      </c>
      <c r="AD48" s="91">
        <f t="shared" si="8"/>
        <v>0</v>
      </c>
      <c r="AF48" s="74" t="str">
        <f t="shared" si="6"/>
        <v/>
      </c>
      <c r="AI48" s="81"/>
      <c r="AL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Z48" s="76"/>
    </row>
    <row r="49" spans="2:52" x14ac:dyDescent="0.2">
      <c r="B49" s="67">
        <f t="shared" si="9"/>
        <v>26</v>
      </c>
      <c r="D49" s="63" t="s">
        <v>112</v>
      </c>
      <c r="F49" s="76">
        <v>0</v>
      </c>
      <c r="H49" s="76"/>
      <c r="K49" s="70">
        <v>0</v>
      </c>
      <c r="L49" s="76">
        <f t="shared" si="7"/>
        <v>0</v>
      </c>
      <c r="N49" s="67"/>
      <c r="O49" s="70">
        <v>0</v>
      </c>
      <c r="P49" s="91">
        <v>0</v>
      </c>
      <c r="R49" s="91">
        <v>0</v>
      </c>
      <c r="S49" s="91"/>
      <c r="T49" s="91">
        <v>0</v>
      </c>
      <c r="U49" s="91"/>
      <c r="V49" s="91">
        <v>0</v>
      </c>
      <c r="X49" s="91">
        <v>0</v>
      </c>
      <c r="Y49" s="91"/>
      <c r="Z49" s="91">
        <v>0</v>
      </c>
      <c r="AA49" s="91"/>
      <c r="AB49" s="91">
        <v>0</v>
      </c>
      <c r="AD49" s="91">
        <f t="shared" si="8"/>
        <v>0</v>
      </c>
      <c r="AF49" s="74" t="str">
        <f t="shared" si="6"/>
        <v/>
      </c>
      <c r="AI49" s="81"/>
      <c r="AL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Z49" s="76"/>
    </row>
    <row r="50" spans="2:52" x14ac:dyDescent="0.2">
      <c r="B50" s="67">
        <f t="shared" si="9"/>
        <v>27</v>
      </c>
      <c r="D50" s="63" t="s">
        <v>114</v>
      </c>
      <c r="F50" s="76">
        <v>0</v>
      </c>
      <c r="H50" s="76"/>
      <c r="K50" s="70">
        <v>0</v>
      </c>
      <c r="L50" s="76">
        <f t="shared" si="7"/>
        <v>0</v>
      </c>
      <c r="N50" s="67"/>
      <c r="O50" s="70">
        <v>0</v>
      </c>
      <c r="P50" s="91">
        <v>0</v>
      </c>
      <c r="R50" s="91">
        <v>0</v>
      </c>
      <c r="S50" s="91"/>
      <c r="T50" s="91">
        <v>0</v>
      </c>
      <c r="U50" s="91"/>
      <c r="V50" s="91">
        <v>0</v>
      </c>
      <c r="X50" s="91">
        <v>0</v>
      </c>
      <c r="Y50" s="91"/>
      <c r="Z50" s="91">
        <v>0</v>
      </c>
      <c r="AA50" s="91"/>
      <c r="AB50" s="91">
        <v>0</v>
      </c>
      <c r="AD50" s="91">
        <f t="shared" si="8"/>
        <v>0</v>
      </c>
      <c r="AF50" s="74" t="str">
        <f t="shared" si="6"/>
        <v/>
      </c>
      <c r="AI50" s="81"/>
      <c r="AL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Z50" s="76"/>
    </row>
    <row r="51" spans="2:52" x14ac:dyDescent="0.2">
      <c r="B51" s="67">
        <f>B50+1</f>
        <v>28</v>
      </c>
      <c r="D51" s="63" t="s">
        <v>115</v>
      </c>
      <c r="F51" s="76">
        <v>0</v>
      </c>
      <c r="H51" s="76"/>
      <c r="K51" s="70">
        <v>0</v>
      </c>
      <c r="L51" s="76">
        <f t="shared" si="7"/>
        <v>0</v>
      </c>
      <c r="N51" s="67"/>
      <c r="O51" s="70">
        <v>0</v>
      </c>
      <c r="P51" s="91">
        <v>0</v>
      </c>
      <c r="R51" s="91">
        <v>0</v>
      </c>
      <c r="S51" s="91"/>
      <c r="T51" s="91">
        <v>0</v>
      </c>
      <c r="U51" s="91"/>
      <c r="V51" s="91">
        <v>0</v>
      </c>
      <c r="X51" s="91">
        <v>0</v>
      </c>
      <c r="Y51" s="91"/>
      <c r="Z51" s="91">
        <v>0</v>
      </c>
      <c r="AA51" s="91"/>
      <c r="AB51" s="91">
        <v>0</v>
      </c>
      <c r="AD51" s="91">
        <f t="shared" si="8"/>
        <v>0</v>
      </c>
      <c r="AF51" s="74" t="str">
        <f t="shared" si="6"/>
        <v/>
      </c>
      <c r="AI51" s="81"/>
      <c r="AL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Z51" s="76"/>
    </row>
    <row r="52" spans="2:52" x14ac:dyDescent="0.2">
      <c r="B52" s="67">
        <f>B51+1</f>
        <v>29</v>
      </c>
      <c r="D52" s="63" t="s">
        <v>116</v>
      </c>
      <c r="F52" s="76">
        <v>0</v>
      </c>
      <c r="H52" s="76"/>
      <c r="K52" s="70">
        <v>0</v>
      </c>
      <c r="L52" s="76">
        <f t="shared" si="7"/>
        <v>0</v>
      </c>
      <c r="N52" s="67"/>
      <c r="O52" s="70">
        <v>0</v>
      </c>
      <c r="P52" s="91">
        <v>0</v>
      </c>
      <c r="R52" s="91">
        <v>0</v>
      </c>
      <c r="S52" s="91"/>
      <c r="T52" s="91">
        <v>0</v>
      </c>
      <c r="U52" s="91"/>
      <c r="V52" s="91">
        <v>0</v>
      </c>
      <c r="X52" s="91">
        <v>0</v>
      </c>
      <c r="Y52" s="91"/>
      <c r="Z52" s="91">
        <v>0</v>
      </c>
      <c r="AA52" s="91"/>
      <c r="AB52" s="91">
        <v>0</v>
      </c>
      <c r="AD52" s="91">
        <f t="shared" si="8"/>
        <v>0</v>
      </c>
      <c r="AF52" s="74" t="str">
        <f t="shared" si="6"/>
        <v/>
      </c>
      <c r="AI52" s="81"/>
      <c r="AL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Z52" s="76"/>
    </row>
    <row r="53" spans="2:52" x14ac:dyDescent="0.2">
      <c r="B53" s="67">
        <f t="shared" si="9"/>
        <v>30</v>
      </c>
      <c r="D53" s="63" t="s">
        <v>128</v>
      </c>
      <c r="F53" s="78">
        <f>SUM(F40:F52)</f>
        <v>-1416968.5211436641</v>
      </c>
      <c r="H53" s="78">
        <f>SUM(H40:H52)</f>
        <v>0</v>
      </c>
      <c r="L53" s="78">
        <f>SUM(L40:L52)</f>
        <v>-1416968.5211436641</v>
      </c>
      <c r="O53" s="70"/>
      <c r="P53" s="101">
        <f>SUM(P40:P52)</f>
        <v>-58438.262671541692</v>
      </c>
      <c r="Q53" s="102"/>
      <c r="R53" s="101">
        <f>SUM(R40:R52)</f>
        <v>-10209.017843766958</v>
      </c>
      <c r="S53" s="99"/>
      <c r="T53" s="101">
        <f>SUM(T40:T52)</f>
        <v>-170355.47727168532</v>
      </c>
      <c r="U53" s="99"/>
      <c r="V53" s="101">
        <f>SUM(V40:V52)</f>
        <v>-1006976.7960267795</v>
      </c>
      <c r="W53" s="67"/>
      <c r="X53" s="101">
        <f>SUM(X40:X52)</f>
        <v>-53459.915194748712</v>
      </c>
      <c r="Y53" s="99"/>
      <c r="Z53" s="101">
        <f>SUM(Z40:Z52)</f>
        <v>-117529.05213514178</v>
      </c>
      <c r="AA53" s="99"/>
      <c r="AB53" s="101">
        <f>SUM(AB40:AB52)</f>
        <v>0</v>
      </c>
      <c r="AD53" s="101">
        <f>SUM(AD40:AD52)</f>
        <v>-1416968.5211436641</v>
      </c>
      <c r="AF53" s="74" t="str">
        <f>IF(ROUND(F53,4)=ROUND(AD53,4), "", "check")</f>
        <v/>
      </c>
      <c r="AI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</row>
    <row r="54" spans="2:52" x14ac:dyDescent="0.2">
      <c r="O54" s="70"/>
      <c r="W54" s="67"/>
      <c r="AF54" s="74" t="str">
        <f t="shared" ref="AF54:AF59" si="10">IF(ROUND(F54,4)=ROUND(AD54,4), "", "check")</f>
        <v/>
      </c>
    </row>
    <row r="55" spans="2:52" x14ac:dyDescent="0.2">
      <c r="B55" s="67">
        <f>B53+1</f>
        <v>31</v>
      </c>
      <c r="D55" s="63" t="s">
        <v>119</v>
      </c>
      <c r="F55" s="76">
        <v>-50852.680549399018</v>
      </c>
      <c r="H55" s="76"/>
      <c r="K55" s="70">
        <v>0</v>
      </c>
      <c r="L55" s="76">
        <f t="shared" ref="L55" si="11">F55-H55</f>
        <v>-50852.680549399018</v>
      </c>
      <c r="N55" s="26" t="s">
        <v>274</v>
      </c>
      <c r="O55" s="70">
        <v>23</v>
      </c>
      <c r="P55" s="91">
        <v>-1795.3832265391077</v>
      </c>
      <c r="R55" s="91">
        <v>-258.30691166521302</v>
      </c>
      <c r="S55" s="91"/>
      <c r="T55" s="91">
        <v>-6728.3879136550659</v>
      </c>
      <c r="U55" s="91"/>
      <c r="V55" s="91">
        <v>-29665.150371393876</v>
      </c>
      <c r="X55" s="91">
        <v>-4436.5833897997645</v>
      </c>
      <c r="Y55" s="91"/>
      <c r="Z55" s="91">
        <v>-7968.868736345994</v>
      </c>
      <c r="AA55" s="91"/>
      <c r="AB55" s="91">
        <v>0</v>
      </c>
      <c r="AC55" s="91"/>
      <c r="AD55" s="91">
        <f>P55+R55+T55+V55+X55+Z55+AB55</f>
        <v>-50852.680549399025</v>
      </c>
      <c r="AF55" s="74" t="str">
        <f t="shared" si="10"/>
        <v/>
      </c>
    </row>
    <row r="56" spans="2:52" x14ac:dyDescent="0.2">
      <c r="W56" s="67"/>
      <c r="AF56" s="74" t="str">
        <f t="shared" si="10"/>
        <v/>
      </c>
    </row>
    <row r="57" spans="2:52" x14ac:dyDescent="0.2">
      <c r="B57" s="67">
        <f>B55+1</f>
        <v>32</v>
      </c>
      <c r="D57" s="63" t="s">
        <v>129</v>
      </c>
      <c r="F57" s="78">
        <f>F53+F55</f>
        <v>-1467821.2016930631</v>
      </c>
      <c r="H57" s="78">
        <f>H53+H55</f>
        <v>0</v>
      </c>
      <c r="L57" s="78">
        <f>L53+L55</f>
        <v>-1467821.2016930631</v>
      </c>
      <c r="P57" s="103">
        <f>P53+P55</f>
        <v>-60233.645898080802</v>
      </c>
      <c r="Q57" s="96"/>
      <c r="R57" s="103">
        <f>R53+R55</f>
        <v>-10467.324755432172</v>
      </c>
      <c r="S57" s="92"/>
      <c r="T57" s="103">
        <f>T53+T55</f>
        <v>-177083.86518534037</v>
      </c>
      <c r="U57" s="92"/>
      <c r="V57" s="103">
        <f>V53+V55</f>
        <v>-1036641.9463981733</v>
      </c>
      <c r="W57" s="67"/>
      <c r="X57" s="103">
        <f>X53+X55</f>
        <v>-57896.498584548477</v>
      </c>
      <c r="Y57" s="92"/>
      <c r="Z57" s="103">
        <f>Z53+Z55</f>
        <v>-125497.92087148778</v>
      </c>
      <c r="AA57" s="92"/>
      <c r="AB57" s="103">
        <f>AB53+AB55</f>
        <v>0</v>
      </c>
      <c r="AD57" s="103">
        <f>AD53+AD55</f>
        <v>-1467821.2016930631</v>
      </c>
      <c r="AF57" s="74" t="str">
        <f t="shared" si="10"/>
        <v/>
      </c>
    </row>
    <row r="58" spans="2:52" x14ac:dyDescent="0.2">
      <c r="D58" s="72"/>
      <c r="F58" s="73"/>
      <c r="H58" s="73"/>
      <c r="L58" s="73"/>
      <c r="W58" s="67"/>
      <c r="AF58" s="74" t="str">
        <f t="shared" si="10"/>
        <v/>
      </c>
    </row>
    <row r="59" spans="2:52" x14ac:dyDescent="0.2">
      <c r="E59" s="72"/>
      <c r="W59" s="67"/>
      <c r="AF59" s="74" t="str">
        <f t="shared" si="10"/>
        <v/>
      </c>
    </row>
    <row r="60" spans="2:52" x14ac:dyDescent="0.2">
      <c r="D60" s="72" t="s">
        <v>130</v>
      </c>
      <c r="E60" s="90"/>
      <c r="F60" s="7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Z60" s="65"/>
    </row>
    <row r="61" spans="2:52" x14ac:dyDescent="0.2">
      <c r="AF61" s="74" t="str">
        <f t="shared" ref="AF61:AF118" si="12">IF(ROUND(F61,4)=ROUND(AD61,4), "", "check")</f>
        <v/>
      </c>
    </row>
    <row r="62" spans="2:52" x14ac:dyDescent="0.2">
      <c r="B62" s="67">
        <f>B57+1</f>
        <v>33</v>
      </c>
      <c r="D62" s="63" t="s">
        <v>96</v>
      </c>
      <c r="F62" s="76">
        <v>79166.942309318154</v>
      </c>
      <c r="H62" s="76"/>
      <c r="J62" s="65"/>
      <c r="K62" s="70">
        <v>0</v>
      </c>
      <c r="L62" s="76">
        <f>F62-H62</f>
        <v>79166.942309318154</v>
      </c>
      <c r="N62" s="67"/>
      <c r="O62" s="70">
        <v>0</v>
      </c>
      <c r="P62" s="91">
        <f>P18+P40</f>
        <v>3031.2129016562189</v>
      </c>
      <c r="R62" s="91">
        <f>R18+R40</f>
        <v>0</v>
      </c>
      <c r="S62" s="91"/>
      <c r="T62" s="91">
        <f>T18+T40</f>
        <v>31159.855072747287</v>
      </c>
      <c r="U62" s="91"/>
      <c r="V62" s="91">
        <f>V18+V40</f>
        <v>39457.139453762698</v>
      </c>
      <c r="X62" s="91">
        <f>X18+X40</f>
        <v>42.977502499999986</v>
      </c>
      <c r="Y62" s="91"/>
      <c r="Z62" s="91">
        <f>Z18+Z40</f>
        <v>5475.7573786519433</v>
      </c>
      <c r="AA62" s="91"/>
      <c r="AB62" s="91">
        <f>AB18+AB40</f>
        <v>0</v>
      </c>
      <c r="AD62" s="91">
        <f>P62+R62+T62+V62+X62+Z62+AB62</f>
        <v>79166.942309318154</v>
      </c>
      <c r="AF62" s="74" t="str">
        <f t="shared" si="12"/>
        <v/>
      </c>
      <c r="AI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Z62" s="76"/>
    </row>
    <row r="63" spans="2:52" x14ac:dyDescent="0.2">
      <c r="B63" s="67">
        <f>B62+1</f>
        <v>34</v>
      </c>
      <c r="D63" s="63" t="s">
        <v>98</v>
      </c>
      <c r="F63" s="76">
        <v>49261.707392534336</v>
      </c>
      <c r="H63" s="76"/>
      <c r="J63" s="65"/>
      <c r="K63" s="70">
        <v>0</v>
      </c>
      <c r="L63" s="76">
        <f t="shared" ref="L63:L74" si="13">F63-H63</f>
        <v>49261.707392534336</v>
      </c>
      <c r="N63" s="67"/>
      <c r="O63" s="70">
        <v>0</v>
      </c>
      <c r="P63" s="91">
        <f t="shared" ref="P63:R74" si="14">P19+P41</f>
        <v>0</v>
      </c>
      <c r="R63" s="91">
        <f t="shared" si="14"/>
        <v>0</v>
      </c>
      <c r="S63" s="91"/>
      <c r="T63" s="91">
        <f t="shared" ref="T63:T74" si="15">T19+T41</f>
        <v>367.82088106941302</v>
      </c>
      <c r="U63" s="91"/>
      <c r="V63" s="91">
        <f t="shared" ref="V63:V74" si="16">V19+V41</f>
        <v>21917.194864829926</v>
      </c>
      <c r="X63" s="91">
        <f t="shared" ref="X63:X74" si="17">X19+X41</f>
        <v>18132.668700799728</v>
      </c>
      <c r="Y63" s="91"/>
      <c r="Z63" s="91">
        <f t="shared" ref="Z63:Z74" si="18">Z19+Z41</f>
        <v>8844.0229458352806</v>
      </c>
      <c r="AA63" s="91"/>
      <c r="AB63" s="91">
        <f t="shared" ref="AB63:AB74" si="19">AB19+AB41</f>
        <v>0</v>
      </c>
      <c r="AD63" s="91">
        <f t="shared" ref="AD63:AD74" si="20">P63+R63+T63+V63+X63+Z63+AB63</f>
        <v>49261.707392534343</v>
      </c>
      <c r="AF63" s="74" t="str">
        <f t="shared" si="12"/>
        <v/>
      </c>
      <c r="AI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Z63" s="76"/>
    </row>
    <row r="64" spans="2:52" x14ac:dyDescent="0.2">
      <c r="B64" s="67">
        <f t="shared" ref="B64:B75" si="21">B63+1</f>
        <v>35</v>
      </c>
      <c r="D64" s="63" t="s">
        <v>100</v>
      </c>
      <c r="F64" s="76">
        <v>133779.00444473058</v>
      </c>
      <c r="H64" s="76"/>
      <c r="J64" s="65"/>
      <c r="K64" s="70">
        <v>0</v>
      </c>
      <c r="L64" s="76">
        <f t="shared" si="13"/>
        <v>133779.00444473058</v>
      </c>
      <c r="N64" s="67"/>
      <c r="O64" s="70">
        <v>0</v>
      </c>
      <c r="P64" s="91">
        <f t="shared" si="14"/>
        <v>15431.582837587513</v>
      </c>
      <c r="R64" s="91">
        <f t="shared" si="14"/>
        <v>854.686809587776</v>
      </c>
      <c r="S64" s="91"/>
      <c r="T64" s="91">
        <f t="shared" si="15"/>
        <v>53753.351450945855</v>
      </c>
      <c r="U64" s="91"/>
      <c r="V64" s="91">
        <f t="shared" si="16"/>
        <v>61470.449866384595</v>
      </c>
      <c r="X64" s="91">
        <f t="shared" si="17"/>
        <v>0</v>
      </c>
      <c r="Y64" s="91"/>
      <c r="Z64" s="91">
        <f t="shared" si="18"/>
        <v>2268.9334802248327</v>
      </c>
      <c r="AA64" s="91"/>
      <c r="AB64" s="91">
        <f t="shared" si="19"/>
        <v>0</v>
      </c>
      <c r="AD64" s="91">
        <f t="shared" si="20"/>
        <v>133779.00444473058</v>
      </c>
      <c r="AF64" s="74" t="str">
        <f t="shared" si="12"/>
        <v/>
      </c>
      <c r="AI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Z64" s="76"/>
    </row>
    <row r="65" spans="2:52" x14ac:dyDescent="0.2">
      <c r="B65" s="67">
        <f t="shared" si="21"/>
        <v>36</v>
      </c>
      <c r="D65" s="63" t="s">
        <v>102</v>
      </c>
      <c r="F65" s="76">
        <v>159299.06782597845</v>
      </c>
      <c r="H65" s="76"/>
      <c r="J65" s="65"/>
      <c r="K65" s="70">
        <v>0</v>
      </c>
      <c r="L65" s="76">
        <f t="shared" si="13"/>
        <v>159299.06782597845</v>
      </c>
      <c r="N65" s="67"/>
      <c r="O65" s="70">
        <v>0</v>
      </c>
      <c r="P65" s="91">
        <f t="shared" si="14"/>
        <v>44007.553465266094</v>
      </c>
      <c r="R65" s="91">
        <f t="shared" si="14"/>
        <v>5541.5753152054367</v>
      </c>
      <c r="S65" s="91"/>
      <c r="T65" s="91">
        <f t="shared" si="15"/>
        <v>41448.272300161174</v>
      </c>
      <c r="U65" s="91"/>
      <c r="V65" s="91">
        <f t="shared" si="16"/>
        <v>0</v>
      </c>
      <c r="X65" s="91">
        <f t="shared" si="17"/>
        <v>2946.7160171856267</v>
      </c>
      <c r="Y65" s="91"/>
      <c r="Z65" s="91">
        <f t="shared" si="18"/>
        <v>65354.950728160155</v>
      </c>
      <c r="AA65" s="91"/>
      <c r="AB65" s="91">
        <f t="shared" si="19"/>
        <v>0</v>
      </c>
      <c r="AD65" s="91">
        <f t="shared" si="20"/>
        <v>159299.06782597848</v>
      </c>
      <c r="AF65" s="74" t="str">
        <f t="shared" si="12"/>
        <v/>
      </c>
      <c r="AI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Z65" s="76"/>
    </row>
    <row r="66" spans="2:52" x14ac:dyDescent="0.2">
      <c r="B66" s="67">
        <f t="shared" si="21"/>
        <v>37</v>
      </c>
      <c r="D66" s="63" t="s">
        <v>104</v>
      </c>
      <c r="F66" s="76">
        <v>1296675.7789290498</v>
      </c>
      <c r="H66" s="76"/>
      <c r="K66" s="70">
        <v>0</v>
      </c>
      <c r="L66" s="76">
        <f t="shared" si="13"/>
        <v>1296675.7789290498</v>
      </c>
      <c r="N66" s="67"/>
      <c r="O66" s="70">
        <v>0</v>
      </c>
      <c r="P66" s="91">
        <f t="shared" si="14"/>
        <v>0</v>
      </c>
      <c r="R66" s="91">
        <f t="shared" si="14"/>
        <v>204.4415788733622</v>
      </c>
      <c r="S66" s="91"/>
      <c r="T66" s="91">
        <f t="shared" si="15"/>
        <v>6444.5915604459997</v>
      </c>
      <c r="U66" s="91"/>
      <c r="V66" s="91">
        <f t="shared" si="16"/>
        <v>692042.85141773208</v>
      </c>
      <c r="X66" s="91">
        <f t="shared" si="17"/>
        <v>268953.69994066539</v>
      </c>
      <c r="Y66" s="91"/>
      <c r="Z66" s="91">
        <f t="shared" si="18"/>
        <v>329030.19443133293</v>
      </c>
      <c r="AA66" s="91"/>
      <c r="AB66" s="91">
        <f t="shared" si="19"/>
        <v>0</v>
      </c>
      <c r="AD66" s="91">
        <f t="shared" si="20"/>
        <v>1296675.7789290498</v>
      </c>
      <c r="AF66" s="74" t="str">
        <f t="shared" si="12"/>
        <v/>
      </c>
      <c r="AI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Z66" s="76"/>
    </row>
    <row r="67" spans="2:52" x14ac:dyDescent="0.2">
      <c r="B67" s="67">
        <f t="shared" si="21"/>
        <v>38</v>
      </c>
      <c r="D67" s="63" t="s">
        <v>106</v>
      </c>
      <c r="F67" s="76">
        <v>848360.22958961513</v>
      </c>
      <c r="H67" s="76"/>
      <c r="K67" s="70">
        <v>0</v>
      </c>
      <c r="L67" s="76">
        <f t="shared" si="13"/>
        <v>848360.22958961513</v>
      </c>
      <c r="N67" s="67"/>
      <c r="O67" s="70">
        <v>0</v>
      </c>
      <c r="P67" s="91">
        <f t="shared" si="14"/>
        <v>0</v>
      </c>
      <c r="R67" s="91">
        <f t="shared" si="14"/>
        <v>0</v>
      </c>
      <c r="S67" s="91"/>
      <c r="T67" s="91">
        <f t="shared" si="15"/>
        <v>186964.23918473232</v>
      </c>
      <c r="U67" s="91"/>
      <c r="V67" s="91">
        <f t="shared" si="16"/>
        <v>656262.4018481127</v>
      </c>
      <c r="X67" s="91">
        <f t="shared" si="17"/>
        <v>0</v>
      </c>
      <c r="Y67" s="91"/>
      <c r="Z67" s="91">
        <f t="shared" si="18"/>
        <v>5133.5885567698988</v>
      </c>
      <c r="AA67" s="91"/>
      <c r="AB67" s="91">
        <f t="shared" si="19"/>
        <v>0</v>
      </c>
      <c r="AD67" s="91">
        <f t="shared" si="20"/>
        <v>848360.2295896149</v>
      </c>
      <c r="AF67" s="74" t="str">
        <f t="shared" si="12"/>
        <v/>
      </c>
      <c r="AI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Z67" s="76"/>
    </row>
    <row r="68" spans="2:52" x14ac:dyDescent="0.2">
      <c r="B68" s="67">
        <f t="shared" si="21"/>
        <v>39</v>
      </c>
      <c r="D68" s="63" t="s">
        <v>108</v>
      </c>
      <c r="F68" s="76">
        <v>0</v>
      </c>
      <c r="H68" s="76"/>
      <c r="K68" s="70">
        <v>0</v>
      </c>
      <c r="L68" s="76">
        <f t="shared" si="13"/>
        <v>0</v>
      </c>
      <c r="N68" s="67"/>
      <c r="O68" s="70">
        <v>0</v>
      </c>
      <c r="P68" s="91">
        <f t="shared" si="14"/>
        <v>0</v>
      </c>
      <c r="R68" s="91">
        <f t="shared" si="14"/>
        <v>0</v>
      </c>
      <c r="S68" s="91"/>
      <c r="T68" s="91">
        <f t="shared" si="15"/>
        <v>0</v>
      </c>
      <c r="U68" s="91"/>
      <c r="V68" s="91">
        <f t="shared" si="16"/>
        <v>0</v>
      </c>
      <c r="X68" s="91">
        <f t="shared" si="17"/>
        <v>0</v>
      </c>
      <c r="Y68" s="91"/>
      <c r="Z68" s="91">
        <f t="shared" si="18"/>
        <v>0</v>
      </c>
      <c r="AA68" s="91"/>
      <c r="AB68" s="91">
        <f t="shared" si="19"/>
        <v>0</v>
      </c>
      <c r="AD68" s="91">
        <f t="shared" si="20"/>
        <v>0</v>
      </c>
      <c r="AF68" s="74" t="str">
        <f t="shared" si="12"/>
        <v/>
      </c>
      <c r="AI68" s="81"/>
      <c r="AL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Z68" s="76"/>
    </row>
    <row r="69" spans="2:52" x14ac:dyDescent="0.2">
      <c r="B69" s="67">
        <f t="shared" si="21"/>
        <v>40</v>
      </c>
      <c r="D69" s="63" t="s">
        <v>110</v>
      </c>
      <c r="F69" s="76">
        <v>0</v>
      </c>
      <c r="H69" s="76"/>
      <c r="K69" s="70">
        <v>0</v>
      </c>
      <c r="L69" s="76">
        <f t="shared" si="13"/>
        <v>0</v>
      </c>
      <c r="N69" s="67"/>
      <c r="O69" s="70">
        <v>0</v>
      </c>
      <c r="P69" s="91">
        <f t="shared" si="14"/>
        <v>0</v>
      </c>
      <c r="R69" s="91">
        <f t="shared" si="14"/>
        <v>0</v>
      </c>
      <c r="S69" s="91"/>
      <c r="T69" s="91">
        <f t="shared" si="15"/>
        <v>0</v>
      </c>
      <c r="U69" s="91"/>
      <c r="V69" s="91">
        <f t="shared" si="16"/>
        <v>0</v>
      </c>
      <c r="X69" s="91">
        <f t="shared" si="17"/>
        <v>0</v>
      </c>
      <c r="Y69" s="91"/>
      <c r="Z69" s="91">
        <f t="shared" si="18"/>
        <v>0</v>
      </c>
      <c r="AA69" s="91"/>
      <c r="AB69" s="91">
        <f t="shared" si="19"/>
        <v>0</v>
      </c>
      <c r="AD69" s="91">
        <f t="shared" si="20"/>
        <v>0</v>
      </c>
      <c r="AF69" s="74" t="str">
        <f t="shared" si="12"/>
        <v/>
      </c>
      <c r="AI69" s="81"/>
      <c r="AL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Z69" s="76"/>
    </row>
    <row r="70" spans="2:52" x14ac:dyDescent="0.2">
      <c r="B70" s="67">
        <f t="shared" si="21"/>
        <v>41</v>
      </c>
      <c r="D70" s="63" t="s">
        <v>111</v>
      </c>
      <c r="F70" s="76">
        <v>0</v>
      </c>
      <c r="H70" s="76"/>
      <c r="K70" s="70">
        <v>0</v>
      </c>
      <c r="L70" s="76">
        <f t="shared" si="13"/>
        <v>0</v>
      </c>
      <c r="N70" s="67"/>
      <c r="O70" s="70">
        <v>0</v>
      </c>
      <c r="P70" s="91">
        <f t="shared" si="14"/>
        <v>0</v>
      </c>
      <c r="R70" s="91">
        <f t="shared" si="14"/>
        <v>0</v>
      </c>
      <c r="S70" s="91"/>
      <c r="T70" s="91">
        <f t="shared" si="15"/>
        <v>0</v>
      </c>
      <c r="U70" s="91"/>
      <c r="V70" s="91">
        <f t="shared" si="16"/>
        <v>0</v>
      </c>
      <c r="X70" s="91">
        <f t="shared" si="17"/>
        <v>0</v>
      </c>
      <c r="Y70" s="91"/>
      <c r="Z70" s="91">
        <f t="shared" si="18"/>
        <v>0</v>
      </c>
      <c r="AA70" s="91"/>
      <c r="AB70" s="91">
        <f t="shared" si="19"/>
        <v>0</v>
      </c>
      <c r="AD70" s="91">
        <f t="shared" si="20"/>
        <v>0</v>
      </c>
      <c r="AF70" s="74" t="str">
        <f t="shared" si="12"/>
        <v/>
      </c>
      <c r="AI70" s="81"/>
      <c r="AL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Z70" s="76"/>
    </row>
    <row r="71" spans="2:52" x14ac:dyDescent="0.2">
      <c r="B71" s="67">
        <f t="shared" si="21"/>
        <v>42</v>
      </c>
      <c r="D71" s="63" t="s">
        <v>112</v>
      </c>
      <c r="F71" s="76">
        <v>0</v>
      </c>
      <c r="H71" s="76"/>
      <c r="K71" s="70">
        <v>0</v>
      </c>
      <c r="L71" s="76">
        <f t="shared" si="13"/>
        <v>0</v>
      </c>
      <c r="N71" s="67"/>
      <c r="O71" s="70">
        <v>0</v>
      </c>
      <c r="P71" s="91">
        <f t="shared" si="14"/>
        <v>0</v>
      </c>
      <c r="R71" s="91">
        <f t="shared" si="14"/>
        <v>0</v>
      </c>
      <c r="S71" s="91"/>
      <c r="T71" s="91">
        <f t="shared" si="15"/>
        <v>0</v>
      </c>
      <c r="U71" s="91"/>
      <c r="V71" s="91">
        <f t="shared" si="16"/>
        <v>0</v>
      </c>
      <c r="X71" s="91">
        <f t="shared" si="17"/>
        <v>0</v>
      </c>
      <c r="Y71" s="91"/>
      <c r="Z71" s="91">
        <f t="shared" si="18"/>
        <v>0</v>
      </c>
      <c r="AA71" s="91"/>
      <c r="AB71" s="91">
        <f t="shared" si="19"/>
        <v>0</v>
      </c>
      <c r="AD71" s="91">
        <f t="shared" si="20"/>
        <v>0</v>
      </c>
      <c r="AF71" s="74" t="str">
        <f t="shared" si="12"/>
        <v/>
      </c>
      <c r="AI71" s="81"/>
      <c r="AL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Z71" s="76"/>
    </row>
    <row r="72" spans="2:52" x14ac:dyDescent="0.2">
      <c r="B72" s="67">
        <f t="shared" si="21"/>
        <v>43</v>
      </c>
      <c r="D72" s="63" t="s">
        <v>114</v>
      </c>
      <c r="F72" s="76">
        <v>0</v>
      </c>
      <c r="H72" s="76"/>
      <c r="K72" s="70">
        <v>0</v>
      </c>
      <c r="L72" s="76">
        <f t="shared" si="13"/>
        <v>0</v>
      </c>
      <c r="N72" s="67"/>
      <c r="O72" s="70">
        <v>0</v>
      </c>
      <c r="P72" s="91">
        <f t="shared" si="14"/>
        <v>0</v>
      </c>
      <c r="R72" s="91">
        <f t="shared" si="14"/>
        <v>0</v>
      </c>
      <c r="S72" s="91"/>
      <c r="T72" s="91">
        <f t="shared" si="15"/>
        <v>0</v>
      </c>
      <c r="U72" s="91"/>
      <c r="V72" s="91">
        <f t="shared" si="16"/>
        <v>0</v>
      </c>
      <c r="X72" s="91">
        <f t="shared" si="17"/>
        <v>0</v>
      </c>
      <c r="Y72" s="91"/>
      <c r="Z72" s="91">
        <f t="shared" si="18"/>
        <v>0</v>
      </c>
      <c r="AA72" s="91"/>
      <c r="AB72" s="91">
        <f t="shared" si="19"/>
        <v>0</v>
      </c>
      <c r="AD72" s="91">
        <f t="shared" si="20"/>
        <v>0</v>
      </c>
      <c r="AF72" s="74" t="str">
        <f t="shared" si="12"/>
        <v/>
      </c>
      <c r="AI72" s="81"/>
      <c r="AL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Z72" s="76"/>
    </row>
    <row r="73" spans="2:52" x14ac:dyDescent="0.2">
      <c r="B73" s="67">
        <f>B72+1</f>
        <v>44</v>
      </c>
      <c r="D73" s="63" t="s">
        <v>115</v>
      </c>
      <c r="F73" s="76">
        <v>0</v>
      </c>
      <c r="H73" s="76"/>
      <c r="K73" s="70">
        <v>0</v>
      </c>
      <c r="L73" s="76">
        <f t="shared" si="13"/>
        <v>0</v>
      </c>
      <c r="N73" s="67"/>
      <c r="O73" s="70">
        <v>0</v>
      </c>
      <c r="P73" s="91">
        <f t="shared" si="14"/>
        <v>0</v>
      </c>
      <c r="R73" s="91">
        <f t="shared" si="14"/>
        <v>0</v>
      </c>
      <c r="S73" s="91"/>
      <c r="T73" s="91">
        <f t="shared" si="15"/>
        <v>0</v>
      </c>
      <c r="U73" s="91"/>
      <c r="V73" s="91">
        <f t="shared" si="16"/>
        <v>0</v>
      </c>
      <c r="X73" s="91">
        <f t="shared" si="17"/>
        <v>0</v>
      </c>
      <c r="Y73" s="91"/>
      <c r="Z73" s="91">
        <f t="shared" si="18"/>
        <v>0</v>
      </c>
      <c r="AA73" s="91"/>
      <c r="AB73" s="91">
        <f t="shared" si="19"/>
        <v>0</v>
      </c>
      <c r="AD73" s="91">
        <f t="shared" si="20"/>
        <v>0</v>
      </c>
      <c r="AF73" s="74" t="str">
        <f t="shared" si="12"/>
        <v/>
      </c>
      <c r="AI73" s="81"/>
      <c r="AL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Z73" s="76"/>
    </row>
    <row r="74" spans="2:52" x14ac:dyDescent="0.2">
      <c r="B74" s="67">
        <f>B73+1</f>
        <v>45</v>
      </c>
      <c r="D74" s="63" t="s">
        <v>116</v>
      </c>
      <c r="F74" s="76">
        <v>4318.2255996879157</v>
      </c>
      <c r="H74" s="76"/>
      <c r="K74" s="70">
        <v>0</v>
      </c>
      <c r="L74" s="76">
        <f t="shared" si="13"/>
        <v>4318.2255996879157</v>
      </c>
      <c r="N74" s="67"/>
      <c r="O74" s="70">
        <v>0</v>
      </c>
      <c r="P74" s="91">
        <f t="shared" si="14"/>
        <v>0</v>
      </c>
      <c r="R74" s="91">
        <f t="shared" si="14"/>
        <v>0</v>
      </c>
      <c r="S74" s="91"/>
      <c r="T74" s="91">
        <f t="shared" si="15"/>
        <v>39.163422261415214</v>
      </c>
      <c r="U74" s="91"/>
      <c r="V74" s="91">
        <f t="shared" si="16"/>
        <v>3560.0134120638827</v>
      </c>
      <c r="X74" s="91">
        <f t="shared" si="17"/>
        <v>136.1762187887613</v>
      </c>
      <c r="Y74" s="91"/>
      <c r="Z74" s="91">
        <f t="shared" si="18"/>
        <v>582.87254657385631</v>
      </c>
      <c r="AA74" s="91"/>
      <c r="AB74" s="91">
        <f t="shared" si="19"/>
        <v>0</v>
      </c>
      <c r="AD74" s="91">
        <f t="shared" si="20"/>
        <v>4318.2255996879157</v>
      </c>
      <c r="AF74" s="74" t="str">
        <f t="shared" si="12"/>
        <v/>
      </c>
      <c r="AI74" s="81"/>
      <c r="AL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Z74" s="76"/>
    </row>
    <row r="75" spans="2:52" x14ac:dyDescent="0.2">
      <c r="B75" s="67">
        <f t="shared" si="21"/>
        <v>46</v>
      </c>
      <c r="D75" s="63" t="s">
        <v>131</v>
      </c>
      <c r="F75" s="78">
        <f>SUM(F62:F74)</f>
        <v>2570860.9560909146</v>
      </c>
      <c r="H75" s="78">
        <f>SUM(H62:H74)</f>
        <v>0</v>
      </c>
      <c r="L75" s="78">
        <f>SUM(L62:L74)</f>
        <v>2570860.9560909146</v>
      </c>
      <c r="O75" s="70"/>
      <c r="P75" s="101">
        <f>SUM(P62:P74)</f>
        <v>62470.349204509825</v>
      </c>
      <c r="Q75" s="102"/>
      <c r="R75" s="101">
        <f>SUM(R62:R74)</f>
        <v>6600.7037036665752</v>
      </c>
      <c r="S75" s="99"/>
      <c r="T75" s="101">
        <f>SUM(T62:T74)</f>
        <v>320177.29387236346</v>
      </c>
      <c r="U75" s="99"/>
      <c r="V75" s="101">
        <f>SUM(V62:V74)</f>
        <v>1474710.050862886</v>
      </c>
      <c r="W75" s="67"/>
      <c r="X75" s="101">
        <f>SUM(X62:X74)</f>
        <v>290212.23837993952</v>
      </c>
      <c r="Y75" s="99"/>
      <c r="Z75" s="101">
        <f>SUM(Z62:Z74)</f>
        <v>416690.32006754889</v>
      </c>
      <c r="AA75" s="99"/>
      <c r="AB75" s="101">
        <f>SUM(AB62:AB74)</f>
        <v>0</v>
      </c>
      <c r="AD75" s="101">
        <f>SUM(AD62:AD74)</f>
        <v>2570860.9560909146</v>
      </c>
      <c r="AF75" s="74" t="str">
        <f>IF(ROUND(F75,4)=ROUND(AD75,4), "", "check")</f>
        <v/>
      </c>
      <c r="AI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</row>
    <row r="76" spans="2:52" x14ac:dyDescent="0.2">
      <c r="O76" s="70"/>
      <c r="W76" s="67"/>
      <c r="AF76" s="74" t="str">
        <f t="shared" si="12"/>
        <v/>
      </c>
    </row>
    <row r="77" spans="2:52" x14ac:dyDescent="0.2">
      <c r="B77" s="67">
        <f>B75+1</f>
        <v>47</v>
      </c>
      <c r="D77" s="63" t="s">
        <v>119</v>
      </c>
      <c r="F77" s="76">
        <v>50857.828612163146</v>
      </c>
      <c r="H77" s="76"/>
      <c r="K77" s="70">
        <v>0</v>
      </c>
      <c r="L77" s="76">
        <f t="shared" ref="L77" si="22">F77-H77</f>
        <v>50857.828612163146</v>
      </c>
      <c r="N77" s="67"/>
      <c r="O77" s="70">
        <v>0</v>
      </c>
      <c r="P77" s="91">
        <f t="shared" ref="P77:R77" si="23">P33+P55</f>
        <v>1795.5649818651989</v>
      </c>
      <c r="R77" s="91">
        <f t="shared" si="23"/>
        <v>258.33306132299498</v>
      </c>
      <c r="S77" s="91"/>
      <c r="T77" s="91">
        <f t="shared" ref="T77" si="24">T33+T55</f>
        <v>6729.0690609005342</v>
      </c>
      <c r="U77" s="91"/>
      <c r="V77" s="91">
        <f t="shared" ref="V77" si="25">V33+V55</f>
        <v>29668.153518019961</v>
      </c>
      <c r="X77" s="91">
        <f t="shared" ref="X77" si="26">X33+X55</f>
        <v>4437.0325265906313</v>
      </c>
      <c r="Y77" s="91"/>
      <c r="Z77" s="91">
        <f t="shared" ref="Z77" si="27">Z33+Z55</f>
        <v>7969.6754634638291</v>
      </c>
      <c r="AA77" s="91"/>
      <c r="AB77" s="91">
        <f t="shared" ref="AB77" si="28">AB33+AB55</f>
        <v>0</v>
      </c>
      <c r="AC77" s="91"/>
      <c r="AD77" s="91">
        <f>P77+R77+T77+V77+X77+Z77+AB77</f>
        <v>50857.828612163146</v>
      </c>
      <c r="AF77" s="74" t="str">
        <f t="shared" si="12"/>
        <v/>
      </c>
    </row>
    <row r="78" spans="2:52" x14ac:dyDescent="0.2">
      <c r="W78" s="67"/>
      <c r="AF78" s="74" t="str">
        <f t="shared" si="12"/>
        <v/>
      </c>
    </row>
    <row r="79" spans="2:52" x14ac:dyDescent="0.2">
      <c r="B79" s="67">
        <f>B77+1</f>
        <v>48</v>
      </c>
      <c r="D79" s="63" t="s">
        <v>132</v>
      </c>
      <c r="F79" s="78">
        <f>F75+F77</f>
        <v>2621718.7847030777</v>
      </c>
      <c r="H79" s="78">
        <f>H75+H77</f>
        <v>0</v>
      </c>
      <c r="L79" s="78">
        <f>L75+L77</f>
        <v>2621718.7847030777</v>
      </c>
      <c r="P79" s="103">
        <f>P75+P77</f>
        <v>64265.914186375026</v>
      </c>
      <c r="Q79" s="96"/>
      <c r="R79" s="103">
        <f>R75+R77</f>
        <v>6859.0367649895697</v>
      </c>
      <c r="S79" s="92"/>
      <c r="T79" s="103">
        <f>T75+T77</f>
        <v>326906.362933264</v>
      </c>
      <c r="U79" s="92"/>
      <c r="V79" s="103">
        <f>V75+V77</f>
        <v>1504378.204380906</v>
      </c>
      <c r="W79" s="67"/>
      <c r="X79" s="103">
        <f>X75+X77</f>
        <v>294649.27090653015</v>
      </c>
      <c r="Y79" s="92"/>
      <c r="Z79" s="103">
        <f>Z75+Z77</f>
        <v>424659.99553101271</v>
      </c>
      <c r="AA79" s="92"/>
      <c r="AB79" s="103">
        <f>AB75+AB77</f>
        <v>0</v>
      </c>
      <c r="AD79" s="103">
        <f>AD75+AD77</f>
        <v>2621718.7847030777</v>
      </c>
      <c r="AF79" s="74" t="str">
        <f t="shared" si="12"/>
        <v/>
      </c>
    </row>
    <row r="80" spans="2:52" x14ac:dyDescent="0.2">
      <c r="D80" s="72"/>
      <c r="F80" s="73"/>
      <c r="H80" s="73"/>
      <c r="L80" s="73"/>
      <c r="R80" s="113"/>
      <c r="W80" s="67"/>
      <c r="AF80" s="74" t="str">
        <f t="shared" si="12"/>
        <v/>
      </c>
    </row>
    <row r="81" spans="2:32" x14ac:dyDescent="0.2">
      <c r="E81" s="72"/>
      <c r="F81" s="73"/>
      <c r="H81" s="73"/>
      <c r="L81" s="73"/>
      <c r="W81" s="67"/>
      <c r="AF81" s="74" t="str">
        <f t="shared" si="12"/>
        <v/>
      </c>
    </row>
    <row r="82" spans="2:32" x14ac:dyDescent="0.2">
      <c r="D82" s="72" t="s">
        <v>133</v>
      </c>
      <c r="F82" s="73"/>
      <c r="H82" s="73"/>
      <c r="L82" s="73"/>
      <c r="W82" s="67"/>
      <c r="AF82" s="74" t="str">
        <f t="shared" si="12"/>
        <v/>
      </c>
    </row>
    <row r="83" spans="2:32" x14ac:dyDescent="0.2">
      <c r="F83" s="73"/>
      <c r="H83" s="73"/>
      <c r="L83" s="73"/>
      <c r="W83" s="67"/>
      <c r="AF83" s="74" t="str">
        <f t="shared" si="12"/>
        <v/>
      </c>
    </row>
    <row r="84" spans="2:32" x14ac:dyDescent="0.2">
      <c r="B84" s="67">
        <f>B79+1</f>
        <v>49</v>
      </c>
      <c r="D84" s="63" t="s">
        <v>134</v>
      </c>
      <c r="F84" s="76">
        <v>18568.37524808753</v>
      </c>
      <c r="H84" s="76"/>
      <c r="K84" s="70">
        <v>0</v>
      </c>
      <c r="L84" s="76">
        <f t="shared" ref="L84:L88" si="29">F84-H84</f>
        <v>18568.37524808753</v>
      </c>
      <c r="N84" s="26" t="s">
        <v>280</v>
      </c>
      <c r="O84" s="70">
        <v>53</v>
      </c>
      <c r="P84" s="91">
        <v>455.91554801332433</v>
      </c>
      <c r="R84" s="91">
        <v>48.659410593380194</v>
      </c>
      <c r="S84" s="91"/>
      <c r="T84" s="91">
        <v>2318.8628105477696</v>
      </c>
      <c r="U84" s="91"/>
      <c r="V84" s="91">
        <v>10647.111406827111</v>
      </c>
      <c r="X84" s="91">
        <v>2089.3361692834806</v>
      </c>
      <c r="Y84" s="91"/>
      <c r="Z84" s="91">
        <v>3008.4899028224668</v>
      </c>
      <c r="AA84" s="91"/>
      <c r="AB84" s="91">
        <v>0</v>
      </c>
      <c r="AD84" s="91">
        <f t="shared" ref="AD84:AD88" si="30">P84+R84+T84+V84+X84+Z84+AB84</f>
        <v>18568.375248087534</v>
      </c>
      <c r="AF84" s="74" t="str">
        <f t="shared" si="12"/>
        <v/>
      </c>
    </row>
    <row r="85" spans="2:32" x14ac:dyDescent="0.2">
      <c r="B85" s="67">
        <f>B84+1</f>
        <v>50</v>
      </c>
      <c r="D85" s="63" t="s">
        <v>136</v>
      </c>
      <c r="F85" s="76">
        <v>-881.02130329384931</v>
      </c>
      <c r="H85" s="76"/>
      <c r="K85" s="70">
        <v>0</v>
      </c>
      <c r="L85" s="76">
        <f t="shared" si="29"/>
        <v>-881.02130329384931</v>
      </c>
      <c r="N85" s="26" t="s">
        <v>280</v>
      </c>
      <c r="O85" s="70">
        <v>53</v>
      </c>
      <c r="P85" s="91">
        <v>-21.632011683089996</v>
      </c>
      <c r="R85" s="91">
        <v>-2.3087629782204986</v>
      </c>
      <c r="S85" s="91"/>
      <c r="T85" s="91">
        <v>-110.02403324000316</v>
      </c>
      <c r="U85" s="91"/>
      <c r="V85" s="91">
        <v>-505.17785442341096</v>
      </c>
      <c r="X85" s="91">
        <v>-99.133588711306373</v>
      </c>
      <c r="Y85" s="91"/>
      <c r="Z85" s="91">
        <v>-142.74505225781837</v>
      </c>
      <c r="AA85" s="91"/>
      <c r="AB85" s="91">
        <v>0</v>
      </c>
      <c r="AD85" s="91">
        <f t="shared" si="30"/>
        <v>-881.02130329384931</v>
      </c>
      <c r="AF85" s="74" t="str">
        <f t="shared" si="12"/>
        <v/>
      </c>
    </row>
    <row r="86" spans="2:32" x14ac:dyDescent="0.2">
      <c r="B86" s="67">
        <f t="shared" ref="B86:B89" si="31">B85+1</f>
        <v>51</v>
      </c>
      <c r="D86" s="63" t="s">
        <v>137</v>
      </c>
      <c r="F86" s="76">
        <v>-10445.409930111951</v>
      </c>
      <c r="H86" s="76"/>
      <c r="K86" s="70">
        <v>0</v>
      </c>
      <c r="L86" s="76">
        <f t="shared" si="29"/>
        <v>-10445.409930111951</v>
      </c>
      <c r="N86" s="26" t="s">
        <v>280</v>
      </c>
      <c r="O86" s="70">
        <v>53</v>
      </c>
      <c r="P86" s="91">
        <v>-256.46965493124128</v>
      </c>
      <c r="R86" s="91">
        <v>-27.372749840233745</v>
      </c>
      <c r="S86" s="91"/>
      <c r="T86" s="91">
        <v>-1304.4476053637325</v>
      </c>
      <c r="U86" s="91"/>
      <c r="V86" s="91">
        <v>-5989.4008888760836</v>
      </c>
      <c r="X86" s="91">
        <v>-1175.3302310186518</v>
      </c>
      <c r="Y86" s="91"/>
      <c r="Z86" s="91">
        <v>-1692.3888000820091</v>
      </c>
      <c r="AA86" s="91"/>
      <c r="AB86" s="91">
        <v>0</v>
      </c>
      <c r="AD86" s="91">
        <f t="shared" si="30"/>
        <v>-10445.409930111953</v>
      </c>
      <c r="AF86" s="74" t="str">
        <f t="shared" si="12"/>
        <v/>
      </c>
    </row>
    <row r="87" spans="2:32" x14ac:dyDescent="0.2">
      <c r="B87" s="67">
        <f t="shared" si="31"/>
        <v>52</v>
      </c>
      <c r="D87" s="63" t="s">
        <v>138</v>
      </c>
      <c r="F87" s="76">
        <v>0</v>
      </c>
      <c r="H87" s="76"/>
      <c r="K87" s="70">
        <v>0</v>
      </c>
      <c r="L87" s="76">
        <f t="shared" si="29"/>
        <v>0</v>
      </c>
      <c r="N87" s="26"/>
      <c r="O87" s="70">
        <v>0</v>
      </c>
      <c r="P87" s="91">
        <v>0</v>
      </c>
      <c r="R87" s="91">
        <v>0</v>
      </c>
      <c r="S87" s="91"/>
      <c r="T87" s="91">
        <v>0</v>
      </c>
      <c r="U87" s="91"/>
      <c r="V87" s="91">
        <v>0</v>
      </c>
      <c r="X87" s="91">
        <v>0</v>
      </c>
      <c r="Y87" s="91"/>
      <c r="Z87" s="91">
        <v>0</v>
      </c>
      <c r="AA87" s="91"/>
      <c r="AB87" s="91">
        <v>0</v>
      </c>
      <c r="AD87" s="91">
        <f t="shared" si="30"/>
        <v>0</v>
      </c>
      <c r="AF87" s="74" t="str">
        <f t="shared" si="12"/>
        <v/>
      </c>
    </row>
    <row r="88" spans="2:32" x14ac:dyDescent="0.2">
      <c r="B88" s="67">
        <f t="shared" si="31"/>
        <v>53</v>
      </c>
      <c r="D88" s="63" t="s">
        <v>139</v>
      </c>
      <c r="F88" s="76">
        <v>-22631.15789879825</v>
      </c>
      <c r="H88" s="76"/>
      <c r="K88" s="70">
        <v>0</v>
      </c>
      <c r="L88" s="76">
        <f t="shared" si="29"/>
        <v>-22631.15789879825</v>
      </c>
      <c r="N88" s="26" t="s">
        <v>280</v>
      </c>
      <c r="O88" s="70">
        <v>53</v>
      </c>
      <c r="P88" s="91">
        <v>-555.67041368734624</v>
      </c>
      <c r="R88" s="91">
        <v>-59.306147667102138</v>
      </c>
      <c r="S88" s="91"/>
      <c r="T88" s="91">
        <v>-2826.2327591943053</v>
      </c>
      <c r="U88" s="91"/>
      <c r="V88" s="91">
        <v>-12976.712081409378</v>
      </c>
      <c r="X88" s="91">
        <v>-2546.4854150658548</v>
      </c>
      <c r="Y88" s="91"/>
      <c r="Z88" s="91">
        <v>-3666.7510817742655</v>
      </c>
      <c r="AA88" s="91"/>
      <c r="AB88" s="91">
        <v>0</v>
      </c>
      <c r="AD88" s="91">
        <f t="shared" si="30"/>
        <v>-22631.15789879825</v>
      </c>
      <c r="AF88" s="74" t="str">
        <f t="shared" si="12"/>
        <v/>
      </c>
    </row>
    <row r="89" spans="2:32" x14ac:dyDescent="0.2">
      <c r="B89" s="67">
        <f t="shared" si="31"/>
        <v>54</v>
      </c>
      <c r="D89" s="63" t="s">
        <v>140</v>
      </c>
      <c r="F89" s="78">
        <f>SUM(F82:F88)</f>
        <v>-15389.21388411652</v>
      </c>
      <c r="H89" s="78">
        <f>SUM(H82:H88)</f>
        <v>0</v>
      </c>
      <c r="K89" s="70"/>
      <c r="L89" s="78">
        <f>SUM(L82:L88)</f>
        <v>-15389.21388411652</v>
      </c>
      <c r="P89" s="101">
        <f>SUM(P82:P88)</f>
        <v>-377.85653228835321</v>
      </c>
      <c r="Q89" s="99"/>
      <c r="R89" s="101">
        <f>SUM(R82:R88)</f>
        <v>-40.328249892176188</v>
      </c>
      <c r="S89" s="99"/>
      <c r="T89" s="101">
        <f>SUM(T82:T88)</f>
        <v>-1921.8415872502712</v>
      </c>
      <c r="U89" s="99"/>
      <c r="V89" s="101">
        <f>SUM(V82:V88)</f>
        <v>-8824.1794178817618</v>
      </c>
      <c r="W89" s="110"/>
      <c r="X89" s="101">
        <f>SUM(X82:X88)</f>
        <v>-1731.6130655123325</v>
      </c>
      <c r="Y89" s="99"/>
      <c r="Z89" s="101">
        <f>SUM(Z82:Z88)</f>
        <v>-2493.3950312916259</v>
      </c>
      <c r="AA89" s="99"/>
      <c r="AB89" s="101">
        <f>SUM(AB82:AB88)</f>
        <v>0</v>
      </c>
      <c r="AC89" s="92"/>
      <c r="AD89" s="101">
        <f>SUM(AD82:AD88)</f>
        <v>-15389.213884116518</v>
      </c>
      <c r="AF89" s="74" t="str">
        <f t="shared" si="12"/>
        <v/>
      </c>
    </row>
    <row r="90" spans="2:32" x14ac:dyDescent="0.2">
      <c r="W90" s="67"/>
      <c r="AF90" s="74" t="str">
        <f t="shared" si="12"/>
        <v/>
      </c>
    </row>
    <row r="91" spans="2:32" x14ac:dyDescent="0.2">
      <c r="AF91" s="74" t="str">
        <f t="shared" si="12"/>
        <v/>
      </c>
    </row>
    <row r="92" spans="2:32" x14ac:dyDescent="0.2">
      <c r="B92" s="67">
        <f>B89+1</f>
        <v>55</v>
      </c>
      <c r="D92" s="63" t="s">
        <v>141</v>
      </c>
      <c r="F92" s="78">
        <f>F79+F89</f>
        <v>2606329.5708189611</v>
      </c>
      <c r="H92" s="78">
        <f>H79+H89</f>
        <v>0</v>
      </c>
      <c r="L92" s="78">
        <f>L79+L89</f>
        <v>2606329.5708189611</v>
      </c>
      <c r="P92" s="103">
        <f>P79+P89</f>
        <v>63888.057654086675</v>
      </c>
      <c r="Q92" s="92"/>
      <c r="R92" s="103">
        <f>R79+R89</f>
        <v>6818.7085150973935</v>
      </c>
      <c r="S92" s="92"/>
      <c r="T92" s="103">
        <f>T79+T89</f>
        <v>324984.5213460137</v>
      </c>
      <c r="U92" s="92"/>
      <c r="V92" s="103">
        <f>V79+V89</f>
        <v>1495554.0249630243</v>
      </c>
      <c r="W92" s="92"/>
      <c r="X92" s="103">
        <f>X79+X89</f>
        <v>292917.65784101782</v>
      </c>
      <c r="Y92" s="92"/>
      <c r="Z92" s="103">
        <f>Z79+Z89</f>
        <v>422166.60049972107</v>
      </c>
      <c r="AA92" s="92"/>
      <c r="AB92" s="103">
        <f>AB79+AB89</f>
        <v>0</v>
      </c>
      <c r="AC92" s="92"/>
      <c r="AD92" s="103">
        <f>AD79+AD89</f>
        <v>2606329.5708189611</v>
      </c>
      <c r="AF92" s="74" t="str">
        <f t="shared" si="12"/>
        <v/>
      </c>
    </row>
    <row r="93" spans="2:32" x14ac:dyDescent="0.2">
      <c r="AF93" s="74" t="str">
        <f t="shared" si="12"/>
        <v/>
      </c>
    </row>
    <row r="94" spans="2:32" x14ac:dyDescent="0.2">
      <c r="AF94" s="74" t="str">
        <f t="shared" si="12"/>
        <v/>
      </c>
    </row>
    <row r="95" spans="2:32" x14ac:dyDescent="0.2">
      <c r="B95" s="67">
        <f>B92+1</f>
        <v>56</v>
      </c>
      <c r="D95" s="63" t="s">
        <v>142</v>
      </c>
      <c r="F95" s="82">
        <v>6.0821321807016528E-2</v>
      </c>
      <c r="G95" s="83"/>
      <c r="H95" s="82">
        <f>F95</f>
        <v>6.0821321807016528E-2</v>
      </c>
      <c r="I95" s="83"/>
      <c r="J95" s="83"/>
      <c r="K95" s="130"/>
      <c r="L95" s="82">
        <v>6.0821321807016528E-2</v>
      </c>
      <c r="M95" s="129"/>
      <c r="N95" s="129"/>
      <c r="O95" s="130"/>
      <c r="P95" s="131">
        <f>$F$95</f>
        <v>6.0821321807016528E-2</v>
      </c>
      <c r="Q95" s="129"/>
      <c r="R95" s="131">
        <f>$F$95</f>
        <v>6.0821321807016528E-2</v>
      </c>
      <c r="S95" s="129"/>
      <c r="T95" s="131">
        <f>$F$95</f>
        <v>6.0821321807016528E-2</v>
      </c>
      <c r="U95" s="129"/>
      <c r="V95" s="131">
        <f>$F$95</f>
        <v>6.0821321807016528E-2</v>
      </c>
      <c r="W95" s="131"/>
      <c r="X95" s="131">
        <f>$F$95</f>
        <v>6.0821321807016528E-2</v>
      </c>
      <c r="Y95" s="129"/>
      <c r="Z95" s="131">
        <f>$F$95</f>
        <v>6.0821321807016528E-2</v>
      </c>
      <c r="AA95" s="129"/>
      <c r="AB95" s="131">
        <f>$F$95</f>
        <v>6.0821321807016528E-2</v>
      </c>
      <c r="AD95" s="106"/>
      <c r="AF95" s="74"/>
    </row>
    <row r="96" spans="2:32" x14ac:dyDescent="0.2">
      <c r="AF96" s="74" t="str">
        <f t="shared" si="12"/>
        <v/>
      </c>
    </row>
    <row r="97" spans="2:32" x14ac:dyDescent="0.2">
      <c r="B97" s="67">
        <f>B95+1</f>
        <v>57</v>
      </c>
      <c r="D97" s="63" t="s">
        <v>143</v>
      </c>
      <c r="F97" s="78">
        <f>F92*F95</f>
        <v>158520.4095619233</v>
      </c>
      <c r="H97" s="78">
        <f>H92*H95</f>
        <v>0</v>
      </c>
      <c r="L97" s="78">
        <f>L92*L95</f>
        <v>158520.4095619233</v>
      </c>
      <c r="P97" s="103">
        <f>P92*P95</f>
        <v>3885.756114204431</v>
      </c>
      <c r="R97" s="103">
        <f>R92*R95</f>
        <v>414.72286490498237</v>
      </c>
      <c r="T97" s="103">
        <f>T92*T95</f>
        <v>19765.988155085131</v>
      </c>
      <c r="V97" s="103">
        <f>V92*V95</f>
        <v>90961.572632054929</v>
      </c>
      <c r="X97" s="103">
        <f>X92*X95</f>
        <v>17815.639130506104</v>
      </c>
      <c r="Z97" s="103">
        <f>Z92*Z95</f>
        <v>25676.730665167721</v>
      </c>
      <c r="AA97" s="92"/>
      <c r="AB97" s="103">
        <f>AB92*AB95</f>
        <v>0</v>
      </c>
      <c r="AD97" s="103">
        <f>P97+R97+T97+V97+X97+Z97+AB97</f>
        <v>158520.4095619233</v>
      </c>
      <c r="AF97" s="74" t="str">
        <f t="shared" si="12"/>
        <v/>
      </c>
    </row>
    <row r="98" spans="2:32" x14ac:dyDescent="0.2">
      <c r="F98" s="76"/>
      <c r="H98" s="76"/>
      <c r="L98" s="76"/>
      <c r="AD98" s="63">
        <f t="shared" ref="AD98:AD99" si="32">P98+R98+T98+V98+X98+Z98+AB98</f>
        <v>0</v>
      </c>
      <c r="AF98" s="74" t="str">
        <f t="shared" si="12"/>
        <v/>
      </c>
    </row>
    <row r="99" spans="2:32" x14ac:dyDescent="0.2">
      <c r="F99" s="76"/>
      <c r="H99" s="76"/>
      <c r="L99" s="76"/>
      <c r="AD99" s="63">
        <f t="shared" si="32"/>
        <v>0</v>
      </c>
      <c r="AF99" s="74" t="str">
        <f t="shared" si="12"/>
        <v/>
      </c>
    </row>
    <row r="100" spans="2:32" x14ac:dyDescent="0.2">
      <c r="D100" s="72" t="s">
        <v>21</v>
      </c>
      <c r="AF100" s="74" t="str">
        <f t="shared" si="12"/>
        <v/>
      </c>
    </row>
    <row r="101" spans="2:32" x14ac:dyDescent="0.2">
      <c r="AF101" s="74" t="str">
        <f t="shared" si="12"/>
        <v/>
      </c>
    </row>
    <row r="102" spans="2:32" x14ac:dyDescent="0.2">
      <c r="B102" s="67">
        <f>B97+1</f>
        <v>58</v>
      </c>
      <c r="D102" s="63" t="s">
        <v>144</v>
      </c>
      <c r="F102" s="76">
        <v>82421.141572556502</v>
      </c>
      <c r="H102" s="76"/>
      <c r="K102" s="70">
        <v>0</v>
      </c>
      <c r="L102" s="76">
        <f t="shared" ref="L102:L103" si="33">F102-H102</f>
        <v>82421.141572556502</v>
      </c>
      <c r="N102" s="26" t="s">
        <v>281</v>
      </c>
      <c r="O102" s="70">
        <v>20</v>
      </c>
      <c r="P102" s="91">
        <v>2855.622039833414</v>
      </c>
      <c r="R102" s="91">
        <v>416.91594646719744</v>
      </c>
      <c r="S102" s="91"/>
      <c r="T102" s="91">
        <v>12907.437187673129</v>
      </c>
      <c r="U102" s="91"/>
      <c r="V102" s="91">
        <v>52489.520001681689</v>
      </c>
      <c r="X102" s="91">
        <v>4933.7362080497405</v>
      </c>
      <c r="Y102" s="91"/>
      <c r="Z102" s="91">
        <v>8817.9101888513178</v>
      </c>
      <c r="AA102" s="91"/>
      <c r="AB102" s="91">
        <v>0</v>
      </c>
      <c r="AD102" s="91">
        <f t="shared" ref="AD102:AD103" si="34">P102+R102+T102+V102+X102+Z102+AB102</f>
        <v>82421.141572556488</v>
      </c>
      <c r="AF102" s="74" t="str">
        <f t="shared" si="12"/>
        <v/>
      </c>
    </row>
    <row r="103" spans="2:32" x14ac:dyDescent="0.2">
      <c r="B103" s="67">
        <f>B102+1</f>
        <v>59</v>
      </c>
      <c r="D103" s="63" t="s">
        <v>119</v>
      </c>
      <c r="F103" s="111">
        <v>7071.8904647083737</v>
      </c>
      <c r="H103" s="111"/>
      <c r="K103" s="70">
        <v>0</v>
      </c>
      <c r="L103" s="111">
        <f t="shared" si="33"/>
        <v>7071.8904647083737</v>
      </c>
      <c r="N103" s="26" t="s">
        <v>274</v>
      </c>
      <c r="O103" s="70">
        <v>23</v>
      </c>
      <c r="P103" s="91">
        <v>249.67717302385785</v>
      </c>
      <c r="R103" s="91">
        <v>35.921767856445406</v>
      </c>
      <c r="S103" s="91"/>
      <c r="T103" s="91">
        <v>935.69152727778203</v>
      </c>
      <c r="U103" s="91"/>
      <c r="V103" s="91">
        <v>4125.4205634609316</v>
      </c>
      <c r="X103" s="91">
        <v>616.97891696643899</v>
      </c>
      <c r="Y103" s="91"/>
      <c r="Z103" s="91">
        <v>1108.2005161229188</v>
      </c>
      <c r="AA103" s="91"/>
      <c r="AB103" s="91">
        <v>0</v>
      </c>
      <c r="AD103" s="99">
        <f t="shared" si="34"/>
        <v>7071.8904647083755</v>
      </c>
      <c r="AF103" s="74" t="str">
        <f t="shared" si="12"/>
        <v/>
      </c>
    </row>
    <row r="104" spans="2:32" x14ac:dyDescent="0.2">
      <c r="B104" s="67">
        <f>B103+1</f>
        <v>60</v>
      </c>
      <c r="D104" s="63" t="s">
        <v>146</v>
      </c>
      <c r="F104" s="78">
        <f>F102+F103</f>
        <v>89493.032037264871</v>
      </c>
      <c r="H104" s="78">
        <f>H102+H103</f>
        <v>0</v>
      </c>
      <c r="L104" s="78">
        <f>L102+L103</f>
        <v>89493.032037264871</v>
      </c>
      <c r="P104" s="103">
        <f>P102+P103</f>
        <v>3105.2992128572719</v>
      </c>
      <c r="R104" s="103">
        <f>R102+R103</f>
        <v>452.83771432364284</v>
      </c>
      <c r="T104" s="103">
        <f>T102+T103</f>
        <v>13843.128714950912</v>
      </c>
      <c r="V104" s="103">
        <f>V102+V103</f>
        <v>56614.94056514262</v>
      </c>
      <c r="X104" s="103">
        <f>X102+X103</f>
        <v>5550.7151250161796</v>
      </c>
      <c r="Z104" s="103">
        <f>Z102+Z103</f>
        <v>9926.1107049742368</v>
      </c>
      <c r="AB104" s="103">
        <f>AB102+AB103</f>
        <v>0</v>
      </c>
      <c r="AD104" s="103">
        <f>AD102+AD103</f>
        <v>89493.032037264857</v>
      </c>
      <c r="AF104" s="74" t="str">
        <f t="shared" si="12"/>
        <v/>
      </c>
    </row>
    <row r="105" spans="2:32" x14ac:dyDescent="0.2">
      <c r="AF105" s="74" t="str">
        <f t="shared" si="12"/>
        <v/>
      </c>
    </row>
    <row r="106" spans="2:32" x14ac:dyDescent="0.2">
      <c r="D106" s="72" t="s">
        <v>147</v>
      </c>
      <c r="F106" s="76"/>
      <c r="H106" s="76"/>
      <c r="L106" s="76"/>
      <c r="AF106" s="74" t="str">
        <f t="shared" si="12"/>
        <v/>
      </c>
    </row>
    <row r="107" spans="2:32" x14ac:dyDescent="0.2">
      <c r="F107" s="76"/>
      <c r="H107" s="76"/>
      <c r="L107" s="76"/>
      <c r="AF107" s="74" t="str">
        <f t="shared" si="12"/>
        <v/>
      </c>
    </row>
    <row r="108" spans="2:32" x14ac:dyDescent="0.2">
      <c r="B108" s="67">
        <f>B104+1</f>
        <v>61</v>
      </c>
      <c r="D108" s="63" t="s">
        <v>148</v>
      </c>
      <c r="F108" s="76">
        <v>20456.591316541941</v>
      </c>
      <c r="H108" s="76"/>
      <c r="K108" s="70">
        <v>0</v>
      </c>
      <c r="L108" s="76">
        <f t="shared" ref="L108:L109" si="35">F108-H108</f>
        <v>20456.591316541941</v>
      </c>
      <c r="N108" s="26" t="s">
        <v>282</v>
      </c>
      <c r="O108" s="70">
        <v>62</v>
      </c>
      <c r="P108" s="91">
        <v>501.44536595448903</v>
      </c>
      <c r="R108" s="91">
        <v>53.518762539359955</v>
      </c>
      <c r="S108" s="91"/>
      <c r="T108" s="91">
        <v>2550.7424739414073</v>
      </c>
      <c r="U108" s="91"/>
      <c r="V108" s="91">
        <v>11738.322667637432</v>
      </c>
      <c r="X108" s="91">
        <v>2299.0556846460254</v>
      </c>
      <c r="Y108" s="91"/>
      <c r="Z108" s="91">
        <v>3313.5063618232257</v>
      </c>
      <c r="AA108" s="91"/>
      <c r="AB108" s="91">
        <v>0</v>
      </c>
      <c r="AD108" s="91">
        <f t="shared" ref="AD108:AD109" si="36">P108+R108+T108+V108+X108+Z108+AB108</f>
        <v>20456.591316541941</v>
      </c>
      <c r="AF108" s="74" t="str">
        <f t="shared" si="12"/>
        <v/>
      </c>
    </row>
    <row r="109" spans="2:32" x14ac:dyDescent="0.2">
      <c r="B109" s="67">
        <f>B108+1</f>
        <v>62</v>
      </c>
      <c r="D109" s="63" t="s">
        <v>150</v>
      </c>
      <c r="F109" s="76">
        <v>25970.862333656336</v>
      </c>
      <c r="H109" s="76"/>
      <c r="K109" s="70">
        <v>0</v>
      </c>
      <c r="L109" s="76">
        <f t="shared" si="35"/>
        <v>25970.862333656336</v>
      </c>
      <c r="N109" s="26" t="s">
        <v>283</v>
      </c>
      <c r="O109" s="70">
        <v>59</v>
      </c>
      <c r="P109" s="91">
        <v>2489.2500370025618</v>
      </c>
      <c r="R109" s="91">
        <v>20.461271526811231</v>
      </c>
      <c r="S109" s="91"/>
      <c r="T109" s="91">
        <v>1082.306689369793</v>
      </c>
      <c r="U109" s="91"/>
      <c r="V109" s="91">
        <v>17907.616544831231</v>
      </c>
      <c r="X109" s="91">
        <v>1041.3982096617547</v>
      </c>
      <c r="Y109" s="91"/>
      <c r="Z109" s="91">
        <v>3429.8295812641823</v>
      </c>
      <c r="AA109" s="91"/>
      <c r="AB109" s="91">
        <v>0</v>
      </c>
      <c r="AD109" s="91">
        <f t="shared" si="36"/>
        <v>25970.862333656332</v>
      </c>
      <c r="AF109" s="74" t="str">
        <f t="shared" si="12"/>
        <v/>
      </c>
    </row>
    <row r="110" spans="2:32" x14ac:dyDescent="0.2">
      <c r="B110" s="67">
        <f>B109+1</f>
        <v>63</v>
      </c>
      <c r="D110" s="63" t="s">
        <v>152</v>
      </c>
      <c r="F110" s="78">
        <f>F108+F109</f>
        <v>46427.45365019828</v>
      </c>
      <c r="H110" s="78">
        <f>H108+H109</f>
        <v>0</v>
      </c>
      <c r="L110" s="78">
        <f>L108+L109</f>
        <v>46427.45365019828</v>
      </c>
      <c r="P110" s="103">
        <f>P108+P109</f>
        <v>2990.6954029570506</v>
      </c>
      <c r="R110" s="103">
        <f>R108+R109</f>
        <v>73.980034066171186</v>
      </c>
      <c r="T110" s="103">
        <f>T108+T109</f>
        <v>3633.0491633112006</v>
      </c>
      <c r="V110" s="103">
        <f>V108+V109</f>
        <v>29645.939212468664</v>
      </c>
      <c r="X110" s="103">
        <f>X108+X109</f>
        <v>3340.45389430778</v>
      </c>
      <c r="Z110" s="103">
        <f>Z108+Z109</f>
        <v>6743.3359430874079</v>
      </c>
      <c r="AB110" s="103">
        <f>AB108+AB109</f>
        <v>0</v>
      </c>
      <c r="AD110" s="103">
        <f>AD108+AD109</f>
        <v>46427.453650198273</v>
      </c>
      <c r="AF110" s="74" t="str">
        <f t="shared" si="12"/>
        <v/>
      </c>
    </row>
    <row r="111" spans="2:32" x14ac:dyDescent="0.2">
      <c r="AF111" s="74" t="str">
        <f t="shared" si="12"/>
        <v/>
      </c>
    </row>
    <row r="112" spans="2:32" x14ac:dyDescent="0.2">
      <c r="AF112" s="74" t="str">
        <f t="shared" si="12"/>
        <v/>
      </c>
    </row>
    <row r="113" spans="2:52" x14ac:dyDescent="0.2">
      <c r="D113" s="72" t="s">
        <v>153</v>
      </c>
      <c r="AF113" s="74" t="str">
        <f t="shared" si="12"/>
        <v/>
      </c>
      <c r="AI113" s="65"/>
      <c r="AJ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Z113" s="65"/>
    </row>
    <row r="114" spans="2:52" x14ac:dyDescent="0.2">
      <c r="AF114" s="74" t="str">
        <f t="shared" si="12"/>
        <v/>
      </c>
      <c r="AI114" s="65"/>
      <c r="AJ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Z114" s="65"/>
    </row>
    <row r="115" spans="2:52" x14ac:dyDescent="0.2">
      <c r="D115" s="63" t="s">
        <v>8</v>
      </c>
      <c r="AF115" s="74" t="str">
        <f t="shared" si="12"/>
        <v/>
      </c>
    </row>
    <row r="116" spans="2:52" x14ac:dyDescent="0.2">
      <c r="B116" s="67">
        <f>B110+1</f>
        <v>64</v>
      </c>
      <c r="D116" s="84" t="s">
        <v>154</v>
      </c>
      <c r="F116" s="76">
        <v>0</v>
      </c>
      <c r="H116" s="77"/>
      <c r="K116" s="70">
        <v>0</v>
      </c>
      <c r="L116" s="76">
        <f t="shared" ref="L116:L160" si="37">F116-H116</f>
        <v>0</v>
      </c>
      <c r="O116" s="70">
        <v>0</v>
      </c>
      <c r="P116" s="91">
        <v>0</v>
      </c>
      <c r="R116" s="91">
        <v>0</v>
      </c>
      <c r="S116" s="91"/>
      <c r="T116" s="91">
        <v>0</v>
      </c>
      <c r="U116" s="91"/>
      <c r="V116" s="91">
        <v>0</v>
      </c>
      <c r="X116" s="91">
        <v>0</v>
      </c>
      <c r="Y116" s="91"/>
      <c r="Z116" s="91">
        <v>0</v>
      </c>
      <c r="AA116" s="91"/>
      <c r="AB116" s="91">
        <v>0</v>
      </c>
      <c r="AD116" s="91">
        <f t="shared" ref="AD116:AD160" si="38">P116+R116+T116+V116+X116+Z116+AB116</f>
        <v>0</v>
      </c>
      <c r="AF116" s="74" t="str">
        <f t="shared" si="12"/>
        <v/>
      </c>
      <c r="AI116" s="80"/>
      <c r="AJ116" s="107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Z116" s="76"/>
    </row>
    <row r="117" spans="2:52" x14ac:dyDescent="0.2">
      <c r="B117" s="67">
        <f t="shared" ref="B117:B122" si="39">B116+1</f>
        <v>65</v>
      </c>
      <c r="D117" s="84" t="s">
        <v>156</v>
      </c>
      <c r="F117" s="76">
        <v>18533.95038585359</v>
      </c>
      <c r="H117" s="77"/>
      <c r="K117" s="70">
        <v>0</v>
      </c>
      <c r="L117" s="76">
        <f t="shared" si="37"/>
        <v>18533.95038585359</v>
      </c>
      <c r="N117" s="26" t="s">
        <v>284</v>
      </c>
      <c r="O117" s="70">
        <v>11</v>
      </c>
      <c r="P117" s="91">
        <v>0</v>
      </c>
      <c r="R117" s="91">
        <v>0</v>
      </c>
      <c r="S117" s="91"/>
      <c r="T117" s="91">
        <v>0</v>
      </c>
      <c r="U117" s="91"/>
      <c r="V117" s="91">
        <v>0</v>
      </c>
      <c r="X117" s="91">
        <v>0</v>
      </c>
      <c r="Y117" s="91"/>
      <c r="Z117" s="91">
        <v>0</v>
      </c>
      <c r="AA117" s="91"/>
      <c r="AB117" s="91">
        <v>18533.95038585359</v>
      </c>
      <c r="AD117" s="91">
        <f t="shared" si="38"/>
        <v>18533.95038585359</v>
      </c>
      <c r="AF117" s="74" t="str">
        <f t="shared" si="12"/>
        <v/>
      </c>
      <c r="AI117" s="80"/>
      <c r="AJ117" s="107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Z117" s="76"/>
    </row>
    <row r="118" spans="2:52" x14ac:dyDescent="0.2">
      <c r="B118" s="67">
        <f t="shared" si="39"/>
        <v>66</v>
      </c>
      <c r="D118" s="84" t="s">
        <v>158</v>
      </c>
      <c r="F118" s="76">
        <v>10628.242000188779</v>
      </c>
      <c r="H118" s="77"/>
      <c r="K118" s="70">
        <v>0</v>
      </c>
      <c r="L118" s="76">
        <f t="shared" si="37"/>
        <v>10628.242000188779</v>
      </c>
      <c r="N118" s="26" t="s">
        <v>284</v>
      </c>
      <c r="O118" s="70">
        <v>11</v>
      </c>
      <c r="P118" s="91">
        <v>0</v>
      </c>
      <c r="R118" s="91">
        <v>0</v>
      </c>
      <c r="S118" s="91"/>
      <c r="T118" s="91">
        <v>0</v>
      </c>
      <c r="U118" s="91"/>
      <c r="V118" s="91">
        <v>0</v>
      </c>
      <c r="X118" s="91">
        <v>0</v>
      </c>
      <c r="Y118" s="91"/>
      <c r="Z118" s="91">
        <v>0</v>
      </c>
      <c r="AA118" s="91"/>
      <c r="AB118" s="91">
        <v>10628.242000188779</v>
      </c>
      <c r="AD118" s="91">
        <f t="shared" si="38"/>
        <v>10628.242000188779</v>
      </c>
      <c r="AF118" s="74" t="str">
        <f t="shared" si="12"/>
        <v/>
      </c>
      <c r="AI118" s="80"/>
      <c r="AJ118" s="107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Z118" s="76"/>
    </row>
    <row r="119" spans="2:52" x14ac:dyDescent="0.2">
      <c r="B119" s="67">
        <f t="shared" si="39"/>
        <v>67</v>
      </c>
      <c r="D119" s="84" t="s">
        <v>160</v>
      </c>
      <c r="F119" s="76">
        <v>751.50387464030882</v>
      </c>
      <c r="H119" s="77"/>
      <c r="K119" s="70">
        <v>0</v>
      </c>
      <c r="L119" s="76">
        <f t="shared" si="37"/>
        <v>751.50387464030882</v>
      </c>
      <c r="N119" s="26" t="s">
        <v>284</v>
      </c>
      <c r="O119" s="70">
        <v>11</v>
      </c>
      <c r="P119" s="91">
        <v>0</v>
      </c>
      <c r="R119" s="91">
        <v>0</v>
      </c>
      <c r="S119" s="91"/>
      <c r="T119" s="91">
        <v>0</v>
      </c>
      <c r="U119" s="91"/>
      <c r="V119" s="91">
        <v>0</v>
      </c>
      <c r="X119" s="91">
        <v>0</v>
      </c>
      <c r="Y119" s="91"/>
      <c r="Z119" s="91">
        <v>0</v>
      </c>
      <c r="AA119" s="91"/>
      <c r="AB119" s="91">
        <v>751.50387464030882</v>
      </c>
      <c r="AD119" s="91">
        <f t="shared" si="38"/>
        <v>751.50387464030882</v>
      </c>
      <c r="AF119" s="74"/>
      <c r="AI119" s="80"/>
      <c r="AJ119" s="107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Z119" s="76"/>
    </row>
    <row r="120" spans="2:52" x14ac:dyDescent="0.2">
      <c r="B120" s="67">
        <f t="shared" si="39"/>
        <v>68</v>
      </c>
      <c r="D120" s="84" t="s">
        <v>162</v>
      </c>
      <c r="F120" s="76">
        <v>0</v>
      </c>
      <c r="H120" s="77"/>
      <c r="K120" s="70">
        <v>0</v>
      </c>
      <c r="L120" s="76">
        <f t="shared" si="37"/>
        <v>0</v>
      </c>
      <c r="O120" s="70">
        <v>0</v>
      </c>
      <c r="P120" s="91">
        <v>0</v>
      </c>
      <c r="R120" s="91">
        <v>0</v>
      </c>
      <c r="S120" s="91"/>
      <c r="T120" s="91">
        <v>0</v>
      </c>
      <c r="U120" s="91"/>
      <c r="V120" s="91">
        <v>0</v>
      </c>
      <c r="X120" s="91">
        <v>0</v>
      </c>
      <c r="Y120" s="91"/>
      <c r="Z120" s="91">
        <v>0</v>
      </c>
      <c r="AA120" s="91"/>
      <c r="AB120" s="91">
        <v>0</v>
      </c>
      <c r="AD120" s="91">
        <f t="shared" si="38"/>
        <v>0</v>
      </c>
      <c r="AF120" s="74" t="str">
        <f t="shared" ref="AF120:AF180" si="40">IF(ROUND(F120,4)=ROUND(AD120,4), "", "check")</f>
        <v/>
      </c>
      <c r="AI120" s="80"/>
      <c r="AJ120" s="107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Z120" s="76"/>
    </row>
    <row r="121" spans="2:52" x14ac:dyDescent="0.2">
      <c r="B121" s="67">
        <f t="shared" si="39"/>
        <v>69</v>
      </c>
      <c r="D121" s="84" t="s">
        <v>163</v>
      </c>
      <c r="F121" s="76">
        <v>15221.404780000001</v>
      </c>
      <c r="H121" s="77"/>
      <c r="K121" s="70">
        <v>0</v>
      </c>
      <c r="L121" s="76">
        <f t="shared" si="37"/>
        <v>15221.404780000001</v>
      </c>
      <c r="N121" s="26" t="s">
        <v>285</v>
      </c>
      <c r="O121" s="70">
        <v>5</v>
      </c>
      <c r="P121" s="91">
        <v>0</v>
      </c>
      <c r="R121" s="91">
        <v>0</v>
      </c>
      <c r="S121" s="91"/>
      <c r="T121" s="91">
        <v>0</v>
      </c>
      <c r="U121" s="91"/>
      <c r="V121" s="91">
        <v>15221.404780000001</v>
      </c>
      <c r="X121" s="91">
        <v>0</v>
      </c>
      <c r="Y121" s="91"/>
      <c r="Z121" s="91">
        <v>0</v>
      </c>
      <c r="AA121" s="91"/>
      <c r="AB121" s="91">
        <v>0</v>
      </c>
      <c r="AD121" s="91">
        <f t="shared" si="38"/>
        <v>15221.404780000001</v>
      </c>
      <c r="AF121" s="74"/>
      <c r="AI121" s="80"/>
      <c r="AJ121" s="107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Z121" s="76"/>
    </row>
    <row r="122" spans="2:52" x14ac:dyDescent="0.2">
      <c r="B122" s="67">
        <f t="shared" si="39"/>
        <v>70</v>
      </c>
      <c r="D122" s="84" t="s">
        <v>165</v>
      </c>
      <c r="F122" s="76">
        <v>1294.5219427863499</v>
      </c>
      <c r="H122" s="77"/>
      <c r="K122" s="70">
        <v>0</v>
      </c>
      <c r="L122" s="76">
        <f t="shared" si="37"/>
        <v>1294.5219427863499</v>
      </c>
      <c r="N122" s="26" t="s">
        <v>286</v>
      </c>
      <c r="O122" s="70">
        <v>8</v>
      </c>
      <c r="P122" s="91">
        <v>0</v>
      </c>
      <c r="R122" s="91">
        <v>0</v>
      </c>
      <c r="S122" s="91"/>
      <c r="T122" s="91">
        <v>0</v>
      </c>
      <c r="U122" s="91"/>
      <c r="V122" s="91">
        <v>0</v>
      </c>
      <c r="X122" s="91">
        <v>0</v>
      </c>
      <c r="Y122" s="91"/>
      <c r="Z122" s="91">
        <v>1294.5219427863499</v>
      </c>
      <c r="AA122" s="91"/>
      <c r="AB122" s="91">
        <v>0</v>
      </c>
      <c r="AD122" s="91">
        <f t="shared" si="38"/>
        <v>1294.5219427863499</v>
      </c>
      <c r="AF122" s="74" t="str">
        <f t="shared" si="40"/>
        <v/>
      </c>
      <c r="AI122" s="80"/>
      <c r="AJ122" s="107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Z122" s="76"/>
    </row>
    <row r="123" spans="2:52" x14ac:dyDescent="0.2">
      <c r="D123" s="63" t="s">
        <v>9</v>
      </c>
      <c r="K123" s="70"/>
      <c r="O123" s="70"/>
      <c r="AD123" s="91"/>
      <c r="AF123" s="74" t="str">
        <f t="shared" si="40"/>
        <v/>
      </c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Z123" s="76"/>
    </row>
    <row r="124" spans="2:52" x14ac:dyDescent="0.2">
      <c r="B124" s="67">
        <f>B122+1</f>
        <v>71</v>
      </c>
      <c r="D124" s="84" t="s">
        <v>167</v>
      </c>
      <c r="F124" s="76">
        <v>0</v>
      </c>
      <c r="H124" s="77"/>
      <c r="K124" s="70">
        <v>0</v>
      </c>
      <c r="L124" s="76">
        <f t="shared" si="37"/>
        <v>0</v>
      </c>
      <c r="O124" s="70">
        <v>0</v>
      </c>
      <c r="P124" s="91">
        <v>0</v>
      </c>
      <c r="R124" s="91">
        <v>0</v>
      </c>
      <c r="S124" s="91"/>
      <c r="T124" s="91">
        <v>0</v>
      </c>
      <c r="U124" s="91"/>
      <c r="V124" s="91">
        <v>0</v>
      </c>
      <c r="X124" s="91">
        <v>0</v>
      </c>
      <c r="Y124" s="91"/>
      <c r="Z124" s="91">
        <v>0</v>
      </c>
      <c r="AA124" s="91"/>
      <c r="AB124" s="91">
        <v>0</v>
      </c>
      <c r="AD124" s="91">
        <f t="shared" si="38"/>
        <v>0</v>
      </c>
      <c r="AF124" s="74" t="str">
        <f t="shared" si="40"/>
        <v/>
      </c>
      <c r="AI124" s="80"/>
      <c r="AJ124" s="107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Z124" s="76"/>
    </row>
    <row r="125" spans="2:52" x14ac:dyDescent="0.2">
      <c r="B125" s="67">
        <f t="shared" ref="B125:B131" si="41">B124+1</f>
        <v>72</v>
      </c>
      <c r="D125" s="84" t="s">
        <v>168</v>
      </c>
      <c r="F125" s="76">
        <v>2979.4091778992783</v>
      </c>
      <c r="H125" s="77"/>
      <c r="K125" s="70">
        <v>0</v>
      </c>
      <c r="L125" s="76">
        <f t="shared" si="37"/>
        <v>2979.4091778992783</v>
      </c>
      <c r="N125" s="26" t="s">
        <v>287</v>
      </c>
      <c r="O125" s="70">
        <v>2</v>
      </c>
      <c r="P125" s="91">
        <v>0</v>
      </c>
      <c r="R125" s="91">
        <v>0</v>
      </c>
      <c r="S125" s="91"/>
      <c r="T125" s="91">
        <v>0</v>
      </c>
      <c r="U125" s="91"/>
      <c r="V125" s="91">
        <v>2511.6370198426134</v>
      </c>
      <c r="X125" s="91">
        <v>0</v>
      </c>
      <c r="Y125" s="91"/>
      <c r="Z125" s="91">
        <v>467.77215805666492</v>
      </c>
      <c r="AA125" s="91"/>
      <c r="AB125" s="91">
        <v>0</v>
      </c>
      <c r="AD125" s="91">
        <f t="shared" si="38"/>
        <v>2979.4091778992783</v>
      </c>
      <c r="AF125" s="74" t="str">
        <f t="shared" si="40"/>
        <v/>
      </c>
      <c r="AI125" s="80"/>
      <c r="AJ125" s="107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Z125" s="76"/>
    </row>
    <row r="126" spans="2:52" x14ac:dyDescent="0.2">
      <c r="B126" s="67">
        <f t="shared" si="41"/>
        <v>73</v>
      </c>
      <c r="D126" s="84" t="s">
        <v>170</v>
      </c>
      <c r="F126" s="76">
        <v>0</v>
      </c>
      <c r="H126" s="77"/>
      <c r="K126" s="70">
        <v>0</v>
      </c>
      <c r="L126" s="76">
        <f t="shared" si="37"/>
        <v>0</v>
      </c>
      <c r="O126" s="70">
        <v>0</v>
      </c>
      <c r="P126" s="91">
        <v>0</v>
      </c>
      <c r="R126" s="91">
        <v>0</v>
      </c>
      <c r="S126" s="91"/>
      <c r="T126" s="91">
        <v>0</v>
      </c>
      <c r="U126" s="91"/>
      <c r="V126" s="91">
        <v>0</v>
      </c>
      <c r="X126" s="91">
        <v>0</v>
      </c>
      <c r="Y126" s="91"/>
      <c r="Z126" s="91">
        <v>0</v>
      </c>
      <c r="AA126" s="91"/>
      <c r="AB126" s="91">
        <v>0</v>
      </c>
      <c r="AD126" s="91">
        <f t="shared" si="38"/>
        <v>0</v>
      </c>
      <c r="AF126" s="74" t="str">
        <f t="shared" si="40"/>
        <v/>
      </c>
      <c r="AI126" s="80"/>
      <c r="AJ126" s="107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Z126" s="76"/>
    </row>
    <row r="127" spans="2:52" x14ac:dyDescent="0.2">
      <c r="B127" s="67">
        <f t="shared" si="41"/>
        <v>74</v>
      </c>
      <c r="D127" s="84" t="s">
        <v>171</v>
      </c>
      <c r="F127" s="76">
        <v>2298.0747132235433</v>
      </c>
      <c r="H127" s="77"/>
      <c r="K127" s="70">
        <v>0</v>
      </c>
      <c r="L127" s="76">
        <f t="shared" si="37"/>
        <v>2298.0747132235433</v>
      </c>
      <c r="N127" s="26" t="s">
        <v>287</v>
      </c>
      <c r="O127" s="70">
        <v>2</v>
      </c>
      <c r="P127" s="91">
        <v>0</v>
      </c>
      <c r="R127" s="91">
        <v>0</v>
      </c>
      <c r="S127" s="91"/>
      <c r="T127" s="91">
        <v>0</v>
      </c>
      <c r="U127" s="91"/>
      <c r="V127" s="91">
        <v>1937.2731905746898</v>
      </c>
      <c r="X127" s="91">
        <v>0</v>
      </c>
      <c r="Y127" s="91"/>
      <c r="Z127" s="91">
        <v>360.80152264885345</v>
      </c>
      <c r="AA127" s="91"/>
      <c r="AB127" s="91">
        <v>0</v>
      </c>
      <c r="AD127" s="91">
        <f t="shared" si="38"/>
        <v>2298.0747132235433</v>
      </c>
      <c r="AF127" s="74" t="str">
        <f t="shared" si="40"/>
        <v/>
      </c>
      <c r="AI127" s="80"/>
      <c r="AJ127" s="107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Z127" s="76"/>
    </row>
    <row r="128" spans="2:52" x14ac:dyDescent="0.2">
      <c r="B128" s="67">
        <f t="shared" si="41"/>
        <v>75</v>
      </c>
      <c r="D128" s="84" t="s">
        <v>102</v>
      </c>
      <c r="F128" s="76">
        <v>0</v>
      </c>
      <c r="H128" s="77"/>
      <c r="K128" s="70">
        <v>0</v>
      </c>
      <c r="L128" s="76">
        <f t="shared" si="37"/>
        <v>0</v>
      </c>
      <c r="O128" s="70">
        <v>0</v>
      </c>
      <c r="P128" s="91">
        <v>0</v>
      </c>
      <c r="R128" s="91">
        <v>0</v>
      </c>
      <c r="S128" s="91"/>
      <c r="T128" s="91">
        <v>0</v>
      </c>
      <c r="U128" s="91"/>
      <c r="V128" s="91">
        <v>0</v>
      </c>
      <c r="X128" s="91">
        <v>0</v>
      </c>
      <c r="Y128" s="91"/>
      <c r="Z128" s="91">
        <v>0</v>
      </c>
      <c r="AA128" s="91"/>
      <c r="AB128" s="91">
        <v>0</v>
      </c>
      <c r="AD128" s="91">
        <f t="shared" si="38"/>
        <v>0</v>
      </c>
      <c r="AF128" s="74" t="str">
        <f t="shared" si="40"/>
        <v/>
      </c>
      <c r="AI128" s="80"/>
      <c r="AJ128" s="107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Z128" s="76"/>
    </row>
    <row r="129" spans="2:52" x14ac:dyDescent="0.2">
      <c r="B129" s="67">
        <f t="shared" si="41"/>
        <v>76</v>
      </c>
      <c r="D129" s="84" t="s">
        <v>173</v>
      </c>
      <c r="F129" s="76">
        <v>0</v>
      </c>
      <c r="H129" s="77"/>
      <c r="K129" s="70">
        <v>0</v>
      </c>
      <c r="L129" s="76">
        <f t="shared" si="37"/>
        <v>0</v>
      </c>
      <c r="O129" s="70">
        <v>0</v>
      </c>
      <c r="P129" s="91">
        <v>0</v>
      </c>
      <c r="R129" s="91">
        <v>0</v>
      </c>
      <c r="S129" s="91"/>
      <c r="T129" s="91">
        <v>0</v>
      </c>
      <c r="U129" s="91"/>
      <c r="V129" s="91">
        <v>0</v>
      </c>
      <c r="X129" s="91">
        <v>0</v>
      </c>
      <c r="Y129" s="91"/>
      <c r="Z129" s="91">
        <v>0</v>
      </c>
      <c r="AA129" s="91"/>
      <c r="AB129" s="91">
        <v>0</v>
      </c>
      <c r="AD129" s="91">
        <f t="shared" si="38"/>
        <v>0</v>
      </c>
      <c r="AF129" s="74" t="str">
        <f t="shared" si="40"/>
        <v/>
      </c>
      <c r="AI129" s="80"/>
      <c r="AJ129" s="107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Z129" s="76"/>
    </row>
    <row r="130" spans="2:52" x14ac:dyDescent="0.2">
      <c r="B130" s="67">
        <f t="shared" si="41"/>
        <v>77</v>
      </c>
      <c r="D130" s="84" t="s">
        <v>174</v>
      </c>
      <c r="F130" s="76">
        <v>0</v>
      </c>
      <c r="H130" s="77"/>
      <c r="K130" s="70">
        <v>0</v>
      </c>
      <c r="L130" s="76">
        <f t="shared" si="37"/>
        <v>0</v>
      </c>
      <c r="O130" s="70">
        <v>0</v>
      </c>
      <c r="P130" s="91">
        <v>0</v>
      </c>
      <c r="R130" s="91">
        <v>0</v>
      </c>
      <c r="S130" s="91"/>
      <c r="T130" s="91">
        <v>0</v>
      </c>
      <c r="U130" s="91"/>
      <c r="V130" s="91">
        <v>0</v>
      </c>
      <c r="X130" s="91">
        <v>0</v>
      </c>
      <c r="Y130" s="91"/>
      <c r="Z130" s="91">
        <v>0</v>
      </c>
      <c r="AA130" s="91"/>
      <c r="AB130" s="91">
        <v>0</v>
      </c>
      <c r="AD130" s="91">
        <f t="shared" si="38"/>
        <v>0</v>
      </c>
      <c r="AF130" s="74" t="str">
        <f t="shared" si="40"/>
        <v/>
      </c>
      <c r="AI130" s="80"/>
      <c r="AJ130" s="107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Z130" s="76"/>
    </row>
    <row r="131" spans="2:52" x14ac:dyDescent="0.2">
      <c r="B131" s="67">
        <f t="shared" si="41"/>
        <v>78</v>
      </c>
      <c r="D131" s="84" t="s">
        <v>175</v>
      </c>
      <c r="F131" s="76">
        <v>0</v>
      </c>
      <c r="H131" s="77"/>
      <c r="K131" s="70">
        <v>0</v>
      </c>
      <c r="L131" s="76">
        <f t="shared" si="37"/>
        <v>0</v>
      </c>
      <c r="O131" s="70">
        <v>0</v>
      </c>
      <c r="P131" s="91">
        <v>0</v>
      </c>
      <c r="R131" s="91">
        <v>0</v>
      </c>
      <c r="S131" s="91"/>
      <c r="T131" s="91">
        <v>0</v>
      </c>
      <c r="U131" s="91"/>
      <c r="V131" s="91">
        <v>0</v>
      </c>
      <c r="X131" s="91">
        <v>0</v>
      </c>
      <c r="Y131" s="91"/>
      <c r="Z131" s="91">
        <v>0</v>
      </c>
      <c r="AA131" s="91"/>
      <c r="AB131" s="91">
        <v>0</v>
      </c>
      <c r="AD131" s="91">
        <f t="shared" si="38"/>
        <v>0</v>
      </c>
      <c r="AF131" s="74" t="str">
        <f t="shared" si="40"/>
        <v/>
      </c>
      <c r="AI131" s="80"/>
      <c r="AJ131" s="107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Z131" s="76"/>
    </row>
    <row r="132" spans="2:52" x14ac:dyDescent="0.2">
      <c r="D132" s="63" t="s">
        <v>10</v>
      </c>
      <c r="K132" s="70"/>
      <c r="O132" s="70"/>
      <c r="AF132" s="74" t="str">
        <f t="shared" si="40"/>
        <v/>
      </c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Z132" s="76"/>
    </row>
    <row r="133" spans="2:52" x14ac:dyDescent="0.2">
      <c r="B133" s="67">
        <f>B131+1</f>
        <v>79</v>
      </c>
      <c r="D133" s="63" t="s">
        <v>288</v>
      </c>
      <c r="F133" s="76">
        <v>3740.6240013717302</v>
      </c>
      <c r="K133" s="70">
        <v>0</v>
      </c>
      <c r="L133" s="76">
        <f t="shared" si="37"/>
        <v>3740.6240013717302</v>
      </c>
      <c r="N133" s="26" t="s">
        <v>289</v>
      </c>
      <c r="O133" s="70">
        <v>71</v>
      </c>
      <c r="P133" s="91">
        <v>354.23863805992426</v>
      </c>
      <c r="R133" s="91">
        <v>65.831967530122199</v>
      </c>
      <c r="S133" s="91"/>
      <c r="T133" s="91">
        <v>842.46364528453819</v>
      </c>
      <c r="U133" s="91"/>
      <c r="V133" s="91">
        <v>1983.3291254085452</v>
      </c>
      <c r="X133" s="91">
        <v>28.857502119761179</v>
      </c>
      <c r="Y133" s="91"/>
      <c r="Z133" s="91">
        <v>465.90312296883945</v>
      </c>
      <c r="AA133" s="91"/>
      <c r="AB133" s="91">
        <v>0</v>
      </c>
      <c r="AD133" s="91">
        <f t="shared" ref="AD133" si="42">P133+R133+T133+V133+X133+Z133+AB133</f>
        <v>3740.6240013717302</v>
      </c>
      <c r="AF133" s="74" t="str">
        <f t="shared" si="40"/>
        <v/>
      </c>
      <c r="AI133" s="81"/>
      <c r="AJ133" s="107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Z133" s="76"/>
    </row>
    <row r="134" spans="2:52" x14ac:dyDescent="0.2">
      <c r="B134" s="67">
        <f>B133+1</f>
        <v>80</v>
      </c>
      <c r="D134" s="84" t="s">
        <v>177</v>
      </c>
      <c r="F134" s="76">
        <v>184.23818852302003</v>
      </c>
      <c r="H134" s="77"/>
      <c r="K134" s="70">
        <v>0</v>
      </c>
      <c r="L134" s="76">
        <f t="shared" si="37"/>
        <v>184.23818852302003</v>
      </c>
      <c r="N134" s="26" t="s">
        <v>271</v>
      </c>
      <c r="O134" s="70">
        <v>41</v>
      </c>
      <c r="P134" s="91">
        <v>0</v>
      </c>
      <c r="R134" s="91">
        <v>1.998710026332972E-2</v>
      </c>
      <c r="S134" s="91"/>
      <c r="T134" s="91">
        <v>0.75660422476074085</v>
      </c>
      <c r="U134" s="91"/>
      <c r="V134" s="91">
        <v>116.66035968609367</v>
      </c>
      <c r="X134" s="91">
        <v>29.538221622050138</v>
      </c>
      <c r="Y134" s="91"/>
      <c r="Z134" s="91">
        <v>37.263015889852163</v>
      </c>
      <c r="AA134" s="91"/>
      <c r="AB134" s="91">
        <v>0</v>
      </c>
      <c r="AD134" s="91">
        <f t="shared" si="38"/>
        <v>184.23818852302006</v>
      </c>
      <c r="AF134" s="74" t="str">
        <f t="shared" si="40"/>
        <v/>
      </c>
      <c r="AI134" s="81"/>
      <c r="AJ134" s="107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Z134" s="76"/>
    </row>
    <row r="135" spans="2:52" x14ac:dyDescent="0.2">
      <c r="B135" s="67">
        <f t="shared" ref="B135:B136" si="43">B134+1</f>
        <v>81</v>
      </c>
      <c r="D135" s="84" t="s">
        <v>171</v>
      </c>
      <c r="F135" s="76">
        <v>5613.0094337191604</v>
      </c>
      <c r="H135" s="77"/>
      <c r="K135" s="70">
        <v>0</v>
      </c>
      <c r="L135" s="76">
        <f t="shared" si="37"/>
        <v>5613.0094337191604</v>
      </c>
      <c r="N135" s="26" t="s">
        <v>272</v>
      </c>
      <c r="O135" s="70">
        <v>14</v>
      </c>
      <c r="P135" s="91">
        <v>0</v>
      </c>
      <c r="R135" s="91">
        <v>0</v>
      </c>
      <c r="S135" s="91"/>
      <c r="T135" s="91">
        <v>1272.5099354274355</v>
      </c>
      <c r="U135" s="91"/>
      <c r="V135" s="91">
        <v>4282.7231585394065</v>
      </c>
      <c r="X135" s="91">
        <v>0</v>
      </c>
      <c r="Y135" s="91"/>
      <c r="Z135" s="91">
        <v>57.776339752317384</v>
      </c>
      <c r="AA135" s="91"/>
      <c r="AB135" s="91">
        <v>0</v>
      </c>
      <c r="AD135" s="91">
        <f t="shared" si="38"/>
        <v>5613.0094337191595</v>
      </c>
      <c r="AF135" s="74" t="str">
        <f t="shared" si="40"/>
        <v/>
      </c>
      <c r="AI135" s="81"/>
      <c r="AJ135" s="107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Z135" s="76"/>
    </row>
    <row r="136" spans="2:52" x14ac:dyDescent="0.2">
      <c r="B136" s="67">
        <f t="shared" si="43"/>
        <v>82</v>
      </c>
      <c r="D136" s="84" t="s">
        <v>102</v>
      </c>
      <c r="F136" s="76">
        <v>2500.134475710754</v>
      </c>
      <c r="H136" s="77"/>
      <c r="K136" s="70">
        <v>0</v>
      </c>
      <c r="L136" s="76">
        <f t="shared" si="37"/>
        <v>2500.134475710754</v>
      </c>
      <c r="N136" s="26" t="s">
        <v>270</v>
      </c>
      <c r="O136" s="70">
        <v>47</v>
      </c>
      <c r="P136" s="91">
        <v>785.76551205461601</v>
      </c>
      <c r="R136" s="91">
        <v>146.00725024226153</v>
      </c>
      <c r="S136" s="91"/>
      <c r="T136" s="91">
        <v>595.47053897337366</v>
      </c>
      <c r="U136" s="91"/>
      <c r="V136" s="91">
        <v>0</v>
      </c>
      <c r="X136" s="91">
        <v>34.472949078971709</v>
      </c>
      <c r="Y136" s="91"/>
      <c r="Z136" s="91">
        <v>938.41822536153131</v>
      </c>
      <c r="AA136" s="91"/>
      <c r="AB136" s="91">
        <v>0</v>
      </c>
      <c r="AD136" s="91">
        <f t="shared" si="38"/>
        <v>2500.1344757107545</v>
      </c>
      <c r="AF136" s="74" t="str">
        <f t="shared" si="40"/>
        <v/>
      </c>
      <c r="AI136" s="81"/>
      <c r="AJ136" s="107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Z136" s="76"/>
    </row>
    <row r="137" spans="2:52" x14ac:dyDescent="0.2">
      <c r="D137" s="63" t="s">
        <v>11</v>
      </c>
      <c r="K137" s="70"/>
      <c r="AF137" s="74" t="str">
        <f t="shared" si="40"/>
        <v/>
      </c>
      <c r="AJ137" s="107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Z137" s="76"/>
    </row>
    <row r="138" spans="2:52" x14ac:dyDescent="0.2">
      <c r="B138" s="67">
        <f>B136+1</f>
        <v>83</v>
      </c>
      <c r="D138" s="63" t="s">
        <v>288</v>
      </c>
      <c r="F138" s="76">
        <v>0</v>
      </c>
      <c r="K138" s="70"/>
      <c r="L138" s="76">
        <f t="shared" si="37"/>
        <v>0</v>
      </c>
      <c r="P138" s="91">
        <v>0</v>
      </c>
      <c r="R138" s="91">
        <v>0</v>
      </c>
      <c r="S138" s="91"/>
      <c r="T138" s="91">
        <v>0</v>
      </c>
      <c r="U138" s="91"/>
      <c r="V138" s="91">
        <v>0</v>
      </c>
      <c r="X138" s="91">
        <v>0</v>
      </c>
      <c r="Y138" s="91"/>
      <c r="Z138" s="91">
        <v>0</v>
      </c>
      <c r="AA138" s="91"/>
      <c r="AB138" s="91">
        <v>0</v>
      </c>
      <c r="AF138" s="74" t="str">
        <f t="shared" si="40"/>
        <v/>
      </c>
      <c r="AI138" s="81"/>
      <c r="AJ138" s="107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Z138" s="76"/>
    </row>
    <row r="139" spans="2:52" x14ac:dyDescent="0.2">
      <c r="B139" s="67">
        <f>B138+1</f>
        <v>84</v>
      </c>
      <c r="D139" s="84" t="s">
        <v>178</v>
      </c>
      <c r="F139" s="76">
        <v>0</v>
      </c>
      <c r="H139" s="77"/>
      <c r="K139" s="70">
        <v>0</v>
      </c>
      <c r="L139" s="76">
        <f t="shared" si="37"/>
        <v>0</v>
      </c>
      <c r="O139" s="70">
        <v>0</v>
      </c>
      <c r="P139" s="91">
        <v>0</v>
      </c>
      <c r="R139" s="91">
        <v>0</v>
      </c>
      <c r="S139" s="91"/>
      <c r="T139" s="91">
        <v>0</v>
      </c>
      <c r="U139" s="91"/>
      <c r="V139" s="91">
        <v>0</v>
      </c>
      <c r="X139" s="91">
        <v>0</v>
      </c>
      <c r="Y139" s="91"/>
      <c r="Z139" s="91">
        <v>0</v>
      </c>
      <c r="AA139" s="91"/>
      <c r="AB139" s="91">
        <v>0</v>
      </c>
      <c r="AD139" s="91">
        <f t="shared" si="38"/>
        <v>0</v>
      </c>
      <c r="AF139" s="74" t="str">
        <f t="shared" si="40"/>
        <v/>
      </c>
      <c r="AI139" s="81"/>
      <c r="AJ139" s="107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Z139" s="76"/>
    </row>
    <row r="140" spans="2:52" x14ac:dyDescent="0.2">
      <c r="B140" s="67">
        <f t="shared" ref="B140:B143" si="44">B139+1</f>
        <v>85</v>
      </c>
      <c r="D140" s="84" t="s">
        <v>179</v>
      </c>
      <c r="F140" s="76">
        <v>0</v>
      </c>
      <c r="H140" s="77"/>
      <c r="K140" s="70">
        <v>0</v>
      </c>
      <c r="L140" s="76">
        <f t="shared" si="37"/>
        <v>0</v>
      </c>
      <c r="O140" s="70">
        <v>0</v>
      </c>
      <c r="P140" s="91">
        <v>0</v>
      </c>
      <c r="R140" s="91">
        <v>0</v>
      </c>
      <c r="S140" s="91"/>
      <c r="T140" s="91">
        <v>0</v>
      </c>
      <c r="U140" s="91"/>
      <c r="V140" s="91">
        <v>0</v>
      </c>
      <c r="X140" s="91">
        <v>0</v>
      </c>
      <c r="Y140" s="91"/>
      <c r="Z140" s="91">
        <v>0</v>
      </c>
      <c r="AA140" s="91"/>
      <c r="AB140" s="91">
        <v>0</v>
      </c>
      <c r="AD140" s="91">
        <f t="shared" si="38"/>
        <v>0</v>
      </c>
      <c r="AF140" s="74" t="str">
        <f t="shared" si="40"/>
        <v/>
      </c>
      <c r="AI140" s="81"/>
      <c r="AJ140" s="107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Z140" s="76"/>
    </row>
    <row r="141" spans="2:52" x14ac:dyDescent="0.2">
      <c r="B141" s="67">
        <f t="shared" si="44"/>
        <v>86</v>
      </c>
      <c r="D141" s="84" t="s">
        <v>180</v>
      </c>
      <c r="F141" s="76">
        <v>0</v>
      </c>
      <c r="H141" s="77"/>
      <c r="K141" s="70">
        <v>0</v>
      </c>
      <c r="L141" s="76">
        <f t="shared" si="37"/>
        <v>0</v>
      </c>
      <c r="O141" s="70">
        <v>0</v>
      </c>
      <c r="P141" s="91">
        <v>0</v>
      </c>
      <c r="R141" s="91">
        <v>0</v>
      </c>
      <c r="S141" s="91"/>
      <c r="T141" s="91">
        <v>0</v>
      </c>
      <c r="U141" s="91"/>
      <c r="V141" s="91">
        <v>0</v>
      </c>
      <c r="X141" s="91">
        <v>0</v>
      </c>
      <c r="Y141" s="91"/>
      <c r="Z141" s="91">
        <v>0</v>
      </c>
      <c r="AA141" s="91"/>
      <c r="AB141" s="91">
        <v>0</v>
      </c>
      <c r="AD141" s="91">
        <f t="shared" si="38"/>
        <v>0</v>
      </c>
      <c r="AF141" s="74" t="str">
        <f t="shared" si="40"/>
        <v/>
      </c>
      <c r="AI141" s="81"/>
      <c r="AJ141" s="107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Z141" s="76"/>
    </row>
    <row r="142" spans="2:52" x14ac:dyDescent="0.2">
      <c r="B142" s="67">
        <f t="shared" si="44"/>
        <v>87</v>
      </c>
      <c r="D142" s="84" t="s">
        <v>102</v>
      </c>
      <c r="F142" s="76">
        <v>0</v>
      </c>
      <c r="H142" s="77"/>
      <c r="K142" s="70">
        <v>0</v>
      </c>
      <c r="L142" s="76">
        <f t="shared" si="37"/>
        <v>0</v>
      </c>
      <c r="O142" s="70">
        <v>0</v>
      </c>
      <c r="P142" s="91">
        <v>0</v>
      </c>
      <c r="R142" s="91">
        <v>0</v>
      </c>
      <c r="S142" s="91"/>
      <c r="T142" s="91">
        <v>0</v>
      </c>
      <c r="U142" s="91"/>
      <c r="V142" s="91">
        <v>0</v>
      </c>
      <c r="X142" s="91">
        <v>0</v>
      </c>
      <c r="Y142" s="91"/>
      <c r="Z142" s="91">
        <v>0</v>
      </c>
      <c r="AA142" s="91"/>
      <c r="AB142" s="91">
        <v>0</v>
      </c>
      <c r="AD142" s="91">
        <f t="shared" si="38"/>
        <v>0</v>
      </c>
      <c r="AF142" s="74" t="str">
        <f t="shared" si="40"/>
        <v/>
      </c>
      <c r="AI142" s="81"/>
      <c r="AJ142" s="107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Z142" s="76"/>
    </row>
    <row r="143" spans="2:52" x14ac:dyDescent="0.2">
      <c r="B143" s="67">
        <f t="shared" si="44"/>
        <v>88</v>
      </c>
      <c r="D143" s="84" t="s">
        <v>181</v>
      </c>
      <c r="F143" s="76">
        <v>0</v>
      </c>
      <c r="H143" s="77"/>
      <c r="K143" s="70">
        <v>0</v>
      </c>
      <c r="L143" s="76">
        <f t="shared" si="37"/>
        <v>0</v>
      </c>
      <c r="O143" s="70">
        <v>0</v>
      </c>
      <c r="P143" s="91">
        <v>0</v>
      </c>
      <c r="R143" s="91">
        <v>0</v>
      </c>
      <c r="S143" s="91"/>
      <c r="T143" s="91">
        <v>0</v>
      </c>
      <c r="U143" s="91"/>
      <c r="V143" s="91">
        <v>0</v>
      </c>
      <c r="X143" s="91">
        <v>0</v>
      </c>
      <c r="Y143" s="91"/>
      <c r="Z143" s="91">
        <v>0</v>
      </c>
      <c r="AA143" s="91"/>
      <c r="AB143" s="91">
        <v>0</v>
      </c>
      <c r="AD143" s="91">
        <f t="shared" si="38"/>
        <v>0</v>
      </c>
      <c r="AF143" s="74" t="str">
        <f t="shared" si="40"/>
        <v/>
      </c>
      <c r="AI143" s="81"/>
      <c r="AJ143" s="107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Z143" s="76"/>
    </row>
    <row r="144" spans="2:52" x14ac:dyDescent="0.2">
      <c r="D144" s="63" t="s">
        <v>27</v>
      </c>
      <c r="K144" s="70"/>
      <c r="O144" s="70"/>
      <c r="AF144" s="74" t="str">
        <f t="shared" si="40"/>
        <v/>
      </c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Z144" s="76"/>
    </row>
    <row r="145" spans="2:52" x14ac:dyDescent="0.2">
      <c r="B145" s="67">
        <f>B143+1</f>
        <v>89</v>
      </c>
      <c r="D145" s="84" t="s">
        <v>182</v>
      </c>
      <c r="F145" s="76">
        <v>17848.649151574664</v>
      </c>
      <c r="H145" s="77"/>
      <c r="K145" s="70">
        <v>0</v>
      </c>
      <c r="L145" s="76">
        <f>F145-H145</f>
        <v>17848.649151574664</v>
      </c>
      <c r="N145" s="26" t="s">
        <v>280</v>
      </c>
      <c r="O145" s="70">
        <v>53</v>
      </c>
      <c r="P145" s="91">
        <v>438.24387166431529</v>
      </c>
      <c r="R145" s="91">
        <v>46.773330245634234</v>
      </c>
      <c r="S145" s="91"/>
      <c r="T145" s="91">
        <v>2228.9817058907374</v>
      </c>
      <c r="U145" s="91"/>
      <c r="V145" s="91">
        <v>10234.420267748448</v>
      </c>
      <c r="X145" s="91">
        <v>2008.3517134368967</v>
      </c>
      <c r="Y145" s="91"/>
      <c r="Z145" s="91">
        <v>2891.8782625886342</v>
      </c>
      <c r="AA145" s="91"/>
      <c r="AB145" s="91">
        <v>0</v>
      </c>
      <c r="AD145" s="91">
        <f t="shared" si="38"/>
        <v>17848.649151574667</v>
      </c>
      <c r="AF145" s="74" t="str">
        <f t="shared" si="40"/>
        <v/>
      </c>
      <c r="AI145" s="81"/>
      <c r="AJ145" s="107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Z145" s="76"/>
    </row>
    <row r="146" spans="2:52" x14ac:dyDescent="0.2">
      <c r="D146" s="63" t="s">
        <v>28</v>
      </c>
      <c r="K146" s="70"/>
      <c r="O146" s="70"/>
      <c r="AF146" s="74" t="str">
        <f t="shared" si="40"/>
        <v/>
      </c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Z146" s="76"/>
    </row>
    <row r="147" spans="2:52" x14ac:dyDescent="0.2">
      <c r="B147" s="67">
        <f>B145+1</f>
        <v>90</v>
      </c>
      <c r="D147" s="84" t="s">
        <v>185</v>
      </c>
      <c r="F147" s="76">
        <v>0</v>
      </c>
      <c r="H147" s="77"/>
      <c r="K147" s="70">
        <v>0</v>
      </c>
      <c r="L147" s="76">
        <f t="shared" si="37"/>
        <v>0</v>
      </c>
      <c r="O147" s="70">
        <v>0</v>
      </c>
      <c r="P147" s="91">
        <v>0</v>
      </c>
      <c r="R147" s="91">
        <v>0</v>
      </c>
      <c r="S147" s="91"/>
      <c r="T147" s="91">
        <v>0</v>
      </c>
      <c r="U147" s="91"/>
      <c r="V147" s="91">
        <v>0</v>
      </c>
      <c r="X147" s="91">
        <v>0</v>
      </c>
      <c r="Y147" s="91"/>
      <c r="Z147" s="91">
        <v>0</v>
      </c>
      <c r="AA147" s="91"/>
      <c r="AB147" s="91">
        <v>0</v>
      </c>
      <c r="AD147" s="91">
        <f t="shared" si="38"/>
        <v>0</v>
      </c>
      <c r="AF147" s="74" t="str">
        <f t="shared" si="40"/>
        <v/>
      </c>
      <c r="AI147" s="81"/>
      <c r="AJ147" s="107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Z147" s="76"/>
    </row>
    <row r="148" spans="2:52" x14ac:dyDescent="0.2">
      <c r="B148" s="67">
        <f>B147+1</f>
        <v>91</v>
      </c>
      <c r="D148" s="84" t="s">
        <v>186</v>
      </c>
      <c r="F148" s="76">
        <v>0</v>
      </c>
      <c r="H148" s="77"/>
      <c r="K148" s="70">
        <v>0</v>
      </c>
      <c r="L148" s="76">
        <f t="shared" si="37"/>
        <v>0</v>
      </c>
      <c r="O148" s="70">
        <v>0</v>
      </c>
      <c r="P148" s="91">
        <v>0</v>
      </c>
      <c r="R148" s="91">
        <v>0</v>
      </c>
      <c r="S148" s="91"/>
      <c r="T148" s="91">
        <v>0</v>
      </c>
      <c r="U148" s="91"/>
      <c r="V148" s="91">
        <v>0</v>
      </c>
      <c r="X148" s="91">
        <v>0</v>
      </c>
      <c r="Y148" s="91"/>
      <c r="Z148" s="91">
        <v>0</v>
      </c>
      <c r="AA148" s="91"/>
      <c r="AB148" s="91">
        <v>0</v>
      </c>
      <c r="AD148" s="91">
        <f t="shared" si="38"/>
        <v>0</v>
      </c>
      <c r="AF148" s="74" t="str">
        <f t="shared" si="40"/>
        <v/>
      </c>
      <c r="AI148" s="81"/>
      <c r="AJ148" s="107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Z148" s="76"/>
    </row>
    <row r="149" spans="2:52" x14ac:dyDescent="0.2">
      <c r="B149" s="67">
        <f t="shared" ref="B149" si="45">B148+1</f>
        <v>92</v>
      </c>
      <c r="D149" s="84" t="s">
        <v>187</v>
      </c>
      <c r="F149" s="76">
        <v>0</v>
      </c>
      <c r="H149" s="77"/>
      <c r="K149" s="70">
        <v>0</v>
      </c>
      <c r="L149" s="76">
        <f t="shared" si="37"/>
        <v>0</v>
      </c>
      <c r="O149" s="70">
        <v>0</v>
      </c>
      <c r="P149" s="91">
        <v>0</v>
      </c>
      <c r="R149" s="91">
        <v>0</v>
      </c>
      <c r="S149" s="91"/>
      <c r="T149" s="91">
        <v>0</v>
      </c>
      <c r="U149" s="91"/>
      <c r="V149" s="91">
        <v>0</v>
      </c>
      <c r="X149" s="91">
        <v>0</v>
      </c>
      <c r="Y149" s="91"/>
      <c r="Z149" s="91">
        <v>0</v>
      </c>
      <c r="AA149" s="91"/>
      <c r="AB149" s="91">
        <v>0</v>
      </c>
      <c r="AD149" s="91">
        <f t="shared" si="38"/>
        <v>0</v>
      </c>
      <c r="AF149" s="74" t="str">
        <f t="shared" si="40"/>
        <v/>
      </c>
      <c r="AI149" s="81"/>
      <c r="AJ149" s="107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Z149" s="76"/>
    </row>
    <row r="150" spans="2:52" x14ac:dyDescent="0.2">
      <c r="D150" s="63" t="s">
        <v>29</v>
      </c>
      <c r="K150" s="70"/>
      <c r="O150" s="70"/>
      <c r="AF150" s="74" t="str">
        <f t="shared" si="40"/>
        <v/>
      </c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Z150" s="76"/>
    </row>
    <row r="151" spans="2:52" x14ac:dyDescent="0.2">
      <c r="B151" s="67">
        <f>B149+1</f>
        <v>93</v>
      </c>
      <c r="D151" s="84" t="s">
        <v>168</v>
      </c>
      <c r="F151" s="76">
        <v>0</v>
      </c>
      <c r="H151" s="77"/>
      <c r="K151" s="70">
        <v>0</v>
      </c>
      <c r="L151" s="76">
        <f t="shared" si="37"/>
        <v>0</v>
      </c>
      <c r="N151" s="67"/>
      <c r="O151" s="70">
        <v>0</v>
      </c>
      <c r="P151" s="91">
        <v>0</v>
      </c>
      <c r="R151" s="91">
        <v>0</v>
      </c>
      <c r="S151" s="91"/>
      <c r="T151" s="91">
        <v>0</v>
      </c>
      <c r="U151" s="91"/>
      <c r="V151" s="91">
        <v>0</v>
      </c>
      <c r="X151" s="91">
        <v>0</v>
      </c>
      <c r="Y151" s="91"/>
      <c r="Z151" s="91">
        <v>0</v>
      </c>
      <c r="AA151" s="91"/>
      <c r="AB151" s="91">
        <v>0</v>
      </c>
      <c r="AD151" s="91">
        <f t="shared" si="38"/>
        <v>0</v>
      </c>
      <c r="AF151" s="74" t="str">
        <f t="shared" si="40"/>
        <v/>
      </c>
      <c r="AI151" s="81"/>
      <c r="AJ151" s="107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Z151" s="76"/>
    </row>
    <row r="152" spans="2:52" x14ac:dyDescent="0.2">
      <c r="B152" s="67">
        <f>B151+1</f>
        <v>94</v>
      </c>
      <c r="D152" s="84" t="s">
        <v>189</v>
      </c>
      <c r="F152" s="76">
        <v>0</v>
      </c>
      <c r="H152" s="77"/>
      <c r="K152" s="70">
        <v>0</v>
      </c>
      <c r="L152" s="76">
        <f t="shared" si="37"/>
        <v>0</v>
      </c>
      <c r="O152" s="70">
        <v>0</v>
      </c>
      <c r="P152" s="91">
        <v>0</v>
      </c>
      <c r="R152" s="91">
        <v>0</v>
      </c>
      <c r="S152" s="91"/>
      <c r="T152" s="91">
        <v>0</v>
      </c>
      <c r="U152" s="91"/>
      <c r="V152" s="91">
        <v>0</v>
      </c>
      <c r="X152" s="91">
        <v>0</v>
      </c>
      <c r="Y152" s="91"/>
      <c r="Z152" s="91">
        <v>0</v>
      </c>
      <c r="AA152" s="91"/>
      <c r="AB152" s="91">
        <v>0</v>
      </c>
      <c r="AD152" s="91">
        <f t="shared" si="38"/>
        <v>0</v>
      </c>
      <c r="AF152" s="74" t="str">
        <f t="shared" si="40"/>
        <v/>
      </c>
      <c r="AI152" s="81"/>
      <c r="AJ152" s="107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Z152" s="76"/>
    </row>
    <row r="153" spans="2:52" x14ac:dyDescent="0.2">
      <c r="B153" s="67">
        <f>B152+1</f>
        <v>95</v>
      </c>
      <c r="D153" s="84" t="s">
        <v>190</v>
      </c>
      <c r="F153" s="76">
        <v>0</v>
      </c>
      <c r="H153" s="77"/>
      <c r="K153" s="70">
        <v>0</v>
      </c>
      <c r="L153" s="76">
        <f t="shared" si="37"/>
        <v>0</v>
      </c>
      <c r="O153" s="70">
        <v>0</v>
      </c>
      <c r="P153" s="91">
        <v>0</v>
      </c>
      <c r="R153" s="91">
        <v>0</v>
      </c>
      <c r="S153" s="91"/>
      <c r="T153" s="91">
        <v>0</v>
      </c>
      <c r="U153" s="91"/>
      <c r="V153" s="91">
        <v>0</v>
      </c>
      <c r="X153" s="91">
        <v>0</v>
      </c>
      <c r="Y153" s="91"/>
      <c r="Z153" s="91">
        <v>0</v>
      </c>
      <c r="AA153" s="91"/>
      <c r="AB153" s="91">
        <v>0</v>
      </c>
      <c r="AD153" s="91">
        <f t="shared" si="38"/>
        <v>0</v>
      </c>
      <c r="AF153" s="74" t="str">
        <f t="shared" si="40"/>
        <v/>
      </c>
      <c r="AI153" s="81"/>
      <c r="AJ153" s="107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Z153" s="76"/>
    </row>
    <row r="154" spans="2:52" x14ac:dyDescent="0.2">
      <c r="B154" s="67">
        <f t="shared" ref="B154:B157" si="46">B153+1</f>
        <v>96</v>
      </c>
      <c r="D154" s="84" t="s">
        <v>191</v>
      </c>
      <c r="F154" s="76">
        <v>0</v>
      </c>
      <c r="H154" s="77"/>
      <c r="K154" s="70">
        <v>0</v>
      </c>
      <c r="L154" s="76">
        <f t="shared" si="37"/>
        <v>0</v>
      </c>
      <c r="O154" s="70">
        <v>0</v>
      </c>
      <c r="P154" s="91">
        <v>0</v>
      </c>
      <c r="R154" s="91">
        <v>0</v>
      </c>
      <c r="S154" s="91"/>
      <c r="T154" s="91">
        <v>0</v>
      </c>
      <c r="U154" s="91"/>
      <c r="V154" s="91">
        <v>0</v>
      </c>
      <c r="X154" s="91">
        <v>0</v>
      </c>
      <c r="Y154" s="91"/>
      <c r="Z154" s="91">
        <v>0</v>
      </c>
      <c r="AA154" s="91"/>
      <c r="AB154" s="91">
        <v>0</v>
      </c>
      <c r="AD154" s="91">
        <f t="shared" si="38"/>
        <v>0</v>
      </c>
      <c r="AF154" s="74" t="str">
        <f t="shared" si="40"/>
        <v/>
      </c>
      <c r="AI154" s="81"/>
      <c r="AJ154" s="107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Z154" s="76"/>
    </row>
    <row r="155" spans="2:52" x14ac:dyDescent="0.2">
      <c r="B155" s="67">
        <f t="shared" si="46"/>
        <v>97</v>
      </c>
      <c r="D155" s="84" t="s">
        <v>192</v>
      </c>
      <c r="F155" s="76">
        <v>0</v>
      </c>
      <c r="H155" s="77"/>
      <c r="K155" s="70">
        <v>0</v>
      </c>
      <c r="L155" s="76">
        <f t="shared" si="37"/>
        <v>0</v>
      </c>
      <c r="O155" s="70">
        <v>0</v>
      </c>
      <c r="P155" s="91">
        <v>0</v>
      </c>
      <c r="R155" s="91">
        <v>0</v>
      </c>
      <c r="S155" s="91"/>
      <c r="T155" s="91">
        <v>0</v>
      </c>
      <c r="U155" s="91"/>
      <c r="V155" s="91">
        <v>0</v>
      </c>
      <c r="X155" s="91">
        <v>0</v>
      </c>
      <c r="Y155" s="91"/>
      <c r="Z155" s="91">
        <v>0</v>
      </c>
      <c r="AA155" s="91"/>
      <c r="AB155" s="91">
        <v>0</v>
      </c>
      <c r="AD155" s="91">
        <f t="shared" si="38"/>
        <v>0</v>
      </c>
      <c r="AF155" s="74" t="str">
        <f t="shared" si="40"/>
        <v/>
      </c>
      <c r="AI155" s="81"/>
      <c r="AJ155" s="107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Z155" s="76"/>
    </row>
    <row r="156" spans="2:52" x14ac:dyDescent="0.2">
      <c r="B156" s="67">
        <f t="shared" si="46"/>
        <v>98</v>
      </c>
      <c r="D156" s="84" t="s">
        <v>193</v>
      </c>
      <c r="F156" s="76">
        <v>0</v>
      </c>
      <c r="H156" s="77"/>
      <c r="K156" s="70">
        <v>0</v>
      </c>
      <c r="L156" s="76">
        <f t="shared" si="37"/>
        <v>0</v>
      </c>
      <c r="O156" s="70">
        <v>0</v>
      </c>
      <c r="P156" s="91">
        <v>0</v>
      </c>
      <c r="R156" s="91">
        <v>0</v>
      </c>
      <c r="S156" s="91"/>
      <c r="T156" s="91">
        <v>0</v>
      </c>
      <c r="U156" s="91"/>
      <c r="V156" s="91">
        <v>0</v>
      </c>
      <c r="X156" s="91">
        <v>0</v>
      </c>
      <c r="Y156" s="91"/>
      <c r="Z156" s="91">
        <v>0</v>
      </c>
      <c r="AA156" s="91"/>
      <c r="AB156" s="91">
        <v>0</v>
      </c>
      <c r="AD156" s="91">
        <f t="shared" si="38"/>
        <v>0</v>
      </c>
      <c r="AF156" s="74" t="str">
        <f t="shared" si="40"/>
        <v/>
      </c>
      <c r="AI156" s="81"/>
      <c r="AJ156" s="107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Z156" s="76"/>
    </row>
    <row r="157" spans="2:52" x14ac:dyDescent="0.2">
      <c r="B157" s="67">
        <f t="shared" si="46"/>
        <v>99</v>
      </c>
      <c r="D157" s="84" t="s">
        <v>194</v>
      </c>
      <c r="F157" s="76">
        <v>0</v>
      </c>
      <c r="H157" s="77"/>
      <c r="K157" s="70">
        <v>0</v>
      </c>
      <c r="L157" s="76">
        <f t="shared" si="37"/>
        <v>0</v>
      </c>
      <c r="O157" s="70">
        <v>0</v>
      </c>
      <c r="P157" s="91">
        <v>0</v>
      </c>
      <c r="R157" s="91">
        <v>0</v>
      </c>
      <c r="S157" s="91"/>
      <c r="T157" s="91">
        <v>0</v>
      </c>
      <c r="U157" s="91"/>
      <c r="V157" s="91">
        <v>0</v>
      </c>
      <c r="X157" s="91">
        <v>0</v>
      </c>
      <c r="Y157" s="91"/>
      <c r="Z157" s="91">
        <v>0</v>
      </c>
      <c r="AA157" s="91"/>
      <c r="AB157" s="91">
        <v>0</v>
      </c>
      <c r="AD157" s="91">
        <f t="shared" si="38"/>
        <v>0</v>
      </c>
      <c r="AF157" s="74" t="str">
        <f t="shared" si="40"/>
        <v/>
      </c>
      <c r="AI157" s="81"/>
      <c r="AJ157" s="107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Z157" s="76"/>
    </row>
    <row r="158" spans="2:52" x14ac:dyDescent="0.2">
      <c r="D158" s="63" t="s">
        <v>30</v>
      </c>
      <c r="K158" s="70"/>
      <c r="O158" s="70"/>
      <c r="AF158" s="74" t="str">
        <f t="shared" si="40"/>
        <v/>
      </c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Z158" s="76"/>
    </row>
    <row r="159" spans="2:52" x14ac:dyDescent="0.2">
      <c r="B159" s="67">
        <f>B157+1</f>
        <v>100</v>
      </c>
      <c r="D159" s="84" t="s">
        <v>31</v>
      </c>
      <c r="F159" s="76">
        <v>12393.267122205594</v>
      </c>
      <c r="H159" s="77"/>
      <c r="K159" s="70">
        <v>0</v>
      </c>
      <c r="L159" s="76">
        <f t="shared" si="37"/>
        <v>12393.267122205594</v>
      </c>
      <c r="N159" s="26" t="s">
        <v>290</v>
      </c>
      <c r="O159" s="70">
        <v>26</v>
      </c>
      <c r="P159" s="91">
        <v>622.2750881246144</v>
      </c>
      <c r="R159" s="91">
        <v>102.19508532059669</v>
      </c>
      <c r="S159" s="91"/>
      <c r="T159" s="91">
        <v>1712.5079687339639</v>
      </c>
      <c r="U159" s="91"/>
      <c r="V159" s="91">
        <v>7159.58134422898</v>
      </c>
      <c r="X159" s="91">
        <v>821.92342627756386</v>
      </c>
      <c r="Y159" s="91"/>
      <c r="Z159" s="91">
        <v>1974.7842095198755</v>
      </c>
      <c r="AA159" s="91"/>
      <c r="AB159" s="91">
        <v>0</v>
      </c>
      <c r="AD159" s="91">
        <f t="shared" si="38"/>
        <v>12393.267122205594</v>
      </c>
      <c r="AF159" s="74" t="str">
        <f>IF(ROUND(F159,4)=ROUND(AD159,4), "", "check")</f>
        <v/>
      </c>
      <c r="AI159" s="81"/>
      <c r="AJ159" s="107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Z159" s="76"/>
    </row>
    <row r="160" spans="2:52" x14ac:dyDescent="0.2">
      <c r="B160" s="67">
        <f>B159+1</f>
        <v>101</v>
      </c>
      <c r="D160" s="84" t="s">
        <v>32</v>
      </c>
      <c r="F160" s="76">
        <v>15289.379593203619</v>
      </c>
      <c r="H160" s="81"/>
      <c r="K160" s="70">
        <v>0</v>
      </c>
      <c r="L160" s="76">
        <f t="shared" si="37"/>
        <v>15289.379593203619</v>
      </c>
      <c r="N160" s="26" t="s">
        <v>291</v>
      </c>
      <c r="O160" s="70">
        <v>56</v>
      </c>
      <c r="P160" s="99">
        <v>707.45307143123716</v>
      </c>
      <c r="R160" s="99">
        <v>116.00360259243388</v>
      </c>
      <c r="S160" s="99"/>
      <c r="T160" s="99">
        <v>2138.7942869325329</v>
      </c>
      <c r="U160" s="99"/>
      <c r="V160" s="99">
        <v>9074.34447367957</v>
      </c>
      <c r="X160" s="99">
        <v>939.7706659413318</v>
      </c>
      <c r="Y160" s="91"/>
      <c r="Z160" s="99">
        <v>2313.0134926265132</v>
      </c>
      <c r="AA160" s="91"/>
      <c r="AB160" s="99">
        <v>0</v>
      </c>
      <c r="AD160" s="99">
        <f t="shared" si="38"/>
        <v>15289.379593203619</v>
      </c>
      <c r="AF160" s="74" t="str">
        <f t="shared" si="40"/>
        <v/>
      </c>
      <c r="AI160" s="81"/>
      <c r="AJ160" s="107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Z160" s="76"/>
    </row>
    <row r="161" spans="2:52" x14ac:dyDescent="0.2">
      <c r="S161" s="91"/>
      <c r="U161" s="91"/>
      <c r="AF161" s="74" t="str">
        <f t="shared" si="40"/>
        <v/>
      </c>
    </row>
    <row r="162" spans="2:52" x14ac:dyDescent="0.2">
      <c r="B162" s="67">
        <f>B160+1</f>
        <v>102</v>
      </c>
      <c r="D162" s="63" t="s">
        <v>200</v>
      </c>
      <c r="F162" s="79">
        <f>SUM(F115:F160)</f>
        <v>109276.40884090039</v>
      </c>
      <c r="H162" s="79">
        <f>SUM(H115:H160)</f>
        <v>0</v>
      </c>
      <c r="L162" s="79">
        <f>SUM(L115:L160)</f>
        <v>109276.40884090039</v>
      </c>
      <c r="P162" s="101">
        <f>SUM(P115:P160)</f>
        <v>2907.9761813347072</v>
      </c>
      <c r="R162" s="101">
        <f>SUM(R115:R160)</f>
        <v>476.83122303131182</v>
      </c>
      <c r="S162" s="91"/>
      <c r="T162" s="101">
        <f>SUM(T115:T160)</f>
        <v>8791.4846854673415</v>
      </c>
      <c r="U162" s="91"/>
      <c r="V162" s="101">
        <f>SUM(V115:V160)</f>
        <v>52521.373719708354</v>
      </c>
      <c r="X162" s="101">
        <f>SUM(X115:X160)</f>
        <v>3862.9144784765758</v>
      </c>
      <c r="Z162" s="101">
        <f>SUM(Z115:Z160)</f>
        <v>10802.132292199431</v>
      </c>
      <c r="AB162" s="101">
        <f>SUM(AB115:AB160)</f>
        <v>29913.696260682678</v>
      </c>
      <c r="AD162" s="101">
        <f>SUM(AD115:AD160)</f>
        <v>109276.4088409004</v>
      </c>
      <c r="AF162" s="74" t="str">
        <f t="shared" si="40"/>
        <v/>
      </c>
      <c r="AI162" s="81"/>
      <c r="AL162" s="81"/>
      <c r="AN162" s="81"/>
      <c r="AP162" s="81"/>
      <c r="AR162" s="81"/>
      <c r="AT162" s="81"/>
      <c r="AV162" s="81"/>
      <c r="AX162" s="81"/>
      <c r="AZ162" s="81"/>
    </row>
    <row r="163" spans="2:52" x14ac:dyDescent="0.2">
      <c r="S163" s="91"/>
      <c r="U163" s="91"/>
      <c r="AF163" s="74" t="str">
        <f t="shared" si="40"/>
        <v/>
      </c>
      <c r="AI163" s="81"/>
      <c r="AL163" s="81"/>
      <c r="AN163" s="81"/>
      <c r="AP163" s="81"/>
      <c r="AR163" s="81"/>
      <c r="AT163" s="81"/>
      <c r="AV163" s="81"/>
      <c r="AX163" s="81"/>
      <c r="AZ163" s="81"/>
    </row>
    <row r="164" spans="2:52" ht="13.5" thickBot="1" x14ac:dyDescent="0.25">
      <c r="B164" s="67">
        <f>B162+1</f>
        <v>103</v>
      </c>
      <c r="D164" s="63" t="s">
        <v>201</v>
      </c>
      <c r="F164" s="85">
        <f>F162+F104+F109+F108+F97</f>
        <v>403717.30409028684</v>
      </c>
      <c r="H164" s="85">
        <f>H162+H104+H109+H108+H97</f>
        <v>0</v>
      </c>
      <c r="L164" s="85">
        <f>L162+L104+L109+L108+L97</f>
        <v>403717.30409028684</v>
      </c>
      <c r="P164" s="108">
        <f>P162+P104+P109+P108+P97</f>
        <v>12889.72691135346</v>
      </c>
      <c r="R164" s="108">
        <f>R162+R104+R109+R108+R97</f>
        <v>1418.3718363261082</v>
      </c>
      <c r="S164" s="91"/>
      <c r="T164" s="108">
        <f>T162+T104+T109+T108+T97</f>
        <v>46033.650718814592</v>
      </c>
      <c r="U164" s="91"/>
      <c r="V164" s="108">
        <f>V162+V104+V109+V108+V97</f>
        <v>229743.82612937456</v>
      </c>
      <c r="X164" s="108">
        <f>X162+X104+X109+X108+X97</f>
        <v>30569.722628306641</v>
      </c>
      <c r="Z164" s="108">
        <f>Z162+Z104+Z109+Z108+Z97</f>
        <v>53148.309605428796</v>
      </c>
      <c r="AB164" s="108">
        <f>AB162+AB104+AB109+AB108+AB97</f>
        <v>29913.696260682678</v>
      </c>
      <c r="AD164" s="108">
        <f>AD162+AD104+AD109+AD108+AD97</f>
        <v>403717.30409028684</v>
      </c>
      <c r="AF164" s="74" t="str">
        <f t="shared" si="40"/>
        <v/>
      </c>
    </row>
    <row r="165" spans="2:52" ht="13.5" thickTop="1" x14ac:dyDescent="0.2">
      <c r="F165" s="76"/>
      <c r="H165" s="76"/>
      <c r="L165" s="76"/>
      <c r="P165" s="109"/>
      <c r="R165" s="109"/>
      <c r="S165" s="91"/>
      <c r="T165" s="109"/>
      <c r="U165" s="91"/>
      <c r="V165" s="109"/>
      <c r="X165" s="109"/>
      <c r="Z165" s="109"/>
      <c r="AB165" s="109"/>
      <c r="AD165" s="109"/>
      <c r="AF165" s="74" t="str">
        <f t="shared" si="40"/>
        <v/>
      </c>
    </row>
    <row r="166" spans="2:52" x14ac:dyDescent="0.2">
      <c r="F166" s="76"/>
      <c r="H166" s="76"/>
      <c r="L166" s="76"/>
      <c r="S166" s="91"/>
      <c r="U166" s="91"/>
      <c r="AF166" s="74" t="str">
        <f t="shared" si="40"/>
        <v/>
      </c>
    </row>
    <row r="167" spans="2:52" x14ac:dyDescent="0.2">
      <c r="F167" s="76"/>
      <c r="H167" s="76"/>
      <c r="L167" s="76"/>
      <c r="S167" s="91"/>
      <c r="U167" s="91"/>
      <c r="AF167" s="74" t="str">
        <f t="shared" si="40"/>
        <v/>
      </c>
    </row>
    <row r="168" spans="2:52" x14ac:dyDescent="0.2">
      <c r="D168" s="72" t="s">
        <v>35</v>
      </c>
      <c r="S168" s="91"/>
      <c r="U168" s="91"/>
      <c r="AF168" s="74" t="str">
        <f t="shared" si="40"/>
        <v/>
      </c>
    </row>
    <row r="169" spans="2:52" x14ac:dyDescent="0.2">
      <c r="D169" s="72"/>
      <c r="F169" s="76"/>
      <c r="H169" s="77"/>
      <c r="K169" s="70"/>
      <c r="L169" s="76"/>
      <c r="O169" s="70"/>
      <c r="P169" s="91"/>
      <c r="R169" s="91"/>
      <c r="S169" s="91"/>
      <c r="T169" s="91"/>
      <c r="U169" s="91"/>
      <c r="V169" s="91"/>
      <c r="X169" s="91"/>
      <c r="Y169" s="91"/>
      <c r="Z169" s="91"/>
      <c r="AA169" s="91"/>
      <c r="AB169" s="91"/>
      <c r="AD169" s="91"/>
      <c r="AF169" s="74" t="str">
        <f t="shared" si="40"/>
        <v/>
      </c>
    </row>
    <row r="170" spans="2:52" x14ac:dyDescent="0.2">
      <c r="B170" s="67">
        <f>B164+1</f>
        <v>104</v>
      </c>
      <c r="D170" s="63" t="s">
        <v>202</v>
      </c>
      <c r="F170" s="76">
        <v>0</v>
      </c>
      <c r="H170" s="77"/>
      <c r="K170" s="70">
        <v>0</v>
      </c>
      <c r="L170" s="76">
        <f t="shared" ref="L170:L176" si="47">F170-H170</f>
        <v>0</v>
      </c>
      <c r="O170" s="70">
        <v>0</v>
      </c>
      <c r="P170" s="91">
        <v>0</v>
      </c>
      <c r="R170" s="91">
        <v>0</v>
      </c>
      <c r="S170" s="91"/>
      <c r="T170" s="91">
        <v>0</v>
      </c>
      <c r="U170" s="91"/>
      <c r="V170" s="91">
        <v>0</v>
      </c>
      <c r="X170" s="91">
        <v>0</v>
      </c>
      <c r="Y170" s="91"/>
      <c r="Z170" s="91">
        <v>0</v>
      </c>
      <c r="AA170" s="91"/>
      <c r="AB170" s="91">
        <v>0</v>
      </c>
      <c r="AD170" s="91">
        <f t="shared" ref="AD170:AD176" si="48">P170+R170+T170+V170+X170+Z170+AB170</f>
        <v>0</v>
      </c>
      <c r="AF170" s="74" t="str">
        <f t="shared" si="40"/>
        <v/>
      </c>
    </row>
    <row r="171" spans="2:52" x14ac:dyDescent="0.2">
      <c r="B171" s="67">
        <f t="shared" ref="B171:B176" si="49">B170+1</f>
        <v>105</v>
      </c>
      <c r="D171" s="63" t="s">
        <v>203</v>
      </c>
      <c r="F171" s="76">
        <v>0</v>
      </c>
      <c r="H171" s="77"/>
      <c r="J171" s="65"/>
      <c r="K171" s="70">
        <v>0</v>
      </c>
      <c r="L171" s="76">
        <f t="shared" si="47"/>
        <v>0</v>
      </c>
      <c r="O171" s="70">
        <v>0</v>
      </c>
      <c r="P171" s="91">
        <v>0</v>
      </c>
      <c r="R171" s="91">
        <v>0</v>
      </c>
      <c r="S171" s="91"/>
      <c r="T171" s="91">
        <v>0</v>
      </c>
      <c r="U171" s="91"/>
      <c r="V171" s="91">
        <v>0</v>
      </c>
      <c r="X171" s="91">
        <v>0</v>
      </c>
      <c r="Y171" s="91"/>
      <c r="Z171" s="91">
        <v>0</v>
      </c>
      <c r="AA171" s="91"/>
      <c r="AB171" s="91">
        <v>0</v>
      </c>
      <c r="AD171" s="91">
        <f t="shared" si="48"/>
        <v>0</v>
      </c>
      <c r="AF171" s="74" t="str">
        <f t="shared" si="40"/>
        <v/>
      </c>
    </row>
    <row r="172" spans="2:52" x14ac:dyDescent="0.2">
      <c r="B172" s="67">
        <f t="shared" si="49"/>
        <v>106</v>
      </c>
      <c r="D172" s="63" t="s">
        <v>204</v>
      </c>
      <c r="F172" s="76">
        <v>0</v>
      </c>
      <c r="H172" s="77"/>
      <c r="J172" s="65"/>
      <c r="K172" s="70">
        <v>0</v>
      </c>
      <c r="L172" s="76">
        <f t="shared" si="47"/>
        <v>0</v>
      </c>
      <c r="O172" s="70">
        <v>0</v>
      </c>
      <c r="P172" s="91">
        <v>0</v>
      </c>
      <c r="R172" s="91">
        <v>0</v>
      </c>
      <c r="S172" s="91"/>
      <c r="T172" s="91">
        <v>0</v>
      </c>
      <c r="U172" s="91"/>
      <c r="V172" s="91">
        <v>0</v>
      </c>
      <c r="X172" s="91">
        <v>0</v>
      </c>
      <c r="Y172" s="91"/>
      <c r="Z172" s="91">
        <v>0</v>
      </c>
      <c r="AA172" s="91"/>
      <c r="AB172" s="91">
        <v>0</v>
      </c>
      <c r="AD172" s="91">
        <f t="shared" si="48"/>
        <v>0</v>
      </c>
      <c r="AF172" s="74" t="str">
        <f t="shared" si="40"/>
        <v/>
      </c>
    </row>
    <row r="173" spans="2:52" x14ac:dyDescent="0.2">
      <c r="B173" s="67">
        <f t="shared" si="49"/>
        <v>107</v>
      </c>
      <c r="D173" s="63" t="s">
        <v>205</v>
      </c>
      <c r="F173" s="76">
        <v>0</v>
      </c>
      <c r="H173" s="77"/>
      <c r="J173" s="65"/>
      <c r="K173" s="70">
        <v>0</v>
      </c>
      <c r="L173" s="76">
        <f t="shared" si="47"/>
        <v>0</v>
      </c>
      <c r="O173" s="70">
        <v>0</v>
      </c>
      <c r="P173" s="91">
        <v>0</v>
      </c>
      <c r="R173" s="91">
        <v>0</v>
      </c>
      <c r="S173" s="91"/>
      <c r="T173" s="91">
        <v>0</v>
      </c>
      <c r="U173" s="91"/>
      <c r="V173" s="91">
        <v>0</v>
      </c>
      <c r="X173" s="91">
        <v>0</v>
      </c>
      <c r="Y173" s="91"/>
      <c r="Z173" s="91">
        <v>0</v>
      </c>
      <c r="AA173" s="91"/>
      <c r="AB173" s="91">
        <v>0</v>
      </c>
      <c r="AD173" s="91">
        <f t="shared" si="48"/>
        <v>0</v>
      </c>
      <c r="AF173" s="74" t="str">
        <f t="shared" si="40"/>
        <v/>
      </c>
    </row>
    <row r="174" spans="2:52" x14ac:dyDescent="0.2">
      <c r="B174" s="67">
        <f t="shared" si="49"/>
        <v>108</v>
      </c>
      <c r="D174" s="63" t="s">
        <v>206</v>
      </c>
      <c r="F174" s="76">
        <v>0</v>
      </c>
      <c r="H174" s="77"/>
      <c r="J174" s="65"/>
      <c r="K174" s="70">
        <v>0</v>
      </c>
      <c r="L174" s="76">
        <f t="shared" si="47"/>
        <v>0</v>
      </c>
      <c r="O174" s="70">
        <v>0</v>
      </c>
      <c r="P174" s="91">
        <v>0</v>
      </c>
      <c r="R174" s="91">
        <v>0</v>
      </c>
      <c r="S174" s="91"/>
      <c r="T174" s="91">
        <v>0</v>
      </c>
      <c r="U174" s="91"/>
      <c r="V174" s="91">
        <v>0</v>
      </c>
      <c r="X174" s="91">
        <v>0</v>
      </c>
      <c r="Y174" s="91"/>
      <c r="Z174" s="91">
        <v>0</v>
      </c>
      <c r="AA174" s="91"/>
      <c r="AB174" s="91">
        <v>0</v>
      </c>
      <c r="AD174" s="91">
        <f t="shared" si="48"/>
        <v>0</v>
      </c>
      <c r="AF174" s="74" t="str">
        <f t="shared" si="40"/>
        <v/>
      </c>
    </row>
    <row r="175" spans="2:52" x14ac:dyDescent="0.2">
      <c r="B175" s="67">
        <f t="shared" si="49"/>
        <v>109</v>
      </c>
      <c r="D175" s="63" t="s">
        <v>207</v>
      </c>
      <c r="F175" s="76">
        <v>0</v>
      </c>
      <c r="H175" s="77"/>
      <c r="J175" s="65"/>
      <c r="K175" s="70">
        <v>0</v>
      </c>
      <c r="L175" s="76">
        <f t="shared" si="47"/>
        <v>0</v>
      </c>
      <c r="O175" s="70">
        <v>0</v>
      </c>
      <c r="P175" s="91">
        <v>0</v>
      </c>
      <c r="R175" s="91">
        <v>0</v>
      </c>
      <c r="S175" s="91"/>
      <c r="T175" s="91">
        <v>0</v>
      </c>
      <c r="U175" s="91"/>
      <c r="V175" s="91">
        <v>0</v>
      </c>
      <c r="X175" s="91">
        <v>0</v>
      </c>
      <c r="Y175" s="91"/>
      <c r="Z175" s="91">
        <v>0</v>
      </c>
      <c r="AA175" s="91"/>
      <c r="AB175" s="91">
        <v>0</v>
      </c>
      <c r="AD175" s="91">
        <f t="shared" si="48"/>
        <v>0</v>
      </c>
      <c r="AF175" s="74" t="str">
        <f t="shared" si="40"/>
        <v/>
      </c>
    </row>
    <row r="176" spans="2:52" x14ac:dyDescent="0.2">
      <c r="B176" s="67">
        <f t="shared" si="49"/>
        <v>110</v>
      </c>
      <c r="D176" s="63" t="s">
        <v>208</v>
      </c>
      <c r="F176" s="76">
        <v>0</v>
      </c>
      <c r="H176" s="77"/>
      <c r="J176" s="65"/>
      <c r="K176" s="70">
        <v>0</v>
      </c>
      <c r="L176" s="76">
        <f t="shared" si="47"/>
        <v>0</v>
      </c>
      <c r="O176" s="70">
        <v>0</v>
      </c>
      <c r="P176" s="91">
        <v>0</v>
      </c>
      <c r="R176" s="91">
        <v>0</v>
      </c>
      <c r="S176" s="91"/>
      <c r="T176" s="91">
        <v>0</v>
      </c>
      <c r="U176" s="91"/>
      <c r="V176" s="91">
        <v>0</v>
      </c>
      <c r="X176" s="91">
        <v>0</v>
      </c>
      <c r="Y176" s="91"/>
      <c r="Z176" s="91">
        <v>0</v>
      </c>
      <c r="AA176" s="91"/>
      <c r="AB176" s="91">
        <v>0</v>
      </c>
      <c r="AD176" s="91">
        <f t="shared" si="48"/>
        <v>0</v>
      </c>
      <c r="AF176" s="74" t="str">
        <f t="shared" si="40"/>
        <v/>
      </c>
    </row>
    <row r="177" spans="2:32" x14ac:dyDescent="0.2">
      <c r="O177" s="70"/>
      <c r="S177" s="91"/>
      <c r="U177" s="91"/>
      <c r="AF177" s="74" t="str">
        <f t="shared" si="40"/>
        <v/>
      </c>
    </row>
    <row r="178" spans="2:32" x14ac:dyDescent="0.2">
      <c r="B178" s="67">
        <f>B176+1</f>
        <v>111</v>
      </c>
      <c r="D178" s="63" t="s">
        <v>209</v>
      </c>
      <c r="F178" s="78">
        <f>SUM(F170:F176)</f>
        <v>0</v>
      </c>
      <c r="H178" s="78">
        <f>SUM(H170:H176)</f>
        <v>0</v>
      </c>
      <c r="J178" s="65"/>
      <c r="L178" s="78">
        <f>SUM(L170:L176)</f>
        <v>0</v>
      </c>
      <c r="O178" s="70"/>
      <c r="P178" s="103">
        <f>SUM(P170:P176)</f>
        <v>0</v>
      </c>
      <c r="R178" s="103">
        <f>SUM(R170:R176)</f>
        <v>0</v>
      </c>
      <c r="S178" s="91"/>
      <c r="T178" s="103">
        <f>SUM(T170:T176)</f>
        <v>0</v>
      </c>
      <c r="U178" s="91"/>
      <c r="V178" s="103">
        <f>SUM(V170:V176)</f>
        <v>0</v>
      </c>
      <c r="X178" s="103">
        <f>SUM(X170:X176)</f>
        <v>0</v>
      </c>
      <c r="Z178" s="103">
        <f>SUM(Z170:Z176)</f>
        <v>0</v>
      </c>
      <c r="AB178" s="103">
        <f>SUM(AB170:AB176)</f>
        <v>0</v>
      </c>
      <c r="AD178" s="103">
        <f>SUM(AD170:AD176)</f>
        <v>0</v>
      </c>
      <c r="AF178" s="74" t="str">
        <f t="shared" si="40"/>
        <v/>
      </c>
    </row>
    <row r="179" spans="2:32" x14ac:dyDescent="0.2">
      <c r="S179" s="91"/>
      <c r="U179" s="91"/>
      <c r="AF179" s="74" t="str">
        <f t="shared" si="40"/>
        <v/>
      </c>
    </row>
    <row r="180" spans="2:32" ht="13.5" thickBot="1" x14ac:dyDescent="0.25">
      <c r="B180" s="67">
        <f>B178+1</f>
        <v>112</v>
      </c>
      <c r="D180" s="63" t="s">
        <v>36</v>
      </c>
      <c r="F180" s="85">
        <f>F164-F178</f>
        <v>403717.30409028684</v>
      </c>
      <c r="H180" s="85">
        <f>H164-H178</f>
        <v>0</v>
      </c>
      <c r="L180" s="85">
        <f>L164-L178</f>
        <v>403717.30409028684</v>
      </c>
      <c r="P180" s="108">
        <f>P164-P178</f>
        <v>12889.72691135346</v>
      </c>
      <c r="R180" s="108">
        <f>R164-R178</f>
        <v>1418.3718363261082</v>
      </c>
      <c r="S180" s="91"/>
      <c r="T180" s="108">
        <f>T164-T178</f>
        <v>46033.650718814592</v>
      </c>
      <c r="U180" s="91"/>
      <c r="V180" s="108">
        <f>V164-V178</f>
        <v>229743.82612937456</v>
      </c>
      <c r="X180" s="108">
        <f>X164-X178</f>
        <v>30569.722628306641</v>
      </c>
      <c r="Z180" s="108">
        <f>Z164-Z178</f>
        <v>53148.309605428796</v>
      </c>
      <c r="AB180" s="108">
        <f>AB164-AB178</f>
        <v>29913.696260682678</v>
      </c>
      <c r="AD180" s="108">
        <f>AD164-AD178</f>
        <v>403717.30409028684</v>
      </c>
      <c r="AF180" s="74" t="str">
        <f t="shared" si="40"/>
        <v/>
      </c>
    </row>
    <row r="181" spans="2:32" ht="13.5" thickTop="1" x14ac:dyDescent="0.2">
      <c r="D181" s="63" t="s">
        <v>210</v>
      </c>
    </row>
  </sheetData>
  <mergeCells count="4">
    <mergeCell ref="B5:AD5"/>
    <mergeCell ref="B6:AD6"/>
    <mergeCell ref="B7:AD7"/>
    <mergeCell ref="P10:AA10"/>
  </mergeCells>
  <pageMargins left="0.7" right="0.7" top="0.75" bottom="0.75" header="0.3" footer="0.3"/>
  <pageSetup scale="45" fitToHeight="0" orientation="landscape" horizontalDpi="1200" verticalDpi="1200" r:id="rId1"/>
  <headerFooter>
    <oddHeader xml:space="preserve">&amp;R&amp;"Arial,Regular"&amp;10Filed: 2025-02-28
EB-2025-0064
Phase 3 Exhibit 7
Tab 3
Schedule 2
Attachment 6
Page &amp;P of &amp;N
</oddHeader>
  </headerFooter>
  <rowBreaks count="3" manualBreakCount="3">
    <brk id="58" max="29" man="1"/>
    <brk id="111" max="29" man="1"/>
    <brk id="166" max="29" man="1"/>
  </rowBreaks>
  <colBreaks count="3" manualBreakCount="3">
    <brk id="13" max="181" man="1"/>
    <brk id="19" max="1048575" man="1"/>
    <brk id="3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E257-5562-4825-B394-74DEEC0D0DE9}">
  <sheetPr>
    <pageSetUpPr fitToPage="1"/>
  </sheetPr>
  <dimension ref="B5:BM182"/>
  <sheetViews>
    <sheetView view="pageLayout" topLeftCell="AJ167" zoomScale="70" zoomScaleNormal="100" zoomScaleSheetLayoutView="80" zoomScalePageLayoutView="70" workbookViewId="0">
      <selection activeCell="AJ177" sqref="AJ177"/>
    </sheetView>
  </sheetViews>
  <sheetFormatPr defaultColWidth="9.28515625" defaultRowHeight="12.75" x14ac:dyDescent="0.2"/>
  <cols>
    <col min="1" max="1" width="1.7109375" style="1" customWidth="1"/>
    <col min="2" max="2" width="5.5703125" style="26" bestFit="1" customWidth="1"/>
    <col min="3" max="3" width="1.7109375" style="1" customWidth="1"/>
    <col min="4" max="4" width="46" style="1" bestFit="1" customWidth="1"/>
    <col min="5" max="5" width="1.7109375" style="1" customWidth="1"/>
    <col min="6" max="6" width="19.7109375" style="6" customWidth="1"/>
    <col min="7" max="7" width="1.7109375" style="6" customWidth="1"/>
    <col min="8" max="8" width="13.28515625" style="6" customWidth="1"/>
    <col min="9" max="9" width="1.7109375" style="6" customWidth="1"/>
    <col min="10" max="10" width="19.28515625" style="6" customWidth="1"/>
    <col min="11" max="11" width="0.28515625" style="28" customWidth="1"/>
    <col min="12" max="12" width="13.28515625" style="6" customWidth="1"/>
    <col min="13" max="13" width="1.7109375" style="6" customWidth="1"/>
    <col min="14" max="14" width="19.7109375" style="26" customWidth="1"/>
    <col min="15" max="15" width="0.28515625" style="28" customWidth="1"/>
    <col min="16" max="16" width="15.42578125" style="1" customWidth="1"/>
    <col min="17" max="17" width="1.7109375" style="1" customWidth="1"/>
    <col min="18" max="18" width="15.42578125" style="1" customWidth="1"/>
    <col min="19" max="19" width="1.7109375" style="1" customWidth="1"/>
    <col min="20" max="20" width="15.42578125" style="1" customWidth="1"/>
    <col min="21" max="21" width="1.7109375" style="1" customWidth="1"/>
    <col min="22" max="22" width="15.42578125" style="1" customWidth="1"/>
    <col min="23" max="23" width="1.7109375" style="1" customWidth="1"/>
    <col min="24" max="24" width="15.42578125" style="1" customWidth="1"/>
    <col min="25" max="25" width="1.7109375" style="1" customWidth="1"/>
    <col min="26" max="26" width="15.42578125" style="1" customWidth="1"/>
    <col min="27" max="27" width="1.7109375" style="1" customWidth="1"/>
    <col min="28" max="28" width="15.42578125" style="1" customWidth="1"/>
    <col min="29" max="29" width="1.7109375" style="1" customWidth="1"/>
    <col min="30" max="30" width="15.42578125" style="1" customWidth="1"/>
    <col min="31" max="31" width="1.7109375" style="1" customWidth="1"/>
    <col min="32" max="32" width="15.42578125" style="1" customWidth="1"/>
    <col min="33" max="33" width="1.7109375" style="1" customWidth="1"/>
    <col min="34" max="34" width="15.42578125" style="1" customWidth="1"/>
    <col min="35" max="35" width="1.7109375" style="1" customWidth="1"/>
    <col min="36" max="36" width="15.42578125" style="1" customWidth="1"/>
    <col min="37" max="37" width="9" style="1" customWidth="1"/>
    <col min="38" max="40" width="9.28515625" style="1"/>
    <col min="41" max="41" width="12" style="6" bestFit="1" customWidth="1"/>
    <col min="42" max="43" width="9.28515625" style="6"/>
    <col min="44" max="44" width="11" style="6" customWidth="1"/>
    <col min="45" max="45" width="1.7109375" style="6" customWidth="1"/>
    <col min="46" max="46" width="11" style="6" customWidth="1"/>
    <col min="47" max="47" width="1.7109375" style="6" customWidth="1"/>
    <col min="48" max="48" width="11" style="6" customWidth="1"/>
    <col min="49" max="49" width="1.7109375" style="6" customWidth="1"/>
    <col min="50" max="50" width="11" style="6" customWidth="1"/>
    <col min="51" max="51" width="1.7109375" style="6" customWidth="1"/>
    <col min="52" max="52" width="11" style="6" customWidth="1"/>
    <col min="53" max="53" width="1.7109375" style="6" customWidth="1"/>
    <col min="54" max="54" width="11" style="6" customWidth="1"/>
    <col min="55" max="55" width="1.7109375" style="6" customWidth="1"/>
    <col min="56" max="56" width="11" style="6" customWidth="1"/>
    <col min="57" max="57" width="1.7109375" style="6" customWidth="1"/>
    <col min="58" max="58" width="11" style="6" customWidth="1"/>
    <col min="59" max="59" width="1.7109375" style="6" customWidth="1"/>
    <col min="60" max="60" width="11" style="6" customWidth="1"/>
    <col min="61" max="61" width="1.7109375" style="6" customWidth="1"/>
    <col min="62" max="62" width="11" style="6" customWidth="1"/>
    <col min="63" max="63" width="1.7109375" style="6" customWidth="1"/>
    <col min="64" max="64" width="12.7109375" style="6" customWidth="1"/>
    <col min="65" max="65" width="9.28515625" style="6"/>
    <col min="66" max="16384" width="9.28515625" style="1"/>
  </cols>
  <sheetData>
    <row r="5" spans="2:65" ht="15" customHeight="1" x14ac:dyDescent="0.2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</row>
    <row r="6" spans="2:65" ht="15" customHeight="1" x14ac:dyDescent="0.2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</row>
    <row r="7" spans="2:65" ht="15" customHeight="1" x14ac:dyDescent="0.2">
      <c r="B7" s="233" t="s">
        <v>292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</row>
    <row r="9" spans="2:65" x14ac:dyDescent="0.2">
      <c r="P9" s="230" t="s">
        <v>293</v>
      </c>
      <c r="Q9" s="230"/>
      <c r="R9" s="230"/>
      <c r="S9" s="230"/>
      <c r="T9" s="230"/>
      <c r="U9" s="230"/>
      <c r="V9" s="230"/>
      <c r="X9" s="230" t="s">
        <v>294</v>
      </c>
      <c r="Y9" s="230"/>
      <c r="Z9" s="230"/>
      <c r="AA9" s="230"/>
      <c r="AB9" s="230"/>
      <c r="AC9" s="230"/>
      <c r="AD9" s="230"/>
      <c r="AE9" s="230"/>
      <c r="AF9" s="230"/>
      <c r="AJ9" s="42"/>
    </row>
    <row r="10" spans="2:65" ht="15" x14ac:dyDescent="0.25">
      <c r="H10" s="19" t="s">
        <v>82</v>
      </c>
      <c r="J10" s="19" t="s">
        <v>83</v>
      </c>
      <c r="L10" s="19" t="s">
        <v>84</v>
      </c>
      <c r="N10" s="26" t="s">
        <v>11</v>
      </c>
      <c r="P10" s="26"/>
      <c r="R10" s="26"/>
      <c r="T10" s="26"/>
      <c r="V10" s="26" t="s">
        <v>218</v>
      </c>
      <c r="X10" s="6"/>
      <c r="Y10" s="6"/>
      <c r="Z10" s="6"/>
      <c r="AA10" s="6"/>
      <c r="AB10" s="6"/>
      <c r="AC10" s="6"/>
      <c r="AD10" s="6"/>
      <c r="AE10" s="6"/>
      <c r="AF10" s="19" t="s">
        <v>295</v>
      </c>
      <c r="AG10" s="6"/>
      <c r="AH10" s="19"/>
      <c r="AI10" s="56"/>
    </row>
    <row r="11" spans="2:65" x14ac:dyDescent="0.2">
      <c r="B11" s="26" t="s">
        <v>3</v>
      </c>
      <c r="F11" s="19" t="s">
        <v>4</v>
      </c>
      <c r="H11" s="19" t="s">
        <v>83</v>
      </c>
      <c r="J11" s="19" t="s">
        <v>86</v>
      </c>
      <c r="L11" s="19" t="s">
        <v>87</v>
      </c>
      <c r="N11" s="26" t="s">
        <v>212</v>
      </c>
      <c r="P11" s="26" t="s">
        <v>296</v>
      </c>
      <c r="Q11" s="26"/>
      <c r="R11" s="26" t="s">
        <v>296</v>
      </c>
      <c r="S11" s="40"/>
      <c r="T11" s="19" t="s">
        <v>297</v>
      </c>
      <c r="U11" s="40"/>
      <c r="V11" s="19" t="s">
        <v>298</v>
      </c>
      <c r="W11" s="40"/>
      <c r="X11" s="19" t="s">
        <v>11</v>
      </c>
      <c r="Y11" s="19"/>
      <c r="Z11" s="19" t="s">
        <v>11</v>
      </c>
      <c r="AA11" s="19"/>
      <c r="AB11" s="19" t="s">
        <v>11</v>
      </c>
      <c r="AC11" s="19"/>
      <c r="AD11" s="19" t="s">
        <v>11</v>
      </c>
      <c r="AE11" s="19"/>
      <c r="AF11" s="19" t="s">
        <v>298</v>
      </c>
      <c r="AG11" s="19"/>
      <c r="AH11" s="19" t="s">
        <v>11</v>
      </c>
      <c r="AI11" s="40"/>
    </row>
    <row r="12" spans="2:65" x14ac:dyDescent="0.2">
      <c r="B12" s="121" t="s">
        <v>5</v>
      </c>
      <c r="D12" s="2" t="s">
        <v>6</v>
      </c>
      <c r="F12" s="18" t="s">
        <v>7</v>
      </c>
      <c r="H12" s="18" t="s">
        <v>86</v>
      </c>
      <c r="J12" s="18" t="s">
        <v>89</v>
      </c>
      <c r="K12" s="29" t="s">
        <v>90</v>
      </c>
      <c r="L12" s="18" t="s">
        <v>215</v>
      </c>
      <c r="N12" s="121" t="s">
        <v>89</v>
      </c>
      <c r="O12" s="29" t="s">
        <v>90</v>
      </c>
      <c r="P12" s="121" t="s">
        <v>299</v>
      </c>
      <c r="Q12" s="26"/>
      <c r="R12" s="121" t="s">
        <v>300</v>
      </c>
      <c r="S12" s="26"/>
      <c r="T12" s="121" t="s">
        <v>301</v>
      </c>
      <c r="U12" s="26"/>
      <c r="V12" s="121" t="s">
        <v>88</v>
      </c>
      <c r="W12" s="26"/>
      <c r="X12" s="18" t="s">
        <v>104</v>
      </c>
      <c r="Y12" s="19"/>
      <c r="Z12" s="18" t="s">
        <v>112</v>
      </c>
      <c r="AA12" s="19"/>
      <c r="AB12" s="18" t="s">
        <v>302</v>
      </c>
      <c r="AC12" s="19"/>
      <c r="AD12" s="18" t="s">
        <v>303</v>
      </c>
      <c r="AE12" s="19"/>
      <c r="AF12" s="18" t="s">
        <v>88</v>
      </c>
      <c r="AG12" s="19"/>
      <c r="AH12" s="18" t="s">
        <v>216</v>
      </c>
      <c r="AI12" s="40"/>
      <c r="AJ12" s="26"/>
      <c r="AL12" s="57"/>
      <c r="AM12" s="57"/>
    </row>
    <row r="13" spans="2:65" x14ac:dyDescent="0.2">
      <c r="F13" s="19" t="s">
        <v>64</v>
      </c>
      <c r="H13" s="19" t="s">
        <v>13</v>
      </c>
      <c r="J13" s="19" t="s">
        <v>14</v>
      </c>
      <c r="K13" s="29"/>
      <c r="L13" s="19" t="s">
        <v>220</v>
      </c>
      <c r="N13" s="26" t="s">
        <v>16</v>
      </c>
      <c r="O13" s="29"/>
      <c r="P13" s="26" t="s">
        <v>65</v>
      </c>
      <c r="Q13" s="26"/>
      <c r="R13" s="26" t="s">
        <v>66</v>
      </c>
      <c r="S13" s="26"/>
      <c r="T13" s="26" t="s">
        <v>67</v>
      </c>
      <c r="U13" s="26"/>
      <c r="V13" s="26" t="s">
        <v>68</v>
      </c>
      <c r="W13" s="26"/>
      <c r="X13" s="26" t="s">
        <v>69</v>
      </c>
      <c r="Y13" s="26"/>
      <c r="Z13" s="26" t="s">
        <v>70</v>
      </c>
      <c r="AA13" s="26"/>
      <c r="AB13" s="26" t="s">
        <v>71</v>
      </c>
      <c r="AC13" s="26"/>
      <c r="AD13" s="26" t="s">
        <v>72</v>
      </c>
      <c r="AE13" s="26"/>
      <c r="AF13" s="26" t="s">
        <v>73</v>
      </c>
      <c r="AG13" s="26"/>
      <c r="AH13" s="26" t="s">
        <v>74</v>
      </c>
      <c r="AI13" s="26"/>
      <c r="AJ13" s="26"/>
    </row>
    <row r="14" spans="2:65" s="28" customFormat="1" ht="2.65" customHeight="1" x14ac:dyDescent="0.2">
      <c r="B14" s="29"/>
      <c r="F14" s="6"/>
      <c r="G14" s="6"/>
      <c r="H14" s="6"/>
      <c r="I14" s="6"/>
      <c r="J14" s="6"/>
      <c r="L14" s="6"/>
      <c r="M14" s="6"/>
      <c r="N14" s="29"/>
      <c r="P14" s="28">
        <v>4</v>
      </c>
      <c r="R14" s="28">
        <v>6</v>
      </c>
      <c r="T14" s="28">
        <v>8</v>
      </c>
      <c r="V14" s="28">
        <v>10</v>
      </c>
      <c r="X14" s="28">
        <v>12</v>
      </c>
      <c r="Z14" s="28">
        <v>14</v>
      </c>
      <c r="AB14" s="28">
        <v>16</v>
      </c>
      <c r="AD14" s="28">
        <v>18</v>
      </c>
      <c r="AF14" s="28">
        <v>20</v>
      </c>
      <c r="AH14" s="28">
        <v>22</v>
      </c>
      <c r="AO14" s="6"/>
      <c r="AP14" s="6"/>
      <c r="AQ14" s="6"/>
      <c r="AR14" s="19"/>
      <c r="AS14" s="6"/>
      <c r="AT14" s="19"/>
      <c r="AU14" s="6"/>
      <c r="AV14" s="19"/>
      <c r="AW14" s="6"/>
      <c r="AX14" s="19"/>
      <c r="AY14" s="6"/>
      <c r="AZ14" s="6"/>
      <c r="BA14" s="6"/>
      <c r="BB14" s="6"/>
      <c r="BC14" s="6"/>
      <c r="BD14" s="6"/>
      <c r="BE14" s="6"/>
      <c r="BF14" s="6"/>
      <c r="BG14" s="6"/>
      <c r="BH14" s="19"/>
      <c r="BI14" s="6"/>
      <c r="BJ14" s="6"/>
      <c r="BK14" s="6"/>
      <c r="BL14" s="6"/>
      <c r="BM14" s="6"/>
    </row>
    <row r="15" spans="2:65" x14ac:dyDescent="0.2">
      <c r="D15" s="8"/>
      <c r="E15" s="8"/>
      <c r="F15" s="11"/>
      <c r="AL15" s="42"/>
      <c r="AM15" s="42"/>
      <c r="AO15" s="132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2:65" x14ac:dyDescent="0.2">
      <c r="D16" s="8" t="s">
        <v>222</v>
      </c>
      <c r="E16" s="27"/>
      <c r="F16" s="34"/>
      <c r="AO16" s="132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L16" s="19"/>
    </row>
    <row r="17" spans="2:64" x14ac:dyDescent="0.2">
      <c r="AL17" s="42"/>
      <c r="AM17" s="42"/>
      <c r="AO17" s="133"/>
    </row>
    <row r="18" spans="2:64" x14ac:dyDescent="0.2">
      <c r="B18" s="26">
        <v>1</v>
      </c>
      <c r="D18" s="1" t="s">
        <v>96</v>
      </c>
      <c r="F18" s="35">
        <v>111376.57056194174</v>
      </c>
      <c r="H18" s="35"/>
      <c r="J18" s="19"/>
      <c r="K18" s="29">
        <v>0</v>
      </c>
      <c r="L18" s="35">
        <f>F18-H18</f>
        <v>111376.57056194174</v>
      </c>
      <c r="N18" s="26" t="s">
        <v>304</v>
      </c>
      <c r="O18" s="29">
        <v>35</v>
      </c>
      <c r="P18" s="10">
        <v>31174.461335562897</v>
      </c>
      <c r="R18" s="10">
        <v>5962.5696425473361</v>
      </c>
      <c r="S18" s="10"/>
      <c r="T18" s="10">
        <v>31624.781870995052</v>
      </c>
      <c r="U18" s="10"/>
      <c r="V18" s="10">
        <v>0</v>
      </c>
      <c r="X18" s="10">
        <v>42614.757712836465</v>
      </c>
      <c r="Y18" s="13"/>
      <c r="Z18" s="10">
        <v>0</v>
      </c>
      <c r="AA18" s="10"/>
      <c r="AB18" s="10">
        <v>0</v>
      </c>
      <c r="AC18" s="13"/>
      <c r="AD18" s="10">
        <v>0</v>
      </c>
      <c r="AE18" s="13"/>
      <c r="AF18" s="10">
        <v>0</v>
      </c>
      <c r="AG18" s="13"/>
      <c r="AH18" s="10">
        <v>0</v>
      </c>
      <c r="AI18" s="13"/>
      <c r="AJ18" s="23"/>
      <c r="AL18" s="42"/>
      <c r="AM18" s="5"/>
      <c r="AO18" s="54"/>
      <c r="AR18" s="35"/>
      <c r="AT18" s="35"/>
      <c r="AV18" s="35"/>
      <c r="AX18" s="35"/>
      <c r="AZ18" s="35"/>
      <c r="BB18" s="35"/>
      <c r="BD18" s="35"/>
      <c r="BF18" s="35"/>
      <c r="BH18" s="35"/>
      <c r="BJ18" s="35"/>
      <c r="BL18" s="35"/>
    </row>
    <row r="19" spans="2:64" x14ac:dyDescent="0.2">
      <c r="B19" s="26">
        <f>B18+1</f>
        <v>2</v>
      </c>
      <c r="D19" s="1" t="s">
        <v>98</v>
      </c>
      <c r="F19" s="35">
        <v>90928.056814230149</v>
      </c>
      <c r="H19" s="35"/>
      <c r="J19" s="19"/>
      <c r="K19" s="29">
        <v>0</v>
      </c>
      <c r="L19" s="35">
        <f>F19-H19</f>
        <v>90928.056814230149</v>
      </c>
      <c r="N19" s="26" t="s">
        <v>304</v>
      </c>
      <c r="O19" s="29">
        <v>35</v>
      </c>
      <c r="P19" s="10">
        <v>25450.89310230298</v>
      </c>
      <c r="R19" s="10">
        <v>4867.8538805863554</v>
      </c>
      <c r="S19" s="10"/>
      <c r="T19" s="10">
        <v>25818.535695568295</v>
      </c>
      <c r="U19" s="10"/>
      <c r="V19" s="10">
        <v>0</v>
      </c>
      <c r="X19" s="10">
        <v>34790.774135772524</v>
      </c>
      <c r="Y19" s="13"/>
      <c r="Z19" s="10">
        <v>0</v>
      </c>
      <c r="AA19" s="10"/>
      <c r="AB19" s="10">
        <v>0</v>
      </c>
      <c r="AC19" s="13"/>
      <c r="AD19" s="10">
        <v>0</v>
      </c>
      <c r="AE19" s="13"/>
      <c r="AF19" s="10">
        <v>0</v>
      </c>
      <c r="AG19" s="13"/>
      <c r="AH19" s="10">
        <v>0</v>
      </c>
      <c r="AI19" s="13"/>
      <c r="AJ19" s="23"/>
      <c r="AL19" s="42"/>
      <c r="AM19" s="5"/>
      <c r="AO19" s="54"/>
      <c r="AR19" s="35"/>
      <c r="AT19" s="35"/>
      <c r="AV19" s="35"/>
      <c r="AX19" s="35"/>
      <c r="AZ19" s="35"/>
      <c r="BB19" s="35"/>
      <c r="BD19" s="35"/>
      <c r="BF19" s="35"/>
      <c r="BH19" s="35"/>
      <c r="BJ19" s="35"/>
      <c r="BL19" s="35"/>
    </row>
    <row r="20" spans="2:64" x14ac:dyDescent="0.2">
      <c r="B20" s="26">
        <f t="shared" ref="B20:B31" si="0">B19+1</f>
        <v>3</v>
      </c>
      <c r="D20" s="1" t="s">
        <v>100</v>
      </c>
      <c r="F20" s="35">
        <v>334784.5579165357</v>
      </c>
      <c r="H20" s="35"/>
      <c r="J20" s="19"/>
      <c r="K20" s="29">
        <v>0</v>
      </c>
      <c r="L20" s="35">
        <f t="shared" ref="L20:L30" si="1">F20-H20</f>
        <v>334784.5579165357</v>
      </c>
      <c r="N20" s="26" t="s">
        <v>304</v>
      </c>
      <c r="O20" s="29">
        <v>35</v>
      </c>
      <c r="P20" s="10">
        <v>93706.676402899335</v>
      </c>
      <c r="R20" s="10">
        <v>17922.766267224928</v>
      </c>
      <c r="S20" s="10"/>
      <c r="T20" s="10">
        <v>95060.285699852393</v>
      </c>
      <c r="U20" s="10"/>
      <c r="V20" s="10">
        <v>0</v>
      </c>
      <c r="W20" s="13"/>
      <c r="X20" s="10">
        <v>128094.82954655906</v>
      </c>
      <c r="Y20" s="13"/>
      <c r="Z20" s="10">
        <v>0</v>
      </c>
      <c r="AA20" s="10"/>
      <c r="AB20" s="10">
        <v>0</v>
      </c>
      <c r="AC20" s="13"/>
      <c r="AD20" s="10">
        <v>0</v>
      </c>
      <c r="AE20" s="13"/>
      <c r="AF20" s="10">
        <v>0</v>
      </c>
      <c r="AG20" s="13"/>
      <c r="AH20" s="10">
        <v>0</v>
      </c>
      <c r="AI20" s="13"/>
      <c r="AJ20" s="23"/>
      <c r="AL20" s="42"/>
      <c r="AM20" s="5"/>
      <c r="AO20" s="54"/>
      <c r="AR20" s="35"/>
      <c r="AT20" s="35"/>
      <c r="AV20" s="35"/>
      <c r="AX20" s="35"/>
      <c r="AZ20" s="35"/>
      <c r="BB20" s="35"/>
      <c r="BD20" s="35"/>
      <c r="BF20" s="35"/>
      <c r="BH20" s="35"/>
      <c r="BJ20" s="35"/>
      <c r="BL20" s="35"/>
    </row>
    <row r="21" spans="2:64" x14ac:dyDescent="0.2">
      <c r="B21" s="26">
        <f t="shared" si="0"/>
        <v>4</v>
      </c>
      <c r="D21" s="1" t="s">
        <v>102</v>
      </c>
      <c r="F21" s="35">
        <v>1039222.5483038996</v>
      </c>
      <c r="H21" s="35"/>
      <c r="J21" s="19"/>
      <c r="K21" s="29">
        <v>0</v>
      </c>
      <c r="L21" s="35">
        <f t="shared" si="1"/>
        <v>1039222.5483038996</v>
      </c>
      <c r="N21" s="26" t="s">
        <v>305</v>
      </c>
      <c r="O21" s="29">
        <v>53</v>
      </c>
      <c r="P21" s="10">
        <v>471151.09111854387</v>
      </c>
      <c r="R21" s="10">
        <v>90114.506317122825</v>
      </c>
      <c r="S21" s="10"/>
      <c r="T21" s="10">
        <v>477956.95086823299</v>
      </c>
      <c r="U21" s="10"/>
      <c r="V21" s="10">
        <v>0</v>
      </c>
      <c r="W21" s="13"/>
      <c r="X21" s="10">
        <v>0</v>
      </c>
      <c r="Y21" s="13"/>
      <c r="Z21" s="10">
        <v>0</v>
      </c>
      <c r="AA21" s="10"/>
      <c r="AB21" s="10">
        <v>0</v>
      </c>
      <c r="AC21" s="13"/>
      <c r="AD21" s="10">
        <v>0</v>
      </c>
      <c r="AE21" s="13"/>
      <c r="AF21" s="10">
        <v>0</v>
      </c>
      <c r="AG21" s="13"/>
      <c r="AH21" s="10">
        <v>0</v>
      </c>
      <c r="AI21" s="13"/>
      <c r="AJ21" s="23"/>
      <c r="AL21" s="42"/>
      <c r="AM21" s="5"/>
      <c r="AO21" s="54"/>
      <c r="AR21" s="35"/>
      <c r="AT21" s="35"/>
      <c r="AV21" s="35"/>
      <c r="AX21" s="35"/>
      <c r="AZ21" s="35"/>
      <c r="BB21" s="35"/>
      <c r="BD21" s="35"/>
      <c r="BF21" s="35"/>
      <c r="BH21" s="35"/>
      <c r="BJ21" s="35"/>
      <c r="BL21" s="35"/>
    </row>
    <row r="22" spans="2:64" x14ac:dyDescent="0.2">
      <c r="B22" s="26">
        <f t="shared" si="0"/>
        <v>5</v>
      </c>
      <c r="D22" s="1" t="s">
        <v>104</v>
      </c>
      <c r="F22" s="35">
        <v>8788880.7876994964</v>
      </c>
      <c r="H22" s="35"/>
      <c r="J22" s="19"/>
      <c r="K22" s="29">
        <v>0</v>
      </c>
      <c r="L22" s="35">
        <f t="shared" si="1"/>
        <v>8788880.7876994964</v>
      </c>
      <c r="N22" s="26" t="s">
        <v>306</v>
      </c>
      <c r="O22" s="29">
        <v>62</v>
      </c>
      <c r="P22" s="10">
        <v>2279749.08388513</v>
      </c>
      <c r="R22" s="10">
        <v>436035.20631459646</v>
      </c>
      <c r="S22" s="10"/>
      <c r="T22" s="10">
        <v>2312680.4573274991</v>
      </c>
      <c r="U22" s="10"/>
      <c r="V22" s="10">
        <v>0</v>
      </c>
      <c r="W22" s="13"/>
      <c r="X22" s="10">
        <v>3760416.040172271</v>
      </c>
      <c r="Y22" s="13"/>
      <c r="Z22" s="10">
        <v>0</v>
      </c>
      <c r="AA22" s="10"/>
      <c r="AB22" s="10">
        <v>0</v>
      </c>
      <c r="AC22" s="13"/>
      <c r="AD22" s="10">
        <v>0</v>
      </c>
      <c r="AE22" s="13"/>
      <c r="AF22" s="10">
        <v>0</v>
      </c>
      <c r="AG22" s="13"/>
      <c r="AH22" s="10">
        <v>0</v>
      </c>
      <c r="AI22" s="13"/>
      <c r="AJ22" s="23"/>
      <c r="AL22" s="42"/>
      <c r="AM22" s="5"/>
      <c r="AO22" s="54"/>
      <c r="AR22" s="35"/>
      <c r="AT22" s="35"/>
      <c r="AV22" s="35"/>
      <c r="AX22" s="35"/>
      <c r="AZ22" s="35"/>
      <c r="BB22" s="35"/>
      <c r="BD22" s="35"/>
      <c r="BF22" s="35"/>
      <c r="BH22" s="35"/>
      <c r="BJ22" s="35"/>
      <c r="BL22" s="35"/>
    </row>
    <row r="23" spans="2:64" x14ac:dyDescent="0.2">
      <c r="B23" s="26">
        <f t="shared" si="0"/>
        <v>6</v>
      </c>
      <c r="D23" s="1" t="s">
        <v>106</v>
      </c>
      <c r="F23" s="35">
        <v>37552.240402498595</v>
      </c>
      <c r="H23" s="35"/>
      <c r="K23" s="29">
        <v>0</v>
      </c>
      <c r="L23" s="35">
        <f t="shared" si="1"/>
        <v>37552.240402498595</v>
      </c>
      <c r="N23" s="26" t="s">
        <v>307</v>
      </c>
      <c r="O23" s="29">
        <v>14</v>
      </c>
      <c r="P23" s="10">
        <v>0</v>
      </c>
      <c r="R23" s="10">
        <v>0</v>
      </c>
      <c r="S23" s="10"/>
      <c r="T23" s="10">
        <v>0</v>
      </c>
      <c r="U23" s="10"/>
      <c r="V23" s="10">
        <v>0</v>
      </c>
      <c r="W23" s="13"/>
      <c r="X23" s="10">
        <v>0</v>
      </c>
      <c r="Y23" s="13"/>
      <c r="Z23" s="10">
        <v>0</v>
      </c>
      <c r="AA23" s="10"/>
      <c r="AB23" s="10">
        <v>0</v>
      </c>
      <c r="AC23" s="13"/>
      <c r="AD23" s="10">
        <v>37552.240402498595</v>
      </c>
      <c r="AE23" s="13"/>
      <c r="AF23" s="10">
        <v>0</v>
      </c>
      <c r="AG23" s="13"/>
      <c r="AH23" s="10">
        <v>0</v>
      </c>
      <c r="AI23" s="13"/>
      <c r="AJ23" s="23"/>
      <c r="AL23" s="42"/>
      <c r="AM23" s="5"/>
      <c r="AO23" s="54"/>
      <c r="AR23" s="35"/>
      <c r="AT23" s="35"/>
      <c r="AV23" s="35"/>
      <c r="AX23" s="35"/>
      <c r="AZ23" s="35"/>
      <c r="BB23" s="35"/>
      <c r="BD23" s="35"/>
      <c r="BF23" s="35"/>
      <c r="BH23" s="35"/>
      <c r="BJ23" s="35"/>
      <c r="BL23" s="35"/>
    </row>
    <row r="24" spans="2:64" x14ac:dyDescent="0.2">
      <c r="B24" s="26">
        <f t="shared" si="0"/>
        <v>7</v>
      </c>
      <c r="D24" s="1" t="s">
        <v>108</v>
      </c>
      <c r="F24" s="35">
        <v>0</v>
      </c>
      <c r="H24" s="35"/>
      <c r="K24" s="29">
        <v>0</v>
      </c>
      <c r="L24" s="35">
        <f t="shared" si="1"/>
        <v>0</v>
      </c>
      <c r="O24" s="29">
        <v>0</v>
      </c>
      <c r="P24" s="10">
        <v>0</v>
      </c>
      <c r="R24" s="10">
        <v>0</v>
      </c>
      <c r="S24" s="10"/>
      <c r="T24" s="10">
        <v>0</v>
      </c>
      <c r="U24" s="10"/>
      <c r="V24" s="10">
        <v>0</v>
      </c>
      <c r="W24" s="13"/>
      <c r="X24" s="10">
        <v>0</v>
      </c>
      <c r="Y24" s="13"/>
      <c r="Z24" s="10">
        <v>0</v>
      </c>
      <c r="AA24" s="10"/>
      <c r="AB24" s="10">
        <v>0</v>
      </c>
      <c r="AC24" s="13"/>
      <c r="AD24" s="10">
        <v>0</v>
      </c>
      <c r="AE24" s="13"/>
      <c r="AF24" s="10">
        <v>0</v>
      </c>
      <c r="AG24" s="13"/>
      <c r="AH24" s="10">
        <v>0</v>
      </c>
      <c r="AI24" s="13"/>
      <c r="AJ24" s="23"/>
      <c r="AL24" s="42"/>
      <c r="AM24" s="5"/>
      <c r="AO24" s="54"/>
      <c r="AR24" s="35"/>
      <c r="AT24" s="35"/>
      <c r="AV24" s="35"/>
      <c r="AX24" s="35"/>
      <c r="AZ24" s="35"/>
      <c r="BB24" s="35"/>
      <c r="BD24" s="35"/>
      <c r="BF24" s="35"/>
      <c r="BH24" s="35"/>
      <c r="BJ24" s="35"/>
      <c r="BL24" s="35"/>
    </row>
    <row r="25" spans="2:64" x14ac:dyDescent="0.2">
      <c r="B25" s="26">
        <f t="shared" si="0"/>
        <v>8</v>
      </c>
      <c r="D25" s="1" t="s">
        <v>110</v>
      </c>
      <c r="F25" s="35">
        <v>0</v>
      </c>
      <c r="H25" s="35"/>
      <c r="K25" s="29">
        <v>0</v>
      </c>
      <c r="L25" s="35">
        <f t="shared" si="1"/>
        <v>0</v>
      </c>
      <c r="O25" s="29">
        <v>0</v>
      </c>
      <c r="P25" s="10">
        <v>0</v>
      </c>
      <c r="R25" s="10">
        <v>0</v>
      </c>
      <c r="S25" s="10"/>
      <c r="T25" s="10">
        <v>0</v>
      </c>
      <c r="U25" s="10"/>
      <c r="V25" s="10">
        <v>0</v>
      </c>
      <c r="W25" s="13"/>
      <c r="X25" s="10">
        <v>0</v>
      </c>
      <c r="Y25" s="13"/>
      <c r="Z25" s="10">
        <v>0</v>
      </c>
      <c r="AA25" s="10"/>
      <c r="AB25" s="10">
        <v>0</v>
      </c>
      <c r="AC25" s="13"/>
      <c r="AD25" s="10">
        <v>0</v>
      </c>
      <c r="AE25" s="13"/>
      <c r="AF25" s="10">
        <v>0</v>
      </c>
      <c r="AG25" s="13"/>
      <c r="AH25" s="10">
        <v>0</v>
      </c>
      <c r="AI25" s="13"/>
      <c r="AJ25" s="23"/>
      <c r="AL25" s="42"/>
      <c r="AM25" s="5"/>
      <c r="AO25" s="54"/>
      <c r="AR25" s="35"/>
      <c r="AT25" s="35"/>
      <c r="AV25" s="35"/>
      <c r="AX25" s="35"/>
      <c r="AZ25" s="35"/>
      <c r="BB25" s="35"/>
      <c r="BD25" s="35"/>
      <c r="BF25" s="35"/>
      <c r="BH25" s="35"/>
      <c r="BJ25" s="35"/>
      <c r="BL25" s="35"/>
    </row>
    <row r="26" spans="2:64" x14ac:dyDescent="0.2">
      <c r="B26" s="26">
        <f t="shared" si="0"/>
        <v>9</v>
      </c>
      <c r="D26" s="1" t="s">
        <v>111</v>
      </c>
      <c r="F26" s="35">
        <v>0</v>
      </c>
      <c r="H26" s="35"/>
      <c r="K26" s="29">
        <v>0</v>
      </c>
      <c r="L26" s="35">
        <f t="shared" si="1"/>
        <v>0</v>
      </c>
      <c r="O26" s="29">
        <v>0</v>
      </c>
      <c r="P26" s="10">
        <v>0</v>
      </c>
      <c r="R26" s="10">
        <v>0</v>
      </c>
      <c r="S26" s="10"/>
      <c r="T26" s="10">
        <v>0</v>
      </c>
      <c r="U26" s="10"/>
      <c r="V26" s="10">
        <v>0</v>
      </c>
      <c r="W26" s="13"/>
      <c r="X26" s="10">
        <v>0</v>
      </c>
      <c r="Y26" s="13"/>
      <c r="Z26" s="10">
        <v>0</v>
      </c>
      <c r="AA26" s="10"/>
      <c r="AB26" s="10">
        <v>0</v>
      </c>
      <c r="AC26" s="13"/>
      <c r="AD26" s="10">
        <v>0</v>
      </c>
      <c r="AE26" s="13"/>
      <c r="AF26" s="10">
        <v>0</v>
      </c>
      <c r="AG26" s="13"/>
      <c r="AH26" s="10">
        <v>0</v>
      </c>
      <c r="AI26" s="13"/>
      <c r="AJ26" s="23"/>
      <c r="AL26" s="42"/>
      <c r="AM26" s="5"/>
      <c r="AO26" s="54"/>
      <c r="AR26" s="35"/>
      <c r="AT26" s="35"/>
      <c r="AV26" s="35"/>
      <c r="AX26" s="35"/>
      <c r="AZ26" s="35"/>
      <c r="BB26" s="35"/>
      <c r="BD26" s="35"/>
      <c r="BF26" s="35"/>
      <c r="BH26" s="35"/>
      <c r="BJ26" s="35"/>
      <c r="BL26" s="35"/>
    </row>
    <row r="27" spans="2:64" x14ac:dyDescent="0.2">
      <c r="B27" s="26">
        <f t="shared" si="0"/>
        <v>10</v>
      </c>
      <c r="D27" s="1" t="s">
        <v>112</v>
      </c>
      <c r="F27" s="35">
        <v>5648597.565263316</v>
      </c>
      <c r="H27" s="35"/>
      <c r="K27" s="29">
        <v>0</v>
      </c>
      <c r="L27" s="35">
        <f t="shared" si="1"/>
        <v>5648597.565263316</v>
      </c>
      <c r="N27" s="26" t="s">
        <v>308</v>
      </c>
      <c r="O27" s="29">
        <v>8</v>
      </c>
      <c r="P27" s="10">
        <v>0</v>
      </c>
      <c r="R27" s="10">
        <v>0</v>
      </c>
      <c r="S27" s="10"/>
      <c r="T27" s="10">
        <v>0</v>
      </c>
      <c r="U27" s="10"/>
      <c r="V27" s="10">
        <v>0</v>
      </c>
      <c r="W27" s="13"/>
      <c r="X27" s="10">
        <v>0</v>
      </c>
      <c r="Y27" s="13"/>
      <c r="Z27" s="10">
        <v>5648597.565263316</v>
      </c>
      <c r="AA27" s="10"/>
      <c r="AB27" s="10">
        <v>0</v>
      </c>
      <c r="AC27" s="13"/>
      <c r="AD27" s="10">
        <v>0</v>
      </c>
      <c r="AE27" s="13"/>
      <c r="AF27" s="10">
        <v>0</v>
      </c>
      <c r="AG27" s="13"/>
      <c r="AH27" s="10">
        <v>0</v>
      </c>
      <c r="AI27" s="13"/>
      <c r="AJ27" s="23"/>
      <c r="AL27" s="42"/>
      <c r="AM27" s="5"/>
      <c r="AO27" s="54"/>
      <c r="AR27" s="35"/>
      <c r="AT27" s="35"/>
      <c r="AV27" s="35"/>
      <c r="AX27" s="35"/>
      <c r="AZ27" s="35"/>
      <c r="BB27" s="35"/>
      <c r="BD27" s="35"/>
      <c r="BF27" s="35"/>
      <c r="BH27" s="35"/>
      <c r="BJ27" s="35"/>
      <c r="BL27" s="35"/>
    </row>
    <row r="28" spans="2:64" x14ac:dyDescent="0.2">
      <c r="B28" s="26">
        <f t="shared" si="0"/>
        <v>11</v>
      </c>
      <c r="D28" s="1" t="s">
        <v>114</v>
      </c>
      <c r="F28" s="35">
        <v>1686509.739595745</v>
      </c>
      <c r="H28" s="35"/>
      <c r="K28" s="29">
        <v>0</v>
      </c>
      <c r="L28" s="35">
        <f t="shared" si="1"/>
        <v>1686509.739595745</v>
      </c>
      <c r="N28" s="26" t="s">
        <v>309</v>
      </c>
      <c r="O28" s="29">
        <v>5</v>
      </c>
      <c r="P28" s="10">
        <v>0</v>
      </c>
      <c r="R28" s="10">
        <v>0</v>
      </c>
      <c r="S28" s="10"/>
      <c r="T28" s="10">
        <v>0</v>
      </c>
      <c r="U28" s="10"/>
      <c r="V28" s="10">
        <v>0</v>
      </c>
      <c r="W28" s="13"/>
      <c r="X28" s="10">
        <v>0</v>
      </c>
      <c r="Y28" s="13"/>
      <c r="Z28" s="10">
        <v>0</v>
      </c>
      <c r="AA28" s="10"/>
      <c r="AB28" s="10">
        <v>1686509.739595745</v>
      </c>
      <c r="AC28" s="13"/>
      <c r="AD28" s="10">
        <v>0</v>
      </c>
      <c r="AE28" s="13"/>
      <c r="AF28" s="10">
        <v>0</v>
      </c>
      <c r="AG28" s="13"/>
      <c r="AH28" s="10">
        <v>0</v>
      </c>
      <c r="AI28" s="13"/>
      <c r="AJ28" s="23"/>
      <c r="AL28" s="42"/>
      <c r="AM28" s="5"/>
      <c r="AO28" s="54"/>
      <c r="AR28" s="35"/>
      <c r="AT28" s="35"/>
      <c r="AV28" s="35"/>
      <c r="AX28" s="35"/>
      <c r="AZ28" s="35"/>
      <c r="BB28" s="35"/>
      <c r="BD28" s="35"/>
      <c r="BF28" s="35"/>
      <c r="BH28" s="35"/>
      <c r="BJ28" s="35"/>
      <c r="BL28" s="35"/>
    </row>
    <row r="29" spans="2:64" x14ac:dyDescent="0.2">
      <c r="B29" s="26">
        <f>B28+1</f>
        <v>12</v>
      </c>
      <c r="D29" s="1" t="s">
        <v>115</v>
      </c>
      <c r="F29" s="35">
        <v>421046.57844368438</v>
      </c>
      <c r="H29" s="35"/>
      <c r="K29" s="29">
        <v>0</v>
      </c>
      <c r="L29" s="35">
        <f t="shared" si="1"/>
        <v>421046.57844368438</v>
      </c>
      <c r="N29" s="26" t="s">
        <v>307</v>
      </c>
      <c r="O29" s="29">
        <v>14</v>
      </c>
      <c r="P29" s="10">
        <v>0</v>
      </c>
      <c r="R29" s="10">
        <v>0</v>
      </c>
      <c r="S29" s="10"/>
      <c r="T29" s="10">
        <v>0</v>
      </c>
      <c r="U29" s="10"/>
      <c r="V29" s="10">
        <v>0</v>
      </c>
      <c r="W29" s="13"/>
      <c r="X29" s="10">
        <v>0</v>
      </c>
      <c r="Y29" s="13"/>
      <c r="Z29" s="10">
        <v>0</v>
      </c>
      <c r="AA29" s="10"/>
      <c r="AB29" s="10">
        <v>0</v>
      </c>
      <c r="AC29" s="13"/>
      <c r="AD29" s="10">
        <v>421046.57844368438</v>
      </c>
      <c r="AE29" s="13"/>
      <c r="AF29" s="10">
        <v>0</v>
      </c>
      <c r="AG29" s="13"/>
      <c r="AH29" s="10">
        <v>0</v>
      </c>
      <c r="AI29" s="13"/>
      <c r="AJ29" s="23"/>
      <c r="AL29" s="42"/>
      <c r="AM29" s="5"/>
      <c r="AO29" s="54"/>
      <c r="AR29" s="35"/>
      <c r="AT29" s="35"/>
      <c r="AV29" s="35"/>
      <c r="AX29" s="35"/>
      <c r="AZ29" s="35"/>
      <c r="BB29" s="35"/>
      <c r="BD29" s="35"/>
      <c r="BF29" s="35"/>
      <c r="BH29" s="35"/>
      <c r="BJ29" s="35"/>
      <c r="BL29" s="35"/>
    </row>
    <row r="30" spans="2:64" x14ac:dyDescent="0.2">
      <c r="B30" s="26">
        <f>B29+1</f>
        <v>13</v>
      </c>
      <c r="D30" s="1" t="s">
        <v>116</v>
      </c>
      <c r="F30" s="35">
        <v>2387.408565560464</v>
      </c>
      <c r="H30" s="35"/>
      <c r="K30" s="29">
        <v>0</v>
      </c>
      <c r="L30" s="35">
        <f t="shared" si="1"/>
        <v>2387.408565560464</v>
      </c>
      <c r="N30" s="26" t="s">
        <v>310</v>
      </c>
      <c r="O30" s="29">
        <v>32</v>
      </c>
      <c r="P30" s="10">
        <v>1798.6302208240654</v>
      </c>
      <c r="R30" s="10">
        <v>344.01421847888173</v>
      </c>
      <c r="S30" s="10"/>
      <c r="T30" s="10">
        <v>244.76412625751692</v>
      </c>
      <c r="U30" s="10"/>
      <c r="V30" s="10">
        <v>0</v>
      </c>
      <c r="W30" s="13"/>
      <c r="X30" s="10">
        <v>0</v>
      </c>
      <c r="Y30" s="13"/>
      <c r="Z30" s="10">
        <v>0</v>
      </c>
      <c r="AA30" s="10"/>
      <c r="AB30" s="10">
        <v>0</v>
      </c>
      <c r="AC30" s="13"/>
      <c r="AD30" s="10">
        <v>0</v>
      </c>
      <c r="AE30" s="13"/>
      <c r="AF30" s="10">
        <v>0</v>
      </c>
      <c r="AG30" s="13"/>
      <c r="AH30" s="10">
        <v>0</v>
      </c>
      <c r="AI30" s="13"/>
      <c r="AJ30" s="23"/>
      <c r="AL30" s="42"/>
      <c r="AM30" s="5"/>
      <c r="AO30" s="54"/>
      <c r="AR30" s="35"/>
      <c r="AT30" s="35"/>
      <c r="AV30" s="35"/>
      <c r="AX30" s="35"/>
      <c r="AZ30" s="35"/>
      <c r="BB30" s="35"/>
      <c r="BD30" s="35"/>
      <c r="BF30" s="35"/>
      <c r="BH30" s="35"/>
      <c r="BJ30" s="35"/>
      <c r="BL30" s="35"/>
    </row>
    <row r="31" spans="2:64" x14ac:dyDescent="0.2">
      <c r="B31" s="26">
        <f t="shared" si="0"/>
        <v>14</v>
      </c>
      <c r="D31" s="1" t="s">
        <v>118</v>
      </c>
      <c r="F31" s="36">
        <f>SUM(F18:F30)</f>
        <v>18161286.05356691</v>
      </c>
      <c r="H31" s="36">
        <f>SUM(H18:H30)</f>
        <v>0</v>
      </c>
      <c r="L31" s="36">
        <f>SUM(L18:L30)</f>
        <v>18161286.05356691</v>
      </c>
      <c r="P31" s="15">
        <f>SUM(P18:P30)</f>
        <v>2903030.836065263</v>
      </c>
      <c r="Q31" s="58"/>
      <c r="R31" s="15">
        <f>SUM(R18:R30)</f>
        <v>555246.91664055688</v>
      </c>
      <c r="S31" s="48"/>
      <c r="T31" s="15">
        <f>SUM(T18:T30)</f>
        <v>2943385.7755884053</v>
      </c>
      <c r="U31" s="48"/>
      <c r="V31" s="15">
        <f>SUM(V18:V30)</f>
        <v>0</v>
      </c>
      <c r="W31" s="48"/>
      <c r="X31" s="15">
        <f>SUM(X18:X30)</f>
        <v>3965916.4015674391</v>
      </c>
      <c r="Y31" s="48"/>
      <c r="Z31" s="15">
        <f>SUM(Z18:Z30)</f>
        <v>5648597.565263316</v>
      </c>
      <c r="AA31" s="48"/>
      <c r="AB31" s="15">
        <f>SUM(AB18:AB30)</f>
        <v>1686509.739595745</v>
      </c>
      <c r="AC31" s="48"/>
      <c r="AD31" s="15">
        <f>SUM(AD18:AD30)</f>
        <v>458598.81884618296</v>
      </c>
      <c r="AE31" s="48"/>
      <c r="AF31" s="15">
        <f>SUM(AF18:AF30)</f>
        <v>0</v>
      </c>
      <c r="AG31" s="48"/>
      <c r="AH31" s="15">
        <f>SUM(AH18:AH30)</f>
        <v>0</v>
      </c>
      <c r="AI31" s="48"/>
      <c r="AJ31" s="23"/>
      <c r="AK31" s="5"/>
      <c r="AL31" s="42"/>
      <c r="AO31" s="54"/>
      <c r="AR31" s="38"/>
      <c r="AT31" s="38"/>
      <c r="AV31" s="38"/>
      <c r="AX31" s="38"/>
      <c r="AZ31" s="38"/>
      <c r="BB31" s="38"/>
      <c r="BD31" s="38"/>
      <c r="BF31" s="38"/>
      <c r="BH31" s="38"/>
      <c r="BJ31" s="38"/>
      <c r="BL31" s="38"/>
    </row>
    <row r="32" spans="2:64" x14ac:dyDescent="0.2">
      <c r="AJ32" s="5"/>
      <c r="AL32" s="42"/>
    </row>
    <row r="33" spans="2:64" x14ac:dyDescent="0.2">
      <c r="B33" s="26">
        <f>B31+1</f>
        <v>15</v>
      </c>
      <c r="D33" s="1" t="s">
        <v>119</v>
      </c>
      <c r="F33" s="35">
        <v>679229.182026239</v>
      </c>
      <c r="H33" s="35"/>
      <c r="K33" s="29">
        <v>0</v>
      </c>
      <c r="L33" s="35">
        <f t="shared" ref="L33" si="2">F33-H33</f>
        <v>679229.182026239</v>
      </c>
      <c r="N33" s="26" t="s">
        <v>311</v>
      </c>
      <c r="O33" s="29">
        <v>26</v>
      </c>
      <c r="P33" s="10">
        <v>90204.5609792709</v>
      </c>
      <c r="R33" s="10">
        <v>17252.935700311409</v>
      </c>
      <c r="S33" s="10"/>
      <c r="T33" s="10">
        <v>91507.581607642394</v>
      </c>
      <c r="U33" s="10"/>
      <c r="V33" s="10">
        <v>28292.579188374159</v>
      </c>
      <c r="W33" s="13"/>
      <c r="X33" s="10">
        <v>120817.04092888455</v>
      </c>
      <c r="Y33" s="13"/>
      <c r="Z33" s="10">
        <v>166794.86588745602</v>
      </c>
      <c r="AA33" s="10"/>
      <c r="AB33" s="10">
        <v>59952.308212903277</v>
      </c>
      <c r="AC33" s="13"/>
      <c r="AD33" s="10">
        <v>14703.087233585476</v>
      </c>
      <c r="AE33" s="13"/>
      <c r="AF33" s="10">
        <v>89704.222287810902</v>
      </c>
      <c r="AG33" s="13"/>
      <c r="AH33" s="10">
        <v>0</v>
      </c>
      <c r="AI33" s="13"/>
      <c r="AJ33" s="23"/>
      <c r="AL33" s="42"/>
    </row>
    <row r="34" spans="2:64" x14ac:dyDescent="0.2">
      <c r="AJ34" s="5"/>
      <c r="AL34" s="42"/>
    </row>
    <row r="35" spans="2:64" x14ac:dyDescent="0.2">
      <c r="B35" s="26">
        <f>B33+1</f>
        <v>16</v>
      </c>
      <c r="D35" s="1" t="s">
        <v>121</v>
      </c>
      <c r="F35" s="36">
        <f>F31+F33</f>
        <v>18840515.235593148</v>
      </c>
      <c r="H35" s="36">
        <f>H31+H33</f>
        <v>0</v>
      </c>
      <c r="L35" s="36">
        <f>L31+L33</f>
        <v>18840515.235593148</v>
      </c>
      <c r="P35" s="45">
        <f>P31+P33</f>
        <v>2993235.3970445339</v>
      </c>
      <c r="Q35" s="16"/>
      <c r="R35" s="45">
        <f>R31+R33</f>
        <v>572499.85234086832</v>
      </c>
      <c r="S35" s="5"/>
      <c r="T35" s="45">
        <f>T31+T33</f>
        <v>3034893.3571960479</v>
      </c>
      <c r="U35" s="5"/>
      <c r="V35" s="45">
        <f>V31+V33</f>
        <v>28292.579188374159</v>
      </c>
      <c r="W35" s="5"/>
      <c r="X35" s="45">
        <f>X31+X33</f>
        <v>4086733.4424963235</v>
      </c>
      <c r="Y35" s="5"/>
      <c r="Z35" s="45">
        <f>Z31+Z33</f>
        <v>5815392.4311507717</v>
      </c>
      <c r="AA35" s="5"/>
      <c r="AB35" s="45">
        <f>AB31+AB33</f>
        <v>1746462.0478086483</v>
      </c>
      <c r="AC35" s="5"/>
      <c r="AD35" s="45">
        <f>AD31+AD33</f>
        <v>473301.90607976844</v>
      </c>
      <c r="AE35" s="5"/>
      <c r="AF35" s="45">
        <f>AF31+AF33</f>
        <v>89704.222287810902</v>
      </c>
      <c r="AG35" s="5"/>
      <c r="AH35" s="45">
        <f>AH31+AH33</f>
        <v>0</v>
      </c>
      <c r="AI35" s="5"/>
      <c r="AJ35" s="5"/>
      <c r="AL35" s="42"/>
      <c r="AM35" s="5"/>
    </row>
    <row r="36" spans="2:64" x14ac:dyDescent="0.2">
      <c r="D36" s="8"/>
      <c r="E36" s="8"/>
      <c r="F36" s="11"/>
      <c r="H36" s="11"/>
      <c r="L36" s="11"/>
      <c r="AL36" s="42"/>
    </row>
    <row r="37" spans="2:64" x14ac:dyDescent="0.2">
      <c r="AL37" s="42"/>
    </row>
    <row r="38" spans="2:64" x14ac:dyDescent="0.2">
      <c r="D38" s="8" t="s">
        <v>122</v>
      </c>
      <c r="E38" s="27"/>
      <c r="F38" s="34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L38" s="19"/>
    </row>
    <row r="39" spans="2:64" x14ac:dyDescent="0.2">
      <c r="AL39" s="42"/>
    </row>
    <row r="40" spans="2:64" x14ac:dyDescent="0.2">
      <c r="B40" s="26">
        <f>B35+1</f>
        <v>17</v>
      </c>
      <c r="D40" s="1" t="s">
        <v>96</v>
      </c>
      <c r="F40" s="35">
        <v>0</v>
      </c>
      <c r="H40" s="35"/>
      <c r="J40" s="19"/>
      <c r="K40" s="29">
        <v>0</v>
      </c>
      <c r="L40" s="35">
        <f>F40-H40</f>
        <v>0</v>
      </c>
      <c r="N40" s="26" t="s">
        <v>304</v>
      </c>
      <c r="O40" s="29">
        <v>35</v>
      </c>
      <c r="P40" s="10">
        <v>0</v>
      </c>
      <c r="R40" s="10">
        <v>0</v>
      </c>
      <c r="S40" s="10"/>
      <c r="T40" s="10">
        <v>0</v>
      </c>
      <c r="U40" s="10"/>
      <c r="V40" s="10">
        <v>0</v>
      </c>
      <c r="X40" s="10">
        <v>0</v>
      </c>
      <c r="Y40" s="13"/>
      <c r="Z40" s="10">
        <v>0</v>
      </c>
      <c r="AA40" s="10"/>
      <c r="AB40" s="10">
        <v>0</v>
      </c>
      <c r="AC40" s="13"/>
      <c r="AD40" s="10">
        <v>0</v>
      </c>
      <c r="AE40" s="13"/>
      <c r="AF40" s="10">
        <v>0</v>
      </c>
      <c r="AG40" s="13"/>
      <c r="AH40" s="10">
        <v>0</v>
      </c>
      <c r="AI40" s="13"/>
      <c r="AJ40" s="23"/>
      <c r="AL40" s="42"/>
      <c r="AM40" s="5"/>
      <c r="AO40" s="38"/>
      <c r="AR40" s="35"/>
      <c r="AT40" s="35"/>
      <c r="AV40" s="35"/>
      <c r="AX40" s="35"/>
      <c r="AZ40" s="35"/>
      <c r="BB40" s="35"/>
      <c r="BD40" s="35"/>
      <c r="BF40" s="35"/>
      <c r="BH40" s="35"/>
      <c r="BJ40" s="35"/>
      <c r="BL40" s="35"/>
    </row>
    <row r="41" spans="2:64" x14ac:dyDescent="0.2">
      <c r="B41" s="26">
        <f>B40+1</f>
        <v>18</v>
      </c>
      <c r="D41" s="1" t="s">
        <v>98</v>
      </c>
      <c r="F41" s="35">
        <v>-20930.803618101087</v>
      </c>
      <c r="H41" s="35"/>
      <c r="J41" s="19"/>
      <c r="K41" s="29">
        <v>0</v>
      </c>
      <c r="L41" s="35">
        <f>F41-H41</f>
        <v>-20930.803618101087</v>
      </c>
      <c r="N41" s="26" t="s">
        <v>304</v>
      </c>
      <c r="O41" s="29">
        <v>35</v>
      </c>
      <c r="P41" s="10">
        <v>-5858.5618575125973</v>
      </c>
      <c r="R41" s="10">
        <v>-1120.5352581582817</v>
      </c>
      <c r="S41" s="10"/>
      <c r="T41" s="10">
        <v>-5943.1898061446354</v>
      </c>
      <c r="U41" s="10"/>
      <c r="V41" s="10">
        <v>0</v>
      </c>
      <c r="X41" s="10">
        <v>-8008.5166962855719</v>
      </c>
      <c r="Y41" s="13"/>
      <c r="Z41" s="10">
        <v>0</v>
      </c>
      <c r="AA41" s="10"/>
      <c r="AB41" s="10">
        <v>0</v>
      </c>
      <c r="AC41" s="13"/>
      <c r="AD41" s="10">
        <v>0</v>
      </c>
      <c r="AE41" s="13"/>
      <c r="AF41" s="10">
        <v>0</v>
      </c>
      <c r="AG41" s="13"/>
      <c r="AH41" s="10">
        <v>0</v>
      </c>
      <c r="AI41" s="13"/>
      <c r="AJ41" s="23"/>
      <c r="AL41" s="42"/>
      <c r="AM41" s="5"/>
      <c r="AO41" s="38"/>
      <c r="AR41" s="35"/>
      <c r="AT41" s="35"/>
      <c r="AV41" s="35"/>
      <c r="AX41" s="35"/>
      <c r="AZ41" s="35"/>
      <c r="BB41" s="35"/>
      <c r="BD41" s="35"/>
      <c r="BF41" s="35"/>
      <c r="BH41" s="35"/>
      <c r="BJ41" s="35"/>
      <c r="BL41" s="35"/>
    </row>
    <row r="42" spans="2:64" x14ac:dyDescent="0.2">
      <c r="B42" s="26">
        <f t="shared" ref="B42:B53" si="3">B41+1</f>
        <v>19</v>
      </c>
      <c r="D42" s="1" t="s">
        <v>100</v>
      </c>
      <c r="F42" s="35">
        <v>-107521.11072554668</v>
      </c>
      <c r="H42" s="35"/>
      <c r="J42" s="19"/>
      <c r="K42" s="29">
        <v>0</v>
      </c>
      <c r="L42" s="35">
        <f t="shared" ref="L42:L52" si="4">F42-H42</f>
        <v>-107521.11072554668</v>
      </c>
      <c r="N42" s="26" t="s">
        <v>304</v>
      </c>
      <c r="O42" s="29">
        <v>35</v>
      </c>
      <c r="P42" s="10">
        <v>-30095.312615198327</v>
      </c>
      <c r="R42" s="10">
        <v>-5756.1667369580964</v>
      </c>
      <c r="S42" s="10"/>
      <c r="T42" s="10">
        <v>-30530.044659001564</v>
      </c>
      <c r="U42" s="10"/>
      <c r="V42" s="10">
        <v>0</v>
      </c>
      <c r="W42" s="13"/>
      <c r="X42" s="10">
        <v>-41139.586714388694</v>
      </c>
      <c r="Y42" s="13"/>
      <c r="Z42" s="10">
        <v>0</v>
      </c>
      <c r="AA42" s="10"/>
      <c r="AB42" s="10">
        <v>0</v>
      </c>
      <c r="AC42" s="13"/>
      <c r="AD42" s="10">
        <v>0</v>
      </c>
      <c r="AE42" s="13"/>
      <c r="AF42" s="10">
        <v>0</v>
      </c>
      <c r="AG42" s="13"/>
      <c r="AH42" s="10">
        <v>0</v>
      </c>
      <c r="AI42" s="13"/>
      <c r="AJ42" s="23"/>
      <c r="AL42" s="42"/>
      <c r="AM42" s="5"/>
      <c r="AO42" s="38"/>
      <c r="AR42" s="35"/>
      <c r="AT42" s="35"/>
      <c r="AV42" s="35"/>
      <c r="AX42" s="35"/>
      <c r="AZ42" s="35"/>
      <c r="BB42" s="35"/>
      <c r="BD42" s="35"/>
      <c r="BF42" s="35"/>
      <c r="BH42" s="35"/>
      <c r="BJ42" s="35"/>
      <c r="BL42" s="35"/>
    </row>
    <row r="43" spans="2:64" x14ac:dyDescent="0.2">
      <c r="B43" s="26">
        <f t="shared" si="3"/>
        <v>20</v>
      </c>
      <c r="D43" s="1" t="s">
        <v>102</v>
      </c>
      <c r="F43" s="35">
        <v>-371324.53497546032</v>
      </c>
      <c r="H43" s="35"/>
      <c r="J43" s="19"/>
      <c r="K43" s="29">
        <v>0</v>
      </c>
      <c r="L43" s="35">
        <f t="shared" si="4"/>
        <v>-371324.53497546032</v>
      </c>
      <c r="N43" s="26" t="s">
        <v>305</v>
      </c>
      <c r="O43" s="29">
        <v>53</v>
      </c>
      <c r="P43" s="10">
        <v>-168346.96292753404</v>
      </c>
      <c r="R43" s="10">
        <v>-32198.80785627797</v>
      </c>
      <c r="S43" s="10"/>
      <c r="T43" s="10">
        <v>-170778.76419164834</v>
      </c>
      <c r="U43" s="10"/>
      <c r="V43" s="10">
        <v>0</v>
      </c>
      <c r="W43" s="13"/>
      <c r="X43" s="10">
        <v>0</v>
      </c>
      <c r="Y43" s="13"/>
      <c r="Z43" s="10">
        <v>0</v>
      </c>
      <c r="AA43" s="10"/>
      <c r="AB43" s="10">
        <v>0</v>
      </c>
      <c r="AC43" s="13"/>
      <c r="AD43" s="10">
        <v>0</v>
      </c>
      <c r="AE43" s="13"/>
      <c r="AF43" s="10">
        <v>0</v>
      </c>
      <c r="AG43" s="13"/>
      <c r="AH43" s="10">
        <v>0</v>
      </c>
      <c r="AI43" s="13"/>
      <c r="AJ43" s="23"/>
      <c r="AL43" s="42"/>
      <c r="AM43" s="5"/>
      <c r="AO43" s="38"/>
      <c r="AR43" s="35"/>
      <c r="AT43" s="35"/>
      <c r="AV43" s="35"/>
      <c r="AX43" s="35"/>
      <c r="AZ43" s="35"/>
      <c r="BB43" s="35"/>
      <c r="BD43" s="35"/>
      <c r="BF43" s="35"/>
      <c r="BH43" s="35"/>
      <c r="BJ43" s="35"/>
      <c r="BL43" s="35"/>
    </row>
    <row r="44" spans="2:64" x14ac:dyDescent="0.2">
      <c r="B44" s="26">
        <f t="shared" si="3"/>
        <v>21</v>
      </c>
      <c r="D44" s="1" t="s">
        <v>104</v>
      </c>
      <c r="F44" s="35">
        <v>-3164609.488205547</v>
      </c>
      <c r="H44" s="35"/>
      <c r="J44" s="19"/>
      <c r="K44" s="29">
        <v>0</v>
      </c>
      <c r="L44" s="35">
        <f t="shared" si="4"/>
        <v>-3164609.488205547</v>
      </c>
      <c r="N44" s="26" t="s">
        <v>306</v>
      </c>
      <c r="O44" s="29">
        <v>62</v>
      </c>
      <c r="P44" s="10">
        <v>-820868.52192691958</v>
      </c>
      <c r="R44" s="10">
        <v>-157003.056979229</v>
      </c>
      <c r="S44" s="10"/>
      <c r="T44" s="10">
        <v>-832726.11100711452</v>
      </c>
      <c r="U44" s="10"/>
      <c r="V44" s="10">
        <v>0</v>
      </c>
      <c r="W44" s="13"/>
      <c r="X44" s="10">
        <v>-1354011.7982922839</v>
      </c>
      <c r="Y44" s="13"/>
      <c r="Z44" s="10">
        <v>0</v>
      </c>
      <c r="AA44" s="10"/>
      <c r="AB44" s="10">
        <v>0</v>
      </c>
      <c r="AC44" s="13"/>
      <c r="AD44" s="10">
        <v>0</v>
      </c>
      <c r="AE44" s="13"/>
      <c r="AF44" s="10">
        <v>0</v>
      </c>
      <c r="AG44" s="13"/>
      <c r="AH44" s="10">
        <v>0</v>
      </c>
      <c r="AI44" s="13"/>
      <c r="AJ44" s="23"/>
      <c r="AL44" s="42"/>
      <c r="AM44" s="5"/>
      <c r="AO44" s="38"/>
      <c r="AR44" s="35"/>
      <c r="AT44" s="35"/>
      <c r="AV44" s="35"/>
      <c r="AX44" s="35"/>
      <c r="AZ44" s="35"/>
      <c r="BB44" s="35"/>
      <c r="BD44" s="35"/>
      <c r="BF44" s="35"/>
      <c r="BH44" s="35"/>
      <c r="BJ44" s="35"/>
      <c r="BL44" s="35"/>
    </row>
    <row r="45" spans="2:64" x14ac:dyDescent="0.2">
      <c r="B45" s="26">
        <f t="shared" si="3"/>
        <v>22</v>
      </c>
      <c r="D45" s="1" t="s">
        <v>106</v>
      </c>
      <c r="F45" s="35">
        <v>-7071.2809398120935</v>
      </c>
      <c r="H45" s="35"/>
      <c r="K45" s="29">
        <v>0</v>
      </c>
      <c r="L45" s="35">
        <f t="shared" si="4"/>
        <v>-7071.2809398120935</v>
      </c>
      <c r="N45" s="26" t="s">
        <v>307</v>
      </c>
      <c r="O45" s="29">
        <v>14</v>
      </c>
      <c r="P45" s="10">
        <v>0</v>
      </c>
      <c r="R45" s="10">
        <v>0</v>
      </c>
      <c r="S45" s="10"/>
      <c r="T45" s="10">
        <v>0</v>
      </c>
      <c r="U45" s="10"/>
      <c r="V45" s="10">
        <v>0</v>
      </c>
      <c r="W45" s="13"/>
      <c r="X45" s="10">
        <v>0</v>
      </c>
      <c r="Y45" s="13"/>
      <c r="Z45" s="10">
        <v>0</v>
      </c>
      <c r="AA45" s="10"/>
      <c r="AB45" s="10">
        <v>0</v>
      </c>
      <c r="AC45" s="13"/>
      <c r="AD45" s="10">
        <v>-7071.2809398120935</v>
      </c>
      <c r="AE45" s="13"/>
      <c r="AF45" s="10">
        <v>0</v>
      </c>
      <c r="AG45" s="13"/>
      <c r="AH45" s="10">
        <v>0</v>
      </c>
      <c r="AI45" s="13"/>
      <c r="AJ45" s="23"/>
      <c r="AL45" s="42"/>
      <c r="AM45" s="5"/>
      <c r="AO45" s="38"/>
      <c r="AR45" s="35"/>
      <c r="AT45" s="35"/>
      <c r="AV45" s="35"/>
      <c r="AX45" s="35"/>
      <c r="AZ45" s="35"/>
      <c r="BB45" s="35"/>
      <c r="BD45" s="35"/>
      <c r="BF45" s="35"/>
      <c r="BH45" s="35"/>
      <c r="BJ45" s="35"/>
      <c r="BL45" s="35"/>
    </row>
    <row r="46" spans="2:64" x14ac:dyDescent="0.2">
      <c r="B46" s="26">
        <f t="shared" si="3"/>
        <v>23</v>
      </c>
      <c r="D46" s="1" t="s">
        <v>108</v>
      </c>
      <c r="F46" s="35">
        <v>0</v>
      </c>
      <c r="H46" s="35"/>
      <c r="K46" s="29">
        <v>0</v>
      </c>
      <c r="L46" s="35">
        <f t="shared" si="4"/>
        <v>0</v>
      </c>
      <c r="O46" s="29">
        <v>0</v>
      </c>
      <c r="P46" s="10">
        <v>0</v>
      </c>
      <c r="R46" s="10">
        <v>0</v>
      </c>
      <c r="S46" s="10"/>
      <c r="T46" s="10">
        <v>0</v>
      </c>
      <c r="U46" s="10"/>
      <c r="V46" s="10">
        <v>0</v>
      </c>
      <c r="W46" s="13"/>
      <c r="X46" s="10">
        <v>0</v>
      </c>
      <c r="Y46" s="13"/>
      <c r="Z46" s="10">
        <v>0</v>
      </c>
      <c r="AA46" s="10"/>
      <c r="AB46" s="10">
        <v>0</v>
      </c>
      <c r="AC46" s="13"/>
      <c r="AD46" s="10">
        <v>0</v>
      </c>
      <c r="AE46" s="13"/>
      <c r="AF46" s="10">
        <v>0</v>
      </c>
      <c r="AG46" s="13"/>
      <c r="AH46" s="10">
        <v>0</v>
      </c>
      <c r="AI46" s="13"/>
      <c r="AJ46" s="23"/>
      <c r="AL46" s="42"/>
      <c r="AM46" s="5"/>
      <c r="AO46" s="38"/>
      <c r="AR46" s="35"/>
      <c r="AT46" s="35"/>
      <c r="AV46" s="35"/>
      <c r="AX46" s="35"/>
      <c r="AZ46" s="35"/>
      <c r="BB46" s="35"/>
      <c r="BD46" s="35"/>
      <c r="BF46" s="35"/>
      <c r="BH46" s="35"/>
      <c r="BJ46" s="35"/>
      <c r="BL46" s="35"/>
    </row>
    <row r="47" spans="2:64" x14ac:dyDescent="0.2">
      <c r="B47" s="26">
        <f t="shared" si="3"/>
        <v>24</v>
      </c>
      <c r="D47" s="1" t="s">
        <v>110</v>
      </c>
      <c r="F47" s="35">
        <v>0</v>
      </c>
      <c r="H47" s="35"/>
      <c r="K47" s="29">
        <v>0</v>
      </c>
      <c r="L47" s="35">
        <f t="shared" si="4"/>
        <v>0</v>
      </c>
      <c r="O47" s="29">
        <v>0</v>
      </c>
      <c r="P47" s="10">
        <v>0</v>
      </c>
      <c r="R47" s="10">
        <v>0</v>
      </c>
      <c r="S47" s="10"/>
      <c r="T47" s="10">
        <v>0</v>
      </c>
      <c r="U47" s="10"/>
      <c r="V47" s="10">
        <v>0</v>
      </c>
      <c r="W47" s="13"/>
      <c r="X47" s="10">
        <v>0</v>
      </c>
      <c r="Y47" s="13"/>
      <c r="Z47" s="10">
        <v>0</v>
      </c>
      <c r="AA47" s="10"/>
      <c r="AB47" s="10">
        <v>0</v>
      </c>
      <c r="AC47" s="13"/>
      <c r="AD47" s="10">
        <v>0</v>
      </c>
      <c r="AE47" s="13"/>
      <c r="AF47" s="10">
        <v>0</v>
      </c>
      <c r="AG47" s="13"/>
      <c r="AH47" s="10">
        <v>0</v>
      </c>
      <c r="AI47" s="13"/>
      <c r="AJ47" s="23"/>
      <c r="AL47" s="42"/>
      <c r="AM47" s="5"/>
      <c r="AO47" s="38"/>
      <c r="AR47" s="35"/>
      <c r="AT47" s="35"/>
      <c r="AV47" s="35"/>
      <c r="AX47" s="35"/>
      <c r="AZ47" s="35"/>
      <c r="BB47" s="35"/>
      <c r="BD47" s="35"/>
      <c r="BF47" s="35"/>
      <c r="BH47" s="35"/>
      <c r="BJ47" s="35"/>
      <c r="BL47" s="35"/>
    </row>
    <row r="48" spans="2:64" x14ac:dyDescent="0.2">
      <c r="B48" s="26">
        <f t="shared" si="3"/>
        <v>25</v>
      </c>
      <c r="D48" s="1" t="s">
        <v>111</v>
      </c>
      <c r="F48" s="35">
        <v>0</v>
      </c>
      <c r="H48" s="35"/>
      <c r="K48" s="29">
        <v>0</v>
      </c>
      <c r="L48" s="35">
        <f t="shared" si="4"/>
        <v>0</v>
      </c>
      <c r="O48" s="29">
        <v>0</v>
      </c>
      <c r="P48" s="10">
        <v>0</v>
      </c>
      <c r="R48" s="10">
        <v>0</v>
      </c>
      <c r="S48" s="10"/>
      <c r="T48" s="10">
        <v>0</v>
      </c>
      <c r="U48" s="10"/>
      <c r="V48" s="10">
        <v>0</v>
      </c>
      <c r="W48" s="13"/>
      <c r="X48" s="10">
        <v>0</v>
      </c>
      <c r="Y48" s="13"/>
      <c r="Z48" s="10">
        <v>0</v>
      </c>
      <c r="AA48" s="10"/>
      <c r="AB48" s="10">
        <v>0</v>
      </c>
      <c r="AC48" s="13"/>
      <c r="AD48" s="10">
        <v>0</v>
      </c>
      <c r="AE48" s="13"/>
      <c r="AF48" s="10">
        <v>0</v>
      </c>
      <c r="AG48" s="13"/>
      <c r="AH48" s="10">
        <v>0</v>
      </c>
      <c r="AI48" s="13"/>
      <c r="AJ48" s="23"/>
      <c r="AL48" s="42"/>
      <c r="AM48" s="5"/>
      <c r="AO48" s="38"/>
      <c r="AR48" s="35"/>
      <c r="AT48" s="35"/>
      <c r="AV48" s="35"/>
      <c r="AX48" s="35"/>
      <c r="AZ48" s="35"/>
      <c r="BB48" s="35"/>
      <c r="BD48" s="35"/>
      <c r="BF48" s="35"/>
      <c r="BH48" s="35"/>
      <c r="BJ48" s="35"/>
      <c r="BL48" s="35"/>
    </row>
    <row r="49" spans="2:64" x14ac:dyDescent="0.2">
      <c r="B49" s="26">
        <f t="shared" si="3"/>
        <v>26</v>
      </c>
      <c r="D49" s="1" t="s">
        <v>112</v>
      </c>
      <c r="F49" s="35">
        <v>-2151619.3783299127</v>
      </c>
      <c r="H49" s="35"/>
      <c r="K49" s="29">
        <v>0</v>
      </c>
      <c r="L49" s="35">
        <f t="shared" si="4"/>
        <v>-2151619.3783299127</v>
      </c>
      <c r="N49" s="26" t="s">
        <v>308</v>
      </c>
      <c r="O49" s="29">
        <v>8</v>
      </c>
      <c r="P49" s="10">
        <v>0</v>
      </c>
      <c r="R49" s="10">
        <v>0</v>
      </c>
      <c r="S49" s="10"/>
      <c r="T49" s="10">
        <v>0</v>
      </c>
      <c r="U49" s="10"/>
      <c r="V49" s="10">
        <v>0</v>
      </c>
      <c r="W49" s="13"/>
      <c r="X49" s="10">
        <v>0</v>
      </c>
      <c r="Y49" s="13"/>
      <c r="Z49" s="10">
        <v>-2151619.3783299127</v>
      </c>
      <c r="AA49" s="10"/>
      <c r="AB49" s="10">
        <v>0</v>
      </c>
      <c r="AC49" s="13"/>
      <c r="AD49" s="10">
        <v>0</v>
      </c>
      <c r="AE49" s="13"/>
      <c r="AF49" s="10">
        <v>0</v>
      </c>
      <c r="AG49" s="13"/>
      <c r="AH49" s="10">
        <v>0</v>
      </c>
      <c r="AI49" s="13"/>
      <c r="AJ49" s="23"/>
      <c r="AL49" s="42"/>
      <c r="AM49" s="5"/>
      <c r="AO49" s="38"/>
      <c r="AR49" s="35"/>
      <c r="AT49" s="35"/>
      <c r="AV49" s="35"/>
      <c r="AX49" s="35"/>
      <c r="AZ49" s="35"/>
      <c r="BB49" s="35"/>
      <c r="BD49" s="35"/>
      <c r="BF49" s="35"/>
      <c r="BH49" s="35"/>
      <c r="BJ49" s="35"/>
      <c r="BL49" s="35"/>
    </row>
    <row r="50" spans="2:64" x14ac:dyDescent="0.2">
      <c r="B50" s="26">
        <f t="shared" si="3"/>
        <v>27</v>
      </c>
      <c r="D50" s="1" t="s">
        <v>114</v>
      </c>
      <c r="F50" s="35">
        <v>-656728.98608636635</v>
      </c>
      <c r="H50" s="35"/>
      <c r="K50" s="29">
        <v>0</v>
      </c>
      <c r="L50" s="35">
        <f t="shared" si="4"/>
        <v>-656728.98608636635</v>
      </c>
      <c r="N50" s="26" t="s">
        <v>309</v>
      </c>
      <c r="O50" s="29">
        <v>5</v>
      </c>
      <c r="P50" s="10">
        <v>0</v>
      </c>
      <c r="R50" s="10">
        <v>0</v>
      </c>
      <c r="S50" s="10"/>
      <c r="T50" s="10">
        <v>0</v>
      </c>
      <c r="U50" s="10"/>
      <c r="V50" s="10">
        <v>0</v>
      </c>
      <c r="W50" s="13"/>
      <c r="X50" s="10">
        <v>0</v>
      </c>
      <c r="Y50" s="13"/>
      <c r="Z50" s="10">
        <v>0</v>
      </c>
      <c r="AA50" s="10"/>
      <c r="AB50" s="10">
        <v>-656728.98608636635</v>
      </c>
      <c r="AC50" s="13"/>
      <c r="AD50" s="10">
        <v>0</v>
      </c>
      <c r="AE50" s="13"/>
      <c r="AF50" s="10">
        <v>0</v>
      </c>
      <c r="AG50" s="13"/>
      <c r="AH50" s="10">
        <v>0</v>
      </c>
      <c r="AI50" s="13"/>
      <c r="AJ50" s="23"/>
      <c r="AL50" s="42"/>
      <c r="AM50" s="5"/>
      <c r="AO50" s="38"/>
      <c r="AR50" s="35"/>
      <c r="AT50" s="35"/>
      <c r="AV50" s="35"/>
      <c r="AX50" s="35"/>
      <c r="AZ50" s="35"/>
      <c r="BB50" s="35"/>
      <c r="BD50" s="35"/>
      <c r="BF50" s="35"/>
      <c r="BH50" s="35"/>
      <c r="BJ50" s="35"/>
      <c r="BL50" s="35"/>
    </row>
    <row r="51" spans="2:64" x14ac:dyDescent="0.2">
      <c r="B51" s="26">
        <f>B50+1</f>
        <v>28</v>
      </c>
      <c r="D51" s="1" t="s">
        <v>115</v>
      </c>
      <c r="F51" s="35">
        <v>-167236.19894237144</v>
      </c>
      <c r="H51" s="35"/>
      <c r="K51" s="29">
        <v>0</v>
      </c>
      <c r="L51" s="35">
        <f t="shared" si="4"/>
        <v>-167236.19894237144</v>
      </c>
      <c r="N51" s="26" t="s">
        <v>307</v>
      </c>
      <c r="O51" s="29">
        <v>14</v>
      </c>
      <c r="P51" s="10">
        <v>0</v>
      </c>
      <c r="R51" s="10">
        <v>0</v>
      </c>
      <c r="S51" s="10"/>
      <c r="T51" s="10">
        <v>0</v>
      </c>
      <c r="U51" s="10"/>
      <c r="V51" s="10">
        <v>0</v>
      </c>
      <c r="W51" s="13"/>
      <c r="X51" s="10">
        <v>0</v>
      </c>
      <c r="Y51" s="13"/>
      <c r="Z51" s="10">
        <v>0</v>
      </c>
      <c r="AA51" s="10"/>
      <c r="AB51" s="10">
        <v>0</v>
      </c>
      <c r="AC51" s="13"/>
      <c r="AD51" s="10">
        <v>-167236.19894237144</v>
      </c>
      <c r="AE51" s="13"/>
      <c r="AF51" s="10">
        <v>0</v>
      </c>
      <c r="AG51" s="13"/>
      <c r="AH51" s="10">
        <v>0</v>
      </c>
      <c r="AI51" s="13"/>
      <c r="AJ51" s="23"/>
      <c r="AL51" s="42"/>
      <c r="AM51" s="5"/>
      <c r="AO51" s="38"/>
      <c r="AR51" s="35"/>
      <c r="AT51" s="35"/>
      <c r="AV51" s="35"/>
      <c r="AX51" s="35"/>
      <c r="AZ51" s="35"/>
      <c r="BB51" s="35"/>
      <c r="BD51" s="35"/>
      <c r="BF51" s="35"/>
      <c r="BH51" s="35"/>
      <c r="BJ51" s="35"/>
      <c r="BL51" s="35"/>
    </row>
    <row r="52" spans="2:64" x14ac:dyDescent="0.2">
      <c r="B52" s="26">
        <f>B51+1</f>
        <v>29</v>
      </c>
      <c r="D52" s="1" t="s">
        <v>116</v>
      </c>
      <c r="F52" s="35">
        <v>0</v>
      </c>
      <c r="H52" s="35"/>
      <c r="K52" s="29">
        <v>0</v>
      </c>
      <c r="L52" s="35">
        <f t="shared" si="4"/>
        <v>0</v>
      </c>
      <c r="N52" s="26" t="s">
        <v>310</v>
      </c>
      <c r="O52" s="29">
        <v>32</v>
      </c>
      <c r="P52" s="10">
        <v>0</v>
      </c>
      <c r="R52" s="10">
        <v>0</v>
      </c>
      <c r="S52" s="10"/>
      <c r="T52" s="10">
        <v>0</v>
      </c>
      <c r="U52" s="10"/>
      <c r="V52" s="10">
        <v>0</v>
      </c>
      <c r="W52" s="13"/>
      <c r="X52" s="10">
        <v>0</v>
      </c>
      <c r="Y52" s="13"/>
      <c r="Z52" s="10">
        <v>0</v>
      </c>
      <c r="AA52" s="10"/>
      <c r="AB52" s="10">
        <v>0</v>
      </c>
      <c r="AC52" s="13"/>
      <c r="AD52" s="10">
        <v>0</v>
      </c>
      <c r="AE52" s="13"/>
      <c r="AF52" s="10">
        <v>0</v>
      </c>
      <c r="AG52" s="13"/>
      <c r="AH52" s="10">
        <v>0</v>
      </c>
      <c r="AI52" s="13"/>
      <c r="AJ52" s="23"/>
      <c r="AL52" s="42"/>
      <c r="AM52" s="5"/>
      <c r="AO52" s="38"/>
      <c r="AR52" s="35"/>
      <c r="AT52" s="35"/>
      <c r="AV52" s="35"/>
      <c r="AX52" s="35"/>
      <c r="AZ52" s="35"/>
      <c r="BB52" s="35"/>
      <c r="BD52" s="35"/>
      <c r="BF52" s="35"/>
      <c r="BH52" s="35"/>
      <c r="BJ52" s="35"/>
      <c r="BL52" s="35"/>
    </row>
    <row r="53" spans="2:64" x14ac:dyDescent="0.2">
      <c r="B53" s="26">
        <f t="shared" si="3"/>
        <v>30</v>
      </c>
      <c r="D53" s="1" t="s">
        <v>128</v>
      </c>
      <c r="F53" s="36">
        <f>SUM(F40:F52)</f>
        <v>-6647041.7818231182</v>
      </c>
      <c r="H53" s="36">
        <f>SUM(H40:H52)</f>
        <v>0</v>
      </c>
      <c r="L53" s="36">
        <f>SUM(L40:L52)</f>
        <v>-6647041.7818231182</v>
      </c>
      <c r="P53" s="15">
        <f>SUM(P40:P52)</f>
        <v>-1025169.3593271645</v>
      </c>
      <c r="Q53" s="58"/>
      <c r="R53" s="15">
        <f>SUM(R40:R52)</f>
        <v>-196078.56683062337</v>
      </c>
      <c r="S53" s="48"/>
      <c r="T53" s="15">
        <f>SUM(T40:T52)</f>
        <v>-1039978.1096639091</v>
      </c>
      <c r="U53" s="48"/>
      <c r="V53" s="15">
        <f>SUM(V40:V52)</f>
        <v>0</v>
      </c>
      <c r="W53" s="48"/>
      <c r="X53" s="15">
        <f>SUM(X40:X52)</f>
        <v>-1403159.9017029582</v>
      </c>
      <c r="Y53" s="48"/>
      <c r="Z53" s="15">
        <f>SUM(Z40:Z52)</f>
        <v>-2151619.3783299127</v>
      </c>
      <c r="AA53" s="48"/>
      <c r="AB53" s="15">
        <f>SUM(AB40:AB52)</f>
        <v>-656728.98608636635</v>
      </c>
      <c r="AC53" s="48"/>
      <c r="AD53" s="15">
        <f>SUM(AD40:AD52)</f>
        <v>-174307.47988218354</v>
      </c>
      <c r="AE53" s="48"/>
      <c r="AF53" s="15">
        <f>SUM(AF40:AF52)</f>
        <v>0</v>
      </c>
      <c r="AG53" s="48"/>
      <c r="AH53" s="15">
        <f>SUM(AH40:AH52)</f>
        <v>0</v>
      </c>
      <c r="AI53" s="48"/>
      <c r="AJ53" s="23"/>
      <c r="AK53" s="5"/>
      <c r="AL53" s="42"/>
      <c r="AM53" s="42"/>
      <c r="AO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</row>
    <row r="54" spans="2:64" x14ac:dyDescent="0.2">
      <c r="AJ54" s="5"/>
      <c r="AL54" s="42"/>
      <c r="AM54" s="42"/>
    </row>
    <row r="55" spans="2:64" x14ac:dyDescent="0.2">
      <c r="B55" s="26">
        <f>B53+1</f>
        <v>31</v>
      </c>
      <c r="D55" s="1" t="s">
        <v>119</v>
      </c>
      <c r="F55" s="35">
        <v>-339597.40146953578</v>
      </c>
      <c r="H55" s="35"/>
      <c r="K55" s="29">
        <v>0</v>
      </c>
      <c r="L55" s="35">
        <f t="shared" ref="L55" si="5">F55-H55</f>
        <v>-339597.40146953578</v>
      </c>
      <c r="N55" s="26" t="s">
        <v>311</v>
      </c>
      <c r="O55" s="29">
        <v>26</v>
      </c>
      <c r="P55" s="10">
        <v>-45099.997644207964</v>
      </c>
      <c r="R55" s="10">
        <v>-8626.0312227285922</v>
      </c>
      <c r="S55" s="10"/>
      <c r="T55" s="10">
        <v>-45751.474982293039</v>
      </c>
      <c r="U55" s="10"/>
      <c r="V55" s="10">
        <v>-14145.573581777831</v>
      </c>
      <c r="W55" s="13"/>
      <c r="X55" s="10">
        <v>-60405.462895884186</v>
      </c>
      <c r="Y55" s="13"/>
      <c r="Z55" s="10">
        <v>-83393.211794677612</v>
      </c>
      <c r="AA55" s="10"/>
      <c r="AB55" s="10">
        <v>-29974.636867731275</v>
      </c>
      <c r="AC55" s="13"/>
      <c r="AD55" s="10">
        <v>-7351.1715194719736</v>
      </c>
      <c r="AE55" s="13"/>
      <c r="AF55" s="10">
        <v>-44849.840960763351</v>
      </c>
      <c r="AG55" s="13"/>
      <c r="AH55" s="10">
        <v>0</v>
      </c>
      <c r="AI55" s="13"/>
      <c r="AJ55" s="23"/>
      <c r="AL55" s="42"/>
      <c r="AM55" s="42"/>
    </row>
    <row r="56" spans="2:64" x14ac:dyDescent="0.2">
      <c r="AJ56" s="5"/>
      <c r="AL56" s="42"/>
      <c r="AM56" s="42"/>
    </row>
    <row r="57" spans="2:64" x14ac:dyDescent="0.2">
      <c r="B57" s="26">
        <f>B55+1</f>
        <v>32</v>
      </c>
      <c r="D57" s="1" t="s">
        <v>129</v>
      </c>
      <c r="F57" s="36">
        <f>F53+F55</f>
        <v>-6986639.1832926543</v>
      </c>
      <c r="H57" s="36">
        <f>H53+H55</f>
        <v>0</v>
      </c>
      <c r="L57" s="36">
        <f>L53+L55</f>
        <v>-6986639.1832926543</v>
      </c>
      <c r="P57" s="45">
        <f>P53+P55</f>
        <v>-1070269.3569713724</v>
      </c>
      <c r="Q57" s="16"/>
      <c r="R57" s="45">
        <f>R53+R55</f>
        <v>-204704.59805335198</v>
      </c>
      <c r="S57" s="5"/>
      <c r="T57" s="45">
        <f>T53+T55</f>
        <v>-1085729.5846462022</v>
      </c>
      <c r="U57" s="5"/>
      <c r="V57" s="45">
        <f>V53+V55</f>
        <v>-14145.573581777831</v>
      </c>
      <c r="W57" s="5"/>
      <c r="X57" s="45">
        <f>X53+X55</f>
        <v>-1463565.3645988423</v>
      </c>
      <c r="Y57" s="5"/>
      <c r="Z57" s="45">
        <f>Z53+Z55</f>
        <v>-2235012.5901245903</v>
      </c>
      <c r="AA57" s="5"/>
      <c r="AB57" s="45">
        <f>AB53+AB55</f>
        <v>-686703.62295409758</v>
      </c>
      <c r="AC57" s="5"/>
      <c r="AD57" s="45">
        <f>AD53+AD55</f>
        <v>-181658.65140165552</v>
      </c>
      <c r="AE57" s="5"/>
      <c r="AF57" s="45">
        <f>AF53+AF55</f>
        <v>-44849.840960763351</v>
      </c>
      <c r="AG57" s="5"/>
      <c r="AH57" s="45">
        <f>AH53+AH55</f>
        <v>0</v>
      </c>
      <c r="AI57" s="5"/>
      <c r="AJ57" s="5"/>
      <c r="AL57" s="42"/>
      <c r="AM57" s="42"/>
    </row>
    <row r="58" spans="2:64" x14ac:dyDescent="0.2">
      <c r="D58" s="8"/>
      <c r="E58" s="8"/>
      <c r="F58" s="11"/>
      <c r="H58" s="11"/>
      <c r="L58" s="11"/>
      <c r="AL58" s="42"/>
      <c r="AM58" s="42"/>
    </row>
    <row r="59" spans="2:64" x14ac:dyDescent="0.2">
      <c r="AL59" s="42"/>
      <c r="AM59" s="42"/>
    </row>
    <row r="60" spans="2:64" x14ac:dyDescent="0.2">
      <c r="D60" s="8" t="s">
        <v>130</v>
      </c>
      <c r="E60" s="27"/>
      <c r="F60" s="34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L60" s="19"/>
    </row>
    <row r="61" spans="2:64" x14ac:dyDescent="0.2">
      <c r="AL61" s="42"/>
      <c r="AM61" s="42"/>
    </row>
    <row r="62" spans="2:64" x14ac:dyDescent="0.2">
      <c r="B62" s="26">
        <f>B57+1</f>
        <v>33</v>
      </c>
      <c r="D62" s="1" t="s">
        <v>96</v>
      </c>
      <c r="F62" s="35">
        <v>111376.57056194174</v>
      </c>
      <c r="H62" s="35"/>
      <c r="J62" s="19"/>
      <c r="K62" s="29">
        <v>0</v>
      </c>
      <c r="L62" s="35">
        <f>F62-H62</f>
        <v>111376.57056194174</v>
      </c>
      <c r="O62" s="29">
        <v>0</v>
      </c>
      <c r="P62" s="10">
        <f>P18+P40</f>
        <v>31174.461335562897</v>
      </c>
      <c r="R62" s="10">
        <f>R18+R40</f>
        <v>5962.5696425473361</v>
      </c>
      <c r="S62" s="10"/>
      <c r="T62" s="10">
        <f>T18+T40</f>
        <v>31624.781870995052</v>
      </c>
      <c r="U62" s="10"/>
      <c r="V62" s="10">
        <f>V18+V40</f>
        <v>0</v>
      </c>
      <c r="X62" s="10">
        <f>X18+X40</f>
        <v>42614.757712836465</v>
      </c>
      <c r="Y62" s="13"/>
      <c r="Z62" s="10">
        <f>Z18+Z40</f>
        <v>0</v>
      </c>
      <c r="AA62" s="10"/>
      <c r="AB62" s="10">
        <f>AB18+AB40</f>
        <v>0</v>
      </c>
      <c r="AC62" s="13"/>
      <c r="AD62" s="10">
        <f>AD18+AD40</f>
        <v>0</v>
      </c>
      <c r="AE62" s="13"/>
      <c r="AF62" s="10">
        <f>AF18+AF40</f>
        <v>0</v>
      </c>
      <c r="AG62" s="13"/>
      <c r="AH62" s="10">
        <f>AH18+AH40</f>
        <v>0</v>
      </c>
      <c r="AI62" s="13"/>
      <c r="AJ62" s="23"/>
      <c r="AL62" s="42"/>
      <c r="AM62" s="42"/>
      <c r="AO62" s="38"/>
      <c r="AR62" s="35"/>
      <c r="AT62" s="35"/>
      <c r="AV62" s="35"/>
      <c r="AX62" s="35"/>
      <c r="AZ62" s="35"/>
      <c r="BB62" s="35"/>
      <c r="BD62" s="35"/>
      <c r="BF62" s="35"/>
      <c r="BH62" s="35"/>
      <c r="BJ62" s="35"/>
      <c r="BL62" s="35"/>
    </row>
    <row r="63" spans="2:64" x14ac:dyDescent="0.2">
      <c r="B63" s="26">
        <f>B62+1</f>
        <v>34</v>
      </c>
      <c r="D63" s="1" t="s">
        <v>98</v>
      </c>
      <c r="F63" s="35">
        <v>69997.253196129066</v>
      </c>
      <c r="H63" s="35"/>
      <c r="J63" s="19"/>
      <c r="K63" s="29">
        <v>0</v>
      </c>
      <c r="L63" s="35">
        <f>F63-H63</f>
        <v>69997.253196129066</v>
      </c>
      <c r="O63" s="29">
        <v>0</v>
      </c>
      <c r="P63" s="10">
        <f t="shared" ref="P63:R74" si="6">P19+P41</f>
        <v>19592.331244790381</v>
      </c>
      <c r="R63" s="10">
        <f t="shared" si="6"/>
        <v>3747.3186224280735</v>
      </c>
      <c r="S63" s="10"/>
      <c r="T63" s="10">
        <f t="shared" ref="T63:T74" si="7">T19+T41</f>
        <v>19875.345889423661</v>
      </c>
      <c r="U63" s="10"/>
      <c r="V63" s="10">
        <f t="shared" ref="V63:V74" si="8">V19+V41</f>
        <v>0</v>
      </c>
      <c r="X63" s="10">
        <f t="shared" ref="X63:X74" si="9">X19+X41</f>
        <v>26782.257439486952</v>
      </c>
      <c r="Y63" s="13"/>
      <c r="Z63" s="10">
        <f t="shared" ref="Z63:Z74" si="10">Z19+Z41</f>
        <v>0</v>
      </c>
      <c r="AA63" s="10"/>
      <c r="AB63" s="10">
        <f t="shared" ref="AB63:AB74" si="11">AB19+AB41</f>
        <v>0</v>
      </c>
      <c r="AC63" s="13"/>
      <c r="AD63" s="10">
        <f t="shared" ref="AD63:AD74" si="12">AD19+AD41</f>
        <v>0</v>
      </c>
      <c r="AE63" s="13"/>
      <c r="AF63" s="10">
        <f t="shared" ref="AF63:AF74" si="13">AF19+AF41</f>
        <v>0</v>
      </c>
      <c r="AG63" s="13"/>
      <c r="AH63" s="10">
        <f t="shared" ref="AH63:AH74" si="14">AH19+AH41</f>
        <v>0</v>
      </c>
      <c r="AI63" s="13"/>
      <c r="AJ63" s="23"/>
      <c r="AL63" s="42"/>
      <c r="AM63" s="42"/>
      <c r="AO63" s="38"/>
      <c r="AR63" s="35"/>
      <c r="AT63" s="35"/>
      <c r="AV63" s="35"/>
      <c r="AX63" s="35"/>
      <c r="AZ63" s="35"/>
      <c r="BB63" s="35"/>
      <c r="BD63" s="35"/>
      <c r="BF63" s="35"/>
      <c r="BH63" s="35"/>
      <c r="BJ63" s="35"/>
      <c r="BL63" s="35"/>
    </row>
    <row r="64" spans="2:64" x14ac:dyDescent="0.2">
      <c r="B64" s="26">
        <f t="shared" ref="B64:B75" si="15">B63+1</f>
        <v>35</v>
      </c>
      <c r="D64" s="1" t="s">
        <v>100</v>
      </c>
      <c r="F64" s="35">
        <v>227263.44719098904</v>
      </c>
      <c r="H64" s="35"/>
      <c r="J64" s="19"/>
      <c r="K64" s="29">
        <v>0</v>
      </c>
      <c r="L64" s="35">
        <f t="shared" ref="L64:L74" si="16">F64-H64</f>
        <v>227263.44719098904</v>
      </c>
      <c r="O64" s="29">
        <v>0</v>
      </c>
      <c r="P64" s="10">
        <f t="shared" si="6"/>
        <v>63611.363787701004</v>
      </c>
      <c r="R64" s="10">
        <f t="shared" si="6"/>
        <v>12166.599530266831</v>
      </c>
      <c r="S64" s="10"/>
      <c r="T64" s="10">
        <f t="shared" si="7"/>
        <v>64530.241040850829</v>
      </c>
      <c r="U64" s="10"/>
      <c r="V64" s="10">
        <f t="shared" si="8"/>
        <v>0</v>
      </c>
      <c r="W64" s="13"/>
      <c r="X64" s="10">
        <f t="shared" si="9"/>
        <v>86955.242832170363</v>
      </c>
      <c r="Y64" s="13"/>
      <c r="Z64" s="10">
        <f t="shared" si="10"/>
        <v>0</v>
      </c>
      <c r="AA64" s="10"/>
      <c r="AB64" s="10">
        <f t="shared" si="11"/>
        <v>0</v>
      </c>
      <c r="AC64" s="13"/>
      <c r="AD64" s="10">
        <f t="shared" si="12"/>
        <v>0</v>
      </c>
      <c r="AE64" s="13"/>
      <c r="AF64" s="10">
        <f t="shared" si="13"/>
        <v>0</v>
      </c>
      <c r="AG64" s="13"/>
      <c r="AH64" s="10">
        <f t="shared" si="14"/>
        <v>0</v>
      </c>
      <c r="AI64" s="13"/>
      <c r="AJ64" s="23"/>
      <c r="AL64" s="42"/>
      <c r="AM64" s="42"/>
      <c r="AO64" s="38"/>
      <c r="AR64" s="35"/>
      <c r="AT64" s="35"/>
      <c r="AV64" s="35"/>
      <c r="AX64" s="35"/>
      <c r="AZ64" s="35"/>
      <c r="BB64" s="35"/>
      <c r="BD64" s="35"/>
      <c r="BF64" s="35"/>
      <c r="BH64" s="35"/>
      <c r="BJ64" s="35"/>
      <c r="BL64" s="35"/>
    </row>
    <row r="65" spans="2:64" x14ac:dyDescent="0.2">
      <c r="B65" s="26">
        <f t="shared" si="15"/>
        <v>36</v>
      </c>
      <c r="D65" s="1" t="s">
        <v>102</v>
      </c>
      <c r="F65" s="35">
        <v>667898.01332843932</v>
      </c>
      <c r="H65" s="35"/>
      <c r="J65" s="19"/>
      <c r="K65" s="29">
        <v>0</v>
      </c>
      <c r="L65" s="35">
        <f t="shared" si="16"/>
        <v>667898.01332843932</v>
      </c>
      <c r="O65" s="29">
        <v>0</v>
      </c>
      <c r="P65" s="10">
        <f t="shared" si="6"/>
        <v>302804.12819100986</v>
      </c>
      <c r="R65" s="10">
        <f t="shared" si="6"/>
        <v>57915.698460844855</v>
      </c>
      <c r="S65" s="10"/>
      <c r="T65" s="10">
        <f t="shared" si="7"/>
        <v>307178.18667658465</v>
      </c>
      <c r="U65" s="10"/>
      <c r="V65" s="10">
        <f t="shared" si="8"/>
        <v>0</v>
      </c>
      <c r="W65" s="13"/>
      <c r="X65" s="10">
        <f t="shared" si="9"/>
        <v>0</v>
      </c>
      <c r="Y65" s="13"/>
      <c r="Z65" s="10">
        <f t="shared" si="10"/>
        <v>0</v>
      </c>
      <c r="AA65" s="10"/>
      <c r="AB65" s="10">
        <f t="shared" si="11"/>
        <v>0</v>
      </c>
      <c r="AC65" s="13"/>
      <c r="AD65" s="10">
        <f t="shared" si="12"/>
        <v>0</v>
      </c>
      <c r="AE65" s="13"/>
      <c r="AF65" s="10">
        <f t="shared" si="13"/>
        <v>0</v>
      </c>
      <c r="AG65" s="13"/>
      <c r="AH65" s="10">
        <f t="shared" si="14"/>
        <v>0</v>
      </c>
      <c r="AI65" s="13"/>
      <c r="AJ65" s="23"/>
      <c r="AL65" s="42"/>
      <c r="AM65" s="42"/>
      <c r="AO65" s="38"/>
      <c r="AR65" s="35"/>
      <c r="AT65" s="35"/>
      <c r="AV65" s="35"/>
      <c r="AX65" s="35"/>
      <c r="AZ65" s="35"/>
      <c r="BB65" s="35"/>
      <c r="BD65" s="35"/>
      <c r="BF65" s="35"/>
      <c r="BH65" s="35"/>
      <c r="BJ65" s="35"/>
      <c r="BL65" s="35"/>
    </row>
    <row r="66" spans="2:64" x14ac:dyDescent="0.2">
      <c r="B66" s="26">
        <f t="shared" si="15"/>
        <v>37</v>
      </c>
      <c r="D66" s="1" t="s">
        <v>104</v>
      </c>
      <c r="F66" s="35">
        <v>5624271.2994939499</v>
      </c>
      <c r="H66" s="35"/>
      <c r="J66" s="19"/>
      <c r="K66" s="29">
        <v>0</v>
      </c>
      <c r="L66" s="35">
        <f t="shared" si="16"/>
        <v>5624271.2994939499</v>
      </c>
      <c r="O66" s="29">
        <v>0</v>
      </c>
      <c r="P66" s="10">
        <f t="shared" si="6"/>
        <v>1458880.5619582105</v>
      </c>
      <c r="R66" s="10">
        <f t="shared" si="6"/>
        <v>279032.14933536749</v>
      </c>
      <c r="S66" s="10"/>
      <c r="T66" s="10">
        <f t="shared" si="7"/>
        <v>1479954.3463203846</v>
      </c>
      <c r="U66" s="10"/>
      <c r="V66" s="10">
        <f t="shared" si="8"/>
        <v>0</v>
      </c>
      <c r="W66" s="13"/>
      <c r="X66" s="10">
        <f t="shared" si="9"/>
        <v>2406404.2418799871</v>
      </c>
      <c r="Y66" s="13"/>
      <c r="Z66" s="10">
        <f t="shared" si="10"/>
        <v>0</v>
      </c>
      <c r="AA66" s="10"/>
      <c r="AB66" s="10">
        <f t="shared" si="11"/>
        <v>0</v>
      </c>
      <c r="AC66" s="13"/>
      <c r="AD66" s="10">
        <f t="shared" si="12"/>
        <v>0</v>
      </c>
      <c r="AE66" s="13"/>
      <c r="AF66" s="10">
        <f t="shared" si="13"/>
        <v>0</v>
      </c>
      <c r="AG66" s="13"/>
      <c r="AH66" s="10">
        <f t="shared" si="14"/>
        <v>0</v>
      </c>
      <c r="AI66" s="13"/>
      <c r="AJ66" s="23"/>
      <c r="AL66" s="42"/>
      <c r="AM66" s="42"/>
      <c r="AO66" s="38"/>
      <c r="AR66" s="35"/>
      <c r="AT66" s="35"/>
      <c r="AV66" s="35"/>
      <c r="AX66" s="35"/>
      <c r="AZ66" s="35"/>
      <c r="BB66" s="35"/>
      <c r="BD66" s="35"/>
      <c r="BF66" s="35"/>
      <c r="BH66" s="35"/>
      <c r="BJ66" s="35"/>
      <c r="BL66" s="35"/>
    </row>
    <row r="67" spans="2:64" x14ac:dyDescent="0.2">
      <c r="B67" s="26">
        <f t="shared" si="15"/>
        <v>38</v>
      </c>
      <c r="D67" s="1" t="s">
        <v>106</v>
      </c>
      <c r="F67" s="35">
        <v>30480.9594626865</v>
      </c>
      <c r="H67" s="35"/>
      <c r="K67" s="29">
        <v>0</v>
      </c>
      <c r="L67" s="35">
        <f t="shared" si="16"/>
        <v>30480.9594626865</v>
      </c>
      <c r="O67" s="29">
        <v>0</v>
      </c>
      <c r="P67" s="10">
        <f t="shared" si="6"/>
        <v>0</v>
      </c>
      <c r="R67" s="10">
        <f t="shared" si="6"/>
        <v>0</v>
      </c>
      <c r="S67" s="10"/>
      <c r="T67" s="10">
        <f t="shared" si="7"/>
        <v>0</v>
      </c>
      <c r="U67" s="10"/>
      <c r="V67" s="10">
        <f t="shared" si="8"/>
        <v>0</v>
      </c>
      <c r="W67" s="13"/>
      <c r="X67" s="10">
        <f t="shared" si="9"/>
        <v>0</v>
      </c>
      <c r="Y67" s="13"/>
      <c r="Z67" s="10">
        <f t="shared" si="10"/>
        <v>0</v>
      </c>
      <c r="AA67" s="10"/>
      <c r="AB67" s="10">
        <f t="shared" si="11"/>
        <v>0</v>
      </c>
      <c r="AC67" s="13"/>
      <c r="AD67" s="10">
        <f t="shared" si="12"/>
        <v>30480.9594626865</v>
      </c>
      <c r="AE67" s="13"/>
      <c r="AF67" s="10">
        <f t="shared" si="13"/>
        <v>0</v>
      </c>
      <c r="AG67" s="13"/>
      <c r="AH67" s="10">
        <f t="shared" si="14"/>
        <v>0</v>
      </c>
      <c r="AI67" s="13"/>
      <c r="AJ67" s="23"/>
      <c r="AL67" s="42"/>
      <c r="AM67" s="42"/>
      <c r="AO67" s="38"/>
      <c r="AR67" s="35"/>
      <c r="AT67" s="35"/>
      <c r="AV67" s="35"/>
      <c r="AX67" s="35"/>
      <c r="AZ67" s="35"/>
      <c r="BB67" s="35"/>
      <c r="BD67" s="35"/>
      <c r="BF67" s="35"/>
      <c r="BH67" s="35"/>
      <c r="BJ67" s="35"/>
      <c r="BL67" s="35"/>
    </row>
    <row r="68" spans="2:64" x14ac:dyDescent="0.2">
      <c r="B68" s="26">
        <f t="shared" si="15"/>
        <v>39</v>
      </c>
      <c r="D68" s="1" t="s">
        <v>108</v>
      </c>
      <c r="F68" s="35">
        <v>0</v>
      </c>
      <c r="H68" s="35"/>
      <c r="K68" s="29">
        <v>0</v>
      </c>
      <c r="L68" s="35">
        <f t="shared" si="16"/>
        <v>0</v>
      </c>
      <c r="O68" s="29">
        <v>0</v>
      </c>
      <c r="P68" s="10">
        <f t="shared" si="6"/>
        <v>0</v>
      </c>
      <c r="R68" s="10">
        <f t="shared" si="6"/>
        <v>0</v>
      </c>
      <c r="S68" s="10"/>
      <c r="T68" s="10">
        <f t="shared" si="7"/>
        <v>0</v>
      </c>
      <c r="U68" s="10"/>
      <c r="V68" s="10">
        <f t="shared" si="8"/>
        <v>0</v>
      </c>
      <c r="W68" s="13"/>
      <c r="X68" s="10">
        <f t="shared" si="9"/>
        <v>0</v>
      </c>
      <c r="Y68" s="13"/>
      <c r="Z68" s="10">
        <f t="shared" si="10"/>
        <v>0</v>
      </c>
      <c r="AA68" s="10"/>
      <c r="AB68" s="10">
        <f t="shared" si="11"/>
        <v>0</v>
      </c>
      <c r="AC68" s="13"/>
      <c r="AD68" s="10">
        <f t="shared" si="12"/>
        <v>0</v>
      </c>
      <c r="AE68" s="13"/>
      <c r="AF68" s="10">
        <f t="shared" si="13"/>
        <v>0</v>
      </c>
      <c r="AG68" s="13"/>
      <c r="AH68" s="10">
        <f t="shared" si="14"/>
        <v>0</v>
      </c>
      <c r="AI68" s="13"/>
      <c r="AJ68" s="23"/>
      <c r="AL68" s="42"/>
      <c r="AM68" s="42"/>
      <c r="AO68" s="38"/>
      <c r="AR68" s="35"/>
      <c r="AT68" s="35"/>
      <c r="AV68" s="35"/>
      <c r="AX68" s="35"/>
      <c r="AZ68" s="35"/>
      <c r="BB68" s="35"/>
      <c r="BD68" s="35"/>
      <c r="BF68" s="35"/>
      <c r="BH68" s="35"/>
      <c r="BJ68" s="35"/>
      <c r="BL68" s="35"/>
    </row>
    <row r="69" spans="2:64" x14ac:dyDescent="0.2">
      <c r="B69" s="26">
        <f t="shared" si="15"/>
        <v>40</v>
      </c>
      <c r="D69" s="1" t="s">
        <v>110</v>
      </c>
      <c r="F69" s="35">
        <v>0</v>
      </c>
      <c r="H69" s="35"/>
      <c r="K69" s="29">
        <v>0</v>
      </c>
      <c r="L69" s="35">
        <f t="shared" si="16"/>
        <v>0</v>
      </c>
      <c r="O69" s="29">
        <v>0</v>
      </c>
      <c r="P69" s="10">
        <f t="shared" si="6"/>
        <v>0</v>
      </c>
      <c r="R69" s="10">
        <f t="shared" si="6"/>
        <v>0</v>
      </c>
      <c r="S69" s="10"/>
      <c r="T69" s="10">
        <f t="shared" si="7"/>
        <v>0</v>
      </c>
      <c r="U69" s="10"/>
      <c r="V69" s="10">
        <f t="shared" si="8"/>
        <v>0</v>
      </c>
      <c r="W69" s="13"/>
      <c r="X69" s="10">
        <f t="shared" si="9"/>
        <v>0</v>
      </c>
      <c r="Y69" s="13"/>
      <c r="Z69" s="10">
        <f t="shared" si="10"/>
        <v>0</v>
      </c>
      <c r="AA69" s="10"/>
      <c r="AB69" s="10">
        <f t="shared" si="11"/>
        <v>0</v>
      </c>
      <c r="AC69" s="13"/>
      <c r="AD69" s="10">
        <f t="shared" si="12"/>
        <v>0</v>
      </c>
      <c r="AE69" s="13"/>
      <c r="AF69" s="10">
        <f t="shared" si="13"/>
        <v>0</v>
      </c>
      <c r="AG69" s="13"/>
      <c r="AH69" s="10">
        <f t="shared" si="14"/>
        <v>0</v>
      </c>
      <c r="AI69" s="13"/>
      <c r="AJ69" s="23"/>
      <c r="AL69" s="42"/>
      <c r="AM69" s="42"/>
      <c r="AO69" s="38"/>
      <c r="AR69" s="35"/>
      <c r="AT69" s="35"/>
      <c r="AV69" s="35"/>
      <c r="AX69" s="35"/>
      <c r="AZ69" s="35"/>
      <c r="BB69" s="35"/>
      <c r="BD69" s="35"/>
      <c r="BF69" s="35"/>
      <c r="BH69" s="35"/>
      <c r="BJ69" s="35"/>
      <c r="BL69" s="35"/>
    </row>
    <row r="70" spans="2:64" x14ac:dyDescent="0.2">
      <c r="B70" s="26">
        <f t="shared" si="15"/>
        <v>41</v>
      </c>
      <c r="D70" s="1" t="s">
        <v>111</v>
      </c>
      <c r="F70" s="35">
        <v>0</v>
      </c>
      <c r="H70" s="35"/>
      <c r="K70" s="29">
        <v>0</v>
      </c>
      <c r="L70" s="35">
        <f t="shared" si="16"/>
        <v>0</v>
      </c>
      <c r="O70" s="29">
        <v>0</v>
      </c>
      <c r="P70" s="10">
        <f t="shared" si="6"/>
        <v>0</v>
      </c>
      <c r="R70" s="10">
        <f t="shared" si="6"/>
        <v>0</v>
      </c>
      <c r="S70" s="10"/>
      <c r="T70" s="10">
        <f t="shared" si="7"/>
        <v>0</v>
      </c>
      <c r="U70" s="10"/>
      <c r="V70" s="10">
        <f t="shared" si="8"/>
        <v>0</v>
      </c>
      <c r="W70" s="13"/>
      <c r="X70" s="10">
        <f t="shared" si="9"/>
        <v>0</v>
      </c>
      <c r="Y70" s="13"/>
      <c r="Z70" s="10">
        <f t="shared" si="10"/>
        <v>0</v>
      </c>
      <c r="AA70" s="10"/>
      <c r="AB70" s="10">
        <f t="shared" si="11"/>
        <v>0</v>
      </c>
      <c r="AC70" s="13"/>
      <c r="AD70" s="10">
        <f t="shared" si="12"/>
        <v>0</v>
      </c>
      <c r="AE70" s="13"/>
      <c r="AF70" s="10">
        <f t="shared" si="13"/>
        <v>0</v>
      </c>
      <c r="AG70" s="13"/>
      <c r="AH70" s="10">
        <f t="shared" si="14"/>
        <v>0</v>
      </c>
      <c r="AI70" s="13"/>
      <c r="AJ70" s="23"/>
      <c r="AL70" s="42"/>
      <c r="AM70" s="42"/>
      <c r="AO70" s="38"/>
      <c r="AR70" s="35"/>
      <c r="AT70" s="35"/>
      <c r="AV70" s="35"/>
      <c r="AX70" s="35"/>
      <c r="AZ70" s="35"/>
      <c r="BB70" s="35"/>
      <c r="BD70" s="35"/>
      <c r="BF70" s="35"/>
      <c r="BH70" s="35"/>
      <c r="BJ70" s="35"/>
      <c r="BL70" s="35"/>
    </row>
    <row r="71" spans="2:64" x14ac:dyDescent="0.2">
      <c r="B71" s="26">
        <f t="shared" si="15"/>
        <v>42</v>
      </c>
      <c r="D71" s="1" t="s">
        <v>112</v>
      </c>
      <c r="F71" s="35">
        <v>3496978.1869334034</v>
      </c>
      <c r="H71" s="35"/>
      <c r="K71" s="29">
        <v>0</v>
      </c>
      <c r="L71" s="35">
        <f t="shared" si="16"/>
        <v>3496978.1869334034</v>
      </c>
      <c r="O71" s="29">
        <v>0</v>
      </c>
      <c r="P71" s="10">
        <f t="shared" si="6"/>
        <v>0</v>
      </c>
      <c r="R71" s="10">
        <f t="shared" si="6"/>
        <v>0</v>
      </c>
      <c r="S71" s="10"/>
      <c r="T71" s="10">
        <f t="shared" si="7"/>
        <v>0</v>
      </c>
      <c r="U71" s="10"/>
      <c r="V71" s="10">
        <f t="shared" si="8"/>
        <v>0</v>
      </c>
      <c r="W71" s="13"/>
      <c r="X71" s="10">
        <f t="shared" si="9"/>
        <v>0</v>
      </c>
      <c r="Y71" s="13"/>
      <c r="Z71" s="10">
        <f t="shared" si="10"/>
        <v>3496978.1869334034</v>
      </c>
      <c r="AA71" s="10"/>
      <c r="AB71" s="10">
        <f t="shared" si="11"/>
        <v>0</v>
      </c>
      <c r="AC71" s="13"/>
      <c r="AD71" s="10">
        <f t="shared" si="12"/>
        <v>0</v>
      </c>
      <c r="AE71" s="13"/>
      <c r="AF71" s="10">
        <f t="shared" si="13"/>
        <v>0</v>
      </c>
      <c r="AG71" s="13"/>
      <c r="AH71" s="10">
        <f t="shared" si="14"/>
        <v>0</v>
      </c>
      <c r="AI71" s="13"/>
      <c r="AJ71" s="23"/>
      <c r="AL71" s="42"/>
      <c r="AM71" s="42"/>
      <c r="AO71" s="38"/>
      <c r="AR71" s="35"/>
      <c r="AT71" s="35"/>
      <c r="AV71" s="35"/>
      <c r="AX71" s="35"/>
      <c r="AZ71" s="35"/>
      <c r="BB71" s="35"/>
      <c r="BD71" s="35"/>
      <c r="BF71" s="35"/>
      <c r="BH71" s="35"/>
      <c r="BJ71" s="35"/>
      <c r="BL71" s="35"/>
    </row>
    <row r="72" spans="2:64" x14ac:dyDescent="0.2">
      <c r="B72" s="26">
        <f t="shared" si="15"/>
        <v>43</v>
      </c>
      <c r="D72" s="1" t="s">
        <v>114</v>
      </c>
      <c r="F72" s="35">
        <v>1029780.7535093786</v>
      </c>
      <c r="H72" s="35"/>
      <c r="K72" s="29">
        <v>0</v>
      </c>
      <c r="L72" s="35">
        <f t="shared" si="16"/>
        <v>1029780.7535093786</v>
      </c>
      <c r="O72" s="29">
        <v>0</v>
      </c>
      <c r="P72" s="10">
        <f t="shared" si="6"/>
        <v>0</v>
      </c>
      <c r="R72" s="10">
        <f t="shared" si="6"/>
        <v>0</v>
      </c>
      <c r="S72" s="10"/>
      <c r="T72" s="10">
        <f t="shared" si="7"/>
        <v>0</v>
      </c>
      <c r="U72" s="10"/>
      <c r="V72" s="10">
        <f t="shared" si="8"/>
        <v>0</v>
      </c>
      <c r="W72" s="13"/>
      <c r="X72" s="10">
        <f t="shared" si="9"/>
        <v>0</v>
      </c>
      <c r="Y72" s="13"/>
      <c r="Z72" s="10">
        <f t="shared" si="10"/>
        <v>0</v>
      </c>
      <c r="AA72" s="10"/>
      <c r="AB72" s="10">
        <f t="shared" si="11"/>
        <v>1029780.7535093786</v>
      </c>
      <c r="AC72" s="13"/>
      <c r="AD72" s="10">
        <f t="shared" si="12"/>
        <v>0</v>
      </c>
      <c r="AE72" s="13"/>
      <c r="AF72" s="10">
        <f t="shared" si="13"/>
        <v>0</v>
      </c>
      <c r="AG72" s="13"/>
      <c r="AH72" s="10">
        <f t="shared" si="14"/>
        <v>0</v>
      </c>
      <c r="AI72" s="13"/>
      <c r="AJ72" s="23"/>
      <c r="AL72" s="42"/>
      <c r="AM72" s="42"/>
      <c r="AO72" s="38"/>
      <c r="AR72" s="35"/>
      <c r="AT72" s="35"/>
      <c r="AV72" s="35"/>
      <c r="AX72" s="35"/>
      <c r="AZ72" s="35"/>
      <c r="BB72" s="35"/>
      <c r="BD72" s="35"/>
      <c r="BF72" s="35"/>
      <c r="BH72" s="35"/>
      <c r="BJ72" s="35"/>
      <c r="BL72" s="35"/>
    </row>
    <row r="73" spans="2:64" x14ac:dyDescent="0.2">
      <c r="B73" s="26">
        <f>B72+1</f>
        <v>44</v>
      </c>
      <c r="D73" s="1" t="s">
        <v>115</v>
      </c>
      <c r="F73" s="35">
        <v>253810.37950131294</v>
      </c>
      <c r="H73" s="35"/>
      <c r="K73" s="29">
        <v>0</v>
      </c>
      <c r="L73" s="35">
        <f t="shared" si="16"/>
        <v>253810.37950131294</v>
      </c>
      <c r="O73" s="29">
        <v>0</v>
      </c>
      <c r="P73" s="10">
        <f t="shared" si="6"/>
        <v>0</v>
      </c>
      <c r="R73" s="10">
        <f t="shared" si="6"/>
        <v>0</v>
      </c>
      <c r="S73" s="10"/>
      <c r="T73" s="10">
        <f t="shared" si="7"/>
        <v>0</v>
      </c>
      <c r="U73" s="10"/>
      <c r="V73" s="10">
        <f t="shared" si="8"/>
        <v>0</v>
      </c>
      <c r="W73" s="13"/>
      <c r="X73" s="10">
        <f t="shared" si="9"/>
        <v>0</v>
      </c>
      <c r="Y73" s="13"/>
      <c r="Z73" s="10">
        <f t="shared" si="10"/>
        <v>0</v>
      </c>
      <c r="AA73" s="10"/>
      <c r="AB73" s="10">
        <f t="shared" si="11"/>
        <v>0</v>
      </c>
      <c r="AC73" s="13"/>
      <c r="AD73" s="10">
        <f t="shared" si="12"/>
        <v>253810.37950131294</v>
      </c>
      <c r="AE73" s="13"/>
      <c r="AF73" s="10">
        <f t="shared" si="13"/>
        <v>0</v>
      </c>
      <c r="AG73" s="13"/>
      <c r="AH73" s="10">
        <f t="shared" si="14"/>
        <v>0</v>
      </c>
      <c r="AI73" s="13"/>
      <c r="AJ73" s="23"/>
      <c r="AL73" s="42"/>
      <c r="AM73" s="42"/>
      <c r="AO73" s="38"/>
      <c r="AR73" s="35"/>
      <c r="AT73" s="35"/>
      <c r="AV73" s="35"/>
      <c r="AX73" s="35"/>
      <c r="AZ73" s="35"/>
      <c r="BB73" s="35"/>
      <c r="BD73" s="35"/>
      <c r="BF73" s="35"/>
      <c r="BH73" s="35"/>
      <c r="BJ73" s="35"/>
      <c r="BL73" s="35"/>
    </row>
    <row r="74" spans="2:64" x14ac:dyDescent="0.2">
      <c r="B74" s="26">
        <f>B73+1</f>
        <v>45</v>
      </c>
      <c r="D74" s="1" t="s">
        <v>116</v>
      </c>
      <c r="F74" s="35">
        <v>2387.408565560464</v>
      </c>
      <c r="H74" s="35"/>
      <c r="K74" s="29">
        <v>0</v>
      </c>
      <c r="L74" s="35">
        <f t="shared" si="16"/>
        <v>2387.408565560464</v>
      </c>
      <c r="O74" s="29">
        <v>0</v>
      </c>
      <c r="P74" s="10">
        <f t="shared" si="6"/>
        <v>1798.6302208240654</v>
      </c>
      <c r="R74" s="10">
        <f t="shared" si="6"/>
        <v>344.01421847888173</v>
      </c>
      <c r="S74" s="10"/>
      <c r="T74" s="10">
        <f t="shared" si="7"/>
        <v>244.76412625751692</v>
      </c>
      <c r="U74" s="10"/>
      <c r="V74" s="10">
        <f t="shared" si="8"/>
        <v>0</v>
      </c>
      <c r="W74" s="13"/>
      <c r="X74" s="10">
        <f t="shared" si="9"/>
        <v>0</v>
      </c>
      <c r="Y74" s="13"/>
      <c r="Z74" s="10">
        <f t="shared" si="10"/>
        <v>0</v>
      </c>
      <c r="AA74" s="10"/>
      <c r="AB74" s="10">
        <f t="shared" si="11"/>
        <v>0</v>
      </c>
      <c r="AC74" s="13"/>
      <c r="AD74" s="10">
        <f t="shared" si="12"/>
        <v>0</v>
      </c>
      <c r="AE74" s="13"/>
      <c r="AF74" s="10">
        <f t="shared" si="13"/>
        <v>0</v>
      </c>
      <c r="AG74" s="13"/>
      <c r="AH74" s="10">
        <f t="shared" si="14"/>
        <v>0</v>
      </c>
      <c r="AI74" s="13"/>
      <c r="AJ74" s="23"/>
      <c r="AL74" s="42"/>
      <c r="AM74" s="42"/>
      <c r="AO74" s="38"/>
      <c r="AR74" s="35"/>
      <c r="AT74" s="35"/>
      <c r="AV74" s="35"/>
      <c r="AX74" s="35"/>
      <c r="AZ74" s="35"/>
      <c r="BB74" s="35"/>
      <c r="BD74" s="35"/>
      <c r="BF74" s="35"/>
      <c r="BH74" s="35"/>
      <c r="BJ74" s="35"/>
      <c r="BL74" s="35"/>
    </row>
    <row r="75" spans="2:64" x14ac:dyDescent="0.2">
      <c r="B75" s="26">
        <f t="shared" si="15"/>
        <v>46</v>
      </c>
      <c r="D75" s="1" t="s">
        <v>131</v>
      </c>
      <c r="F75" s="36">
        <f>SUM(F62:F74)</f>
        <v>11514244.271743789</v>
      </c>
      <c r="H75" s="36">
        <f>SUM(H62:H74)</f>
        <v>0</v>
      </c>
      <c r="L75" s="36">
        <f>SUM(L62:L74)</f>
        <v>11514244.271743789</v>
      </c>
      <c r="P75" s="15">
        <f>SUM(P62:P74)</f>
        <v>1877861.4767380988</v>
      </c>
      <c r="Q75" s="58"/>
      <c r="R75" s="15">
        <f>SUM(R62:R74)</f>
        <v>359168.34980993345</v>
      </c>
      <c r="S75" s="48"/>
      <c r="T75" s="15">
        <f>SUM(T62:T74)</f>
        <v>1903407.6659244965</v>
      </c>
      <c r="U75" s="48"/>
      <c r="V75" s="15">
        <f>SUM(V62:V74)</f>
        <v>0</v>
      </c>
      <c r="W75" s="48"/>
      <c r="X75" s="15">
        <f>SUM(X62:X74)</f>
        <v>2562756.4998644809</v>
      </c>
      <c r="Y75" s="48"/>
      <c r="Z75" s="15">
        <f>SUM(Z62:Z74)</f>
        <v>3496978.1869334034</v>
      </c>
      <c r="AA75" s="48"/>
      <c r="AB75" s="15">
        <f>SUM(AB62:AB74)</f>
        <v>1029780.7535093786</v>
      </c>
      <c r="AC75" s="48"/>
      <c r="AD75" s="15">
        <f>SUM(AD62:AD74)</f>
        <v>284291.33896399941</v>
      </c>
      <c r="AE75" s="48"/>
      <c r="AF75" s="15">
        <f>SUM(AF62:AF74)</f>
        <v>0</v>
      </c>
      <c r="AG75" s="48"/>
      <c r="AH75" s="15">
        <f>SUM(AH62:AH74)</f>
        <v>0</v>
      </c>
      <c r="AI75" s="48"/>
      <c r="AJ75" s="23"/>
      <c r="AK75" s="5"/>
      <c r="AL75" s="42"/>
      <c r="AM75" s="42"/>
      <c r="AO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</row>
    <row r="76" spans="2:64" x14ac:dyDescent="0.2">
      <c r="AJ76" s="5"/>
      <c r="AL76" s="42"/>
      <c r="AM76" s="42"/>
    </row>
    <row r="77" spans="2:64" x14ac:dyDescent="0.2">
      <c r="B77" s="26">
        <f>B75+1</f>
        <v>47</v>
      </c>
      <c r="D77" s="1" t="s">
        <v>119</v>
      </c>
      <c r="F77" s="35">
        <v>339631.78055670322</v>
      </c>
      <c r="H77" s="35"/>
      <c r="K77" s="29">
        <v>0</v>
      </c>
      <c r="L77" s="35">
        <f t="shared" ref="L77" si="17">F77-H77</f>
        <v>339631.78055670322</v>
      </c>
      <c r="O77" s="29">
        <v>0</v>
      </c>
      <c r="P77" s="10">
        <f t="shared" ref="P77:R77" si="18">P33+P55</f>
        <v>45104.563335062936</v>
      </c>
      <c r="R77" s="10">
        <f t="shared" si="18"/>
        <v>8626.904477582817</v>
      </c>
      <c r="S77" s="10"/>
      <c r="T77" s="10">
        <f t="shared" ref="T77" si="19">T33+T55</f>
        <v>45756.106625349355</v>
      </c>
      <c r="U77" s="10"/>
      <c r="V77" s="10">
        <f t="shared" ref="V77" si="20">V33+V55</f>
        <v>14147.005606596327</v>
      </c>
      <c r="W77" s="13"/>
      <c r="X77" s="10">
        <f t="shared" ref="X77" si="21">X33+X55</f>
        <v>60411.578033000369</v>
      </c>
      <c r="Y77" s="13"/>
      <c r="Z77" s="10">
        <f t="shared" ref="Z77" si="22">Z33+Z55</f>
        <v>83401.654092778408</v>
      </c>
      <c r="AA77" s="10"/>
      <c r="AB77" s="10">
        <f t="shared" ref="AB77" si="23">AB33+AB55</f>
        <v>29977.671345172002</v>
      </c>
      <c r="AC77" s="13"/>
      <c r="AD77" s="10">
        <f t="shared" ref="AD77" si="24">AD33+AD55</f>
        <v>7351.9157141135029</v>
      </c>
      <c r="AE77" s="13"/>
      <c r="AF77" s="10">
        <f t="shared" ref="AF77" si="25">AF33+AF55</f>
        <v>44854.381327047551</v>
      </c>
      <c r="AG77" s="13"/>
      <c r="AH77" s="10">
        <f t="shared" ref="AH77" si="26">AH33+AH55</f>
        <v>0</v>
      </c>
      <c r="AI77" s="13"/>
      <c r="AJ77" s="23"/>
      <c r="AL77" s="42"/>
      <c r="AM77" s="42"/>
    </row>
    <row r="78" spans="2:64" x14ac:dyDescent="0.2">
      <c r="AJ78" s="5"/>
      <c r="AL78" s="42"/>
      <c r="AM78" s="42"/>
    </row>
    <row r="79" spans="2:64" x14ac:dyDescent="0.2">
      <c r="B79" s="26">
        <f>B77+1</f>
        <v>48</v>
      </c>
      <c r="D79" s="1" t="s">
        <v>132</v>
      </c>
      <c r="F79" s="36">
        <f>F75+F77</f>
        <v>11853876.052300492</v>
      </c>
      <c r="H79" s="36">
        <f>H75+H77</f>
        <v>0</v>
      </c>
      <c r="L79" s="36">
        <f>L75+L77</f>
        <v>11853876.052300492</v>
      </c>
      <c r="P79" s="45">
        <f>P75+P77</f>
        <v>1922966.0400731617</v>
      </c>
      <c r="Q79" s="16"/>
      <c r="R79" s="45">
        <f>R75+R77</f>
        <v>367795.25428751629</v>
      </c>
      <c r="S79" s="5"/>
      <c r="T79" s="45">
        <f>T75+T77</f>
        <v>1949163.7725498457</v>
      </c>
      <c r="U79" s="5"/>
      <c r="V79" s="45">
        <f>V75+V77</f>
        <v>14147.005606596327</v>
      </c>
      <c r="W79" s="5"/>
      <c r="X79" s="45">
        <f>X75+X77</f>
        <v>2623168.0778974812</v>
      </c>
      <c r="Y79" s="5"/>
      <c r="Z79" s="45">
        <f>Z75+Z77</f>
        <v>3580379.8410261818</v>
      </c>
      <c r="AA79" s="5"/>
      <c r="AB79" s="45">
        <f>AB75+AB77</f>
        <v>1059758.4248545507</v>
      </c>
      <c r="AC79" s="5"/>
      <c r="AD79" s="45">
        <f>AD75+AD77</f>
        <v>291643.25467811292</v>
      </c>
      <c r="AE79" s="5"/>
      <c r="AF79" s="45">
        <f>AF75+AF77</f>
        <v>44854.381327047551</v>
      </c>
      <c r="AG79" s="5"/>
      <c r="AH79" s="45">
        <f>AH75+AH77</f>
        <v>0</v>
      </c>
      <c r="AI79" s="5"/>
      <c r="AJ79" s="5"/>
      <c r="AL79" s="42"/>
      <c r="AM79" s="42"/>
    </row>
    <row r="80" spans="2:64" x14ac:dyDescent="0.2">
      <c r="D80" s="8"/>
      <c r="E80" s="8"/>
      <c r="F80" s="11"/>
      <c r="H80" s="11"/>
      <c r="L80" s="11"/>
      <c r="AL80" s="42"/>
      <c r="AM80" s="42"/>
    </row>
    <row r="81" spans="2:39" x14ac:dyDescent="0.2">
      <c r="E81" s="26"/>
      <c r="F81" s="19"/>
      <c r="G81" s="19"/>
      <c r="H81" s="19"/>
      <c r="I81" s="19"/>
      <c r="J81" s="19"/>
      <c r="K81" s="29"/>
      <c r="L81" s="19"/>
      <c r="M81" s="19"/>
      <c r="AL81" s="42"/>
      <c r="AM81" s="42"/>
    </row>
    <row r="82" spans="2:39" x14ac:dyDescent="0.2">
      <c r="D82" s="8" t="s">
        <v>133</v>
      </c>
      <c r="E82" s="26"/>
      <c r="F82" s="19"/>
      <c r="G82" s="19"/>
      <c r="H82" s="19"/>
      <c r="I82" s="19"/>
      <c r="J82" s="19"/>
      <c r="K82" s="29"/>
      <c r="L82" s="19"/>
      <c r="M82" s="19"/>
      <c r="AL82" s="42"/>
      <c r="AM82" s="42"/>
    </row>
    <row r="83" spans="2:39" x14ac:dyDescent="0.2">
      <c r="N83" s="1"/>
      <c r="AL83" s="42"/>
      <c r="AM83" s="42"/>
    </row>
    <row r="84" spans="2:39" x14ac:dyDescent="0.2">
      <c r="B84" s="26">
        <f>B79+1</f>
        <v>49</v>
      </c>
      <c r="D84" s="1" t="s">
        <v>134</v>
      </c>
      <c r="F84" s="35">
        <v>84076.885985193789</v>
      </c>
      <c r="H84" s="35"/>
      <c r="K84" s="29">
        <v>0</v>
      </c>
      <c r="L84" s="35">
        <f t="shared" ref="L84:L88" si="27">F84-H84</f>
        <v>84076.885985193789</v>
      </c>
      <c r="N84" s="26" t="s">
        <v>312</v>
      </c>
      <c r="O84" s="29">
        <v>38</v>
      </c>
      <c r="P84" s="10">
        <v>13701.831418024027</v>
      </c>
      <c r="R84" s="10">
        <v>2620.6747626209221</v>
      </c>
      <c r="S84" s="10"/>
      <c r="T84" s="10">
        <v>13899.756764484689</v>
      </c>
      <c r="U84" s="10"/>
      <c r="V84" s="10">
        <v>0</v>
      </c>
      <c r="W84" s="13"/>
      <c r="X84" s="10">
        <v>18717.100864597876</v>
      </c>
      <c r="Y84" s="13"/>
      <c r="Z84" s="10">
        <v>25540.192152314237</v>
      </c>
      <c r="AA84" s="10"/>
      <c r="AB84" s="10">
        <v>7521.0072563959484</v>
      </c>
      <c r="AC84" s="13"/>
      <c r="AD84" s="10">
        <v>2076.3227667560855</v>
      </c>
      <c r="AE84" s="13"/>
      <c r="AF84" s="10">
        <v>0</v>
      </c>
      <c r="AG84" s="13"/>
      <c r="AH84" s="10">
        <v>0</v>
      </c>
      <c r="AI84" s="13"/>
      <c r="AJ84" s="23"/>
      <c r="AL84" s="42"/>
      <c r="AM84" s="42"/>
    </row>
    <row r="85" spans="2:39" x14ac:dyDescent="0.2">
      <c r="B85" s="26">
        <f>B84+1</f>
        <v>50</v>
      </c>
      <c r="D85" s="1" t="s">
        <v>136</v>
      </c>
      <c r="F85" s="35">
        <v>-3989.230434967275</v>
      </c>
      <c r="H85" s="35"/>
      <c r="K85" s="29">
        <v>0</v>
      </c>
      <c r="L85" s="35">
        <f t="shared" si="27"/>
        <v>-3989.230434967275</v>
      </c>
      <c r="N85" s="26" t="s">
        <v>312</v>
      </c>
      <c r="O85" s="29">
        <v>38</v>
      </c>
      <c r="P85" s="10">
        <v>-650.11640556238035</v>
      </c>
      <c r="R85" s="10">
        <v>-124.34422850816676</v>
      </c>
      <c r="S85" s="10"/>
      <c r="T85" s="10">
        <v>-659.50745051724903</v>
      </c>
      <c r="U85" s="10"/>
      <c r="V85" s="10">
        <v>0</v>
      </c>
      <c r="W85" s="13"/>
      <c r="X85" s="10">
        <v>-888.07794851673282</v>
      </c>
      <c r="Y85" s="13"/>
      <c r="Z85" s="10">
        <v>-1211.8159545878841</v>
      </c>
      <c r="AA85" s="10"/>
      <c r="AB85" s="10">
        <v>-356.85231080166398</v>
      </c>
      <c r="AC85" s="13"/>
      <c r="AD85" s="10">
        <v>-98.516136473197719</v>
      </c>
      <c r="AE85" s="13"/>
      <c r="AF85" s="10">
        <v>0</v>
      </c>
      <c r="AG85" s="13"/>
      <c r="AH85" s="10">
        <v>0</v>
      </c>
      <c r="AI85" s="13"/>
      <c r="AJ85" s="23"/>
      <c r="AL85" s="42"/>
      <c r="AM85" s="42"/>
    </row>
    <row r="86" spans="2:39" x14ac:dyDescent="0.2">
      <c r="B86" s="26">
        <f t="shared" ref="B86:B89" si="28">B85+1</f>
        <v>51</v>
      </c>
      <c r="D86" s="1" t="s">
        <v>137</v>
      </c>
      <c r="F86" s="35">
        <v>-47296.412746348738</v>
      </c>
      <c r="H86" s="35"/>
      <c r="K86" s="29">
        <v>0</v>
      </c>
      <c r="L86" s="35">
        <f t="shared" si="27"/>
        <v>-47296.412746348738</v>
      </c>
      <c r="N86" s="26" t="s">
        <v>312</v>
      </c>
      <c r="O86" s="29">
        <v>38</v>
      </c>
      <c r="P86" s="10">
        <v>-7707.7958648691683</v>
      </c>
      <c r="R86" s="10">
        <v>-1474.2281876220577</v>
      </c>
      <c r="S86" s="10"/>
      <c r="T86" s="10">
        <v>-7819.1363215175752</v>
      </c>
      <c r="U86" s="10"/>
      <c r="V86" s="10">
        <v>0</v>
      </c>
      <c r="W86" s="13"/>
      <c r="X86" s="10">
        <v>-10529.073686945991</v>
      </c>
      <c r="Y86" s="13"/>
      <c r="Z86" s="10">
        <v>-14367.319335181333</v>
      </c>
      <c r="AA86" s="10"/>
      <c r="AB86" s="10">
        <v>-4230.849647897634</v>
      </c>
      <c r="AC86" s="13"/>
      <c r="AD86" s="10">
        <v>-1168.0097023149788</v>
      </c>
      <c r="AE86" s="13"/>
      <c r="AF86" s="10">
        <v>0</v>
      </c>
      <c r="AG86" s="13"/>
      <c r="AH86" s="10">
        <v>0</v>
      </c>
      <c r="AI86" s="13"/>
      <c r="AJ86" s="23"/>
      <c r="AL86" s="42"/>
      <c r="AM86" s="42"/>
    </row>
    <row r="87" spans="2:39" x14ac:dyDescent="0.2">
      <c r="B87" s="26">
        <f t="shared" si="28"/>
        <v>52</v>
      </c>
      <c r="D87" s="1" t="s">
        <v>138</v>
      </c>
      <c r="F87" s="35">
        <v>0</v>
      </c>
      <c r="H87" s="35"/>
      <c r="K87" s="29">
        <v>0</v>
      </c>
      <c r="L87" s="35">
        <f t="shared" si="27"/>
        <v>0</v>
      </c>
      <c r="O87" s="29">
        <v>0</v>
      </c>
      <c r="P87" s="10">
        <v>0</v>
      </c>
      <c r="R87" s="10">
        <v>0</v>
      </c>
      <c r="S87" s="10"/>
      <c r="T87" s="10">
        <v>0</v>
      </c>
      <c r="U87" s="10"/>
      <c r="V87" s="10">
        <v>0</v>
      </c>
      <c r="W87" s="13"/>
      <c r="X87" s="10">
        <v>0</v>
      </c>
      <c r="Y87" s="13"/>
      <c r="Z87" s="10">
        <v>0</v>
      </c>
      <c r="AA87" s="10"/>
      <c r="AB87" s="10">
        <v>0</v>
      </c>
      <c r="AC87" s="13"/>
      <c r="AD87" s="10">
        <v>0</v>
      </c>
      <c r="AE87" s="13"/>
      <c r="AF87" s="10">
        <v>0</v>
      </c>
      <c r="AG87" s="13"/>
      <c r="AH87" s="10">
        <v>0</v>
      </c>
      <c r="AI87" s="13"/>
      <c r="AJ87" s="23"/>
      <c r="AL87" s="42"/>
      <c r="AM87" s="42"/>
    </row>
    <row r="88" spans="2:39" x14ac:dyDescent="0.2">
      <c r="B88" s="26">
        <f t="shared" si="28"/>
        <v>53</v>
      </c>
      <c r="D88" s="1" t="s">
        <v>139</v>
      </c>
      <c r="F88" s="35">
        <v>-102473.00891693014</v>
      </c>
      <c r="H88" s="35"/>
      <c r="K88" s="29">
        <v>0</v>
      </c>
      <c r="L88" s="35">
        <f t="shared" si="27"/>
        <v>-102473.00891693014</v>
      </c>
      <c r="N88" s="26" t="s">
        <v>312</v>
      </c>
      <c r="O88" s="29">
        <v>38</v>
      </c>
      <c r="P88" s="10">
        <v>-16699.808474408892</v>
      </c>
      <c r="R88" s="10">
        <v>-3194.0815263510085</v>
      </c>
      <c r="S88" s="10"/>
      <c r="T88" s="10">
        <v>-16941.040122739942</v>
      </c>
      <c r="U88" s="10"/>
      <c r="V88" s="10">
        <v>0</v>
      </c>
      <c r="W88" s="13"/>
      <c r="X88" s="10">
        <v>-22812.424857585527</v>
      </c>
      <c r="Y88" s="13"/>
      <c r="Z88" s="10">
        <v>-31128.416656928752</v>
      </c>
      <c r="AA88" s="10"/>
      <c r="AB88" s="10">
        <v>-9166.6126143715774</v>
      </c>
      <c r="AC88" s="13"/>
      <c r="AD88" s="10">
        <v>-2530.6246645444312</v>
      </c>
      <c r="AE88" s="13"/>
      <c r="AF88" s="10">
        <v>0</v>
      </c>
      <c r="AG88" s="13"/>
      <c r="AH88" s="10">
        <v>0</v>
      </c>
      <c r="AI88" s="13"/>
      <c r="AJ88" s="23"/>
      <c r="AL88" s="42"/>
      <c r="AM88" s="42"/>
    </row>
    <row r="89" spans="2:39" x14ac:dyDescent="0.2">
      <c r="B89" s="26">
        <f t="shared" si="28"/>
        <v>54</v>
      </c>
      <c r="D89" s="1" t="s">
        <v>140</v>
      </c>
      <c r="F89" s="36">
        <f>SUM(F81:F88)</f>
        <v>-69681.766113052363</v>
      </c>
      <c r="H89" s="36">
        <f>SUM(H81:H88)</f>
        <v>0</v>
      </c>
      <c r="L89" s="36">
        <f>SUM(L81:L88)</f>
        <v>-69681.766113052363</v>
      </c>
      <c r="P89" s="15">
        <f>SUM(P81:P88)</f>
        <v>-11355.889326816414</v>
      </c>
      <c r="Q89" s="48"/>
      <c r="R89" s="15">
        <f>SUM(R81:R88)</f>
        <v>-2171.979179860311</v>
      </c>
      <c r="S89" s="48"/>
      <c r="T89" s="15">
        <f>SUM(T81:T88)</f>
        <v>-11519.927130290076</v>
      </c>
      <c r="U89" s="48"/>
      <c r="V89" s="15">
        <f>SUM(V81:V88)</f>
        <v>0</v>
      </c>
      <c r="W89" s="48"/>
      <c r="X89" s="15">
        <f>SUM(X81:X88)</f>
        <v>-15512.475628450375</v>
      </c>
      <c r="Y89" s="48"/>
      <c r="Z89" s="15">
        <f>SUM(Z81:Z88)</f>
        <v>-21167.35979438373</v>
      </c>
      <c r="AA89" s="48"/>
      <c r="AB89" s="15">
        <f>SUM(AB81:AB88)</f>
        <v>-6233.3073166749273</v>
      </c>
      <c r="AC89" s="48"/>
      <c r="AD89" s="15">
        <f>SUM(AD81:AD88)</f>
        <v>-1720.8277365765223</v>
      </c>
      <c r="AE89" s="48"/>
      <c r="AF89" s="15">
        <f>SUM(AF81:AF88)</f>
        <v>0</v>
      </c>
      <c r="AG89" s="48"/>
      <c r="AH89" s="15">
        <f>SUM(AH81:AH88)</f>
        <v>0</v>
      </c>
      <c r="AI89" s="48"/>
      <c r="AJ89" s="23"/>
      <c r="AL89" s="42"/>
      <c r="AM89" s="42"/>
    </row>
    <row r="90" spans="2:39" x14ac:dyDescent="0.2">
      <c r="AL90" s="42"/>
      <c r="AM90" s="42"/>
    </row>
    <row r="91" spans="2:39" x14ac:dyDescent="0.2">
      <c r="AL91" s="42"/>
      <c r="AM91" s="42"/>
    </row>
    <row r="92" spans="2:39" x14ac:dyDescent="0.2">
      <c r="B92" s="26">
        <f>B89+1</f>
        <v>55</v>
      </c>
      <c r="D92" s="1" t="s">
        <v>141</v>
      </c>
      <c r="F92" s="36">
        <f>F79+F89</f>
        <v>11784194.28618744</v>
      </c>
      <c r="H92" s="36">
        <f>H79+H89</f>
        <v>0</v>
      </c>
      <c r="L92" s="36">
        <f>L79+L89</f>
        <v>11784194.28618744</v>
      </c>
      <c r="P92" s="59">
        <f>P79+P89</f>
        <v>1911610.1507463453</v>
      </c>
      <c r="Q92" s="16"/>
      <c r="R92" s="45">
        <f>R79+R89</f>
        <v>365623.27510765597</v>
      </c>
      <c r="S92" s="5"/>
      <c r="T92" s="45">
        <f>T79+T89</f>
        <v>1937643.8454195557</v>
      </c>
      <c r="U92" s="5"/>
      <c r="V92" s="45">
        <f>V79+V89</f>
        <v>14147.005606596327</v>
      </c>
      <c r="W92" s="5"/>
      <c r="X92" s="45">
        <f>X79+X89</f>
        <v>2607655.6022690306</v>
      </c>
      <c r="Y92" s="5"/>
      <c r="Z92" s="45">
        <f>Z79+Z89</f>
        <v>3559212.481231798</v>
      </c>
      <c r="AA92" s="5"/>
      <c r="AB92" s="45">
        <f>AB79+AB89</f>
        <v>1053525.1175378759</v>
      </c>
      <c r="AC92" s="5"/>
      <c r="AD92" s="45">
        <f>AD79+AD89</f>
        <v>289922.42694153643</v>
      </c>
      <c r="AE92" s="5"/>
      <c r="AF92" s="45">
        <f>AF79+AF89</f>
        <v>44854.381327047551</v>
      </c>
      <c r="AG92" s="5"/>
      <c r="AH92" s="45">
        <f>AH79+AH89</f>
        <v>0</v>
      </c>
      <c r="AI92" s="5"/>
      <c r="AJ92" s="5"/>
      <c r="AL92" s="42"/>
      <c r="AM92" s="42"/>
    </row>
    <row r="93" spans="2:39" x14ac:dyDescent="0.2">
      <c r="AL93" s="42"/>
      <c r="AM93" s="42"/>
    </row>
    <row r="94" spans="2:39" x14ac:dyDescent="0.2">
      <c r="AL94" s="42"/>
      <c r="AM94" s="42"/>
    </row>
    <row r="95" spans="2:39" x14ac:dyDescent="0.2">
      <c r="B95" s="26">
        <f>B92+1</f>
        <v>56</v>
      </c>
      <c r="D95" s="1" t="s">
        <v>142</v>
      </c>
      <c r="F95" s="123">
        <v>6.0821321807016528E-2</v>
      </c>
      <c r="G95" s="124"/>
      <c r="H95" s="123">
        <v>6.0821321807016528E-2</v>
      </c>
      <c r="I95" s="124"/>
      <c r="J95" s="124"/>
      <c r="K95" s="125"/>
      <c r="L95" s="123">
        <v>6.0821321807016528E-2</v>
      </c>
      <c r="M95" s="124"/>
      <c r="N95" s="134"/>
      <c r="O95" s="125"/>
      <c r="P95" s="127">
        <f>$F$95</f>
        <v>6.0821321807016528E-2</v>
      </c>
      <c r="Q95" s="127"/>
      <c r="R95" s="127">
        <f>$F$95</f>
        <v>6.0821321807016528E-2</v>
      </c>
      <c r="S95" s="127"/>
      <c r="T95" s="127">
        <f>$F$95</f>
        <v>6.0821321807016528E-2</v>
      </c>
      <c r="U95" s="127"/>
      <c r="V95" s="127">
        <f>$F$95</f>
        <v>6.0821321807016528E-2</v>
      </c>
      <c r="W95" s="127"/>
      <c r="X95" s="127">
        <f>$F$95</f>
        <v>6.0821321807016528E-2</v>
      </c>
      <c r="Y95" s="127"/>
      <c r="Z95" s="127">
        <f>$F$95</f>
        <v>6.0821321807016528E-2</v>
      </c>
      <c r="AA95" s="127"/>
      <c r="AB95" s="127">
        <f>$F$95</f>
        <v>6.0821321807016528E-2</v>
      </c>
      <c r="AC95" s="127"/>
      <c r="AD95" s="127">
        <f>$F$95</f>
        <v>6.0821321807016528E-2</v>
      </c>
      <c r="AE95" s="127"/>
      <c r="AF95" s="127">
        <f>$F$95</f>
        <v>6.0821321807016528E-2</v>
      </c>
      <c r="AG95" s="127"/>
      <c r="AH95" s="127">
        <f>$F$95</f>
        <v>6.0821321807016528E-2</v>
      </c>
      <c r="AJ95" s="60"/>
      <c r="AL95" s="42"/>
      <c r="AM95" s="42"/>
    </row>
    <row r="96" spans="2:39" x14ac:dyDescent="0.2">
      <c r="AL96" s="42"/>
      <c r="AM96" s="42"/>
    </row>
    <row r="97" spans="2:60" x14ac:dyDescent="0.2">
      <c r="B97" s="26">
        <f>B95+1</f>
        <v>57</v>
      </c>
      <c r="D97" s="1" t="s">
        <v>143</v>
      </c>
      <c r="F97" s="36">
        <f>F92*F95</f>
        <v>716730.27291661175</v>
      </c>
      <c r="H97" s="36">
        <f>H92*H95</f>
        <v>0</v>
      </c>
      <c r="L97" s="36">
        <f>L92*L95</f>
        <v>716730.27291661175</v>
      </c>
      <c r="N97" s="61"/>
      <c r="P97" s="45">
        <f>P92*P95</f>
        <v>116266.65614810285</v>
      </c>
      <c r="R97" s="45">
        <f>R92*R95</f>
        <v>22237.69087545808</v>
      </c>
      <c r="S97" s="10"/>
      <c r="T97" s="45">
        <f>T92*T95</f>
        <v>117850.05986964778</v>
      </c>
      <c r="U97" s="10"/>
      <c r="V97" s="45">
        <f>V92*V95</f>
        <v>860.43958060446232</v>
      </c>
      <c r="W97" s="13"/>
      <c r="X97" s="45">
        <f>X92*X95</f>
        <v>158601.06054747422</v>
      </c>
      <c r="Y97" s="13"/>
      <c r="Z97" s="45">
        <f>Z92*Z95</f>
        <v>216476.00770054894</v>
      </c>
      <c r="AA97" s="10"/>
      <c r="AB97" s="45">
        <f>AB92*AB95</f>
        <v>64076.790205546058</v>
      </c>
      <c r="AC97" s="13"/>
      <c r="AD97" s="45">
        <f>AD92*AD95</f>
        <v>17633.465228082427</v>
      </c>
      <c r="AE97" s="13"/>
      <c r="AF97" s="45">
        <f>AF92*AF95</f>
        <v>2728.1027611469922</v>
      </c>
      <c r="AG97" s="13"/>
      <c r="AH97" s="45">
        <f>AH92*AH95</f>
        <v>0</v>
      </c>
      <c r="AI97" s="13"/>
      <c r="AJ97" s="5"/>
      <c r="AL97" s="42"/>
      <c r="AM97" s="42"/>
    </row>
    <row r="98" spans="2:60" x14ac:dyDescent="0.2">
      <c r="F98" s="35"/>
      <c r="H98" s="35"/>
      <c r="L98" s="35"/>
      <c r="AL98" s="42"/>
      <c r="AM98" s="42"/>
    </row>
    <row r="99" spans="2:60" x14ac:dyDescent="0.2">
      <c r="F99" s="35"/>
      <c r="H99" s="35"/>
      <c r="L99" s="35"/>
      <c r="AL99" s="42"/>
      <c r="AM99" s="42"/>
    </row>
    <row r="100" spans="2:60" x14ac:dyDescent="0.2">
      <c r="D100" s="8" t="s">
        <v>21</v>
      </c>
      <c r="AL100" s="42"/>
      <c r="AM100" s="42"/>
    </row>
    <row r="101" spans="2:60" x14ac:dyDescent="0.2">
      <c r="AL101" s="42"/>
      <c r="AM101" s="42"/>
    </row>
    <row r="102" spans="2:60" x14ac:dyDescent="0.2">
      <c r="B102" s="26">
        <f>B97+1</f>
        <v>58</v>
      </c>
      <c r="D102" s="1" t="s">
        <v>144</v>
      </c>
      <c r="F102" s="35">
        <v>565624.78092949442</v>
      </c>
      <c r="H102" s="35"/>
      <c r="J102" s="19"/>
      <c r="K102" s="29">
        <v>0</v>
      </c>
      <c r="L102" s="35">
        <f t="shared" ref="L102:L103" si="29">F102-H102</f>
        <v>565624.78092949442</v>
      </c>
      <c r="N102" s="26" t="s">
        <v>313</v>
      </c>
      <c r="O102" s="29">
        <v>23</v>
      </c>
      <c r="P102" s="10">
        <v>65950.711314555854</v>
      </c>
      <c r="R102" s="10">
        <v>12614.033806575584</v>
      </c>
      <c r="S102" s="10"/>
      <c r="T102" s="10">
        <v>66903.380851059526</v>
      </c>
      <c r="U102" s="10"/>
      <c r="V102" s="10">
        <v>0</v>
      </c>
      <c r="W102" s="13"/>
      <c r="X102" s="10">
        <v>87870.752514497537</v>
      </c>
      <c r="Y102" s="13"/>
      <c r="Z102" s="10">
        <v>167835.0176424954</v>
      </c>
      <c r="AA102" s="10"/>
      <c r="AB102" s="10">
        <v>150968.24809454844</v>
      </c>
      <c r="AC102" s="13"/>
      <c r="AD102" s="10">
        <v>13482.636705762123</v>
      </c>
      <c r="AE102" s="13"/>
      <c r="AF102" s="10">
        <v>0</v>
      </c>
      <c r="AG102" s="13"/>
      <c r="AH102" s="10">
        <v>0</v>
      </c>
      <c r="AI102" s="13"/>
      <c r="AJ102" s="23"/>
      <c r="AL102" s="42"/>
      <c r="AM102" s="42"/>
    </row>
    <row r="103" spans="2:60" x14ac:dyDescent="0.2">
      <c r="B103" s="26">
        <f>B102+1</f>
        <v>59</v>
      </c>
      <c r="D103" s="1" t="s">
        <v>119</v>
      </c>
      <c r="F103" s="51">
        <v>47226.529641032546</v>
      </c>
      <c r="H103" s="51"/>
      <c r="K103" s="29">
        <v>0</v>
      </c>
      <c r="L103" s="51">
        <f t="shared" si="29"/>
        <v>47226.529641032546</v>
      </c>
      <c r="N103" s="26" t="s">
        <v>311</v>
      </c>
      <c r="O103" s="29">
        <v>26</v>
      </c>
      <c r="P103" s="10">
        <v>6271.8865525411084</v>
      </c>
      <c r="R103" s="10">
        <v>1199.5896242486667</v>
      </c>
      <c r="S103" s="10"/>
      <c r="T103" s="10">
        <v>6362.4850485378329</v>
      </c>
      <c r="U103" s="10"/>
      <c r="V103" s="10">
        <v>1967.1715600838188</v>
      </c>
      <c r="W103" s="13"/>
      <c r="X103" s="10">
        <v>8400.3598719782221</v>
      </c>
      <c r="Y103" s="13"/>
      <c r="Z103" s="10">
        <v>11597.179400194987</v>
      </c>
      <c r="AA103" s="10"/>
      <c r="AB103" s="10">
        <v>4168.4596831053404</v>
      </c>
      <c r="AC103" s="13"/>
      <c r="AD103" s="10">
        <v>1022.2996941624154</v>
      </c>
      <c r="AE103" s="13"/>
      <c r="AF103" s="10">
        <v>6237.0982061801624</v>
      </c>
      <c r="AG103" s="13"/>
      <c r="AH103" s="10">
        <v>0</v>
      </c>
      <c r="AI103" s="13"/>
      <c r="AJ103" s="23"/>
      <c r="AL103" s="42"/>
      <c r="AM103" s="42"/>
    </row>
    <row r="104" spans="2:60" x14ac:dyDescent="0.2">
      <c r="B104" s="26">
        <f>B103+1</f>
        <v>60</v>
      </c>
      <c r="D104" s="1" t="s">
        <v>146</v>
      </c>
      <c r="F104" s="36">
        <f>F102+F103</f>
        <v>612851.31057052698</v>
      </c>
      <c r="H104" s="36">
        <f>H102+H103</f>
        <v>0</v>
      </c>
      <c r="L104" s="36">
        <f>L102+L103</f>
        <v>612851.31057052698</v>
      </c>
      <c r="P104" s="45">
        <f>P102+P103</f>
        <v>72222.597867096963</v>
      </c>
      <c r="R104" s="45">
        <f>R102+R103</f>
        <v>13813.623430824251</v>
      </c>
      <c r="T104" s="45">
        <f>T102+T103</f>
        <v>73265.865899597353</v>
      </c>
      <c r="V104" s="45">
        <f>V102+V103</f>
        <v>1967.1715600838188</v>
      </c>
      <c r="X104" s="45">
        <f>X102+X103</f>
        <v>96271.112386475754</v>
      </c>
      <c r="Z104" s="45">
        <f>Z102+Z103</f>
        <v>179432.19704269039</v>
      </c>
      <c r="AB104" s="45">
        <f>AB102+AB103</f>
        <v>155136.70777765379</v>
      </c>
      <c r="AD104" s="45">
        <f>AD102+AD103</f>
        <v>14504.936399924538</v>
      </c>
      <c r="AF104" s="45">
        <f>AF102+AF103</f>
        <v>6237.0982061801624</v>
      </c>
      <c r="AH104" s="45">
        <f>AH102+AH103</f>
        <v>0</v>
      </c>
      <c r="AJ104" s="5"/>
      <c r="AL104" s="42"/>
      <c r="AM104" s="42"/>
    </row>
    <row r="105" spans="2:60" x14ac:dyDescent="0.2">
      <c r="AL105" s="42"/>
      <c r="AM105" s="42"/>
    </row>
    <row r="106" spans="2:60" x14ac:dyDescent="0.2">
      <c r="D106" s="8" t="s">
        <v>147</v>
      </c>
      <c r="F106" s="35"/>
      <c r="H106" s="35"/>
      <c r="L106" s="35"/>
      <c r="AL106" s="42"/>
      <c r="AM106" s="42"/>
    </row>
    <row r="107" spans="2:60" x14ac:dyDescent="0.2">
      <c r="F107" s="35"/>
      <c r="H107" s="35"/>
      <c r="L107" s="35"/>
      <c r="AL107" s="42"/>
      <c r="AM107" s="42"/>
    </row>
    <row r="108" spans="2:60" x14ac:dyDescent="0.2">
      <c r="B108" s="26">
        <f>B104+1</f>
        <v>61</v>
      </c>
      <c r="D108" s="1" t="s">
        <v>148</v>
      </c>
      <c r="F108" s="35">
        <v>92491.927807701548</v>
      </c>
      <c r="H108" s="35"/>
      <c r="K108" s="29">
        <v>0</v>
      </c>
      <c r="L108" s="35">
        <f t="shared" ref="L108:L109" si="30">F108-H108</f>
        <v>92491.927807701548</v>
      </c>
      <c r="N108" s="26" t="s">
        <v>314</v>
      </c>
      <c r="O108" s="29">
        <v>47</v>
      </c>
      <c r="P108" s="10">
        <v>15003.869060996582</v>
      </c>
      <c r="R108" s="10">
        <v>2869.7084200071899</v>
      </c>
      <c r="S108" s="10"/>
      <c r="T108" s="10">
        <v>15208.202641197706</v>
      </c>
      <c r="U108" s="10"/>
      <c r="V108" s="10">
        <v>111.03719011100868</v>
      </c>
      <c r="W108" s="13"/>
      <c r="X108" s="10">
        <v>20466.999088356621</v>
      </c>
      <c r="Y108" s="13"/>
      <c r="Z108" s="10">
        <v>27935.590323067208</v>
      </c>
      <c r="AA108" s="10"/>
      <c r="AB108" s="10">
        <v>8268.9207890206326</v>
      </c>
      <c r="AC108" s="13"/>
      <c r="AD108" s="10">
        <v>2275.5466798388866</v>
      </c>
      <c r="AE108" s="13"/>
      <c r="AF108" s="10">
        <v>352.05361510571475</v>
      </c>
      <c r="AG108" s="13"/>
      <c r="AH108" s="10">
        <v>0</v>
      </c>
      <c r="AI108" s="13"/>
      <c r="AJ108" s="23"/>
      <c r="AL108" s="42"/>
      <c r="AM108" s="42"/>
    </row>
    <row r="109" spans="2:60" x14ac:dyDescent="0.2">
      <c r="B109" s="26">
        <f>B108+1</f>
        <v>62</v>
      </c>
      <c r="D109" s="1" t="s">
        <v>150</v>
      </c>
      <c r="F109" s="35">
        <v>95278.782195306019</v>
      </c>
      <c r="H109" s="35"/>
      <c r="K109" s="29">
        <v>0</v>
      </c>
      <c r="L109" s="35">
        <f t="shared" si="30"/>
        <v>95278.782195306019</v>
      </c>
      <c r="N109" s="26" t="s">
        <v>315</v>
      </c>
      <c r="O109" s="29">
        <v>44</v>
      </c>
      <c r="P109" s="10">
        <v>19694.934093863736</v>
      </c>
      <c r="R109" s="10">
        <v>3766.9429112502116</v>
      </c>
      <c r="S109" s="10"/>
      <c r="T109" s="10">
        <v>21290.651503878958</v>
      </c>
      <c r="U109" s="10"/>
      <c r="V109" s="10">
        <v>0</v>
      </c>
      <c r="W109" s="13"/>
      <c r="X109" s="10">
        <v>32109.185356070342</v>
      </c>
      <c r="Y109" s="13"/>
      <c r="Z109" s="10">
        <v>18417.068330242775</v>
      </c>
      <c r="AA109" s="10"/>
      <c r="AB109" s="10">
        <v>0</v>
      </c>
      <c r="AC109" s="13"/>
      <c r="AD109" s="10">
        <v>0</v>
      </c>
      <c r="AE109" s="13"/>
      <c r="AF109" s="10">
        <v>0</v>
      </c>
      <c r="AG109" s="13"/>
      <c r="AH109" s="10">
        <v>0</v>
      </c>
      <c r="AI109" s="13"/>
      <c r="AJ109" s="23"/>
      <c r="AL109" s="42"/>
      <c r="AM109" s="42"/>
    </row>
    <row r="110" spans="2:60" x14ac:dyDescent="0.2">
      <c r="B110" s="26">
        <f>B109+1</f>
        <v>63</v>
      </c>
      <c r="D110" s="1" t="s">
        <v>152</v>
      </c>
      <c r="F110" s="36">
        <f>F108+F109</f>
        <v>187770.71000300755</v>
      </c>
      <c r="H110" s="36">
        <f>H108+H109</f>
        <v>0</v>
      </c>
      <c r="L110" s="36">
        <f>L108+L109</f>
        <v>187770.71000300755</v>
      </c>
      <c r="P110" s="45">
        <f>P108+P109</f>
        <v>34698.803154860318</v>
      </c>
      <c r="R110" s="45">
        <f>R108+R109</f>
        <v>6636.6513312574016</v>
      </c>
      <c r="T110" s="45">
        <f>T108+T109</f>
        <v>36498.854145076664</v>
      </c>
      <c r="V110" s="45">
        <f>V108+V109</f>
        <v>111.03719011100868</v>
      </c>
      <c r="X110" s="45">
        <f>X108+X109</f>
        <v>52576.184444426966</v>
      </c>
      <c r="Z110" s="45">
        <f>Z108+Z109</f>
        <v>46352.658653309983</v>
      </c>
      <c r="AB110" s="45">
        <f>AB108+AB109</f>
        <v>8268.9207890206326</v>
      </c>
      <c r="AD110" s="45">
        <f>AD108+AD109</f>
        <v>2275.5466798388866</v>
      </c>
      <c r="AF110" s="45">
        <f>AF108+AF109</f>
        <v>352.05361510571475</v>
      </c>
      <c r="AH110" s="45">
        <f>AH108+AH109</f>
        <v>0</v>
      </c>
      <c r="AJ110" s="5"/>
      <c r="AL110" s="42"/>
      <c r="AM110" s="42"/>
    </row>
    <row r="111" spans="2:60" x14ac:dyDescent="0.2">
      <c r="AL111" s="42"/>
      <c r="AM111" s="42"/>
    </row>
    <row r="112" spans="2:60" x14ac:dyDescent="0.2">
      <c r="AL112" s="42"/>
      <c r="AM112" s="42"/>
      <c r="AR112" s="19"/>
      <c r="AT112" s="19"/>
      <c r="AV112" s="19"/>
      <c r="AX112" s="19"/>
      <c r="BH112" s="19"/>
    </row>
    <row r="113" spans="2:64" x14ac:dyDescent="0.2">
      <c r="D113" s="8" t="s">
        <v>153</v>
      </c>
      <c r="AL113" s="42"/>
      <c r="AM113" s="42"/>
      <c r="AO113" s="19"/>
      <c r="AP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</row>
    <row r="114" spans="2:64" x14ac:dyDescent="0.2">
      <c r="AL114" s="42"/>
      <c r="AM114" s="42"/>
      <c r="AO114" s="19"/>
      <c r="AP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L114" s="19"/>
    </row>
    <row r="115" spans="2:64" x14ac:dyDescent="0.2">
      <c r="D115" s="1" t="s">
        <v>8</v>
      </c>
      <c r="AL115" s="42"/>
      <c r="AM115" s="42"/>
    </row>
    <row r="116" spans="2:64" x14ac:dyDescent="0.2">
      <c r="B116" s="26">
        <f>B110+1</f>
        <v>64</v>
      </c>
      <c r="D116" s="12" t="s">
        <v>154</v>
      </c>
      <c r="F116" s="35">
        <v>0</v>
      </c>
      <c r="H116" s="17"/>
      <c r="K116" s="29">
        <v>0</v>
      </c>
      <c r="L116" s="35">
        <f t="shared" ref="L116:L122" si="31">F116-H116</f>
        <v>0</v>
      </c>
      <c r="O116" s="29">
        <v>0</v>
      </c>
      <c r="P116" s="10">
        <v>0</v>
      </c>
      <c r="R116" s="10">
        <v>0</v>
      </c>
      <c r="S116" s="10"/>
      <c r="T116" s="10">
        <v>0</v>
      </c>
      <c r="U116" s="10"/>
      <c r="V116" s="10">
        <v>0</v>
      </c>
      <c r="W116" s="13"/>
      <c r="X116" s="10">
        <v>0</v>
      </c>
      <c r="Y116" s="13"/>
      <c r="Z116" s="10">
        <v>0</v>
      </c>
      <c r="AA116" s="10"/>
      <c r="AB116" s="10">
        <v>0</v>
      </c>
      <c r="AC116" s="13"/>
      <c r="AD116" s="10">
        <v>0</v>
      </c>
      <c r="AE116" s="13"/>
      <c r="AF116" s="10">
        <v>0</v>
      </c>
      <c r="AG116" s="13"/>
      <c r="AH116" s="10">
        <v>0</v>
      </c>
      <c r="AI116" s="13"/>
      <c r="AJ116" s="23"/>
      <c r="AL116" s="42"/>
      <c r="AM116" s="42"/>
      <c r="AO116" s="53"/>
      <c r="AP116" s="55"/>
      <c r="AR116" s="35"/>
      <c r="AT116" s="35"/>
      <c r="AV116" s="35"/>
      <c r="AX116" s="35"/>
      <c r="AZ116" s="35"/>
      <c r="BB116" s="35"/>
      <c r="BD116" s="35"/>
      <c r="BF116" s="35"/>
      <c r="BH116" s="35"/>
      <c r="BJ116" s="35"/>
      <c r="BL116" s="35"/>
    </row>
    <row r="117" spans="2:64" x14ac:dyDescent="0.2">
      <c r="B117" s="26">
        <f t="shared" ref="B117:B122" si="32">B116+1</f>
        <v>65</v>
      </c>
      <c r="D117" s="12" t="s">
        <v>156</v>
      </c>
      <c r="F117" s="35">
        <v>0</v>
      </c>
      <c r="H117" s="17"/>
      <c r="K117" s="29">
        <v>0</v>
      </c>
      <c r="L117" s="35">
        <f t="shared" si="31"/>
        <v>0</v>
      </c>
      <c r="O117" s="29">
        <v>0</v>
      </c>
      <c r="P117" s="10">
        <v>0</v>
      </c>
      <c r="R117" s="10">
        <v>0</v>
      </c>
      <c r="S117" s="10"/>
      <c r="T117" s="10">
        <v>0</v>
      </c>
      <c r="U117" s="10"/>
      <c r="V117" s="10">
        <v>0</v>
      </c>
      <c r="W117" s="13"/>
      <c r="X117" s="10">
        <v>0</v>
      </c>
      <c r="Y117" s="13"/>
      <c r="Z117" s="10">
        <v>0</v>
      </c>
      <c r="AA117" s="10"/>
      <c r="AB117" s="10">
        <v>0</v>
      </c>
      <c r="AC117" s="13"/>
      <c r="AD117" s="10">
        <v>0</v>
      </c>
      <c r="AE117" s="13"/>
      <c r="AF117" s="10">
        <v>0</v>
      </c>
      <c r="AG117" s="13"/>
      <c r="AH117" s="10">
        <v>0</v>
      </c>
      <c r="AI117" s="13"/>
      <c r="AJ117" s="23"/>
      <c r="AL117" s="42"/>
      <c r="AM117" s="42"/>
      <c r="AO117" s="53"/>
      <c r="AP117" s="55"/>
      <c r="AR117" s="35"/>
      <c r="AT117" s="35"/>
      <c r="AV117" s="35"/>
      <c r="AX117" s="35"/>
      <c r="AZ117" s="35"/>
      <c r="BB117" s="35"/>
      <c r="BD117" s="35"/>
      <c r="BF117" s="35"/>
      <c r="BH117" s="35"/>
      <c r="BJ117" s="35"/>
      <c r="BL117" s="35"/>
    </row>
    <row r="118" spans="2:64" x14ac:dyDescent="0.2">
      <c r="B118" s="26">
        <f t="shared" si="32"/>
        <v>66</v>
      </c>
      <c r="D118" s="12" t="s">
        <v>158</v>
      </c>
      <c r="F118" s="35">
        <v>16614.592810299422</v>
      </c>
      <c r="H118" s="17"/>
      <c r="K118" s="29">
        <v>0</v>
      </c>
      <c r="L118" s="35">
        <f t="shared" si="31"/>
        <v>16614.592810299422</v>
      </c>
      <c r="N118" s="26" t="s">
        <v>316</v>
      </c>
      <c r="O118" s="29">
        <v>20</v>
      </c>
      <c r="P118" s="10">
        <v>0</v>
      </c>
      <c r="R118" s="10">
        <v>0</v>
      </c>
      <c r="S118" s="10"/>
      <c r="T118" s="10">
        <v>0</v>
      </c>
      <c r="U118" s="10"/>
      <c r="V118" s="10">
        <v>0</v>
      </c>
      <c r="W118" s="13"/>
      <c r="X118" s="10">
        <v>0</v>
      </c>
      <c r="Y118" s="13"/>
      <c r="Z118" s="10">
        <v>0</v>
      </c>
      <c r="AA118" s="10"/>
      <c r="AB118" s="10">
        <v>0</v>
      </c>
      <c r="AC118" s="13"/>
      <c r="AD118" s="10">
        <v>0</v>
      </c>
      <c r="AE118" s="13"/>
      <c r="AF118" s="10">
        <v>0</v>
      </c>
      <c r="AG118" s="13"/>
      <c r="AH118" s="10">
        <v>16614.592810299422</v>
      </c>
      <c r="AI118" s="13"/>
      <c r="AJ118" s="23"/>
      <c r="AL118" s="42"/>
      <c r="AM118" s="42"/>
      <c r="AO118" s="53"/>
      <c r="AP118" s="55"/>
      <c r="AR118" s="35"/>
      <c r="AT118" s="35"/>
      <c r="AV118" s="35"/>
      <c r="AX118" s="35"/>
      <c r="AZ118" s="35"/>
      <c r="BB118" s="35"/>
      <c r="BD118" s="35"/>
      <c r="BF118" s="35"/>
      <c r="BH118" s="35"/>
      <c r="BJ118" s="35"/>
      <c r="BL118" s="35"/>
    </row>
    <row r="119" spans="2:64" x14ac:dyDescent="0.2">
      <c r="B119" s="26">
        <f t="shared" si="32"/>
        <v>67</v>
      </c>
      <c r="D119" s="12" t="s">
        <v>160</v>
      </c>
      <c r="F119" s="35">
        <v>1725.290575876292</v>
      </c>
      <c r="H119" s="17"/>
      <c r="K119" s="29">
        <v>0</v>
      </c>
      <c r="L119" s="35">
        <f t="shared" si="31"/>
        <v>1725.290575876292</v>
      </c>
      <c r="N119" s="26" t="s">
        <v>316</v>
      </c>
      <c r="O119" s="29">
        <v>20</v>
      </c>
      <c r="P119" s="10">
        <v>0</v>
      </c>
      <c r="R119" s="10">
        <v>0</v>
      </c>
      <c r="S119" s="10"/>
      <c r="T119" s="10">
        <v>0</v>
      </c>
      <c r="U119" s="10"/>
      <c r="V119" s="10">
        <v>0</v>
      </c>
      <c r="W119" s="13"/>
      <c r="X119" s="10">
        <v>0</v>
      </c>
      <c r="Y119" s="13"/>
      <c r="Z119" s="10">
        <v>0</v>
      </c>
      <c r="AA119" s="10"/>
      <c r="AB119" s="10">
        <v>0</v>
      </c>
      <c r="AC119" s="13"/>
      <c r="AD119" s="10">
        <v>0</v>
      </c>
      <c r="AE119" s="13"/>
      <c r="AF119" s="10">
        <v>0</v>
      </c>
      <c r="AG119" s="13"/>
      <c r="AH119" s="10">
        <v>1725.290575876292</v>
      </c>
      <c r="AI119" s="13"/>
      <c r="AJ119" s="23"/>
      <c r="AL119" s="42"/>
      <c r="AM119" s="42"/>
      <c r="AO119" s="53"/>
      <c r="AP119" s="55"/>
      <c r="AR119" s="35"/>
      <c r="AT119" s="35"/>
      <c r="AV119" s="35"/>
      <c r="AX119" s="35"/>
      <c r="AZ119" s="35"/>
      <c r="BB119" s="35"/>
      <c r="BD119" s="35"/>
      <c r="BF119" s="35"/>
      <c r="BH119" s="35"/>
      <c r="BJ119" s="35"/>
      <c r="BL119" s="35"/>
    </row>
    <row r="120" spans="2:64" x14ac:dyDescent="0.2">
      <c r="B120" s="26">
        <f t="shared" si="32"/>
        <v>68</v>
      </c>
      <c r="D120" s="12" t="s">
        <v>162</v>
      </c>
      <c r="F120" s="35">
        <v>0</v>
      </c>
      <c r="H120" s="17"/>
      <c r="K120" s="29">
        <v>0</v>
      </c>
      <c r="L120" s="35">
        <f t="shared" si="31"/>
        <v>0</v>
      </c>
      <c r="O120" s="29">
        <v>0</v>
      </c>
      <c r="P120" s="10">
        <v>0</v>
      </c>
      <c r="R120" s="10">
        <v>0</v>
      </c>
      <c r="S120" s="10"/>
      <c r="T120" s="10">
        <v>0</v>
      </c>
      <c r="U120" s="10"/>
      <c r="V120" s="10">
        <v>0</v>
      </c>
      <c r="W120" s="13"/>
      <c r="X120" s="10">
        <v>0</v>
      </c>
      <c r="Y120" s="13"/>
      <c r="Z120" s="10">
        <v>0</v>
      </c>
      <c r="AA120" s="10"/>
      <c r="AB120" s="10">
        <v>0</v>
      </c>
      <c r="AC120" s="13"/>
      <c r="AD120" s="10">
        <v>0</v>
      </c>
      <c r="AE120" s="13"/>
      <c r="AF120" s="10">
        <v>0</v>
      </c>
      <c r="AG120" s="13"/>
      <c r="AH120" s="10">
        <v>0</v>
      </c>
      <c r="AI120" s="13"/>
      <c r="AJ120" s="23"/>
      <c r="AL120" s="42"/>
      <c r="AM120" s="42"/>
      <c r="AO120" s="53"/>
      <c r="AP120" s="55"/>
      <c r="AR120" s="35"/>
      <c r="AT120" s="35"/>
      <c r="AV120" s="35"/>
      <c r="AX120" s="35"/>
      <c r="AZ120" s="35"/>
      <c r="BB120" s="35"/>
      <c r="BD120" s="35"/>
      <c r="BF120" s="35"/>
      <c r="BH120" s="35"/>
      <c r="BJ120" s="35"/>
      <c r="BL120" s="35"/>
    </row>
    <row r="121" spans="2:64" x14ac:dyDescent="0.2">
      <c r="B121" s="26">
        <f t="shared" si="32"/>
        <v>69</v>
      </c>
      <c r="D121" s="12" t="s">
        <v>163</v>
      </c>
      <c r="F121" s="35"/>
      <c r="H121" s="17"/>
      <c r="K121" s="29">
        <v>0</v>
      </c>
      <c r="L121" s="35"/>
      <c r="O121" s="29">
        <v>0</v>
      </c>
      <c r="P121" s="10">
        <v>0</v>
      </c>
      <c r="R121" s="10">
        <v>0</v>
      </c>
      <c r="S121" s="10"/>
      <c r="T121" s="10">
        <v>0</v>
      </c>
      <c r="U121" s="10"/>
      <c r="V121" s="10">
        <v>0</v>
      </c>
      <c r="W121" s="13"/>
      <c r="X121" s="10">
        <v>0</v>
      </c>
      <c r="Y121" s="13"/>
      <c r="Z121" s="10">
        <v>0</v>
      </c>
      <c r="AA121" s="10"/>
      <c r="AB121" s="10">
        <v>0</v>
      </c>
      <c r="AC121" s="13"/>
      <c r="AD121" s="10">
        <v>0</v>
      </c>
      <c r="AE121" s="13"/>
      <c r="AF121" s="10">
        <v>0</v>
      </c>
      <c r="AG121" s="13"/>
      <c r="AH121" s="10">
        <v>0</v>
      </c>
      <c r="AI121" s="13"/>
      <c r="AJ121" s="23"/>
      <c r="AL121" s="42"/>
      <c r="AM121" s="42"/>
      <c r="AO121" s="53"/>
      <c r="AP121" s="55"/>
      <c r="AR121" s="35"/>
      <c r="AT121" s="35"/>
      <c r="AV121" s="35"/>
      <c r="AX121" s="35"/>
      <c r="AZ121" s="35"/>
      <c r="BB121" s="35"/>
      <c r="BD121" s="35"/>
      <c r="BF121" s="35"/>
      <c r="BH121" s="35"/>
      <c r="BJ121" s="35"/>
      <c r="BL121" s="35"/>
    </row>
    <row r="122" spans="2:64" x14ac:dyDescent="0.2">
      <c r="B122" s="26">
        <f t="shared" si="32"/>
        <v>70</v>
      </c>
      <c r="D122" s="12" t="s">
        <v>165</v>
      </c>
      <c r="F122" s="35">
        <v>10709.990086266376</v>
      </c>
      <c r="H122" s="17"/>
      <c r="K122" s="29">
        <v>0</v>
      </c>
      <c r="L122" s="35">
        <f t="shared" si="31"/>
        <v>10709.990086266376</v>
      </c>
      <c r="N122" s="26" t="s">
        <v>317</v>
      </c>
      <c r="O122" s="29">
        <v>59</v>
      </c>
      <c r="P122" s="10">
        <v>10709.990086266376</v>
      </c>
      <c r="R122" s="10">
        <v>0</v>
      </c>
      <c r="S122" s="10"/>
      <c r="T122" s="10">
        <v>0</v>
      </c>
      <c r="U122" s="10"/>
      <c r="V122" s="10">
        <v>0</v>
      </c>
      <c r="W122" s="13"/>
      <c r="X122" s="10">
        <v>0</v>
      </c>
      <c r="Y122" s="13"/>
      <c r="Z122" s="10">
        <v>0</v>
      </c>
      <c r="AA122" s="10"/>
      <c r="AB122" s="10">
        <v>0</v>
      </c>
      <c r="AC122" s="13"/>
      <c r="AD122" s="10">
        <v>0</v>
      </c>
      <c r="AE122" s="13"/>
      <c r="AF122" s="10">
        <v>0</v>
      </c>
      <c r="AG122" s="13"/>
      <c r="AH122" s="10">
        <v>0</v>
      </c>
      <c r="AI122" s="13"/>
      <c r="AJ122" s="23"/>
      <c r="AL122" s="42"/>
      <c r="AM122" s="42"/>
      <c r="AO122" s="53"/>
      <c r="AP122" s="55"/>
      <c r="AR122" s="35"/>
      <c r="AT122" s="35"/>
      <c r="AV122" s="35"/>
      <c r="AX122" s="35"/>
      <c r="AZ122" s="35"/>
      <c r="BB122" s="35"/>
      <c r="BD122" s="35"/>
      <c r="BF122" s="35"/>
      <c r="BH122" s="35"/>
      <c r="BJ122" s="35"/>
      <c r="BL122" s="35"/>
    </row>
    <row r="123" spans="2:64" x14ac:dyDescent="0.2">
      <c r="D123" s="1" t="s">
        <v>9</v>
      </c>
      <c r="O123" s="29"/>
      <c r="AD123" s="13"/>
      <c r="AE123" s="13"/>
      <c r="AF123" s="13"/>
      <c r="AG123" s="13"/>
      <c r="AH123" s="13"/>
      <c r="AJ123" s="23"/>
      <c r="AL123" s="42"/>
      <c r="AM123" s="42"/>
      <c r="AR123" s="35"/>
      <c r="AT123" s="35"/>
      <c r="AV123" s="35"/>
      <c r="AX123" s="35"/>
      <c r="AZ123" s="35"/>
      <c r="BB123" s="35"/>
      <c r="BD123" s="35"/>
      <c r="BF123" s="35"/>
      <c r="BH123" s="35"/>
      <c r="BJ123" s="35"/>
      <c r="BL123" s="35"/>
    </row>
    <row r="124" spans="2:64" x14ac:dyDescent="0.2">
      <c r="B124" s="26">
        <f>B122+1</f>
        <v>71</v>
      </c>
      <c r="D124" s="12" t="s">
        <v>167</v>
      </c>
      <c r="F124" s="35">
        <v>0</v>
      </c>
      <c r="H124" s="17"/>
      <c r="K124" s="29">
        <v>0</v>
      </c>
      <c r="L124" s="35">
        <f t="shared" ref="L124" si="33">F124-H124</f>
        <v>0</v>
      </c>
      <c r="O124" s="29">
        <v>0</v>
      </c>
      <c r="P124" s="10">
        <v>0</v>
      </c>
      <c r="R124" s="10">
        <v>0</v>
      </c>
      <c r="S124" s="10"/>
      <c r="T124" s="10">
        <v>0</v>
      </c>
      <c r="U124" s="10"/>
      <c r="V124" s="10">
        <v>0</v>
      </c>
      <c r="W124" s="13"/>
      <c r="X124" s="10">
        <v>0</v>
      </c>
      <c r="Y124" s="13"/>
      <c r="Z124" s="10">
        <v>0</v>
      </c>
      <c r="AA124" s="10"/>
      <c r="AB124" s="10">
        <v>0</v>
      </c>
      <c r="AC124" s="13"/>
      <c r="AD124" s="10">
        <v>0</v>
      </c>
      <c r="AE124" s="13"/>
      <c r="AF124" s="10">
        <v>0</v>
      </c>
      <c r="AG124" s="13"/>
      <c r="AH124" s="10">
        <v>0</v>
      </c>
      <c r="AI124" s="13"/>
      <c r="AJ124" s="23"/>
      <c r="AL124" s="42"/>
      <c r="AM124" s="42"/>
      <c r="AO124" s="53"/>
      <c r="AP124" s="55"/>
      <c r="AR124" s="35"/>
      <c r="AT124" s="35"/>
      <c r="AV124" s="35"/>
      <c r="AX124" s="35"/>
      <c r="AZ124" s="35"/>
      <c r="BB124" s="35"/>
      <c r="BD124" s="35"/>
      <c r="BF124" s="35"/>
      <c r="BH124" s="35"/>
      <c r="BJ124" s="35"/>
      <c r="BL124" s="35"/>
    </row>
    <row r="125" spans="2:64" x14ac:dyDescent="0.2">
      <c r="B125" s="26">
        <f t="shared" ref="B125:B131" si="34">B124+1</f>
        <v>72</v>
      </c>
      <c r="D125" s="12" t="s">
        <v>168</v>
      </c>
      <c r="F125" s="35">
        <v>0</v>
      </c>
      <c r="H125" s="17"/>
      <c r="K125" s="29">
        <v>0</v>
      </c>
      <c r="L125" s="35"/>
      <c r="O125" s="29">
        <v>0</v>
      </c>
      <c r="P125" s="10">
        <v>0</v>
      </c>
      <c r="R125" s="10">
        <v>0</v>
      </c>
      <c r="S125" s="10"/>
      <c r="T125" s="10">
        <v>0</v>
      </c>
      <c r="U125" s="10"/>
      <c r="V125" s="10">
        <v>0</v>
      </c>
      <c r="W125" s="13"/>
      <c r="X125" s="10">
        <v>0</v>
      </c>
      <c r="Y125" s="13"/>
      <c r="Z125" s="10">
        <v>0</v>
      </c>
      <c r="AA125" s="10"/>
      <c r="AB125" s="10">
        <v>0</v>
      </c>
      <c r="AC125" s="13"/>
      <c r="AD125" s="10">
        <v>0</v>
      </c>
      <c r="AE125" s="13"/>
      <c r="AF125" s="10">
        <v>0</v>
      </c>
      <c r="AG125" s="13"/>
      <c r="AH125" s="10">
        <v>0</v>
      </c>
      <c r="AI125" s="13"/>
      <c r="AJ125" s="23"/>
      <c r="AL125" s="42"/>
      <c r="AM125" s="42"/>
      <c r="AO125" s="53"/>
      <c r="AP125" s="55"/>
      <c r="AR125" s="35"/>
      <c r="AT125" s="35"/>
      <c r="AV125" s="35"/>
      <c r="AX125" s="35"/>
      <c r="AZ125" s="35"/>
      <c r="BB125" s="35"/>
      <c r="BD125" s="35"/>
      <c r="BF125" s="35"/>
      <c r="BH125" s="35"/>
      <c r="BJ125" s="35"/>
      <c r="BL125" s="35"/>
    </row>
    <row r="126" spans="2:64" x14ac:dyDescent="0.2">
      <c r="B126" s="26">
        <f t="shared" si="34"/>
        <v>73</v>
      </c>
      <c r="D126" s="12" t="s">
        <v>170</v>
      </c>
      <c r="F126" s="35">
        <v>0</v>
      </c>
      <c r="H126" s="17"/>
      <c r="K126" s="29">
        <v>0</v>
      </c>
      <c r="L126" s="35">
        <f t="shared" ref="L126:L131" si="35">F126-H126</f>
        <v>0</v>
      </c>
      <c r="O126" s="29">
        <v>0</v>
      </c>
      <c r="P126" s="10">
        <v>0</v>
      </c>
      <c r="R126" s="10">
        <v>0</v>
      </c>
      <c r="S126" s="10"/>
      <c r="T126" s="10">
        <v>0</v>
      </c>
      <c r="U126" s="10"/>
      <c r="V126" s="10">
        <v>0</v>
      </c>
      <c r="W126" s="13"/>
      <c r="X126" s="10">
        <v>0</v>
      </c>
      <c r="Y126" s="13"/>
      <c r="Z126" s="10">
        <v>0</v>
      </c>
      <c r="AA126" s="10"/>
      <c r="AB126" s="10">
        <v>0</v>
      </c>
      <c r="AC126" s="13"/>
      <c r="AD126" s="10">
        <v>0</v>
      </c>
      <c r="AE126" s="13"/>
      <c r="AF126" s="10">
        <v>0</v>
      </c>
      <c r="AG126" s="13"/>
      <c r="AH126" s="10">
        <v>0</v>
      </c>
      <c r="AI126" s="13"/>
      <c r="AJ126" s="23"/>
      <c r="AL126" s="42"/>
      <c r="AM126" s="42"/>
      <c r="AO126" s="53"/>
      <c r="AP126" s="55"/>
      <c r="AR126" s="35"/>
      <c r="AT126" s="35"/>
      <c r="AV126" s="35"/>
      <c r="AX126" s="35"/>
      <c r="AZ126" s="35"/>
      <c r="BB126" s="35"/>
      <c r="BD126" s="35"/>
      <c r="BF126" s="35"/>
      <c r="BH126" s="35"/>
      <c r="BJ126" s="35"/>
      <c r="BL126" s="35"/>
    </row>
    <row r="127" spans="2:64" x14ac:dyDescent="0.2">
      <c r="B127" s="26">
        <f t="shared" si="34"/>
        <v>74</v>
      </c>
      <c r="D127" s="12" t="s">
        <v>171</v>
      </c>
      <c r="F127" s="35">
        <v>0</v>
      </c>
      <c r="H127" s="17"/>
      <c r="K127" s="29">
        <v>0</v>
      </c>
      <c r="L127" s="35">
        <f t="shared" si="35"/>
        <v>0</v>
      </c>
      <c r="O127" s="29">
        <v>0</v>
      </c>
      <c r="P127" s="10">
        <v>0</v>
      </c>
      <c r="R127" s="10">
        <v>0</v>
      </c>
      <c r="S127" s="10"/>
      <c r="T127" s="10">
        <v>0</v>
      </c>
      <c r="U127" s="10"/>
      <c r="V127" s="10">
        <v>0</v>
      </c>
      <c r="W127" s="13"/>
      <c r="X127" s="10">
        <v>0</v>
      </c>
      <c r="Y127" s="13"/>
      <c r="Z127" s="10">
        <v>0</v>
      </c>
      <c r="AA127" s="10"/>
      <c r="AB127" s="10">
        <v>0</v>
      </c>
      <c r="AC127" s="13"/>
      <c r="AD127" s="10">
        <v>0</v>
      </c>
      <c r="AE127" s="13"/>
      <c r="AF127" s="10">
        <v>0</v>
      </c>
      <c r="AG127" s="13"/>
      <c r="AH127" s="10">
        <v>0</v>
      </c>
      <c r="AI127" s="13"/>
      <c r="AJ127" s="23"/>
      <c r="AL127" s="42"/>
      <c r="AM127" s="42"/>
      <c r="AO127" s="53"/>
      <c r="AP127" s="55"/>
      <c r="AR127" s="35"/>
      <c r="AT127" s="35"/>
      <c r="AV127" s="35"/>
      <c r="AX127" s="35"/>
      <c r="AZ127" s="35"/>
      <c r="BB127" s="35"/>
      <c r="BD127" s="35"/>
      <c r="BF127" s="35"/>
      <c r="BH127" s="35"/>
      <c r="BJ127" s="35"/>
      <c r="BL127" s="35"/>
    </row>
    <row r="128" spans="2:64" x14ac:dyDescent="0.2">
      <c r="B128" s="26">
        <f t="shared" si="34"/>
        <v>75</v>
      </c>
      <c r="D128" s="12" t="s">
        <v>102</v>
      </c>
      <c r="F128" s="35">
        <v>0</v>
      </c>
      <c r="H128" s="17"/>
      <c r="K128" s="29">
        <v>0</v>
      </c>
      <c r="L128" s="35">
        <f t="shared" si="35"/>
        <v>0</v>
      </c>
      <c r="O128" s="29">
        <v>0</v>
      </c>
      <c r="P128" s="10">
        <v>0</v>
      </c>
      <c r="R128" s="10">
        <v>0</v>
      </c>
      <c r="S128" s="10"/>
      <c r="T128" s="10">
        <v>0</v>
      </c>
      <c r="U128" s="10"/>
      <c r="V128" s="10">
        <v>0</v>
      </c>
      <c r="W128" s="13"/>
      <c r="X128" s="10">
        <v>0</v>
      </c>
      <c r="Y128" s="13"/>
      <c r="Z128" s="10">
        <v>0</v>
      </c>
      <c r="AA128" s="10"/>
      <c r="AB128" s="10">
        <v>0</v>
      </c>
      <c r="AC128" s="13"/>
      <c r="AD128" s="10">
        <v>0</v>
      </c>
      <c r="AE128" s="13"/>
      <c r="AF128" s="10">
        <v>0</v>
      </c>
      <c r="AG128" s="13"/>
      <c r="AH128" s="10">
        <v>0</v>
      </c>
      <c r="AI128" s="13"/>
      <c r="AJ128" s="23"/>
      <c r="AL128" s="42"/>
      <c r="AM128" s="42"/>
      <c r="AO128" s="53"/>
      <c r="AP128" s="55"/>
      <c r="AR128" s="35"/>
      <c r="AT128" s="35"/>
      <c r="AV128" s="35"/>
      <c r="AX128" s="35"/>
      <c r="AZ128" s="35"/>
      <c r="BB128" s="35"/>
      <c r="BD128" s="35"/>
      <c r="BF128" s="35"/>
      <c r="BH128" s="35"/>
      <c r="BJ128" s="35"/>
      <c r="BL128" s="35"/>
    </row>
    <row r="129" spans="2:64" x14ac:dyDescent="0.2">
      <c r="B129" s="26">
        <f t="shared" si="34"/>
        <v>76</v>
      </c>
      <c r="D129" s="12" t="s">
        <v>173</v>
      </c>
      <c r="F129" s="35">
        <v>0</v>
      </c>
      <c r="H129" s="17"/>
      <c r="K129" s="29">
        <v>0</v>
      </c>
      <c r="L129" s="35">
        <f t="shared" si="35"/>
        <v>0</v>
      </c>
      <c r="O129" s="29">
        <v>0</v>
      </c>
      <c r="P129" s="10">
        <v>0</v>
      </c>
      <c r="R129" s="10">
        <v>0</v>
      </c>
      <c r="S129" s="10"/>
      <c r="T129" s="10">
        <v>0</v>
      </c>
      <c r="U129" s="10"/>
      <c r="V129" s="10">
        <v>0</v>
      </c>
      <c r="W129" s="13"/>
      <c r="X129" s="10">
        <v>0</v>
      </c>
      <c r="Y129" s="13"/>
      <c r="Z129" s="10">
        <v>0</v>
      </c>
      <c r="AA129" s="10"/>
      <c r="AB129" s="10">
        <v>0</v>
      </c>
      <c r="AC129" s="13"/>
      <c r="AD129" s="10">
        <v>0</v>
      </c>
      <c r="AE129" s="13"/>
      <c r="AF129" s="10">
        <v>0</v>
      </c>
      <c r="AG129" s="13"/>
      <c r="AH129" s="10">
        <v>0</v>
      </c>
      <c r="AI129" s="13"/>
      <c r="AJ129" s="23"/>
      <c r="AL129" s="42"/>
      <c r="AM129" s="42"/>
      <c r="AO129" s="53"/>
      <c r="AP129" s="55"/>
      <c r="AR129" s="35"/>
      <c r="AT129" s="35"/>
      <c r="AV129" s="35"/>
      <c r="AX129" s="35"/>
      <c r="AZ129" s="35"/>
      <c r="BB129" s="35"/>
      <c r="BD129" s="35"/>
      <c r="BF129" s="35"/>
      <c r="BH129" s="35"/>
      <c r="BJ129" s="35"/>
      <c r="BL129" s="35"/>
    </row>
    <row r="130" spans="2:64" x14ac:dyDescent="0.2">
      <c r="B130" s="26">
        <f t="shared" si="34"/>
        <v>77</v>
      </c>
      <c r="D130" s="12" t="s">
        <v>174</v>
      </c>
      <c r="F130" s="35">
        <v>0</v>
      </c>
      <c r="H130" s="17"/>
      <c r="K130" s="29">
        <v>0</v>
      </c>
      <c r="L130" s="35">
        <f t="shared" si="35"/>
        <v>0</v>
      </c>
      <c r="O130" s="29">
        <v>0</v>
      </c>
      <c r="P130" s="10">
        <v>0</v>
      </c>
      <c r="R130" s="10">
        <v>0</v>
      </c>
      <c r="S130" s="10"/>
      <c r="T130" s="10">
        <v>0</v>
      </c>
      <c r="U130" s="10"/>
      <c r="V130" s="10">
        <v>0</v>
      </c>
      <c r="W130" s="13"/>
      <c r="X130" s="10">
        <v>0</v>
      </c>
      <c r="Y130" s="13"/>
      <c r="Z130" s="10">
        <v>0</v>
      </c>
      <c r="AA130" s="10"/>
      <c r="AB130" s="10">
        <v>0</v>
      </c>
      <c r="AC130" s="13"/>
      <c r="AD130" s="10">
        <v>0</v>
      </c>
      <c r="AE130" s="13"/>
      <c r="AF130" s="10">
        <v>0</v>
      </c>
      <c r="AG130" s="13"/>
      <c r="AH130" s="10">
        <v>0</v>
      </c>
      <c r="AI130" s="13"/>
      <c r="AJ130" s="23"/>
      <c r="AL130" s="42"/>
      <c r="AM130" s="42"/>
      <c r="AO130" s="53"/>
      <c r="AP130" s="55"/>
      <c r="AR130" s="35"/>
      <c r="AT130" s="35"/>
      <c r="AV130" s="35"/>
      <c r="AX130" s="35"/>
      <c r="AZ130" s="35"/>
      <c r="BB130" s="35"/>
      <c r="BD130" s="35"/>
      <c r="BF130" s="35"/>
      <c r="BH130" s="35"/>
      <c r="BJ130" s="35"/>
      <c r="BL130" s="35"/>
    </row>
    <row r="131" spans="2:64" x14ac:dyDescent="0.2">
      <c r="B131" s="26">
        <f t="shared" si="34"/>
        <v>78</v>
      </c>
      <c r="D131" s="12" t="s">
        <v>175</v>
      </c>
      <c r="F131" s="35">
        <v>0</v>
      </c>
      <c r="H131" s="17"/>
      <c r="K131" s="29">
        <v>0</v>
      </c>
      <c r="L131" s="35">
        <f t="shared" si="35"/>
        <v>0</v>
      </c>
      <c r="O131" s="29">
        <v>0</v>
      </c>
      <c r="P131" s="10">
        <v>0</v>
      </c>
      <c r="R131" s="10">
        <v>0</v>
      </c>
      <c r="S131" s="10"/>
      <c r="T131" s="10">
        <v>0</v>
      </c>
      <c r="U131" s="10"/>
      <c r="V131" s="10">
        <v>0</v>
      </c>
      <c r="W131" s="13"/>
      <c r="X131" s="10">
        <v>0</v>
      </c>
      <c r="Y131" s="13"/>
      <c r="Z131" s="10">
        <v>0</v>
      </c>
      <c r="AA131" s="10"/>
      <c r="AB131" s="10">
        <v>0</v>
      </c>
      <c r="AC131" s="13"/>
      <c r="AD131" s="10">
        <v>0</v>
      </c>
      <c r="AE131" s="13"/>
      <c r="AF131" s="10">
        <v>0</v>
      </c>
      <c r="AG131" s="13"/>
      <c r="AH131" s="10">
        <v>0</v>
      </c>
      <c r="AI131" s="13"/>
      <c r="AJ131" s="23"/>
      <c r="AL131" s="42"/>
      <c r="AM131" s="42"/>
      <c r="AO131" s="53"/>
      <c r="AP131" s="55"/>
      <c r="AR131" s="35"/>
      <c r="AT131" s="35"/>
      <c r="AV131" s="35"/>
      <c r="AX131" s="35"/>
      <c r="AZ131" s="35"/>
      <c r="BB131" s="35"/>
      <c r="BD131" s="35"/>
      <c r="BF131" s="35"/>
      <c r="BH131" s="35"/>
      <c r="BJ131" s="35"/>
      <c r="BL131" s="35"/>
    </row>
    <row r="132" spans="2:64" x14ac:dyDescent="0.2">
      <c r="D132" s="1" t="s">
        <v>10</v>
      </c>
      <c r="AD132" s="13"/>
      <c r="AE132" s="13"/>
      <c r="AF132" s="13"/>
      <c r="AG132" s="13"/>
      <c r="AH132" s="13"/>
      <c r="AJ132" s="23"/>
      <c r="AL132" s="42"/>
      <c r="AM132" s="42"/>
      <c r="AR132" s="35"/>
      <c r="AT132" s="35"/>
      <c r="AV132" s="35"/>
      <c r="AX132" s="35"/>
      <c r="AZ132" s="35"/>
      <c r="BB132" s="35"/>
      <c r="BD132" s="35"/>
      <c r="BF132" s="35"/>
      <c r="BH132" s="35"/>
      <c r="BJ132" s="35"/>
      <c r="BL132" s="35"/>
    </row>
    <row r="133" spans="2:64" x14ac:dyDescent="0.2">
      <c r="B133" s="26">
        <f>B131+1</f>
        <v>79</v>
      </c>
      <c r="D133" s="1" t="s">
        <v>176</v>
      </c>
      <c r="F133" s="35">
        <v>0</v>
      </c>
      <c r="K133" s="29">
        <v>0</v>
      </c>
      <c r="L133" s="35">
        <f t="shared" ref="L133:L136" si="36">F133-H133</f>
        <v>0</v>
      </c>
      <c r="P133" s="10">
        <v>0</v>
      </c>
      <c r="R133" s="10">
        <v>0</v>
      </c>
      <c r="S133" s="10"/>
      <c r="T133" s="10">
        <v>0</v>
      </c>
      <c r="U133" s="10"/>
      <c r="V133" s="10">
        <v>0</v>
      </c>
      <c r="W133" s="13"/>
      <c r="X133" s="10">
        <v>0</v>
      </c>
      <c r="Y133" s="13"/>
      <c r="Z133" s="10">
        <v>0</v>
      </c>
      <c r="AA133" s="10"/>
      <c r="AB133" s="10">
        <v>0</v>
      </c>
      <c r="AC133" s="13"/>
      <c r="AD133" s="10">
        <v>0</v>
      </c>
      <c r="AE133" s="13"/>
      <c r="AF133" s="10">
        <v>0</v>
      </c>
      <c r="AG133" s="13"/>
      <c r="AH133" s="10">
        <v>0</v>
      </c>
      <c r="AJ133" s="23"/>
      <c r="AL133" s="42"/>
      <c r="AM133" s="42"/>
      <c r="AO133" s="53"/>
      <c r="AP133" s="55"/>
      <c r="AR133" s="35"/>
      <c r="AT133" s="35"/>
      <c r="AV133" s="35"/>
      <c r="AX133" s="35"/>
      <c r="AZ133" s="35"/>
      <c r="BB133" s="35"/>
      <c r="BD133" s="35"/>
      <c r="BF133" s="35"/>
      <c r="BH133" s="35"/>
      <c r="BJ133" s="35"/>
      <c r="BL133" s="35"/>
    </row>
    <row r="134" spans="2:64" x14ac:dyDescent="0.2">
      <c r="B134" s="26">
        <f>B133+1</f>
        <v>80</v>
      </c>
      <c r="D134" s="12" t="s">
        <v>177</v>
      </c>
      <c r="F134" s="35">
        <v>0</v>
      </c>
      <c r="H134" s="17"/>
      <c r="K134" s="29">
        <v>0</v>
      </c>
      <c r="L134" s="35">
        <f t="shared" si="36"/>
        <v>0</v>
      </c>
      <c r="O134" s="29">
        <v>0</v>
      </c>
      <c r="P134" s="10">
        <v>0</v>
      </c>
      <c r="R134" s="10">
        <v>0</v>
      </c>
      <c r="S134" s="10"/>
      <c r="T134" s="10">
        <v>0</v>
      </c>
      <c r="U134" s="10"/>
      <c r="V134" s="10">
        <v>0</v>
      </c>
      <c r="W134" s="13"/>
      <c r="X134" s="10">
        <v>0</v>
      </c>
      <c r="Y134" s="13"/>
      <c r="Z134" s="10">
        <v>0</v>
      </c>
      <c r="AA134" s="10"/>
      <c r="AB134" s="10">
        <v>0</v>
      </c>
      <c r="AC134" s="13"/>
      <c r="AD134" s="10">
        <v>0</v>
      </c>
      <c r="AE134" s="13"/>
      <c r="AF134" s="10">
        <v>0</v>
      </c>
      <c r="AG134" s="13"/>
      <c r="AH134" s="10">
        <v>0</v>
      </c>
      <c r="AI134" s="13"/>
      <c r="AJ134" s="23"/>
      <c r="AL134" s="42"/>
      <c r="AM134" s="42"/>
      <c r="AO134" s="53"/>
      <c r="AP134" s="55"/>
      <c r="AR134" s="35"/>
      <c r="AT134" s="35"/>
      <c r="AV134" s="35"/>
      <c r="AX134" s="35"/>
      <c r="AZ134" s="35"/>
      <c r="BB134" s="35"/>
      <c r="BD134" s="35"/>
      <c r="BF134" s="35"/>
      <c r="BH134" s="35"/>
      <c r="BJ134" s="35"/>
      <c r="BL134" s="35"/>
    </row>
    <row r="135" spans="2:64" x14ac:dyDescent="0.2">
      <c r="B135" s="26">
        <f t="shared" ref="B135:B136" si="37">B134+1</f>
        <v>81</v>
      </c>
      <c r="D135" s="12" t="s">
        <v>171</v>
      </c>
      <c r="F135" s="35">
        <v>0</v>
      </c>
      <c r="H135" s="17"/>
      <c r="K135" s="29">
        <v>0</v>
      </c>
      <c r="L135" s="35">
        <f t="shared" si="36"/>
        <v>0</v>
      </c>
      <c r="O135" s="29">
        <v>0</v>
      </c>
      <c r="P135" s="10">
        <v>0</v>
      </c>
      <c r="R135" s="10">
        <v>0</v>
      </c>
      <c r="S135" s="10"/>
      <c r="T135" s="10">
        <v>0</v>
      </c>
      <c r="U135" s="10"/>
      <c r="V135" s="10">
        <v>0</v>
      </c>
      <c r="W135" s="13"/>
      <c r="X135" s="10">
        <v>0</v>
      </c>
      <c r="Y135" s="13"/>
      <c r="Z135" s="10">
        <v>0</v>
      </c>
      <c r="AA135" s="10"/>
      <c r="AB135" s="10">
        <v>0</v>
      </c>
      <c r="AC135" s="13"/>
      <c r="AD135" s="10">
        <v>0</v>
      </c>
      <c r="AE135" s="13"/>
      <c r="AF135" s="10">
        <v>0</v>
      </c>
      <c r="AG135" s="13"/>
      <c r="AH135" s="10">
        <v>0</v>
      </c>
      <c r="AI135" s="13"/>
      <c r="AJ135" s="23"/>
      <c r="AL135" s="42"/>
      <c r="AM135" s="42"/>
      <c r="AO135" s="53"/>
      <c r="AP135" s="55"/>
      <c r="AR135" s="35"/>
      <c r="AT135" s="35"/>
      <c r="AV135" s="35"/>
      <c r="AX135" s="35"/>
      <c r="AZ135" s="35"/>
      <c r="BB135" s="35"/>
      <c r="BD135" s="35"/>
      <c r="BF135" s="35"/>
      <c r="BH135" s="35"/>
      <c r="BJ135" s="35"/>
      <c r="BL135" s="35"/>
    </row>
    <row r="136" spans="2:64" x14ac:dyDescent="0.2">
      <c r="B136" s="26">
        <f t="shared" si="37"/>
        <v>82</v>
      </c>
      <c r="D136" s="12" t="s">
        <v>102</v>
      </c>
      <c r="F136" s="35">
        <v>0</v>
      </c>
      <c r="H136" s="17"/>
      <c r="K136" s="29">
        <v>0</v>
      </c>
      <c r="L136" s="35">
        <f t="shared" si="36"/>
        <v>0</v>
      </c>
      <c r="O136" s="29">
        <v>0</v>
      </c>
      <c r="P136" s="10">
        <v>0</v>
      </c>
      <c r="R136" s="10">
        <v>0</v>
      </c>
      <c r="S136" s="10"/>
      <c r="T136" s="10">
        <v>0</v>
      </c>
      <c r="U136" s="10"/>
      <c r="V136" s="10">
        <v>0</v>
      </c>
      <c r="W136" s="13"/>
      <c r="X136" s="10">
        <v>0</v>
      </c>
      <c r="Y136" s="13"/>
      <c r="Z136" s="10">
        <v>0</v>
      </c>
      <c r="AA136" s="10"/>
      <c r="AB136" s="10">
        <v>0</v>
      </c>
      <c r="AC136" s="13"/>
      <c r="AD136" s="10">
        <v>0</v>
      </c>
      <c r="AE136" s="13"/>
      <c r="AF136" s="10">
        <v>0</v>
      </c>
      <c r="AG136" s="13"/>
      <c r="AH136" s="10">
        <v>0</v>
      </c>
      <c r="AI136" s="13"/>
      <c r="AJ136" s="23"/>
      <c r="AL136" s="42"/>
      <c r="AM136" s="42"/>
      <c r="AO136" s="53"/>
      <c r="AP136" s="55"/>
      <c r="AR136" s="35"/>
      <c r="AT136" s="35"/>
      <c r="AV136" s="35"/>
      <c r="AX136" s="35"/>
      <c r="AZ136" s="35"/>
      <c r="BB136" s="35"/>
      <c r="BD136" s="35"/>
      <c r="BF136" s="35"/>
      <c r="BH136" s="35"/>
      <c r="BJ136" s="35"/>
      <c r="BL136" s="35"/>
    </row>
    <row r="137" spans="2:64" x14ac:dyDescent="0.2">
      <c r="D137" s="1" t="s">
        <v>11</v>
      </c>
      <c r="AD137" s="13"/>
      <c r="AE137" s="13"/>
      <c r="AF137" s="13"/>
      <c r="AG137" s="13"/>
      <c r="AH137" s="13"/>
      <c r="AJ137" s="23"/>
      <c r="AL137" s="42"/>
      <c r="AM137" s="42"/>
      <c r="AP137" s="55"/>
      <c r="AR137" s="35"/>
      <c r="AT137" s="35"/>
      <c r="AV137" s="35"/>
      <c r="AX137" s="35"/>
      <c r="AZ137" s="35"/>
      <c r="BB137" s="35"/>
      <c r="BD137" s="35"/>
      <c r="BF137" s="35"/>
      <c r="BH137" s="35"/>
      <c r="BJ137" s="35"/>
      <c r="BL137" s="35"/>
    </row>
    <row r="138" spans="2:64" x14ac:dyDescent="0.2">
      <c r="B138" s="26">
        <f>B136+1</f>
        <v>83</v>
      </c>
      <c r="D138" s="1" t="s">
        <v>176</v>
      </c>
      <c r="F138" s="35">
        <v>10616.772187581613</v>
      </c>
      <c r="K138" s="29">
        <v>0</v>
      </c>
      <c r="L138" s="35">
        <f t="shared" ref="L138:L143" si="38">F138-H138</f>
        <v>10616.772187581613</v>
      </c>
      <c r="N138" s="26" t="s">
        <v>318</v>
      </c>
      <c r="O138" s="29">
        <v>50</v>
      </c>
      <c r="P138" s="10">
        <v>1535.8209489488574</v>
      </c>
      <c r="R138" s="10">
        <v>293.74811862889084</v>
      </c>
      <c r="S138" s="10"/>
      <c r="T138" s="10">
        <v>1558.0061506309021</v>
      </c>
      <c r="U138" s="10"/>
      <c r="V138" s="10">
        <v>0</v>
      </c>
      <c r="W138" s="13"/>
      <c r="X138" s="10">
        <v>1819.3076087929016</v>
      </c>
      <c r="Y138" s="13"/>
      <c r="Z138" s="10">
        <v>2732.8190337742058</v>
      </c>
      <c r="AA138" s="10"/>
      <c r="AB138" s="10">
        <v>2299.9543136867696</v>
      </c>
      <c r="AC138" s="13"/>
      <c r="AD138" s="10">
        <v>377.11601311908538</v>
      </c>
      <c r="AE138" s="13"/>
      <c r="AF138" s="10">
        <v>0</v>
      </c>
      <c r="AG138" s="13"/>
      <c r="AH138" s="10">
        <v>0</v>
      </c>
      <c r="AI138" s="13"/>
      <c r="AJ138" s="23"/>
      <c r="AL138" s="42"/>
      <c r="AM138" s="42"/>
      <c r="AO138" s="53"/>
      <c r="AP138" s="55"/>
      <c r="AR138" s="35"/>
      <c r="AT138" s="35"/>
      <c r="AV138" s="35"/>
      <c r="AX138" s="35"/>
      <c r="AZ138" s="35"/>
      <c r="BB138" s="35"/>
      <c r="BD138" s="35"/>
      <c r="BF138" s="35"/>
      <c r="BH138" s="35"/>
      <c r="BJ138" s="35"/>
      <c r="BL138" s="35"/>
    </row>
    <row r="139" spans="2:64" x14ac:dyDescent="0.2">
      <c r="B139" s="26">
        <f>B138+1</f>
        <v>84</v>
      </c>
      <c r="D139" s="12" t="s">
        <v>178</v>
      </c>
      <c r="F139" s="35">
        <v>22130.98895566666</v>
      </c>
      <c r="H139" s="17">
        <v>2479.1055581980895</v>
      </c>
      <c r="J139" s="19" t="s">
        <v>307</v>
      </c>
      <c r="K139" s="29">
        <v>14</v>
      </c>
      <c r="L139" s="35">
        <f t="shared" si="38"/>
        <v>19651.883397468569</v>
      </c>
      <c r="N139" s="26" t="s">
        <v>309</v>
      </c>
      <c r="O139" s="29">
        <v>5</v>
      </c>
      <c r="P139" s="10">
        <v>0</v>
      </c>
      <c r="R139" s="10">
        <v>0</v>
      </c>
      <c r="S139" s="10"/>
      <c r="T139" s="10">
        <v>0</v>
      </c>
      <c r="U139" s="10"/>
      <c r="V139" s="10">
        <v>0</v>
      </c>
      <c r="W139" s="13"/>
      <c r="X139" s="10">
        <v>0</v>
      </c>
      <c r="Y139" s="13"/>
      <c r="Z139" s="10">
        <v>0</v>
      </c>
      <c r="AA139" s="10"/>
      <c r="AB139" s="10">
        <v>19651.883397468569</v>
      </c>
      <c r="AC139" s="13"/>
      <c r="AD139" s="10">
        <v>2479.1055581980895</v>
      </c>
      <c r="AE139" s="13"/>
      <c r="AF139" s="10">
        <v>0</v>
      </c>
      <c r="AG139" s="13"/>
      <c r="AH139" s="10">
        <v>0</v>
      </c>
      <c r="AI139" s="13"/>
      <c r="AJ139" s="23"/>
      <c r="AL139" s="42"/>
      <c r="AM139" s="42"/>
      <c r="AO139" s="53"/>
      <c r="AP139" s="55"/>
      <c r="AR139" s="35"/>
      <c r="AT139" s="35"/>
      <c r="AV139" s="35"/>
      <c r="AX139" s="35"/>
      <c r="AZ139" s="35"/>
      <c r="BB139" s="35"/>
      <c r="BD139" s="35"/>
      <c r="BF139" s="35"/>
      <c r="BH139" s="35"/>
      <c r="BJ139" s="35"/>
      <c r="BL139" s="35"/>
    </row>
    <row r="140" spans="2:64" x14ac:dyDescent="0.2">
      <c r="B140" s="26">
        <f t="shared" ref="B140:B143" si="39">B139+1</f>
        <v>85</v>
      </c>
      <c r="D140" s="12" t="s">
        <v>179</v>
      </c>
      <c r="F140" s="35">
        <v>0</v>
      </c>
      <c r="H140" s="17"/>
      <c r="K140" s="29">
        <v>0</v>
      </c>
      <c r="L140" s="35">
        <f t="shared" si="38"/>
        <v>0</v>
      </c>
      <c r="N140" s="26" t="s">
        <v>309</v>
      </c>
      <c r="O140" s="29">
        <v>5</v>
      </c>
      <c r="P140" s="10">
        <v>0</v>
      </c>
      <c r="R140" s="10">
        <v>0</v>
      </c>
      <c r="S140" s="10"/>
      <c r="T140" s="10">
        <v>0</v>
      </c>
      <c r="U140" s="10"/>
      <c r="V140" s="10">
        <v>0</v>
      </c>
      <c r="W140" s="13"/>
      <c r="X140" s="10">
        <v>0</v>
      </c>
      <c r="Y140" s="13"/>
      <c r="Z140" s="10">
        <v>0</v>
      </c>
      <c r="AA140" s="10"/>
      <c r="AB140" s="10">
        <v>0</v>
      </c>
      <c r="AC140" s="13"/>
      <c r="AD140" s="10">
        <v>0</v>
      </c>
      <c r="AE140" s="13"/>
      <c r="AF140" s="10">
        <v>0</v>
      </c>
      <c r="AG140" s="13"/>
      <c r="AH140" s="10">
        <v>0</v>
      </c>
      <c r="AI140" s="13"/>
      <c r="AJ140" s="23"/>
      <c r="AL140" s="42"/>
      <c r="AM140" s="42"/>
      <c r="AO140" s="53"/>
      <c r="AP140" s="55"/>
      <c r="AR140" s="35"/>
      <c r="AT140" s="35"/>
      <c r="AV140" s="35"/>
      <c r="AX140" s="35"/>
      <c r="AZ140" s="35"/>
      <c r="BB140" s="35"/>
      <c r="BD140" s="35"/>
      <c r="BF140" s="35"/>
      <c r="BH140" s="35"/>
      <c r="BJ140" s="35"/>
      <c r="BL140" s="35"/>
    </row>
    <row r="141" spans="2:64" x14ac:dyDescent="0.2">
      <c r="B141" s="26">
        <f t="shared" si="39"/>
        <v>86</v>
      </c>
      <c r="D141" s="12" t="s">
        <v>180</v>
      </c>
      <c r="F141" s="35">
        <v>59329.65715247715</v>
      </c>
      <c r="H141" s="17"/>
      <c r="K141" s="29">
        <v>0</v>
      </c>
      <c r="L141" s="35">
        <f t="shared" si="38"/>
        <v>59329.65715247715</v>
      </c>
      <c r="N141" s="26" t="s">
        <v>319</v>
      </c>
      <c r="O141" s="29">
        <v>56</v>
      </c>
      <c r="P141" s="10">
        <v>9368.4456685486002</v>
      </c>
      <c r="R141" s="10">
        <v>1791.8516422742014</v>
      </c>
      <c r="S141" s="10"/>
      <c r="T141" s="10">
        <v>9503.7745014742595</v>
      </c>
      <c r="U141" s="10"/>
      <c r="V141" s="10">
        <v>0</v>
      </c>
      <c r="W141" s="13"/>
      <c r="X141" s="10">
        <v>15453.127544832776</v>
      </c>
      <c r="Y141" s="13"/>
      <c r="Z141" s="10">
        <v>23212.457795347313</v>
      </c>
      <c r="AA141" s="10"/>
      <c r="AB141" s="10">
        <v>0</v>
      </c>
      <c r="AC141" s="13"/>
      <c r="AD141" s="10">
        <v>0</v>
      </c>
      <c r="AE141" s="13"/>
      <c r="AF141" s="10">
        <v>0</v>
      </c>
      <c r="AG141" s="13"/>
      <c r="AH141" s="10">
        <v>0</v>
      </c>
      <c r="AI141" s="13"/>
      <c r="AJ141" s="23"/>
      <c r="AL141" s="42"/>
      <c r="AM141" s="42"/>
      <c r="AO141" s="53"/>
      <c r="AP141" s="55"/>
      <c r="AR141" s="35"/>
      <c r="AT141" s="35"/>
      <c r="AV141" s="35"/>
      <c r="AX141" s="35"/>
      <c r="AZ141" s="35"/>
      <c r="BB141" s="35"/>
      <c r="BD141" s="35"/>
      <c r="BF141" s="35"/>
      <c r="BH141" s="35"/>
      <c r="BJ141" s="35"/>
      <c r="BL141" s="35"/>
    </row>
    <row r="142" spans="2:64" x14ac:dyDescent="0.2">
      <c r="B142" s="26">
        <f t="shared" si="39"/>
        <v>87</v>
      </c>
      <c r="D142" s="12" t="s">
        <v>102</v>
      </c>
      <c r="F142" s="35">
        <v>8901.2312001131213</v>
      </c>
      <c r="H142" s="17">
        <v>743.14971575767004</v>
      </c>
      <c r="J142" s="19" t="s">
        <v>307</v>
      </c>
      <c r="K142" s="29">
        <v>14</v>
      </c>
      <c r="L142" s="35">
        <f t="shared" si="38"/>
        <v>8158.0814843554508</v>
      </c>
      <c r="N142" s="26" t="s">
        <v>305</v>
      </c>
      <c r="O142" s="29">
        <v>53</v>
      </c>
      <c r="P142" s="10">
        <v>3698.6197028358279</v>
      </c>
      <c r="R142" s="10">
        <v>707.41487148965223</v>
      </c>
      <c r="S142" s="10"/>
      <c r="T142" s="10">
        <v>3752.0469100299715</v>
      </c>
      <c r="U142" s="10"/>
      <c r="V142" s="10">
        <v>0</v>
      </c>
      <c r="W142" s="13"/>
      <c r="X142" s="10">
        <v>0</v>
      </c>
      <c r="Y142" s="13"/>
      <c r="Z142" s="10">
        <v>0</v>
      </c>
      <c r="AA142" s="10"/>
      <c r="AB142" s="10">
        <v>0</v>
      </c>
      <c r="AC142" s="13"/>
      <c r="AD142" s="10">
        <v>743.14971575767004</v>
      </c>
      <c r="AE142" s="13"/>
      <c r="AF142" s="10">
        <v>0</v>
      </c>
      <c r="AG142" s="13"/>
      <c r="AH142" s="10">
        <v>0</v>
      </c>
      <c r="AI142" s="13"/>
      <c r="AJ142" s="23"/>
      <c r="AL142" s="42"/>
      <c r="AM142" s="42"/>
      <c r="AO142" s="53"/>
      <c r="AP142" s="55"/>
      <c r="AR142" s="35"/>
      <c r="AT142" s="35"/>
      <c r="AV142" s="35"/>
      <c r="AX142" s="35"/>
      <c r="AZ142" s="35"/>
      <c r="BB142" s="35"/>
      <c r="BD142" s="35"/>
      <c r="BF142" s="35"/>
      <c r="BH142" s="35"/>
      <c r="BJ142" s="35"/>
      <c r="BL142" s="35"/>
    </row>
    <row r="143" spans="2:64" x14ac:dyDescent="0.2">
      <c r="B143" s="26">
        <f t="shared" si="39"/>
        <v>88</v>
      </c>
      <c r="D143" s="12" t="s">
        <v>181</v>
      </c>
      <c r="F143" s="35">
        <v>352.78073788360939</v>
      </c>
      <c r="H143" s="17"/>
      <c r="K143" s="29">
        <v>0</v>
      </c>
      <c r="L143" s="35">
        <f t="shared" si="38"/>
        <v>352.78073788360939</v>
      </c>
      <c r="N143" s="19" t="s">
        <v>319</v>
      </c>
      <c r="O143" s="29">
        <v>56</v>
      </c>
      <c r="P143" s="10">
        <v>55.705819557986231</v>
      </c>
      <c r="R143" s="10">
        <v>10.654549088575967</v>
      </c>
      <c r="S143" s="10"/>
      <c r="T143" s="10">
        <v>56.510499844840858</v>
      </c>
      <c r="U143" s="10"/>
      <c r="V143" s="10">
        <v>0</v>
      </c>
      <c r="W143" s="13"/>
      <c r="X143" s="10">
        <v>91.886014508142495</v>
      </c>
      <c r="Y143" s="13"/>
      <c r="Z143" s="10">
        <v>138.02385488406384</v>
      </c>
      <c r="AA143" s="10"/>
      <c r="AB143" s="10">
        <v>0</v>
      </c>
      <c r="AC143" s="13"/>
      <c r="AD143" s="10">
        <v>0</v>
      </c>
      <c r="AE143" s="13"/>
      <c r="AF143" s="10">
        <v>0</v>
      </c>
      <c r="AG143" s="13"/>
      <c r="AH143" s="10">
        <v>0</v>
      </c>
      <c r="AI143" s="13"/>
      <c r="AJ143" s="23"/>
      <c r="AL143" s="42"/>
      <c r="AM143" s="42"/>
      <c r="AO143" s="53"/>
      <c r="AP143" s="55"/>
      <c r="AR143" s="35"/>
      <c r="AT143" s="35"/>
      <c r="AV143" s="35"/>
      <c r="AX143" s="35"/>
      <c r="AZ143" s="35"/>
      <c r="BB143" s="35"/>
      <c r="BD143" s="35"/>
      <c r="BF143" s="35"/>
      <c r="BH143" s="35"/>
      <c r="BJ143" s="35"/>
      <c r="BL143" s="35"/>
    </row>
    <row r="144" spans="2:64" x14ac:dyDescent="0.2">
      <c r="D144" s="1" t="s">
        <v>27</v>
      </c>
      <c r="F144" s="35"/>
      <c r="K144" s="29"/>
      <c r="O144" s="29"/>
      <c r="P144" s="10"/>
      <c r="R144" s="10"/>
      <c r="S144" s="10"/>
      <c r="T144" s="10"/>
      <c r="U144" s="10"/>
      <c r="V144" s="10"/>
      <c r="W144" s="13"/>
      <c r="X144" s="10"/>
      <c r="Y144" s="13"/>
      <c r="Z144" s="10"/>
      <c r="AA144" s="10"/>
      <c r="AB144" s="10"/>
      <c r="AC144" s="13"/>
      <c r="AD144" s="10"/>
      <c r="AE144" s="13"/>
      <c r="AF144" s="10"/>
      <c r="AG144" s="13"/>
      <c r="AH144" s="10"/>
      <c r="AJ144" s="23"/>
      <c r="AL144" s="42"/>
      <c r="AM144" s="42"/>
      <c r="AR144" s="35"/>
      <c r="AT144" s="35"/>
      <c r="AV144" s="35"/>
      <c r="AX144" s="35"/>
      <c r="AZ144" s="35"/>
      <c r="BB144" s="35"/>
      <c r="BD144" s="35"/>
      <c r="BF144" s="35"/>
      <c r="BH144" s="35"/>
      <c r="BJ144" s="35"/>
      <c r="BL144" s="35"/>
    </row>
    <row r="145" spans="2:64" x14ac:dyDescent="0.2">
      <c r="B145" s="26">
        <f>B143+1</f>
        <v>89</v>
      </c>
      <c r="D145" s="12" t="s">
        <v>182</v>
      </c>
      <c r="F145" s="35">
        <v>169987.47758188492</v>
      </c>
      <c r="H145" s="17">
        <v>394.23107506524224</v>
      </c>
      <c r="J145" s="19" t="s">
        <v>320</v>
      </c>
      <c r="K145" s="29">
        <v>11</v>
      </c>
      <c r="L145" s="35">
        <f t="shared" ref="L145" si="40">F145-H145</f>
        <v>169593.24650681968</v>
      </c>
      <c r="N145" s="26" t="s">
        <v>312</v>
      </c>
      <c r="O145" s="29">
        <v>38</v>
      </c>
      <c r="P145" s="10">
        <v>27638.250941894461</v>
      </c>
      <c r="R145" s="10">
        <v>5286.2179161778186</v>
      </c>
      <c r="S145" s="10"/>
      <c r="T145" s="10">
        <v>28037.49030095162</v>
      </c>
      <c r="U145" s="10"/>
      <c r="V145" s="10">
        <v>0</v>
      </c>
      <c r="W145" s="13"/>
      <c r="X145" s="10">
        <v>37754.655915559939</v>
      </c>
      <c r="Y145" s="13"/>
      <c r="Z145" s="10">
        <v>51517.656163927757</v>
      </c>
      <c r="AA145" s="10"/>
      <c r="AB145" s="10">
        <v>15170.781156644638</v>
      </c>
      <c r="AC145" s="13"/>
      <c r="AD145" s="10">
        <v>4188.1941116634362</v>
      </c>
      <c r="AE145" s="13"/>
      <c r="AF145" s="10">
        <v>394.23107506524224</v>
      </c>
      <c r="AG145" s="13"/>
      <c r="AH145" s="10">
        <v>0</v>
      </c>
      <c r="AI145" s="13"/>
      <c r="AJ145" s="23"/>
      <c r="AL145" s="42"/>
      <c r="AM145" s="42"/>
      <c r="AO145" s="53"/>
      <c r="AP145" s="62"/>
      <c r="AR145" s="35"/>
      <c r="AT145" s="35"/>
      <c r="AV145" s="35"/>
      <c r="AX145" s="35"/>
      <c r="AZ145" s="35"/>
      <c r="BB145" s="35"/>
      <c r="BD145" s="35"/>
      <c r="BF145" s="35"/>
      <c r="BH145" s="135"/>
      <c r="BJ145" s="35"/>
      <c r="BL145" s="35"/>
    </row>
    <row r="146" spans="2:64" x14ac:dyDescent="0.2">
      <c r="D146" s="1" t="s">
        <v>28</v>
      </c>
      <c r="AD146" s="13"/>
      <c r="AE146" s="13"/>
      <c r="AF146" s="13"/>
      <c r="AG146" s="13"/>
      <c r="AH146" s="13"/>
      <c r="AJ146" s="23"/>
      <c r="AL146" s="42"/>
      <c r="AM146" s="42"/>
      <c r="AR146" s="35"/>
      <c r="AT146" s="35"/>
      <c r="AV146" s="35"/>
      <c r="AX146" s="35"/>
      <c r="AZ146" s="35"/>
      <c r="BB146" s="35"/>
      <c r="BD146" s="35"/>
      <c r="BF146" s="35"/>
      <c r="BH146" s="35"/>
      <c r="BJ146" s="35"/>
      <c r="BL146" s="35"/>
    </row>
    <row r="147" spans="2:64" x14ac:dyDescent="0.2">
      <c r="B147" s="26">
        <f>B145+1</f>
        <v>90</v>
      </c>
      <c r="D147" s="12" t="s">
        <v>185</v>
      </c>
      <c r="F147" s="35">
        <v>10182.521136802581</v>
      </c>
      <c r="H147" s="17"/>
      <c r="K147" s="29">
        <v>0</v>
      </c>
      <c r="L147" s="35">
        <f t="shared" ref="L147:L149" si="41">F147-H147</f>
        <v>10182.521136802581</v>
      </c>
      <c r="N147" s="26" t="s">
        <v>320</v>
      </c>
      <c r="O147" s="29">
        <v>11</v>
      </c>
      <c r="P147" s="10">
        <v>0</v>
      </c>
      <c r="R147" s="10">
        <v>0</v>
      </c>
      <c r="S147" s="10"/>
      <c r="T147" s="10">
        <v>0</v>
      </c>
      <c r="U147" s="10"/>
      <c r="V147" s="10">
        <v>0</v>
      </c>
      <c r="W147" s="13"/>
      <c r="X147" s="10">
        <v>0</v>
      </c>
      <c r="Y147" s="13"/>
      <c r="Z147" s="10">
        <v>0</v>
      </c>
      <c r="AA147" s="10"/>
      <c r="AB147" s="10">
        <v>0</v>
      </c>
      <c r="AC147" s="13"/>
      <c r="AD147" s="10">
        <v>0</v>
      </c>
      <c r="AE147" s="13"/>
      <c r="AF147" s="10">
        <v>10182.521136802581</v>
      </c>
      <c r="AG147" s="13"/>
      <c r="AH147" s="10">
        <v>0</v>
      </c>
      <c r="AI147" s="13"/>
      <c r="AJ147" s="23"/>
      <c r="AL147" s="42"/>
      <c r="AM147" s="42"/>
      <c r="AO147" s="53"/>
      <c r="AP147" s="55"/>
      <c r="AR147" s="35"/>
      <c r="AT147" s="35"/>
      <c r="AV147" s="35"/>
      <c r="AX147" s="35"/>
      <c r="AZ147" s="35"/>
      <c r="BB147" s="35"/>
      <c r="BD147" s="35"/>
      <c r="BF147" s="35"/>
      <c r="BH147" s="35"/>
      <c r="BJ147" s="35"/>
      <c r="BL147" s="35"/>
    </row>
    <row r="148" spans="2:64" x14ac:dyDescent="0.2">
      <c r="B148" s="26">
        <f>B147+1</f>
        <v>91</v>
      </c>
      <c r="D148" s="12" t="s">
        <v>186</v>
      </c>
      <c r="F148" s="35">
        <v>150927.52203758305</v>
      </c>
      <c r="H148" s="17"/>
      <c r="K148" s="29">
        <v>0</v>
      </c>
      <c r="L148" s="35">
        <f t="shared" si="41"/>
        <v>150927.52203758305</v>
      </c>
      <c r="N148" s="26" t="s">
        <v>321</v>
      </c>
      <c r="O148" s="29">
        <v>17</v>
      </c>
      <c r="P148" s="10">
        <v>0</v>
      </c>
      <c r="R148" s="10">
        <v>0</v>
      </c>
      <c r="S148" s="10"/>
      <c r="T148" s="10">
        <v>0</v>
      </c>
      <c r="U148" s="10"/>
      <c r="V148" s="10">
        <v>150927.52203758305</v>
      </c>
      <c r="W148" s="13"/>
      <c r="X148" s="10">
        <v>0</v>
      </c>
      <c r="Y148" s="13"/>
      <c r="Z148" s="10">
        <v>0</v>
      </c>
      <c r="AA148" s="10"/>
      <c r="AB148" s="10">
        <v>0</v>
      </c>
      <c r="AC148" s="13"/>
      <c r="AD148" s="10">
        <v>0</v>
      </c>
      <c r="AE148" s="13"/>
      <c r="AF148" s="10">
        <v>0</v>
      </c>
      <c r="AG148" s="13"/>
      <c r="AH148" s="10">
        <v>0</v>
      </c>
      <c r="AI148" s="13"/>
      <c r="AJ148" s="23"/>
      <c r="AL148" s="42"/>
      <c r="AM148" s="42"/>
      <c r="AO148" s="53"/>
      <c r="AP148" s="55"/>
      <c r="AR148" s="35"/>
      <c r="AT148" s="35"/>
      <c r="AV148" s="35"/>
      <c r="AX148" s="35"/>
      <c r="AZ148" s="35"/>
      <c r="BB148" s="35"/>
      <c r="BD148" s="35"/>
      <c r="BF148" s="35"/>
      <c r="BH148" s="35"/>
      <c r="BJ148" s="35"/>
      <c r="BL148" s="35"/>
    </row>
    <row r="149" spans="2:64" x14ac:dyDescent="0.2">
      <c r="B149" s="26">
        <f t="shared" ref="B149" si="42">B148+1</f>
        <v>92</v>
      </c>
      <c r="D149" s="12" t="s">
        <v>187</v>
      </c>
      <c r="F149" s="35">
        <v>32154.405162180323</v>
      </c>
      <c r="H149" s="17"/>
      <c r="K149" s="29">
        <v>0</v>
      </c>
      <c r="L149" s="35">
        <f t="shared" si="41"/>
        <v>32154.405162180323</v>
      </c>
      <c r="N149" s="26" t="s">
        <v>321</v>
      </c>
      <c r="O149" s="29">
        <v>17</v>
      </c>
      <c r="P149" s="10">
        <v>0</v>
      </c>
      <c r="R149" s="10">
        <v>0</v>
      </c>
      <c r="S149" s="10"/>
      <c r="T149" s="10">
        <v>0</v>
      </c>
      <c r="U149" s="10"/>
      <c r="V149" s="10">
        <v>32154.405162180323</v>
      </c>
      <c r="W149" s="13"/>
      <c r="X149" s="10">
        <v>0</v>
      </c>
      <c r="Y149" s="13"/>
      <c r="Z149" s="10">
        <v>0</v>
      </c>
      <c r="AA149" s="10"/>
      <c r="AB149" s="10">
        <v>0</v>
      </c>
      <c r="AC149" s="13"/>
      <c r="AD149" s="10">
        <v>0</v>
      </c>
      <c r="AE149" s="13"/>
      <c r="AF149" s="10">
        <v>0</v>
      </c>
      <c r="AG149" s="13"/>
      <c r="AH149" s="10">
        <v>0</v>
      </c>
      <c r="AI149" s="13"/>
      <c r="AJ149" s="23"/>
      <c r="AL149" s="42"/>
      <c r="AM149" s="42"/>
      <c r="AO149" s="53"/>
      <c r="AP149" s="55"/>
      <c r="AR149" s="35"/>
      <c r="AT149" s="35"/>
      <c r="AV149" s="35"/>
      <c r="AX149" s="35"/>
      <c r="AZ149" s="35"/>
      <c r="BB149" s="35"/>
      <c r="BD149" s="35"/>
      <c r="BF149" s="35"/>
      <c r="BH149" s="35"/>
      <c r="BJ149" s="35"/>
      <c r="BL149" s="35"/>
    </row>
    <row r="150" spans="2:64" x14ac:dyDescent="0.2">
      <c r="D150" s="1" t="s">
        <v>29</v>
      </c>
      <c r="AD150" s="13"/>
      <c r="AE150" s="13"/>
      <c r="AF150" s="13"/>
      <c r="AG150" s="13"/>
      <c r="AH150" s="13"/>
      <c r="AJ150" s="23"/>
      <c r="AL150" s="42"/>
      <c r="AM150" s="42"/>
      <c r="AR150" s="35"/>
      <c r="AT150" s="35"/>
      <c r="AV150" s="35"/>
      <c r="AX150" s="35"/>
      <c r="AZ150" s="35"/>
      <c r="BB150" s="35"/>
      <c r="BD150" s="35"/>
      <c r="BF150" s="35"/>
      <c r="BH150" s="35"/>
      <c r="BJ150" s="35"/>
      <c r="BL150" s="35"/>
    </row>
    <row r="151" spans="2:64" x14ac:dyDescent="0.2">
      <c r="B151" s="26">
        <f>B149+1</f>
        <v>93</v>
      </c>
      <c r="D151" s="12" t="s">
        <v>168</v>
      </c>
      <c r="F151" s="35">
        <v>2999.0388448958947</v>
      </c>
      <c r="H151" s="17">
        <v>412.91835995474958</v>
      </c>
      <c r="J151" s="19" t="s">
        <v>320</v>
      </c>
      <c r="K151" s="29">
        <v>11</v>
      </c>
      <c r="L151" s="35">
        <f t="shared" ref="L151:L157" si="43">F151-H151</f>
        <v>2586.1204849411452</v>
      </c>
      <c r="N151" s="26" t="s">
        <v>320</v>
      </c>
      <c r="O151" s="29">
        <v>11</v>
      </c>
      <c r="P151" s="10">
        <v>0</v>
      </c>
      <c r="R151" s="10">
        <v>0</v>
      </c>
      <c r="S151" s="10"/>
      <c r="T151" s="10">
        <v>0</v>
      </c>
      <c r="U151" s="10"/>
      <c r="V151" s="10">
        <v>0</v>
      </c>
      <c r="W151" s="13"/>
      <c r="X151" s="10">
        <v>0</v>
      </c>
      <c r="Y151" s="13"/>
      <c r="Z151" s="10">
        <v>0</v>
      </c>
      <c r="AA151" s="10"/>
      <c r="AB151" s="10">
        <v>0</v>
      </c>
      <c r="AC151" s="13"/>
      <c r="AD151" s="10">
        <v>0</v>
      </c>
      <c r="AE151" s="13"/>
      <c r="AF151" s="10">
        <v>2999.0388448958947</v>
      </c>
      <c r="AG151" s="13"/>
      <c r="AH151" s="10">
        <v>0</v>
      </c>
      <c r="AI151" s="13"/>
      <c r="AJ151" s="23"/>
      <c r="AL151" s="42"/>
      <c r="AM151" s="42"/>
      <c r="AO151" s="53"/>
      <c r="AP151" s="62"/>
      <c r="AR151" s="35"/>
      <c r="AT151" s="35"/>
      <c r="AV151" s="35"/>
      <c r="AX151" s="35"/>
      <c r="AZ151" s="35"/>
      <c r="BB151" s="35"/>
      <c r="BD151" s="35"/>
      <c r="BF151" s="35"/>
      <c r="BH151" s="135"/>
      <c r="BJ151" s="35"/>
      <c r="BL151" s="35"/>
    </row>
    <row r="152" spans="2:64" x14ac:dyDescent="0.2">
      <c r="B152" s="26">
        <f>B151+1</f>
        <v>94</v>
      </c>
      <c r="D152" s="12" t="s">
        <v>189</v>
      </c>
      <c r="F152" s="35">
        <v>19535.319138357758</v>
      </c>
      <c r="H152" s="17"/>
      <c r="K152" s="29">
        <v>0</v>
      </c>
      <c r="L152" s="35">
        <f t="shared" si="43"/>
        <v>19535.319138357758</v>
      </c>
      <c r="N152" s="26" t="s">
        <v>320</v>
      </c>
      <c r="O152" s="29">
        <v>11</v>
      </c>
      <c r="P152" s="10">
        <v>0</v>
      </c>
      <c r="R152" s="10">
        <v>0</v>
      </c>
      <c r="S152" s="10"/>
      <c r="T152" s="10">
        <v>0</v>
      </c>
      <c r="U152" s="10"/>
      <c r="V152" s="10">
        <v>0</v>
      </c>
      <c r="W152" s="13"/>
      <c r="X152" s="10">
        <v>0</v>
      </c>
      <c r="Y152" s="13"/>
      <c r="Z152" s="10">
        <v>0</v>
      </c>
      <c r="AA152" s="10"/>
      <c r="AB152" s="10">
        <v>0</v>
      </c>
      <c r="AC152" s="13"/>
      <c r="AD152" s="10">
        <v>0</v>
      </c>
      <c r="AE152" s="13"/>
      <c r="AF152" s="10">
        <v>19535.319138357758</v>
      </c>
      <c r="AG152" s="13"/>
      <c r="AH152" s="10">
        <v>0</v>
      </c>
      <c r="AI152" s="13"/>
      <c r="AJ152" s="23"/>
      <c r="AL152" s="42"/>
      <c r="AM152" s="42"/>
      <c r="AO152" s="53"/>
      <c r="AP152" s="55"/>
      <c r="AR152" s="35"/>
      <c r="AT152" s="35"/>
      <c r="AV152" s="35"/>
      <c r="AX152" s="35"/>
      <c r="AZ152" s="35"/>
      <c r="BB152" s="35"/>
      <c r="BD152" s="35"/>
      <c r="BF152" s="35"/>
      <c r="BH152" s="35"/>
      <c r="BJ152" s="35"/>
      <c r="BL152" s="35"/>
    </row>
    <row r="153" spans="2:64" x14ac:dyDescent="0.2">
      <c r="B153" s="26">
        <f>B152+1</f>
        <v>95</v>
      </c>
      <c r="D153" s="12" t="s">
        <v>190</v>
      </c>
      <c r="F153" s="35">
        <v>23437.232127810334</v>
      </c>
      <c r="H153" s="17"/>
      <c r="K153" s="29">
        <v>0</v>
      </c>
      <c r="L153" s="35">
        <f t="shared" si="43"/>
        <v>23437.232127810334</v>
      </c>
      <c r="N153" s="26" t="s">
        <v>320</v>
      </c>
      <c r="O153" s="29">
        <v>11</v>
      </c>
      <c r="P153" s="10">
        <v>0</v>
      </c>
      <c r="R153" s="10">
        <v>0</v>
      </c>
      <c r="S153" s="10"/>
      <c r="T153" s="10">
        <v>0</v>
      </c>
      <c r="U153" s="10"/>
      <c r="V153" s="10">
        <v>0</v>
      </c>
      <c r="W153" s="13"/>
      <c r="X153" s="10">
        <v>0</v>
      </c>
      <c r="Y153" s="13"/>
      <c r="Z153" s="10">
        <v>0</v>
      </c>
      <c r="AA153" s="10"/>
      <c r="AB153" s="10">
        <v>0</v>
      </c>
      <c r="AC153" s="13"/>
      <c r="AD153" s="10">
        <v>0</v>
      </c>
      <c r="AE153" s="13"/>
      <c r="AF153" s="10">
        <v>23437.232127810334</v>
      </c>
      <c r="AG153" s="13"/>
      <c r="AH153" s="10">
        <v>0</v>
      </c>
      <c r="AI153" s="13"/>
      <c r="AJ153" s="23"/>
      <c r="AL153" s="42"/>
      <c r="AM153" s="42"/>
      <c r="AO153" s="53"/>
      <c r="AP153" s="55"/>
      <c r="AR153" s="35"/>
      <c r="AT153" s="35"/>
      <c r="AV153" s="35"/>
      <c r="AX153" s="35"/>
      <c r="AZ153" s="35"/>
      <c r="BB153" s="35"/>
      <c r="BD153" s="35"/>
      <c r="BF153" s="35"/>
      <c r="BH153" s="35"/>
      <c r="BJ153" s="35"/>
      <c r="BL153" s="35"/>
    </row>
    <row r="154" spans="2:64" x14ac:dyDescent="0.2">
      <c r="B154" s="26">
        <f t="shared" ref="B154:B157" si="44">B153+1</f>
        <v>96</v>
      </c>
      <c r="D154" s="12" t="s">
        <v>191</v>
      </c>
      <c r="F154" s="35">
        <v>47499.389818864729</v>
      </c>
      <c r="H154" s="17"/>
      <c r="K154" s="29">
        <v>0</v>
      </c>
      <c r="L154" s="35">
        <f t="shared" si="43"/>
        <v>47499.389818864729</v>
      </c>
      <c r="N154" s="26" t="s">
        <v>320</v>
      </c>
      <c r="O154" s="29">
        <v>11</v>
      </c>
      <c r="P154" s="10">
        <v>0</v>
      </c>
      <c r="R154" s="10">
        <v>0</v>
      </c>
      <c r="S154" s="10"/>
      <c r="T154" s="10">
        <v>0</v>
      </c>
      <c r="U154" s="10"/>
      <c r="V154" s="10">
        <v>0</v>
      </c>
      <c r="W154" s="13"/>
      <c r="X154" s="10">
        <v>0</v>
      </c>
      <c r="Y154" s="13"/>
      <c r="Z154" s="10">
        <v>0</v>
      </c>
      <c r="AA154" s="10"/>
      <c r="AB154" s="10">
        <v>0</v>
      </c>
      <c r="AC154" s="13"/>
      <c r="AD154" s="10">
        <v>0</v>
      </c>
      <c r="AE154" s="13"/>
      <c r="AF154" s="10">
        <v>47499.389818864729</v>
      </c>
      <c r="AG154" s="13"/>
      <c r="AH154" s="10">
        <v>0</v>
      </c>
      <c r="AI154" s="13"/>
      <c r="AJ154" s="23"/>
      <c r="AL154" s="42"/>
      <c r="AM154" s="42"/>
      <c r="AO154" s="53"/>
      <c r="AP154" s="55"/>
      <c r="AR154" s="35"/>
      <c r="AT154" s="35"/>
      <c r="AV154" s="35"/>
      <c r="AX154" s="35"/>
      <c r="AZ154" s="35"/>
      <c r="BB154" s="35"/>
      <c r="BD154" s="35"/>
      <c r="BF154" s="35"/>
      <c r="BH154" s="35"/>
      <c r="BJ154" s="35"/>
      <c r="BL154" s="35"/>
    </row>
    <row r="155" spans="2:64" x14ac:dyDescent="0.2">
      <c r="B155" s="26">
        <f t="shared" si="44"/>
        <v>97</v>
      </c>
      <c r="D155" s="12" t="s">
        <v>192</v>
      </c>
      <c r="F155" s="35">
        <v>6052.9452734375218</v>
      </c>
      <c r="H155" s="17"/>
      <c r="K155" s="29">
        <v>0</v>
      </c>
      <c r="L155" s="35">
        <f t="shared" si="43"/>
        <v>6052.9452734375218</v>
      </c>
      <c r="N155" s="26" t="s">
        <v>320</v>
      </c>
      <c r="O155" s="29">
        <v>11</v>
      </c>
      <c r="P155" s="10">
        <v>0</v>
      </c>
      <c r="R155" s="10">
        <v>0</v>
      </c>
      <c r="S155" s="10"/>
      <c r="T155" s="10">
        <v>0</v>
      </c>
      <c r="U155" s="10"/>
      <c r="V155" s="10">
        <v>0</v>
      </c>
      <c r="W155" s="13"/>
      <c r="X155" s="10">
        <v>0</v>
      </c>
      <c r="Y155" s="13"/>
      <c r="Z155" s="10">
        <v>0</v>
      </c>
      <c r="AA155" s="10"/>
      <c r="AB155" s="10">
        <v>0</v>
      </c>
      <c r="AC155" s="13"/>
      <c r="AD155" s="10">
        <v>0</v>
      </c>
      <c r="AE155" s="13"/>
      <c r="AF155" s="10">
        <v>6052.9452734375218</v>
      </c>
      <c r="AG155" s="13"/>
      <c r="AH155" s="10">
        <v>0</v>
      </c>
      <c r="AI155" s="13"/>
      <c r="AJ155" s="23"/>
      <c r="AL155" s="42"/>
      <c r="AM155" s="42"/>
      <c r="AO155" s="53"/>
      <c r="AP155" s="55"/>
      <c r="AR155" s="35"/>
      <c r="AT155" s="35"/>
      <c r="AV155" s="35"/>
      <c r="AX155" s="35"/>
      <c r="AZ155" s="35"/>
      <c r="BB155" s="35"/>
      <c r="BD155" s="35"/>
      <c r="BF155" s="35"/>
      <c r="BH155" s="35"/>
      <c r="BJ155" s="35"/>
      <c r="BL155" s="35"/>
    </row>
    <row r="156" spans="2:64" x14ac:dyDescent="0.2">
      <c r="B156" s="26">
        <f t="shared" si="44"/>
        <v>98</v>
      </c>
      <c r="D156" s="12" t="s">
        <v>193</v>
      </c>
      <c r="F156" s="35">
        <v>6258.7532042938401</v>
      </c>
      <c r="H156" s="17"/>
      <c r="K156" s="29">
        <v>0</v>
      </c>
      <c r="L156" s="35">
        <f t="shared" si="43"/>
        <v>6258.7532042938401</v>
      </c>
      <c r="N156" s="26" t="s">
        <v>320</v>
      </c>
      <c r="O156" s="29">
        <v>11</v>
      </c>
      <c r="P156" s="10">
        <v>0</v>
      </c>
      <c r="R156" s="10">
        <v>0</v>
      </c>
      <c r="S156" s="10"/>
      <c r="T156" s="10">
        <v>0</v>
      </c>
      <c r="U156" s="10"/>
      <c r="V156" s="10">
        <v>0</v>
      </c>
      <c r="W156" s="13"/>
      <c r="X156" s="10">
        <v>0</v>
      </c>
      <c r="Y156" s="13"/>
      <c r="Z156" s="10">
        <v>0</v>
      </c>
      <c r="AA156" s="10"/>
      <c r="AB156" s="10">
        <v>0</v>
      </c>
      <c r="AC156" s="13"/>
      <c r="AD156" s="10">
        <v>0</v>
      </c>
      <c r="AE156" s="13"/>
      <c r="AF156" s="10">
        <v>6258.7532042938401</v>
      </c>
      <c r="AG156" s="13"/>
      <c r="AH156" s="10">
        <v>0</v>
      </c>
      <c r="AI156" s="13"/>
      <c r="AJ156" s="23"/>
      <c r="AL156" s="42"/>
      <c r="AM156" s="42"/>
      <c r="AO156" s="53"/>
      <c r="AP156" s="55"/>
      <c r="AR156" s="35"/>
      <c r="AT156" s="35"/>
      <c r="AV156" s="35"/>
      <c r="AX156" s="35"/>
      <c r="AZ156" s="35"/>
      <c r="BB156" s="35"/>
      <c r="BD156" s="35"/>
      <c r="BF156" s="35"/>
      <c r="BH156" s="35"/>
      <c r="BJ156" s="35"/>
      <c r="BL156" s="35"/>
    </row>
    <row r="157" spans="2:64" x14ac:dyDescent="0.2">
      <c r="B157" s="26">
        <f t="shared" si="44"/>
        <v>99</v>
      </c>
      <c r="D157" s="12" t="s">
        <v>194</v>
      </c>
      <c r="F157" s="35">
        <v>11814.781536038916</v>
      </c>
      <c r="H157" s="17"/>
      <c r="K157" s="29">
        <v>0</v>
      </c>
      <c r="L157" s="35">
        <f t="shared" si="43"/>
        <v>11814.781536038916</v>
      </c>
      <c r="N157" s="26" t="s">
        <v>320</v>
      </c>
      <c r="O157" s="29">
        <v>11</v>
      </c>
      <c r="P157" s="10">
        <v>0</v>
      </c>
      <c r="R157" s="10">
        <v>0</v>
      </c>
      <c r="S157" s="10"/>
      <c r="T157" s="10">
        <v>0</v>
      </c>
      <c r="U157" s="10"/>
      <c r="V157" s="10">
        <v>0</v>
      </c>
      <c r="W157" s="13"/>
      <c r="X157" s="10">
        <v>0</v>
      </c>
      <c r="Y157" s="13"/>
      <c r="Z157" s="10">
        <v>0</v>
      </c>
      <c r="AA157" s="10"/>
      <c r="AB157" s="10">
        <v>0</v>
      </c>
      <c r="AC157" s="13"/>
      <c r="AD157" s="10">
        <v>0</v>
      </c>
      <c r="AE157" s="13"/>
      <c r="AF157" s="10">
        <v>11814.781536038916</v>
      </c>
      <c r="AG157" s="13"/>
      <c r="AH157" s="10">
        <v>0</v>
      </c>
      <c r="AI157" s="13"/>
      <c r="AJ157" s="23"/>
      <c r="AL157" s="42"/>
      <c r="AM157" s="42"/>
      <c r="AO157" s="53"/>
      <c r="AP157" s="55"/>
      <c r="AR157" s="35"/>
      <c r="AT157" s="35"/>
      <c r="AV157" s="35"/>
      <c r="AX157" s="35"/>
      <c r="AZ157" s="35"/>
      <c r="BB157" s="35"/>
      <c r="BD157" s="35"/>
      <c r="BF157" s="35"/>
      <c r="BH157" s="35"/>
      <c r="BJ157" s="35"/>
      <c r="BL157" s="35"/>
    </row>
    <row r="158" spans="2:64" x14ac:dyDescent="0.2">
      <c r="D158" s="1" t="s">
        <v>30</v>
      </c>
      <c r="AD158" s="13"/>
      <c r="AE158" s="13"/>
      <c r="AF158" s="13"/>
      <c r="AG158" s="13"/>
      <c r="AH158" s="13"/>
      <c r="AJ158" s="23"/>
      <c r="AL158" s="42"/>
      <c r="AM158" s="42"/>
      <c r="AR158" s="35"/>
      <c r="AT158" s="35"/>
      <c r="AV158" s="35"/>
      <c r="AX158" s="35"/>
      <c r="AZ158" s="35"/>
      <c r="BB158" s="35"/>
      <c r="BD158" s="35"/>
      <c r="BF158" s="35"/>
      <c r="BH158" s="35"/>
      <c r="BJ158" s="35"/>
      <c r="BL158" s="35"/>
    </row>
    <row r="159" spans="2:64" x14ac:dyDescent="0.2">
      <c r="B159" s="26">
        <f>B157+1</f>
        <v>100</v>
      </c>
      <c r="D159" s="12" t="s">
        <v>31</v>
      </c>
      <c r="F159" s="35">
        <v>151458.62512828552</v>
      </c>
      <c r="H159" s="17">
        <v>427.13051271001717</v>
      </c>
      <c r="J159" s="19" t="s">
        <v>320</v>
      </c>
      <c r="K159" s="29">
        <v>11</v>
      </c>
      <c r="L159" s="35">
        <f t="shared" ref="L159:L160" si="45">F159-H159</f>
        <v>151031.4946155755</v>
      </c>
      <c r="N159" s="26" t="s">
        <v>322</v>
      </c>
      <c r="O159" s="29">
        <v>29</v>
      </c>
      <c r="P159" s="10">
        <v>16355.649916370166</v>
      </c>
      <c r="R159" s="10">
        <v>3128.2561910454187</v>
      </c>
      <c r="S159" s="10"/>
      <c r="T159" s="10">
        <v>16591.910134258156</v>
      </c>
      <c r="U159" s="10"/>
      <c r="V159" s="10">
        <v>15450.631284303163</v>
      </c>
      <c r="W159" s="13"/>
      <c r="X159" s="10">
        <v>20955.360028710784</v>
      </c>
      <c r="Y159" s="13"/>
      <c r="Z159" s="10">
        <v>29461.926867395028</v>
      </c>
      <c r="AA159" s="10"/>
      <c r="AB159" s="10">
        <v>12635.927051838726</v>
      </c>
      <c r="AC159" s="13"/>
      <c r="AD159" s="10">
        <v>2839.9369420136331</v>
      </c>
      <c r="AE159" s="13"/>
      <c r="AF159" s="10">
        <v>34039.026712350395</v>
      </c>
      <c r="AG159" s="13"/>
      <c r="AH159" s="10">
        <v>0</v>
      </c>
      <c r="AI159" s="13"/>
      <c r="AJ159" s="23"/>
      <c r="AL159" s="42"/>
      <c r="AM159" s="42"/>
      <c r="AO159" s="53"/>
      <c r="AP159" s="55"/>
      <c r="AR159" s="35"/>
      <c r="AT159" s="35"/>
      <c r="AV159" s="35"/>
      <c r="AX159" s="35"/>
      <c r="AZ159" s="35"/>
      <c r="BB159" s="35"/>
      <c r="BD159" s="35"/>
      <c r="BF159" s="35"/>
      <c r="BH159" s="35"/>
      <c r="BJ159" s="35"/>
      <c r="BL159" s="35"/>
    </row>
    <row r="160" spans="2:64" x14ac:dyDescent="0.2">
      <c r="B160" s="26">
        <f>B159+1</f>
        <v>101</v>
      </c>
      <c r="D160" s="12" t="s">
        <v>32</v>
      </c>
      <c r="F160" s="35">
        <v>184250.05767693272</v>
      </c>
      <c r="H160" s="38">
        <v>1107.36012997326</v>
      </c>
      <c r="J160" s="19" t="s">
        <v>320</v>
      </c>
      <c r="K160" s="29">
        <v>11</v>
      </c>
      <c r="L160" s="35">
        <f t="shared" si="45"/>
        <v>183142.69754695945</v>
      </c>
      <c r="N160" s="26" t="s">
        <v>323</v>
      </c>
      <c r="O160" s="29">
        <v>41</v>
      </c>
      <c r="P160" s="23">
        <v>18856.373801257087</v>
      </c>
      <c r="R160" s="23">
        <v>3606.556045529514</v>
      </c>
      <c r="S160" s="23"/>
      <c r="T160" s="23">
        <v>19128.757412158626</v>
      </c>
      <c r="U160" s="23"/>
      <c r="V160" s="23">
        <v>15304.69236977844</v>
      </c>
      <c r="W160" s="48"/>
      <c r="X160" s="23">
        <v>24457.377068685662</v>
      </c>
      <c r="Y160" s="13"/>
      <c r="Z160" s="10">
        <v>34419.98203964196</v>
      </c>
      <c r="AA160" s="10"/>
      <c r="AB160" s="10">
        <v>15997.030879782435</v>
      </c>
      <c r="AC160" s="13"/>
      <c r="AD160" s="10">
        <v>3416.6690359990916</v>
      </c>
      <c r="AE160" s="13"/>
      <c r="AF160" s="10">
        <v>49062.619024099935</v>
      </c>
      <c r="AG160" s="13"/>
      <c r="AH160" s="10">
        <v>0</v>
      </c>
      <c r="AI160" s="13"/>
      <c r="AJ160" s="23"/>
      <c r="AL160" s="42"/>
      <c r="AM160" s="42"/>
      <c r="AO160" s="53"/>
      <c r="AP160" s="62"/>
      <c r="AR160" s="35"/>
      <c r="AT160" s="35"/>
      <c r="AV160" s="35"/>
      <c r="AX160" s="35"/>
      <c r="AZ160" s="35"/>
      <c r="BB160" s="35"/>
      <c r="BD160" s="35"/>
      <c r="BF160" s="35"/>
      <c r="BH160" s="135"/>
      <c r="BJ160" s="35"/>
      <c r="BL160" s="35"/>
    </row>
    <row r="161" spans="2:64" x14ac:dyDescent="0.2">
      <c r="AL161" s="42"/>
      <c r="AM161" s="42"/>
    </row>
    <row r="162" spans="2:64" x14ac:dyDescent="0.2">
      <c r="B162" s="26">
        <f>B160+1</f>
        <v>102</v>
      </c>
      <c r="D162" s="1" t="s">
        <v>200</v>
      </c>
      <c r="F162" s="37">
        <f>SUM(F115:F160)</f>
        <v>946939.3723735325</v>
      </c>
      <c r="H162" s="37">
        <f>SUM(H115:H160)</f>
        <v>5563.8953516590282</v>
      </c>
      <c r="L162" s="37">
        <f>SUM(L115:L160)</f>
        <v>941375.47702187346</v>
      </c>
      <c r="P162" s="15">
        <f>SUM(P115:P160)</f>
        <v>88218.856885679357</v>
      </c>
      <c r="R162" s="15">
        <f>SUM(R115:R160)</f>
        <v>14824.699334234072</v>
      </c>
      <c r="S162" s="10"/>
      <c r="T162" s="15">
        <f>SUM(T115:T160)</f>
        <v>78628.495909348378</v>
      </c>
      <c r="U162" s="10"/>
      <c r="V162" s="15">
        <f>SUM(V115:V160)</f>
        <v>213837.25085384495</v>
      </c>
      <c r="X162" s="15">
        <f>SUM(X115:X160)</f>
        <v>100531.7141810902</v>
      </c>
      <c r="Z162" s="15">
        <f>SUM(Z115:Z160)</f>
        <v>141482.86575497032</v>
      </c>
      <c r="AB162" s="15">
        <f>SUM(AB115:AB160)</f>
        <v>65755.576799421135</v>
      </c>
      <c r="AD162" s="15">
        <f>SUM(AD115:AD160)</f>
        <v>14044.171376751006</v>
      </c>
      <c r="AF162" s="15">
        <f>SUM(AF115:AF160)</f>
        <v>211275.85789201714</v>
      </c>
      <c r="AH162" s="15">
        <f>SUM(AH115:AH160)</f>
        <v>18339.883386175716</v>
      </c>
      <c r="AJ162" s="23"/>
      <c r="AL162" s="42"/>
      <c r="AM162" s="42"/>
      <c r="AO162" s="52"/>
      <c r="AR162" s="52"/>
      <c r="AT162" s="52"/>
      <c r="AV162" s="52"/>
      <c r="AX162" s="52"/>
      <c r="AZ162" s="52"/>
      <c r="BB162" s="52"/>
      <c r="BD162" s="52"/>
      <c r="BF162" s="52"/>
      <c r="BH162" s="52"/>
      <c r="BJ162" s="52"/>
      <c r="BL162" s="52"/>
    </row>
    <row r="163" spans="2:64" x14ac:dyDescent="0.2">
      <c r="S163" s="10"/>
      <c r="U163" s="10"/>
      <c r="AL163" s="42"/>
      <c r="AM163" s="42"/>
    </row>
    <row r="164" spans="2:64" ht="13.5" thickBot="1" x14ac:dyDescent="0.25">
      <c r="B164" s="26">
        <f>B162+1</f>
        <v>103</v>
      </c>
      <c r="D164" s="1" t="s">
        <v>201</v>
      </c>
      <c r="F164" s="39">
        <f>F162+F104+F109+F108+F97</f>
        <v>2464291.6658636788</v>
      </c>
      <c r="H164" s="39">
        <f>H162+H104+H109+H108+H97</f>
        <v>5563.8953516590282</v>
      </c>
      <c r="L164" s="39">
        <f>L162+L104+L109+L108+L97</f>
        <v>2458727.7705120193</v>
      </c>
      <c r="P164" s="49">
        <f>P162+P104+P109+P108+P97</f>
        <v>311406.91405573947</v>
      </c>
      <c r="R164" s="49">
        <f>R162+R104+R109+R108+R97</f>
        <v>57512.664971773804</v>
      </c>
      <c r="S164" s="10"/>
      <c r="T164" s="49">
        <f>T162+T104+T109+T108+T97</f>
        <v>306243.27582367021</v>
      </c>
      <c r="U164" s="10"/>
      <c r="V164" s="49">
        <f>V162+V104+V109+V108+V97</f>
        <v>216775.89918464422</v>
      </c>
      <c r="X164" s="49">
        <f>X162+X104+X109+X108+X97</f>
        <v>407980.07155946712</v>
      </c>
      <c r="Z164" s="49">
        <f>Z162+Z104+Z109+Z108+Z97</f>
        <v>583743.7291515196</v>
      </c>
      <c r="AB164" s="49">
        <f>AB162+AB104+AB109+AB108+AB97</f>
        <v>293237.9955716416</v>
      </c>
      <c r="AD164" s="49">
        <f>AD162+AD104+AD109+AD108+AD97</f>
        <v>48458.119684596859</v>
      </c>
      <c r="AF164" s="49">
        <f>AF162+AF104+AF109+AF108+AF97</f>
        <v>220593.11247445003</v>
      </c>
      <c r="AH164" s="49">
        <f>AH162+AH104+AH109+AH108+AH97</f>
        <v>18339.883386175716</v>
      </c>
      <c r="AJ164" s="5"/>
      <c r="AL164" s="42"/>
      <c r="AM164" s="42"/>
    </row>
    <row r="165" spans="2:64" ht="13.5" thickTop="1" x14ac:dyDescent="0.2">
      <c r="F165" s="35"/>
      <c r="H165" s="35"/>
      <c r="L165" s="35"/>
      <c r="AL165" s="42"/>
      <c r="AM165" s="42"/>
    </row>
    <row r="166" spans="2:64" x14ac:dyDescent="0.2">
      <c r="F166" s="35"/>
      <c r="H166" s="35"/>
      <c r="L166" s="35"/>
      <c r="AL166" s="42"/>
      <c r="AM166" s="42"/>
    </row>
    <row r="167" spans="2:64" x14ac:dyDescent="0.2">
      <c r="F167" s="35"/>
      <c r="H167" s="35"/>
      <c r="L167" s="35"/>
      <c r="AL167" s="42"/>
      <c r="AM167" s="42"/>
    </row>
    <row r="168" spans="2:64" x14ac:dyDescent="0.2">
      <c r="D168" s="8" t="s">
        <v>35</v>
      </c>
      <c r="AL168" s="42"/>
      <c r="AM168" s="42"/>
    </row>
    <row r="169" spans="2:64" x14ac:dyDescent="0.2">
      <c r="D169" s="8"/>
      <c r="F169" s="35"/>
      <c r="H169" s="17"/>
      <c r="K169" s="29"/>
      <c r="L169" s="35"/>
      <c r="O169" s="29"/>
      <c r="P169" s="10"/>
      <c r="R169" s="10"/>
      <c r="S169" s="10"/>
      <c r="T169" s="10"/>
      <c r="U169" s="10"/>
      <c r="V169" s="10"/>
      <c r="W169" s="13"/>
      <c r="X169" s="10"/>
      <c r="Y169" s="13"/>
      <c r="Z169" s="10"/>
      <c r="AA169" s="10"/>
      <c r="AB169" s="10"/>
      <c r="AC169" s="13"/>
      <c r="AD169" s="10"/>
      <c r="AE169" s="13"/>
      <c r="AF169" s="10"/>
      <c r="AG169" s="13"/>
      <c r="AH169" s="10"/>
      <c r="AI169" s="13"/>
      <c r="AJ169" s="23"/>
      <c r="AL169" s="42"/>
      <c r="AM169" s="42"/>
    </row>
    <row r="170" spans="2:64" x14ac:dyDescent="0.2">
      <c r="B170" s="26">
        <f>B164+1</f>
        <v>104</v>
      </c>
      <c r="D170" s="1" t="s">
        <v>202</v>
      </c>
      <c r="F170" s="35">
        <v>0</v>
      </c>
      <c r="H170" s="17"/>
      <c r="K170" s="29">
        <v>0</v>
      </c>
      <c r="L170" s="35">
        <f t="shared" ref="L170:L176" si="46">F170-H170</f>
        <v>0</v>
      </c>
      <c r="O170" s="29">
        <v>0</v>
      </c>
      <c r="P170" s="10">
        <v>0</v>
      </c>
      <c r="R170" s="10">
        <v>0</v>
      </c>
      <c r="S170" s="10"/>
      <c r="T170" s="10">
        <v>0</v>
      </c>
      <c r="U170" s="10"/>
      <c r="V170" s="10">
        <v>0</v>
      </c>
      <c r="W170" s="13"/>
      <c r="X170" s="10">
        <v>0</v>
      </c>
      <c r="Y170" s="13"/>
      <c r="Z170" s="10">
        <v>0</v>
      </c>
      <c r="AA170" s="10"/>
      <c r="AB170" s="10">
        <v>0</v>
      </c>
      <c r="AC170" s="13"/>
      <c r="AD170" s="10">
        <v>0</v>
      </c>
      <c r="AE170" s="13"/>
      <c r="AF170" s="10">
        <v>0</v>
      </c>
      <c r="AG170" s="13"/>
      <c r="AH170" s="10">
        <v>0</v>
      </c>
      <c r="AI170" s="13"/>
      <c r="AJ170" s="23"/>
      <c r="AL170" s="42"/>
      <c r="AM170" s="42"/>
    </row>
    <row r="171" spans="2:64" x14ac:dyDescent="0.2">
      <c r="B171" s="26">
        <f t="shared" ref="B171:B176" si="47">B170+1</f>
        <v>105</v>
      </c>
      <c r="D171" s="1" t="s">
        <v>203</v>
      </c>
      <c r="F171" s="35">
        <v>0</v>
      </c>
      <c r="H171" s="17"/>
      <c r="J171" s="19"/>
      <c r="K171" s="29">
        <v>0</v>
      </c>
      <c r="L171" s="35">
        <f t="shared" si="46"/>
        <v>0</v>
      </c>
      <c r="O171" s="29">
        <v>0</v>
      </c>
      <c r="P171" s="10">
        <v>0</v>
      </c>
      <c r="R171" s="10">
        <v>0</v>
      </c>
      <c r="S171" s="10"/>
      <c r="T171" s="10">
        <v>0</v>
      </c>
      <c r="U171" s="10"/>
      <c r="V171" s="10">
        <v>0</v>
      </c>
      <c r="W171" s="13"/>
      <c r="X171" s="10">
        <v>0</v>
      </c>
      <c r="Y171" s="13"/>
      <c r="Z171" s="10">
        <v>0</v>
      </c>
      <c r="AA171" s="10"/>
      <c r="AB171" s="10">
        <v>0</v>
      </c>
      <c r="AC171" s="13"/>
      <c r="AD171" s="10">
        <v>0</v>
      </c>
      <c r="AE171" s="13"/>
      <c r="AF171" s="10">
        <v>0</v>
      </c>
      <c r="AG171" s="13"/>
      <c r="AH171" s="10">
        <v>0</v>
      </c>
      <c r="AI171" s="13"/>
      <c r="AJ171" s="23"/>
      <c r="AL171" s="42"/>
      <c r="AM171" s="42"/>
    </row>
    <row r="172" spans="2:64" x14ac:dyDescent="0.2">
      <c r="B172" s="26">
        <f t="shared" si="47"/>
        <v>106</v>
      </c>
      <c r="D172" s="1" t="s">
        <v>204</v>
      </c>
      <c r="F172" s="35">
        <v>0</v>
      </c>
      <c r="H172" s="17"/>
      <c r="J172" s="19"/>
      <c r="K172" s="29">
        <v>0</v>
      </c>
      <c r="L172" s="35">
        <f t="shared" si="46"/>
        <v>0</v>
      </c>
      <c r="O172" s="29">
        <v>0</v>
      </c>
      <c r="P172" s="10">
        <v>0</v>
      </c>
      <c r="R172" s="10">
        <v>0</v>
      </c>
      <c r="S172" s="10"/>
      <c r="T172" s="10">
        <v>0</v>
      </c>
      <c r="U172" s="10"/>
      <c r="V172" s="10">
        <v>0</v>
      </c>
      <c r="W172" s="13"/>
      <c r="X172" s="10">
        <v>0</v>
      </c>
      <c r="Y172" s="13"/>
      <c r="Z172" s="10">
        <v>0</v>
      </c>
      <c r="AA172" s="10"/>
      <c r="AB172" s="10">
        <v>0</v>
      </c>
      <c r="AC172" s="13"/>
      <c r="AD172" s="10">
        <v>0</v>
      </c>
      <c r="AE172" s="13"/>
      <c r="AF172" s="10">
        <v>0</v>
      </c>
      <c r="AG172" s="13"/>
      <c r="AH172" s="10">
        <v>0</v>
      </c>
      <c r="AI172" s="13"/>
      <c r="AJ172" s="23"/>
      <c r="AL172" s="42"/>
      <c r="AM172" s="42"/>
    </row>
    <row r="173" spans="2:64" x14ac:dyDescent="0.2">
      <c r="B173" s="26">
        <f t="shared" si="47"/>
        <v>107</v>
      </c>
      <c r="D173" s="1" t="s">
        <v>205</v>
      </c>
      <c r="F173" s="35">
        <v>26870.623617239937</v>
      </c>
      <c r="H173" s="17"/>
      <c r="J173" s="19"/>
      <c r="K173" s="29">
        <v>0</v>
      </c>
      <c r="L173" s="35">
        <f t="shared" si="46"/>
        <v>26870.623617239937</v>
      </c>
      <c r="N173" s="26" t="s">
        <v>320</v>
      </c>
      <c r="O173" s="29">
        <v>11</v>
      </c>
      <c r="P173" s="10">
        <v>0</v>
      </c>
      <c r="R173" s="10">
        <v>0</v>
      </c>
      <c r="S173" s="10"/>
      <c r="T173" s="10">
        <v>0</v>
      </c>
      <c r="U173" s="10"/>
      <c r="V173" s="10">
        <v>0</v>
      </c>
      <c r="W173" s="13"/>
      <c r="X173" s="10">
        <v>0</v>
      </c>
      <c r="Y173" s="13"/>
      <c r="Z173" s="10">
        <v>0</v>
      </c>
      <c r="AA173" s="10"/>
      <c r="AB173" s="10">
        <v>0</v>
      </c>
      <c r="AC173" s="13"/>
      <c r="AD173" s="10">
        <v>0</v>
      </c>
      <c r="AE173" s="13"/>
      <c r="AF173" s="10">
        <v>26870.623617239937</v>
      </c>
      <c r="AG173" s="13"/>
      <c r="AH173" s="10">
        <v>0</v>
      </c>
      <c r="AI173" s="13"/>
      <c r="AJ173" s="23"/>
      <c r="AL173" s="42"/>
      <c r="AM173" s="42"/>
    </row>
    <row r="174" spans="2:64" x14ac:dyDescent="0.2">
      <c r="B174" s="26">
        <f t="shared" si="47"/>
        <v>108</v>
      </c>
      <c r="D174" s="1" t="s">
        <v>206</v>
      </c>
      <c r="F174" s="35">
        <v>14283.139384300001</v>
      </c>
      <c r="H174" s="17"/>
      <c r="J174" s="19"/>
      <c r="K174" s="29">
        <v>0</v>
      </c>
      <c r="L174" s="35">
        <f t="shared" si="46"/>
        <v>14283.139384300001</v>
      </c>
      <c r="N174" s="26" t="s">
        <v>320</v>
      </c>
      <c r="O174" s="29">
        <v>11</v>
      </c>
      <c r="P174" s="10">
        <v>0</v>
      </c>
      <c r="R174" s="10">
        <v>0</v>
      </c>
      <c r="S174" s="10"/>
      <c r="T174" s="10">
        <v>0</v>
      </c>
      <c r="U174" s="10"/>
      <c r="V174" s="10">
        <v>0</v>
      </c>
      <c r="W174" s="13"/>
      <c r="X174" s="10">
        <v>0</v>
      </c>
      <c r="Y174" s="13"/>
      <c r="Z174" s="10">
        <v>0</v>
      </c>
      <c r="AA174" s="10"/>
      <c r="AB174" s="10">
        <v>0</v>
      </c>
      <c r="AC174" s="13"/>
      <c r="AD174" s="10">
        <v>0</v>
      </c>
      <c r="AE174" s="13"/>
      <c r="AF174" s="10">
        <v>14283.139384300001</v>
      </c>
      <c r="AG174" s="13"/>
      <c r="AH174" s="10">
        <v>0</v>
      </c>
      <c r="AI174" s="13"/>
      <c r="AJ174" s="23"/>
      <c r="AL174" s="42"/>
      <c r="AM174" s="42"/>
    </row>
    <row r="175" spans="2:64" x14ac:dyDescent="0.2">
      <c r="B175" s="26">
        <f t="shared" si="47"/>
        <v>109</v>
      </c>
      <c r="D175" s="1" t="s">
        <v>207</v>
      </c>
      <c r="F175" s="35">
        <v>17761.652743977927</v>
      </c>
      <c r="H175" s="17"/>
      <c r="J175" s="19"/>
      <c r="K175" s="29">
        <v>0</v>
      </c>
      <c r="L175" s="35">
        <f t="shared" si="46"/>
        <v>17761.652743977927</v>
      </c>
      <c r="N175" s="26" t="s">
        <v>320</v>
      </c>
      <c r="O175" s="29">
        <v>11</v>
      </c>
      <c r="P175" s="10">
        <v>0</v>
      </c>
      <c r="R175" s="10">
        <v>0</v>
      </c>
      <c r="S175" s="10"/>
      <c r="T175" s="10">
        <v>0</v>
      </c>
      <c r="U175" s="10"/>
      <c r="V175" s="10">
        <v>0</v>
      </c>
      <c r="W175" s="13"/>
      <c r="X175" s="10">
        <v>0</v>
      </c>
      <c r="Y175" s="13"/>
      <c r="Z175" s="10">
        <v>0</v>
      </c>
      <c r="AA175" s="10"/>
      <c r="AB175" s="10">
        <v>0</v>
      </c>
      <c r="AC175" s="13"/>
      <c r="AD175" s="10">
        <v>0</v>
      </c>
      <c r="AE175" s="13"/>
      <c r="AF175" s="10">
        <v>17761.652743977927</v>
      </c>
      <c r="AG175" s="13"/>
      <c r="AH175" s="10">
        <v>0</v>
      </c>
      <c r="AI175" s="13"/>
      <c r="AJ175" s="23"/>
      <c r="AL175" s="42"/>
      <c r="AM175" s="42"/>
    </row>
    <row r="176" spans="2:64" x14ac:dyDescent="0.2">
      <c r="B176" s="26">
        <f t="shared" si="47"/>
        <v>110</v>
      </c>
      <c r="D176" s="1" t="s">
        <v>208</v>
      </c>
      <c r="F176" s="35">
        <v>6017.1693334783249</v>
      </c>
      <c r="H176" s="17">
        <v>3019.5891666666666</v>
      </c>
      <c r="J176" s="19" t="s">
        <v>307</v>
      </c>
      <c r="K176" s="29">
        <v>14</v>
      </c>
      <c r="L176" s="35">
        <f t="shared" si="46"/>
        <v>2997.5801668116583</v>
      </c>
      <c r="N176" s="26" t="s">
        <v>324</v>
      </c>
      <c r="O176" s="29">
        <v>2</v>
      </c>
      <c r="P176" s="10">
        <v>0</v>
      </c>
      <c r="R176" s="10">
        <v>0</v>
      </c>
      <c r="S176" s="10"/>
      <c r="T176" s="10">
        <v>559.86422969329931</v>
      </c>
      <c r="U176" s="10"/>
      <c r="V176" s="10">
        <v>0</v>
      </c>
      <c r="W176" s="13"/>
      <c r="X176" s="10">
        <v>745.85620820414306</v>
      </c>
      <c r="Y176" s="13"/>
      <c r="Z176" s="10">
        <v>1067.1817442544775</v>
      </c>
      <c r="AA176" s="10"/>
      <c r="AB176" s="10">
        <v>536.08838942165892</v>
      </c>
      <c r="AC176" s="13"/>
      <c r="AD176" s="10">
        <v>3108.1787619047464</v>
      </c>
      <c r="AE176" s="13"/>
      <c r="AF176" s="10">
        <v>0</v>
      </c>
      <c r="AG176" s="13"/>
      <c r="AH176" s="10">
        <v>0</v>
      </c>
      <c r="AI176" s="13"/>
      <c r="AJ176" s="23"/>
      <c r="AL176" s="42"/>
      <c r="AM176" s="42"/>
    </row>
    <row r="177" spans="2:39" x14ac:dyDescent="0.2">
      <c r="AE177" s="13"/>
      <c r="AG177" s="13"/>
      <c r="AL177" s="42"/>
      <c r="AM177" s="42"/>
    </row>
    <row r="178" spans="2:39" x14ac:dyDescent="0.2">
      <c r="B178" s="26">
        <f>B176+1</f>
        <v>111</v>
      </c>
      <c r="D178" s="1" t="s">
        <v>209</v>
      </c>
      <c r="F178" s="36">
        <f>SUM(F170:F176)</f>
        <v>64932.585078996191</v>
      </c>
      <c r="H178" s="36">
        <f>SUM(H170:H176)</f>
        <v>3019.5891666666666</v>
      </c>
      <c r="J178" s="19"/>
      <c r="L178" s="36">
        <f>SUM(L170:L176)</f>
        <v>61912.995912329527</v>
      </c>
      <c r="P178" s="45">
        <f>SUM(P170:P176)</f>
        <v>0</v>
      </c>
      <c r="R178" s="45">
        <f>SUM(R170:R176)</f>
        <v>0</v>
      </c>
      <c r="S178" s="10"/>
      <c r="T178" s="45">
        <f>SUM(T170:T176)</f>
        <v>559.86422969329931</v>
      </c>
      <c r="U178" s="10"/>
      <c r="V178" s="45">
        <f>SUM(V170:V176)</f>
        <v>0</v>
      </c>
      <c r="X178" s="45">
        <f>SUM(X170:X176)</f>
        <v>745.85620820414306</v>
      </c>
      <c r="Z178" s="45">
        <f>SUM(Z170:Z176)</f>
        <v>1067.1817442544775</v>
      </c>
      <c r="AB178" s="45">
        <f>SUM(AB170:AB176)</f>
        <v>536.08838942165892</v>
      </c>
      <c r="AD178" s="45">
        <f>SUM(AD170:AD176)</f>
        <v>3108.1787619047464</v>
      </c>
      <c r="AE178" s="13"/>
      <c r="AF178" s="45">
        <f>SUM(AF170:AF176)</f>
        <v>58915.415745517865</v>
      </c>
      <c r="AG178" s="13"/>
      <c r="AH178" s="45">
        <f>SUM(AH170:AH176)</f>
        <v>0</v>
      </c>
      <c r="AJ178" s="5"/>
      <c r="AL178" s="42"/>
      <c r="AM178" s="42"/>
    </row>
    <row r="179" spans="2:39" x14ac:dyDescent="0.2">
      <c r="S179" s="10"/>
      <c r="U179" s="10"/>
      <c r="AL179" s="42"/>
      <c r="AM179" s="42"/>
    </row>
    <row r="180" spans="2:39" ht="13.5" thickBot="1" x14ac:dyDescent="0.25">
      <c r="B180" s="26">
        <f>B178+1</f>
        <v>112</v>
      </c>
      <c r="D180" s="1" t="s">
        <v>36</v>
      </c>
      <c r="F180" s="39">
        <f>F164-F178</f>
        <v>2399359.0807846827</v>
      </c>
      <c r="H180" s="39">
        <f>H164-H178</f>
        <v>2544.3061849923615</v>
      </c>
      <c r="L180" s="39">
        <f>L164-L178</f>
        <v>2396814.77459969</v>
      </c>
      <c r="P180" s="49">
        <f>P164-P178</f>
        <v>311406.91405573947</v>
      </c>
      <c r="R180" s="49">
        <f>R164-R178</f>
        <v>57512.664971773804</v>
      </c>
      <c r="S180" s="10"/>
      <c r="T180" s="49">
        <f>T164-T178</f>
        <v>305683.4115939769</v>
      </c>
      <c r="U180" s="10"/>
      <c r="V180" s="49">
        <f>V164-V178</f>
        <v>216775.89918464422</v>
      </c>
      <c r="X180" s="49">
        <f>X164-X178</f>
        <v>407234.215351263</v>
      </c>
      <c r="Z180" s="49">
        <f>Z164-Z178</f>
        <v>582676.54740726517</v>
      </c>
      <c r="AB180" s="49">
        <f>AB164-AB178</f>
        <v>292701.90718221996</v>
      </c>
      <c r="AD180" s="49">
        <f>AD164-AD178</f>
        <v>45349.940922692113</v>
      </c>
      <c r="AF180" s="49">
        <f>AF164-AF178</f>
        <v>161677.69672893215</v>
      </c>
      <c r="AH180" s="49">
        <f>AH164-AH178</f>
        <v>18339.883386175716</v>
      </c>
      <c r="AJ180" s="5"/>
      <c r="AL180" s="42"/>
      <c r="AM180" s="42"/>
    </row>
    <row r="181" spans="2:39" ht="13.5" thickTop="1" x14ac:dyDescent="0.2">
      <c r="D181" s="1" t="s">
        <v>210</v>
      </c>
    </row>
    <row r="182" spans="2:39" x14ac:dyDescent="0.2">
      <c r="V182" s="5"/>
    </row>
  </sheetData>
  <mergeCells count="5">
    <mergeCell ref="B5:AJ5"/>
    <mergeCell ref="B6:AJ6"/>
    <mergeCell ref="B7:AJ7"/>
    <mergeCell ref="P9:V9"/>
    <mergeCell ref="X9:AF9"/>
  </mergeCells>
  <pageMargins left="0.7" right="0.7" top="0.75" bottom="0.75" header="0.3" footer="0.3"/>
  <pageSetup scale="24" fitToHeight="0" orientation="landscape" blackAndWhite="1" horizontalDpi="1200" verticalDpi="1200" r:id="rId1"/>
  <headerFooter>
    <oddHeader xml:space="preserve">&amp;R&amp;"Arial,Regular"&amp;10Filed: 2025-02-28
EB-2025-0064
Phase 3 Exhibit 7
Tab 3
Schedule 2
Attachment 7
Page &amp;P of &amp;N
</oddHeader>
  </headerFooter>
  <rowBreaks count="4" manualBreakCount="4">
    <brk id="58" max="33" man="1"/>
    <brk id="111" max="33" man="1"/>
    <brk id="166" max="33" man="1"/>
    <brk id="183" max="35" man="1"/>
  </rowBreaks>
  <colBreaks count="1" manualBreakCount="1">
    <brk id="13" max="18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68B8-A77E-40B0-8B02-FDAA0D01041F}">
  <dimension ref="B2:CE80"/>
  <sheetViews>
    <sheetView view="pageBreakPreview" zoomScale="80" zoomScaleNormal="85" zoomScaleSheetLayoutView="80" zoomScalePageLayoutView="70" workbookViewId="0">
      <selection activeCell="W4" sqref="W4:AI4"/>
    </sheetView>
  </sheetViews>
  <sheetFormatPr defaultColWidth="8.7109375" defaultRowHeight="15" x14ac:dyDescent="0.25"/>
  <cols>
    <col min="3" max="3" width="2.28515625" style="1" customWidth="1"/>
    <col min="4" max="4" width="44.140625" style="1" customWidth="1"/>
    <col min="5" max="5" width="2.7109375" style="1" customWidth="1"/>
    <col min="6" max="6" width="20.28515625" style="1" customWidth="1"/>
    <col min="7" max="7" width="2.7109375" style="1" customWidth="1"/>
    <col min="8" max="8" width="20.28515625" style="1" customWidth="1"/>
    <col min="9" max="9" width="2.7109375" style="1" customWidth="1"/>
    <col min="10" max="10" width="17.28515625" style="1" customWidth="1"/>
    <col min="11" max="11" width="2.7109375" style="1" customWidth="1"/>
    <col min="12" max="12" width="17.28515625" style="1" customWidth="1"/>
    <col min="13" max="13" width="2.7109375" style="1" customWidth="1"/>
    <col min="14" max="14" width="17.28515625" style="1" customWidth="1"/>
    <col min="15" max="15" width="2.7109375" style="1" customWidth="1"/>
    <col min="16" max="16" width="20" style="26" customWidth="1"/>
    <col min="17" max="17" width="2.7109375" style="1" customWidth="1"/>
    <col min="18" max="19" width="12.7109375" style="1" bestFit="1" customWidth="1"/>
    <col min="20" max="20" width="10.7109375" style="1" customWidth="1"/>
    <col min="21" max="22" width="10.7109375" style="1" hidden="1" customWidth="1"/>
    <col min="23" max="31" width="10.7109375" style="1" customWidth="1"/>
    <col min="32" max="32" width="2.7109375" style="1" customWidth="1"/>
    <col min="33" max="35" width="10.7109375" style="1" customWidth="1"/>
    <col min="36" max="36" width="2.28515625" style="1" customWidth="1"/>
    <col min="37" max="39" width="10.5703125" style="1" customWidth="1"/>
  </cols>
  <sheetData>
    <row r="2" spans="2:83" x14ac:dyDescent="0.25"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1"/>
      <c r="AP2" s="1"/>
      <c r="AQ2" s="1"/>
      <c r="AZ2" s="147"/>
      <c r="BA2" s="147"/>
      <c r="BB2" s="147"/>
      <c r="BC2" s="147"/>
      <c r="BD2" s="147"/>
    </row>
    <row r="3" spans="2:83" x14ac:dyDescent="0.25">
      <c r="B3" s="233" t="s">
        <v>0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8"/>
      <c r="V3" s="8"/>
      <c r="W3" s="233" t="s">
        <v>0</v>
      </c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8"/>
      <c r="AK3" s="8"/>
      <c r="AL3" s="8"/>
      <c r="AM3" s="8"/>
      <c r="AN3" s="8"/>
      <c r="AO3" s="1"/>
      <c r="AP3" s="1"/>
      <c r="AQ3" s="1"/>
      <c r="AZ3" s="147"/>
      <c r="BA3" s="147"/>
      <c r="BB3" s="147"/>
      <c r="BC3" s="147"/>
      <c r="BD3" s="147"/>
    </row>
    <row r="4" spans="2:83" x14ac:dyDescent="0.25">
      <c r="B4" s="233" t="s">
        <v>325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8"/>
      <c r="V4" s="8"/>
      <c r="W4" s="233" t="s">
        <v>326</v>
      </c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8"/>
      <c r="AK4" s="8"/>
      <c r="AL4" s="8"/>
      <c r="AM4" s="8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8"/>
      <c r="BN4" s="8"/>
      <c r="BO4" s="233"/>
      <c r="BP4" s="233"/>
      <c r="BQ4" s="233"/>
      <c r="BR4" s="233"/>
      <c r="BS4" s="233"/>
      <c r="BT4" s="233"/>
      <c r="BU4" s="233"/>
      <c r="BV4" s="233"/>
      <c r="BW4" s="233"/>
      <c r="BX4" s="233"/>
      <c r="BY4" s="233"/>
      <c r="BZ4" s="233"/>
      <c r="CA4" s="233"/>
      <c r="CB4" s="8"/>
      <c r="CC4" s="8"/>
      <c r="CD4" s="8"/>
      <c r="CE4" s="8"/>
    </row>
    <row r="5" spans="2:83" x14ac:dyDescent="0.25"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8"/>
      <c r="V5" s="8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8"/>
      <c r="AK5" s="8"/>
      <c r="AL5" s="8"/>
      <c r="AM5" s="8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8"/>
      <c r="BN5" s="8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8"/>
      <c r="CC5" s="8"/>
      <c r="CD5" s="8"/>
      <c r="CE5" s="8"/>
    </row>
    <row r="6" spans="2:83" x14ac:dyDescent="0.25">
      <c r="B6" s="1"/>
      <c r="H6" s="26" t="s">
        <v>327</v>
      </c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8"/>
      <c r="BN6" s="8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8"/>
      <c r="CC6" s="8"/>
      <c r="CD6" s="8"/>
      <c r="CE6" s="8"/>
    </row>
    <row r="7" spans="2:83" x14ac:dyDescent="0.25">
      <c r="B7" s="26" t="s">
        <v>3</v>
      </c>
      <c r="F7" s="26" t="s">
        <v>327</v>
      </c>
      <c r="H7" s="26" t="s">
        <v>7</v>
      </c>
      <c r="J7" s="26" t="s">
        <v>328</v>
      </c>
      <c r="L7" s="26" t="s">
        <v>329</v>
      </c>
      <c r="M7" s="26"/>
      <c r="N7" s="26" t="s">
        <v>330</v>
      </c>
      <c r="P7" s="26" t="s">
        <v>88</v>
      </c>
      <c r="R7" s="230" t="s">
        <v>331</v>
      </c>
      <c r="S7" s="230"/>
      <c r="T7" s="230"/>
      <c r="W7" s="230" t="s">
        <v>331</v>
      </c>
      <c r="X7" s="230"/>
      <c r="Y7" s="230"/>
      <c r="Z7" s="230"/>
      <c r="AA7" s="230"/>
      <c r="AB7" s="230"/>
      <c r="AC7" s="230"/>
      <c r="AD7" s="230"/>
      <c r="AE7" s="230"/>
      <c r="AF7" s="26"/>
      <c r="AG7" s="230" t="s">
        <v>41</v>
      </c>
      <c r="AH7" s="230"/>
      <c r="AI7" s="230"/>
      <c r="AK7" s="230" t="s">
        <v>332</v>
      </c>
      <c r="AL7" s="230"/>
      <c r="AM7" s="230"/>
      <c r="AN7" s="230"/>
      <c r="AT7" s="1"/>
      <c r="AU7" s="1"/>
      <c r="AV7" s="1"/>
      <c r="AW7" s="1"/>
      <c r="AX7" s="1"/>
      <c r="AY7" s="1"/>
      <c r="AZ7" s="26"/>
      <c r="BA7" s="1"/>
      <c r="BB7" s="1"/>
      <c r="BC7" s="1"/>
      <c r="BD7" s="1"/>
      <c r="BE7" s="1"/>
      <c r="BF7" s="1"/>
      <c r="BG7" s="1"/>
      <c r="BH7" s="26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2:83" x14ac:dyDescent="0.25">
      <c r="B8" s="121" t="s">
        <v>5</v>
      </c>
      <c r="D8" s="2" t="s">
        <v>6</v>
      </c>
      <c r="F8" s="121" t="s">
        <v>333</v>
      </c>
      <c r="H8" s="121" t="s">
        <v>334</v>
      </c>
      <c r="J8" s="121" t="s">
        <v>86</v>
      </c>
      <c r="L8" s="121" t="s">
        <v>89</v>
      </c>
      <c r="M8" s="26"/>
      <c r="N8" s="121" t="s">
        <v>335</v>
      </c>
      <c r="P8" s="121" t="s">
        <v>89</v>
      </c>
      <c r="R8" s="138" t="s">
        <v>43</v>
      </c>
      <c r="S8" s="138" t="s">
        <v>44</v>
      </c>
      <c r="T8" s="138" t="s">
        <v>45</v>
      </c>
      <c r="U8" s="138" t="s">
        <v>46</v>
      </c>
      <c r="V8" s="138" t="s">
        <v>47</v>
      </c>
      <c r="W8" s="138" t="s">
        <v>48</v>
      </c>
      <c r="X8" s="138" t="s">
        <v>49</v>
      </c>
      <c r="Y8" s="138" t="s">
        <v>50</v>
      </c>
      <c r="Z8" s="138" t="s">
        <v>51</v>
      </c>
      <c r="AA8" s="138" t="s">
        <v>52</v>
      </c>
      <c r="AB8" s="138" t="s">
        <v>53</v>
      </c>
      <c r="AC8" s="138" t="s">
        <v>54</v>
      </c>
      <c r="AD8" s="138" t="s">
        <v>55</v>
      </c>
      <c r="AE8" s="138" t="s">
        <v>56</v>
      </c>
      <c r="AF8" s="26"/>
      <c r="AG8" s="138" t="s">
        <v>57</v>
      </c>
      <c r="AH8" s="138" t="s">
        <v>58</v>
      </c>
      <c r="AI8" s="138" t="s">
        <v>59</v>
      </c>
      <c r="AJ8" s="26"/>
      <c r="AK8" s="221" t="s">
        <v>60</v>
      </c>
      <c r="AL8" s="138" t="s">
        <v>61</v>
      </c>
      <c r="AM8" s="138" t="s">
        <v>62</v>
      </c>
      <c r="AN8" s="138" t="s">
        <v>63</v>
      </c>
      <c r="AT8" s="26"/>
      <c r="AU8" s="1"/>
      <c r="AV8" s="1"/>
      <c r="AW8" s="1"/>
      <c r="AX8" s="26"/>
      <c r="AY8" s="1"/>
      <c r="AZ8" s="26"/>
      <c r="BA8" s="1"/>
      <c r="BB8" s="26"/>
      <c r="BC8" s="1"/>
      <c r="BD8" s="26"/>
      <c r="BE8" s="26"/>
      <c r="BF8" s="26"/>
      <c r="BG8" s="1"/>
      <c r="BH8" s="26"/>
      <c r="BI8" s="1"/>
      <c r="BJ8" s="234"/>
      <c r="BK8" s="234"/>
      <c r="BL8" s="234"/>
      <c r="BM8" s="1"/>
      <c r="BN8" s="1"/>
      <c r="BO8" s="234"/>
      <c r="BP8" s="234"/>
      <c r="BQ8" s="234"/>
      <c r="BR8" s="234"/>
      <c r="BS8" s="234"/>
      <c r="BT8" s="234"/>
      <c r="BU8" s="234"/>
      <c r="BV8" s="234"/>
      <c r="BW8" s="234"/>
      <c r="BX8" s="26"/>
      <c r="BY8" s="234"/>
      <c r="BZ8" s="234"/>
      <c r="CA8" s="234"/>
      <c r="CB8" s="1"/>
      <c r="CC8" s="234"/>
      <c r="CD8" s="234"/>
      <c r="CE8" s="234"/>
    </row>
    <row r="9" spans="2:83" x14ac:dyDescent="0.25">
      <c r="B9" s="26"/>
      <c r="F9" s="26" t="s">
        <v>64</v>
      </c>
      <c r="G9" s="26"/>
      <c r="H9" s="26" t="s">
        <v>13</v>
      </c>
      <c r="I9" s="26"/>
      <c r="J9" s="26" t="s">
        <v>14</v>
      </c>
      <c r="K9" s="26"/>
      <c r="L9" s="26" t="s">
        <v>15</v>
      </c>
      <c r="M9" s="26"/>
      <c r="N9" s="19" t="s">
        <v>336</v>
      </c>
      <c r="O9" s="26"/>
      <c r="P9" s="26" t="s">
        <v>65</v>
      </c>
      <c r="Q9" s="26"/>
      <c r="R9" s="26" t="s">
        <v>66</v>
      </c>
      <c r="S9" s="26" t="s">
        <v>67</v>
      </c>
      <c r="T9" s="26" t="s">
        <v>68</v>
      </c>
      <c r="U9" s="26" t="s">
        <v>69</v>
      </c>
      <c r="V9" s="26" t="s">
        <v>70</v>
      </c>
      <c r="W9" s="26" t="s">
        <v>69</v>
      </c>
      <c r="X9" s="26" t="s">
        <v>70</v>
      </c>
      <c r="Y9" s="26" t="s">
        <v>71</v>
      </c>
      <c r="Z9" s="26" t="s">
        <v>72</v>
      </c>
      <c r="AA9" s="222" t="s">
        <v>73</v>
      </c>
      <c r="AB9" s="222" t="s">
        <v>74</v>
      </c>
      <c r="AC9" s="222" t="s">
        <v>75</v>
      </c>
      <c r="AD9" s="222" t="s">
        <v>76</v>
      </c>
      <c r="AE9" s="222" t="s">
        <v>77</v>
      </c>
      <c r="AF9" s="222"/>
      <c r="AG9" s="222" t="s">
        <v>78</v>
      </c>
      <c r="AH9" s="222" t="s">
        <v>79</v>
      </c>
      <c r="AI9" s="222" t="s">
        <v>337</v>
      </c>
      <c r="AJ9" s="222"/>
      <c r="AK9" s="26" t="s">
        <v>338</v>
      </c>
      <c r="AL9" s="26" t="s">
        <v>339</v>
      </c>
      <c r="AM9" s="26" t="s">
        <v>340</v>
      </c>
      <c r="AN9" s="26" t="s">
        <v>341</v>
      </c>
      <c r="AT9" s="26"/>
      <c r="AU9" s="1"/>
      <c r="AV9" s="1"/>
      <c r="AW9" s="1"/>
      <c r="AX9" s="26"/>
      <c r="AY9" s="1"/>
      <c r="AZ9" s="26"/>
      <c r="BA9" s="1"/>
      <c r="BB9" s="26"/>
      <c r="BC9" s="1"/>
      <c r="BD9" s="26"/>
      <c r="BE9" s="26"/>
      <c r="BF9" s="26"/>
      <c r="BG9" s="1"/>
      <c r="BH9" s="26"/>
      <c r="BI9" s="1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122"/>
      <c r="CD9" s="26"/>
      <c r="CE9" s="26"/>
    </row>
    <row r="10" spans="2:83" x14ac:dyDescent="0.25">
      <c r="D10" s="8" t="s">
        <v>342</v>
      </c>
      <c r="AN10" s="1"/>
      <c r="AT10" s="26"/>
      <c r="AU10" s="1"/>
      <c r="AV10" s="1"/>
      <c r="AW10" s="1"/>
      <c r="AX10" s="26"/>
      <c r="AY10" s="26"/>
      <c r="AZ10" s="26"/>
      <c r="BA10" s="26"/>
      <c r="BB10" s="26"/>
      <c r="BC10" s="26"/>
      <c r="BD10" s="26"/>
      <c r="BE10" s="26"/>
      <c r="BF10" s="19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6"/>
      <c r="CD10" s="26"/>
      <c r="CE10" s="26"/>
    </row>
    <row r="11" spans="2:83" x14ac:dyDescent="0.25">
      <c r="B11" s="26">
        <v>1</v>
      </c>
      <c r="D11" s="1" t="s">
        <v>343</v>
      </c>
      <c r="F11" s="10">
        <v>1878311.1040714213</v>
      </c>
      <c r="G11" s="10"/>
      <c r="H11" s="10">
        <v>1878311.1040714213</v>
      </c>
      <c r="N11" s="10">
        <f>H11-J11</f>
        <v>1878311.1040714213</v>
      </c>
      <c r="P11" s="26" t="s">
        <v>344</v>
      </c>
      <c r="R11" s="10">
        <v>1234053.8856331643</v>
      </c>
      <c r="S11" s="10">
        <v>586711.26767160289</v>
      </c>
      <c r="T11" s="10">
        <v>32422.638561100783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1924.8309879518158</v>
      </c>
      <c r="AD11" s="10">
        <v>936.33470473156308</v>
      </c>
      <c r="AE11" s="10">
        <v>0</v>
      </c>
      <c r="AF11" s="10"/>
      <c r="AG11" s="10">
        <v>0</v>
      </c>
      <c r="AH11" s="10">
        <v>22262.146512869978</v>
      </c>
      <c r="AI11" s="10">
        <v>0</v>
      </c>
      <c r="AJ11" s="10"/>
      <c r="AK11" s="10">
        <v>0</v>
      </c>
      <c r="AL11" s="10">
        <v>0</v>
      </c>
      <c r="AM11" s="10">
        <v>0</v>
      </c>
      <c r="AN11" s="10">
        <f>0</f>
        <v>0</v>
      </c>
    </row>
    <row r="12" spans="2:83" x14ac:dyDescent="0.25">
      <c r="B12" s="26">
        <f>B11+1</f>
        <v>2</v>
      </c>
      <c r="D12" s="1" t="s">
        <v>345</v>
      </c>
      <c r="F12" s="10">
        <v>161486.41315728414</v>
      </c>
      <c r="G12" s="10"/>
      <c r="H12" s="10">
        <v>153599.23567205007</v>
      </c>
      <c r="N12" s="10">
        <f t="shared" ref="N12:N16" si="0">H12-J12</f>
        <v>153599.23567205007</v>
      </c>
      <c r="P12" s="26" t="s">
        <v>346</v>
      </c>
      <c r="R12" s="10">
        <v>77127.605555416972</v>
      </c>
      <c r="S12" s="10">
        <v>54547.842641002557</v>
      </c>
      <c r="T12" s="10">
        <v>11227.424999210516</v>
      </c>
      <c r="U12" s="10">
        <v>0</v>
      </c>
      <c r="V12" s="10">
        <v>0</v>
      </c>
      <c r="W12" s="10">
        <v>6403.4029259972358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0.97163781600960608</v>
      </c>
      <c r="AD12" s="10">
        <v>0</v>
      </c>
      <c r="AE12" s="10">
        <v>1506.294369829101</v>
      </c>
      <c r="AF12" s="10"/>
      <c r="AG12" s="10">
        <v>0</v>
      </c>
      <c r="AH12" s="10">
        <v>1157.4345498219545</v>
      </c>
      <c r="AI12" s="10">
        <v>1628.2589929556987</v>
      </c>
      <c r="AJ12" s="10"/>
      <c r="AK12" s="10">
        <v>0</v>
      </c>
      <c r="AL12" s="10">
        <v>0</v>
      </c>
      <c r="AM12" s="10">
        <v>0</v>
      </c>
      <c r="AN12" s="10">
        <f>0</f>
        <v>0</v>
      </c>
    </row>
    <row r="13" spans="2:83" x14ac:dyDescent="0.25">
      <c r="B13" s="26">
        <f t="shared" ref="B13:B17" si="1">B12+1</f>
        <v>3</v>
      </c>
      <c r="D13" s="1" t="s">
        <v>347</v>
      </c>
      <c r="F13" s="10">
        <v>40328.527901042762</v>
      </c>
      <c r="G13" s="10"/>
      <c r="H13" s="10">
        <v>40328.527901042762</v>
      </c>
      <c r="N13" s="10">
        <f t="shared" si="0"/>
        <v>40328.527901042762</v>
      </c>
      <c r="P13" s="26" t="s">
        <v>348</v>
      </c>
      <c r="R13" s="10">
        <v>20276.057239120593</v>
      </c>
      <c r="S13" s="10">
        <v>14340.068924670912</v>
      </c>
      <c r="T13" s="10">
        <v>2951.5749943560545</v>
      </c>
      <c r="U13" s="10">
        <v>0</v>
      </c>
      <c r="V13" s="10">
        <v>0</v>
      </c>
      <c r="W13" s="10">
        <v>1683.3890189859953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0.2554336262772936</v>
      </c>
      <c r="AD13" s="10">
        <v>0</v>
      </c>
      <c r="AE13" s="10">
        <v>344.85200053440167</v>
      </c>
      <c r="AF13" s="10"/>
      <c r="AG13" s="10">
        <v>0</v>
      </c>
      <c r="AH13" s="10">
        <v>304.27768389443349</v>
      </c>
      <c r="AI13" s="10">
        <v>428.05260585408962</v>
      </c>
      <c r="AJ13" s="10"/>
      <c r="AK13" s="10">
        <v>0</v>
      </c>
      <c r="AL13" s="10">
        <v>0</v>
      </c>
      <c r="AM13" s="10">
        <v>0</v>
      </c>
      <c r="AN13" s="10">
        <f>0</f>
        <v>0</v>
      </c>
    </row>
    <row r="14" spans="2:83" x14ac:dyDescent="0.25">
      <c r="B14" s="26">
        <f t="shared" si="1"/>
        <v>4</v>
      </c>
      <c r="D14" s="1" t="s">
        <v>349</v>
      </c>
      <c r="F14" s="10">
        <v>152523.42553920622</v>
      </c>
      <c r="G14" s="10"/>
      <c r="H14" s="10">
        <v>145074.01041898847</v>
      </c>
      <c r="J14" s="5">
        <f>H14-F14</f>
        <v>-7449.4151202177454</v>
      </c>
      <c r="L14" s="1" t="s">
        <v>350</v>
      </c>
      <c r="N14" s="10">
        <f t="shared" si="0"/>
        <v>152523.42553920622</v>
      </c>
      <c r="P14" s="26" t="s">
        <v>351</v>
      </c>
      <c r="R14" s="10">
        <v>51204.194030558676</v>
      </c>
      <c r="S14" s="10">
        <v>41048.218527246871</v>
      </c>
      <c r="T14" s="10">
        <v>17059.26936466734</v>
      </c>
      <c r="U14" s="10">
        <v>0</v>
      </c>
      <c r="V14" s="10">
        <v>0</v>
      </c>
      <c r="W14" s="10">
        <v>21519.000538236127</v>
      </c>
      <c r="X14" s="10">
        <v>434.16371980916682</v>
      </c>
      <c r="Y14" s="10">
        <v>0</v>
      </c>
      <c r="Z14" s="10">
        <v>0</v>
      </c>
      <c r="AA14" s="10">
        <v>7814.6382172705071</v>
      </c>
      <c r="AB14" s="10">
        <v>0</v>
      </c>
      <c r="AC14" s="10">
        <v>2595.3663177507074</v>
      </c>
      <c r="AD14" s="10">
        <v>300.14832767641252</v>
      </c>
      <c r="AE14" s="10">
        <v>207.41366135546636</v>
      </c>
      <c r="AF14" s="10"/>
      <c r="AG14" s="10">
        <v>0</v>
      </c>
      <c r="AH14" s="10">
        <v>1527.1996322785822</v>
      </c>
      <c r="AI14" s="10">
        <v>1364.3980821386519</v>
      </c>
      <c r="AJ14" s="10"/>
      <c r="AK14" s="10">
        <v>0</v>
      </c>
      <c r="AL14" s="10">
        <v>0</v>
      </c>
      <c r="AM14" s="10">
        <v>0</v>
      </c>
      <c r="AN14" s="10">
        <f>0</f>
        <v>0</v>
      </c>
    </row>
    <row r="15" spans="2:83" x14ac:dyDescent="0.25">
      <c r="B15" s="26">
        <f t="shared" si="1"/>
        <v>5</v>
      </c>
      <c r="D15" s="1" t="s">
        <v>352</v>
      </c>
      <c r="F15" s="10">
        <v>14888.543237034275</v>
      </c>
      <c r="G15" s="10"/>
      <c r="H15" s="10">
        <v>14888.543237034275</v>
      </c>
      <c r="N15" s="10">
        <f t="shared" si="0"/>
        <v>14888.543237034275</v>
      </c>
      <c r="P15" s="26" t="s">
        <v>353</v>
      </c>
      <c r="R15" s="10">
        <v>5410.059354867617</v>
      </c>
      <c r="S15" s="10">
        <v>3889.4147124756919</v>
      </c>
      <c r="T15" s="10">
        <v>1731.0156056490473</v>
      </c>
      <c r="U15" s="10">
        <v>0</v>
      </c>
      <c r="V15" s="10">
        <v>0</v>
      </c>
      <c r="W15" s="10">
        <v>2326.3666753501157</v>
      </c>
      <c r="X15" s="10">
        <v>46.936381065441466</v>
      </c>
      <c r="Y15" s="10">
        <v>0</v>
      </c>
      <c r="Z15" s="10">
        <v>0</v>
      </c>
      <c r="AA15" s="10">
        <v>844.8214821256613</v>
      </c>
      <c r="AB15" s="10">
        <v>0</v>
      </c>
      <c r="AC15" s="10">
        <v>280.57872396132638</v>
      </c>
      <c r="AD15" s="10">
        <v>32.448303810754396</v>
      </c>
      <c r="AE15" s="10">
        <v>14.304023908463687</v>
      </c>
      <c r="AF15" s="10"/>
      <c r="AG15" s="10">
        <v>0</v>
      </c>
      <c r="AH15" s="10">
        <v>165.09622416598356</v>
      </c>
      <c r="AI15" s="10">
        <v>147.5017496541754</v>
      </c>
      <c r="AJ15" s="10"/>
      <c r="AK15" s="10">
        <v>0</v>
      </c>
      <c r="AL15" s="10">
        <v>0</v>
      </c>
      <c r="AM15" s="10">
        <v>0</v>
      </c>
      <c r="AN15" s="10">
        <f>0</f>
        <v>0</v>
      </c>
    </row>
    <row r="16" spans="2:83" x14ac:dyDescent="0.25">
      <c r="B16" s="26">
        <f t="shared" si="1"/>
        <v>6</v>
      </c>
      <c r="D16" s="1" t="s">
        <v>219</v>
      </c>
      <c r="F16" s="10">
        <v>20855.923243351954</v>
      </c>
      <c r="G16" s="10"/>
      <c r="H16" s="10">
        <v>15491.673000000001</v>
      </c>
      <c r="N16" s="10">
        <f t="shared" si="0"/>
        <v>15491.673000000001</v>
      </c>
      <c r="P16" s="26" t="s">
        <v>344</v>
      </c>
      <c r="R16" s="10">
        <v>10178.057947466326</v>
      </c>
      <c r="S16" s="10">
        <v>4838.9955660073319</v>
      </c>
      <c r="T16" s="10">
        <v>267.41092745340285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15.875353226087638</v>
      </c>
      <c r="AD16" s="10">
        <v>7.7225711080614321</v>
      </c>
      <c r="AE16" s="10">
        <v>0</v>
      </c>
      <c r="AF16" s="10"/>
      <c r="AG16" s="10">
        <v>0</v>
      </c>
      <c r="AH16" s="10">
        <v>183.61063473879048</v>
      </c>
      <c r="AI16" s="10">
        <v>0</v>
      </c>
      <c r="AJ16" s="10"/>
      <c r="AK16" s="10">
        <v>0</v>
      </c>
      <c r="AL16" s="10">
        <v>0</v>
      </c>
      <c r="AM16" s="10">
        <v>0</v>
      </c>
      <c r="AN16" s="10">
        <f>0</f>
        <v>0</v>
      </c>
    </row>
    <row r="17" spans="2:40" ht="15.75" thickBot="1" x14ac:dyDescent="0.3">
      <c r="B17" s="26">
        <f t="shared" si="1"/>
        <v>7</v>
      </c>
      <c r="D17" s="1" t="s">
        <v>354</v>
      </c>
      <c r="F17" s="25">
        <f>SUM(F11:F16)</f>
        <v>2268393.9371493403</v>
      </c>
      <c r="G17" s="10"/>
      <c r="H17" s="25">
        <f>SUM(H11:H16)</f>
        <v>2247693.0943005369</v>
      </c>
      <c r="J17" s="25">
        <f>SUM(J11:J16)</f>
        <v>-7449.4151202177454</v>
      </c>
      <c r="N17" s="25">
        <f>SUM(N11:N16)</f>
        <v>2255142.5094207544</v>
      </c>
      <c r="P17" s="23"/>
      <c r="R17" s="25">
        <f>SUM(R11:R16)</f>
        <v>1398249.8597605946</v>
      </c>
      <c r="S17" s="25">
        <f t="shared" ref="S17:AM17" si="2">SUM(S11:S16)</f>
        <v>705375.80804300634</v>
      </c>
      <c r="T17" s="25">
        <f t="shared" si="2"/>
        <v>65659.334452437135</v>
      </c>
      <c r="U17" s="25">
        <f t="shared" si="2"/>
        <v>0</v>
      </c>
      <c r="V17" s="25">
        <f t="shared" si="2"/>
        <v>0</v>
      </c>
      <c r="W17" s="25">
        <f t="shared" si="2"/>
        <v>31932.159158569477</v>
      </c>
      <c r="X17" s="25">
        <f t="shared" si="2"/>
        <v>481.1001008746083</v>
      </c>
      <c r="Y17" s="25">
        <f t="shared" si="2"/>
        <v>0</v>
      </c>
      <c r="Z17" s="25">
        <f t="shared" si="2"/>
        <v>0</v>
      </c>
      <c r="AA17" s="25">
        <f t="shared" si="2"/>
        <v>8659.4596993961677</v>
      </c>
      <c r="AB17" s="25">
        <f t="shared" si="2"/>
        <v>0</v>
      </c>
      <c r="AC17" s="25">
        <f t="shared" si="2"/>
        <v>4817.8784543322245</v>
      </c>
      <c r="AD17" s="25">
        <f t="shared" si="2"/>
        <v>1276.6539073267913</v>
      </c>
      <c r="AE17" s="25">
        <f t="shared" si="2"/>
        <v>2072.8640556274327</v>
      </c>
      <c r="AF17" s="25"/>
      <c r="AG17" s="25">
        <f t="shared" si="2"/>
        <v>0</v>
      </c>
      <c r="AH17" s="25">
        <f t="shared" si="2"/>
        <v>25599.765237769723</v>
      </c>
      <c r="AI17" s="25">
        <f t="shared" si="2"/>
        <v>3568.2114306026156</v>
      </c>
      <c r="AJ17" s="25"/>
      <c r="AK17" s="25">
        <f t="shared" si="2"/>
        <v>0</v>
      </c>
      <c r="AL17" s="25">
        <f t="shared" si="2"/>
        <v>0</v>
      </c>
      <c r="AM17" s="25">
        <f t="shared" si="2"/>
        <v>0</v>
      </c>
      <c r="AN17" s="25">
        <f t="shared" ref="AN17" si="3">SUM(AN11:AN16)</f>
        <v>0</v>
      </c>
    </row>
    <row r="18" spans="2:40" ht="15.75" thickTop="1" x14ac:dyDescent="0.25">
      <c r="B18" s="1"/>
      <c r="F18" s="10"/>
      <c r="G18" s="10"/>
      <c r="H18" s="10"/>
      <c r="N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2:40" x14ac:dyDescent="0.25">
      <c r="B19" s="1"/>
      <c r="D19" s="8" t="s">
        <v>355</v>
      </c>
      <c r="F19" s="10"/>
      <c r="G19" s="10"/>
      <c r="H19" s="10"/>
      <c r="N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2:40" x14ac:dyDescent="0.25">
      <c r="B20" s="26">
        <f>B17+1</f>
        <v>8</v>
      </c>
      <c r="D20" s="1" t="s">
        <v>356</v>
      </c>
      <c r="F20" s="10">
        <v>106265.51371986591</v>
      </c>
      <c r="G20" s="10"/>
      <c r="H20" s="10">
        <v>106265.51371986591</v>
      </c>
      <c r="N20" s="10">
        <f t="shared" ref="N20:N23" si="4">H20-J20</f>
        <v>106265.51371986591</v>
      </c>
      <c r="P20" s="26" t="s">
        <v>348</v>
      </c>
      <c r="R20" s="10">
        <v>53427.331739347806</v>
      </c>
      <c r="S20" s="10">
        <v>37786.025683794862</v>
      </c>
      <c r="T20" s="10">
        <v>7777.3885976593383</v>
      </c>
      <c r="U20" s="10">
        <v>0</v>
      </c>
      <c r="V20" s="10">
        <v>0</v>
      </c>
      <c r="W20" s="10">
        <v>4435.7234990544375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0.67306660893473857</v>
      </c>
      <c r="AD20" s="10">
        <v>0</v>
      </c>
      <c r="AE20" s="10">
        <v>908.68367633037565</v>
      </c>
      <c r="AF20" s="10"/>
      <c r="AG20" s="10">
        <v>0</v>
      </c>
      <c r="AH20" s="10">
        <v>801.7705102421279</v>
      </c>
      <c r="AI20" s="10">
        <v>1127.9169468280036</v>
      </c>
      <c r="AJ20" s="10"/>
      <c r="AK20" s="10">
        <v>0</v>
      </c>
      <c r="AL20" s="10">
        <v>0</v>
      </c>
      <c r="AM20" s="10">
        <v>0</v>
      </c>
      <c r="AN20" s="10">
        <f>0</f>
        <v>0</v>
      </c>
    </row>
    <row r="21" spans="2:40" x14ac:dyDescent="0.25">
      <c r="B21" s="26">
        <f>B20+1</f>
        <v>9</v>
      </c>
      <c r="D21" s="1" t="s">
        <v>357</v>
      </c>
      <c r="F21" s="10">
        <v>67317.433307812898</v>
      </c>
      <c r="G21" s="10"/>
      <c r="H21" s="10">
        <v>67317.433307812898</v>
      </c>
      <c r="J21" s="10">
        <v>28256.55440729922</v>
      </c>
      <c r="L21" s="19" t="s">
        <v>358</v>
      </c>
      <c r="N21" s="10">
        <f t="shared" si="4"/>
        <v>39060.878900513679</v>
      </c>
      <c r="P21" s="26" t="s">
        <v>359</v>
      </c>
      <c r="R21" s="10">
        <v>35222.355380082634</v>
      </c>
      <c r="S21" s="10">
        <v>24633.823621199452</v>
      </c>
      <c r="T21" s="10">
        <v>3732.8960398764884</v>
      </c>
      <c r="U21" s="10">
        <v>0</v>
      </c>
      <c r="V21" s="10">
        <v>0</v>
      </c>
      <c r="W21" s="10">
        <v>1519.2324366731993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308.70768890597139</v>
      </c>
      <c r="AD21" s="10">
        <v>0</v>
      </c>
      <c r="AE21" s="10">
        <v>610.14326306445605</v>
      </c>
      <c r="AF21" s="10"/>
      <c r="AG21" s="10">
        <v>0</v>
      </c>
      <c r="AH21" s="10">
        <v>715.16448333518906</v>
      </c>
      <c r="AI21" s="10">
        <v>575.11039467550563</v>
      </c>
      <c r="AJ21" s="10"/>
      <c r="AK21" s="10">
        <v>0</v>
      </c>
      <c r="AL21" s="10">
        <v>0</v>
      </c>
      <c r="AM21" s="10">
        <v>0</v>
      </c>
      <c r="AN21" s="10">
        <f>0</f>
        <v>0</v>
      </c>
    </row>
    <row r="22" spans="2:40" x14ac:dyDescent="0.25">
      <c r="B22" s="26">
        <f t="shared" ref="B22:B24" si="5">B21+1</f>
        <v>10</v>
      </c>
      <c r="D22" s="1" t="s">
        <v>360</v>
      </c>
      <c r="F22" s="10">
        <v>5768.9625818688937</v>
      </c>
      <c r="G22" s="10"/>
      <c r="H22" s="10">
        <v>5768.9625818688937</v>
      </c>
      <c r="N22" s="10">
        <f t="shared" si="4"/>
        <v>5768.9625818688937</v>
      </c>
      <c r="P22" s="26" t="s">
        <v>361</v>
      </c>
      <c r="R22" s="10">
        <v>2870.4428667766897</v>
      </c>
      <c r="S22" s="10">
        <v>2036.4997594724211</v>
      </c>
      <c r="T22" s="10">
        <v>123.98612157278328</v>
      </c>
      <c r="U22" s="10">
        <v>0</v>
      </c>
      <c r="V22" s="10">
        <v>0</v>
      </c>
      <c r="W22" s="10">
        <v>129.28783480210822</v>
      </c>
      <c r="X22" s="10">
        <v>1.2137004413659704</v>
      </c>
      <c r="Y22" s="10">
        <v>14.134857380997785</v>
      </c>
      <c r="Z22" s="10">
        <v>0.88840039454436248</v>
      </c>
      <c r="AA22" s="10">
        <v>69.627417392007615</v>
      </c>
      <c r="AB22" s="10">
        <v>0.9655381496485147</v>
      </c>
      <c r="AC22" s="10">
        <v>10.791295048938501</v>
      </c>
      <c r="AD22" s="10">
        <v>0.87821516126391974</v>
      </c>
      <c r="AE22" s="10">
        <v>13.175509041245668</v>
      </c>
      <c r="AF22" s="10"/>
      <c r="AG22" s="10">
        <v>0</v>
      </c>
      <c r="AH22" s="10">
        <v>16.088781280142612</v>
      </c>
      <c r="AI22" s="10">
        <v>20.924434369106717</v>
      </c>
      <c r="AJ22" s="10"/>
      <c r="AK22" s="10">
        <v>454.26584080866246</v>
      </c>
      <c r="AL22" s="10">
        <v>4.0222614449731982</v>
      </c>
      <c r="AM22" s="10">
        <v>1.7697483319945271</v>
      </c>
      <c r="AN22" s="10">
        <f>0</f>
        <v>0</v>
      </c>
    </row>
    <row r="23" spans="2:40" x14ac:dyDescent="0.25">
      <c r="B23" s="26">
        <f t="shared" si="5"/>
        <v>11</v>
      </c>
      <c r="D23" s="1" t="s">
        <v>362</v>
      </c>
      <c r="F23" s="10">
        <v>14135.587472300971</v>
      </c>
      <c r="G23" s="10"/>
      <c r="H23" s="10">
        <v>14135.587472300971</v>
      </c>
      <c r="N23" s="10">
        <f t="shared" si="4"/>
        <v>14135.587472300971</v>
      </c>
      <c r="P23" s="26" t="s">
        <v>363</v>
      </c>
      <c r="R23" s="10">
        <v>6082.0224189735554</v>
      </c>
      <c r="S23" s="10">
        <v>4369.9265868784532</v>
      </c>
      <c r="T23" s="10">
        <v>1946.1590539644437</v>
      </c>
      <c r="U23" s="10">
        <v>0</v>
      </c>
      <c r="V23" s="10">
        <v>0</v>
      </c>
      <c r="W23" s="10">
        <v>657.85432636054577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315.2888662964192</v>
      </c>
      <c r="AD23" s="10">
        <v>36.478602116081824</v>
      </c>
      <c r="AE23" s="10">
        <v>354.60468740118654</v>
      </c>
      <c r="AF23" s="10"/>
      <c r="AG23" s="10">
        <v>0</v>
      </c>
      <c r="AH23" s="10">
        <v>185.60228933206446</v>
      </c>
      <c r="AI23" s="10">
        <v>187.65064097822111</v>
      </c>
      <c r="AJ23" s="10"/>
      <c r="AK23" s="10">
        <v>0</v>
      </c>
      <c r="AL23" s="10">
        <v>0</v>
      </c>
      <c r="AM23" s="10">
        <v>0</v>
      </c>
      <c r="AN23" s="10">
        <f>0</f>
        <v>0</v>
      </c>
    </row>
    <row r="24" spans="2:40" ht="15.75" thickBot="1" x14ac:dyDescent="0.3">
      <c r="B24" s="26">
        <f t="shared" si="5"/>
        <v>12</v>
      </c>
      <c r="D24" s="1" t="s">
        <v>364</v>
      </c>
      <c r="F24" s="172">
        <f>SUM(F20:F23)</f>
        <v>193487.49708184868</v>
      </c>
      <c r="H24" s="172">
        <f>SUM(H20:H23)</f>
        <v>193487.49708184868</v>
      </c>
      <c r="J24" s="172">
        <f>SUM(J20:J23)</f>
        <v>28256.55440729922</v>
      </c>
      <c r="L24" s="5"/>
      <c r="N24" s="172">
        <f>SUM(N20:N23)</f>
        <v>165230.94267454944</v>
      </c>
      <c r="P24" s="5"/>
      <c r="R24" s="25">
        <f>SUM(R20:R23)</f>
        <v>97602.152405180692</v>
      </c>
      <c r="S24" s="25">
        <f t="shared" ref="S24:AM24" si="6">SUM(S20:S23)</f>
        <v>68826.27565134519</v>
      </c>
      <c r="T24" s="25">
        <f t="shared" si="6"/>
        <v>13580.429813073055</v>
      </c>
      <c r="U24" s="25">
        <f t="shared" si="6"/>
        <v>0</v>
      </c>
      <c r="V24" s="25">
        <f t="shared" si="6"/>
        <v>0</v>
      </c>
      <c r="W24" s="25">
        <f t="shared" si="6"/>
        <v>6742.0980968902913</v>
      </c>
      <c r="X24" s="25">
        <f t="shared" si="6"/>
        <v>1.2137004413659704</v>
      </c>
      <c r="Y24" s="25">
        <f t="shared" si="6"/>
        <v>14.134857380997785</v>
      </c>
      <c r="Z24" s="25">
        <f t="shared" si="6"/>
        <v>0.88840039454436248</v>
      </c>
      <c r="AA24" s="25">
        <f t="shared" si="6"/>
        <v>69.627417392007615</v>
      </c>
      <c r="AB24" s="25">
        <f t="shared" si="6"/>
        <v>0.9655381496485147</v>
      </c>
      <c r="AC24" s="25">
        <f t="shared" si="6"/>
        <v>635.46091686026375</v>
      </c>
      <c r="AD24" s="25">
        <f t="shared" si="6"/>
        <v>37.356817277345741</v>
      </c>
      <c r="AE24" s="25">
        <f t="shared" si="6"/>
        <v>1886.607135837264</v>
      </c>
      <c r="AF24" s="25"/>
      <c r="AG24" s="25">
        <f t="shared" si="6"/>
        <v>0</v>
      </c>
      <c r="AH24" s="25">
        <f t="shared" si="6"/>
        <v>1718.6260641895242</v>
      </c>
      <c r="AI24" s="25">
        <f t="shared" si="6"/>
        <v>1911.602416850837</v>
      </c>
      <c r="AJ24" s="25"/>
      <c r="AK24" s="25">
        <f t="shared" si="6"/>
        <v>454.26584080866246</v>
      </c>
      <c r="AL24" s="25">
        <f t="shared" si="6"/>
        <v>4.0222614449731982</v>
      </c>
      <c r="AM24" s="25">
        <f t="shared" si="6"/>
        <v>1.7697483319945271</v>
      </c>
      <c r="AN24" s="25">
        <f t="shared" ref="AN24" si="7">SUM(AN20:AN23)</f>
        <v>0</v>
      </c>
    </row>
    <row r="25" spans="2:40" ht="15.75" thickTop="1" x14ac:dyDescent="0.25">
      <c r="B25" s="1"/>
      <c r="F25" s="5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2:40" x14ac:dyDescent="0.25">
      <c r="B26" s="1"/>
      <c r="D26" s="8" t="s">
        <v>365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2:40" x14ac:dyDescent="0.25">
      <c r="B27" s="26">
        <f>B24+1</f>
        <v>13</v>
      </c>
      <c r="D27" s="1" t="s">
        <v>366</v>
      </c>
      <c r="F27" s="10">
        <v>12889.72691135346</v>
      </c>
      <c r="G27" s="10"/>
      <c r="H27" s="10">
        <v>12889.72691135346</v>
      </c>
      <c r="N27" s="10">
        <f t="shared" ref="N27:N32" si="8">H27-J27</f>
        <v>12889.72691135346</v>
      </c>
      <c r="P27" s="26" t="s">
        <v>367</v>
      </c>
      <c r="R27" s="10">
        <v>3617.8881835234329</v>
      </c>
      <c r="S27" s="10">
        <v>2569.9469333859338</v>
      </c>
      <c r="T27" s="10">
        <v>700.57701752385265</v>
      </c>
      <c r="U27" s="10">
        <v>0</v>
      </c>
      <c r="V27" s="10">
        <v>0</v>
      </c>
      <c r="W27" s="10">
        <v>733.74321271367614</v>
      </c>
      <c r="X27" s="10">
        <v>0</v>
      </c>
      <c r="Y27" s="10">
        <v>0</v>
      </c>
      <c r="Z27" s="10">
        <v>0</v>
      </c>
      <c r="AA27" s="10">
        <v>396.62806907734824</v>
      </c>
      <c r="AB27" s="10">
        <v>0</v>
      </c>
      <c r="AC27" s="10">
        <v>5.5909286916888838E-2</v>
      </c>
      <c r="AD27" s="10">
        <v>0.75144510422512178</v>
      </c>
      <c r="AE27" s="10">
        <v>13.335840152606471</v>
      </c>
      <c r="AF27" s="10"/>
      <c r="AG27" s="10">
        <v>0</v>
      </c>
      <c r="AH27" s="10">
        <v>69.760716529963148</v>
      </c>
      <c r="AI27" s="10">
        <v>103.88333130348809</v>
      </c>
      <c r="AJ27" s="10"/>
      <c r="AK27" s="10">
        <v>4683.1562527520173</v>
      </c>
      <c r="AL27" s="10">
        <v>0</v>
      </c>
      <c r="AM27" s="10">
        <v>0</v>
      </c>
      <c r="AN27" s="10">
        <f>0</f>
        <v>0</v>
      </c>
    </row>
    <row r="28" spans="2:40" x14ac:dyDescent="0.25">
      <c r="B28" s="26">
        <f>B27+1</f>
        <v>14</v>
      </c>
      <c r="D28" s="1" t="s">
        <v>368</v>
      </c>
      <c r="F28" s="10">
        <v>1418.3718363261085</v>
      </c>
      <c r="G28" s="10"/>
      <c r="H28" s="10">
        <v>1418.3718363261085</v>
      </c>
      <c r="N28" s="10">
        <f t="shared" si="8"/>
        <v>1418.3718363261085</v>
      </c>
      <c r="P28" s="26" t="s">
        <v>369</v>
      </c>
      <c r="R28" s="10">
        <v>186.25716832524159</v>
      </c>
      <c r="S28" s="10">
        <v>132.3067530772685</v>
      </c>
      <c r="T28" s="10">
        <v>36.067309120276683</v>
      </c>
      <c r="U28" s="10">
        <v>0</v>
      </c>
      <c r="V28" s="10">
        <v>0</v>
      </c>
      <c r="W28" s="10">
        <v>37.774780796242794</v>
      </c>
      <c r="X28" s="10">
        <v>0</v>
      </c>
      <c r="Y28" s="10">
        <v>0</v>
      </c>
      <c r="Z28" s="10">
        <v>0</v>
      </c>
      <c r="AA28" s="10">
        <v>20.41932123858761</v>
      </c>
      <c r="AB28" s="10">
        <v>0</v>
      </c>
      <c r="AC28" s="10">
        <v>2.8783381177031183E-3</v>
      </c>
      <c r="AD28" s="10">
        <v>3.8686114706986137E-2</v>
      </c>
      <c r="AE28" s="10">
        <v>0</v>
      </c>
      <c r="AF28" s="10"/>
      <c r="AG28" s="10">
        <v>0</v>
      </c>
      <c r="AH28" s="10">
        <v>3.5914414327080184</v>
      </c>
      <c r="AI28" s="10">
        <v>5.3481517789576243</v>
      </c>
      <c r="AJ28" s="10"/>
      <c r="AK28" s="10">
        <v>996.56534610400104</v>
      </c>
      <c r="AL28" s="10">
        <v>0</v>
      </c>
      <c r="AM28" s="10">
        <v>0</v>
      </c>
      <c r="AN28" s="10">
        <f>0</f>
        <v>0</v>
      </c>
    </row>
    <row r="29" spans="2:40" x14ac:dyDescent="0.25">
      <c r="B29" s="26">
        <f t="shared" ref="B29:B34" si="9">B28+1</f>
        <v>15</v>
      </c>
      <c r="D29" s="1" t="s">
        <v>370</v>
      </c>
      <c r="F29" s="10">
        <v>46033.650718814592</v>
      </c>
      <c r="G29" s="10"/>
      <c r="H29" s="10">
        <v>46033.650718814592</v>
      </c>
      <c r="N29" s="10">
        <f t="shared" si="8"/>
        <v>46033.650718814592</v>
      </c>
      <c r="P29" s="26" t="s">
        <v>371</v>
      </c>
      <c r="R29" s="10">
        <v>9845.2250207588695</v>
      </c>
      <c r="S29" s="10">
        <v>6993.5013375544931</v>
      </c>
      <c r="T29" s="10">
        <v>1906.4542716677313</v>
      </c>
      <c r="U29" s="10">
        <v>0</v>
      </c>
      <c r="V29" s="10">
        <v>0</v>
      </c>
      <c r="W29" s="10">
        <v>1996.7082093690944</v>
      </c>
      <c r="X29" s="10">
        <v>0</v>
      </c>
      <c r="Y29" s="10">
        <v>0</v>
      </c>
      <c r="Z29" s="10">
        <v>0</v>
      </c>
      <c r="AA29" s="10">
        <v>1079.3292637951683</v>
      </c>
      <c r="AB29" s="10">
        <v>0</v>
      </c>
      <c r="AC29" s="10">
        <v>0.15214387027043819</v>
      </c>
      <c r="AD29" s="10">
        <v>2.0448797106379693</v>
      </c>
      <c r="AE29" s="10">
        <v>86.433483236921944</v>
      </c>
      <c r="AF29" s="10"/>
      <c r="AG29" s="10">
        <v>0</v>
      </c>
      <c r="AH29" s="10">
        <v>189.83725228842783</v>
      </c>
      <c r="AI29" s="10">
        <v>282.69385915427353</v>
      </c>
      <c r="AJ29" s="10"/>
      <c r="AK29" s="10">
        <v>23651.270997408701</v>
      </c>
      <c r="AL29" s="10">
        <v>0</v>
      </c>
      <c r="AM29" s="10">
        <v>0</v>
      </c>
      <c r="AN29" s="10">
        <f>0</f>
        <v>0</v>
      </c>
    </row>
    <row r="30" spans="2:40" x14ac:dyDescent="0.25">
      <c r="B30" s="26">
        <f t="shared" si="9"/>
        <v>16</v>
      </c>
      <c r="D30" s="1" t="s">
        <v>372</v>
      </c>
      <c r="F30" s="10">
        <v>229743.82612937456</v>
      </c>
      <c r="G30" s="10"/>
      <c r="H30" s="10">
        <v>229743.82612937456</v>
      </c>
      <c r="N30" s="10">
        <f t="shared" si="8"/>
        <v>229743.82612937456</v>
      </c>
      <c r="P30" s="26" t="s">
        <v>373</v>
      </c>
      <c r="R30" s="10">
        <v>71926.662202964551</v>
      </c>
      <c r="S30" s="10">
        <v>51092.708116029426</v>
      </c>
      <c r="T30" s="10">
        <v>13928.060772050709</v>
      </c>
      <c r="U30" s="10">
        <v>0</v>
      </c>
      <c r="V30" s="10">
        <v>0</v>
      </c>
      <c r="W30" s="10">
        <v>14587.432647842836</v>
      </c>
      <c r="X30" s="10">
        <v>0</v>
      </c>
      <c r="Y30" s="10">
        <v>0</v>
      </c>
      <c r="Z30" s="10">
        <v>0</v>
      </c>
      <c r="AA30" s="10">
        <v>7885.2998483101774</v>
      </c>
      <c r="AB30" s="10">
        <v>0</v>
      </c>
      <c r="AC30" s="10">
        <v>1.1115236817969618</v>
      </c>
      <c r="AD30" s="10">
        <v>14.939361150469276</v>
      </c>
      <c r="AE30" s="10">
        <v>292.06031699680307</v>
      </c>
      <c r="AF30" s="10"/>
      <c r="AG30" s="10">
        <v>0</v>
      </c>
      <c r="AH30" s="10">
        <v>1386.901761015944</v>
      </c>
      <c r="AI30" s="10">
        <v>2065.288063134039</v>
      </c>
      <c r="AJ30" s="10"/>
      <c r="AK30" s="10">
        <v>66563.361516197823</v>
      </c>
      <c r="AL30" s="10">
        <v>0</v>
      </c>
      <c r="AM30" s="10">
        <v>0</v>
      </c>
      <c r="AN30" s="10">
        <f>0</f>
        <v>0</v>
      </c>
    </row>
    <row r="31" spans="2:40" x14ac:dyDescent="0.25">
      <c r="B31" s="26">
        <f t="shared" si="9"/>
        <v>17</v>
      </c>
      <c r="D31" s="1" t="s">
        <v>374</v>
      </c>
      <c r="F31" s="10">
        <v>30569.722628306641</v>
      </c>
      <c r="G31" s="10"/>
      <c r="H31" s="10">
        <v>30569.722628306641</v>
      </c>
      <c r="N31" s="10">
        <f t="shared" si="8"/>
        <v>30569.722628306641</v>
      </c>
      <c r="P31" s="26" t="s">
        <v>375</v>
      </c>
      <c r="R31" s="10">
        <v>5399.4711842753277</v>
      </c>
      <c r="S31" s="10">
        <v>3835.4845998640076</v>
      </c>
      <c r="T31" s="10">
        <v>1045.5672554262326</v>
      </c>
      <c r="U31" s="10">
        <v>0</v>
      </c>
      <c r="V31" s="10">
        <v>0</v>
      </c>
      <c r="W31" s="10">
        <v>1095.0657214194789</v>
      </c>
      <c r="X31" s="10">
        <v>0</v>
      </c>
      <c r="Y31" s="10">
        <v>0</v>
      </c>
      <c r="Z31" s="10">
        <v>0</v>
      </c>
      <c r="AA31" s="10">
        <v>591.94251486574035</v>
      </c>
      <c r="AB31" s="10">
        <v>0</v>
      </c>
      <c r="AC31" s="10">
        <v>8.3441103850568341E-2</v>
      </c>
      <c r="AD31" s="10">
        <v>1.1214846841609238</v>
      </c>
      <c r="AE31" s="10">
        <v>0</v>
      </c>
      <c r="AF31" s="10"/>
      <c r="AG31" s="10">
        <v>0</v>
      </c>
      <c r="AH31" s="10">
        <v>104.11349372635908</v>
      </c>
      <c r="AI31" s="10">
        <v>155.03935595749678</v>
      </c>
      <c r="AJ31" s="10"/>
      <c r="AK31" s="10">
        <v>18341.833576983983</v>
      </c>
      <c r="AL31" s="10">
        <v>0</v>
      </c>
      <c r="AM31" s="10">
        <v>0</v>
      </c>
      <c r="AN31" s="10">
        <f>0</f>
        <v>0</v>
      </c>
    </row>
    <row r="32" spans="2:40" x14ac:dyDescent="0.25">
      <c r="B32" s="26">
        <f t="shared" si="9"/>
        <v>18</v>
      </c>
      <c r="D32" s="1" t="s">
        <v>376</v>
      </c>
      <c r="F32" s="10">
        <v>53148.309605428796</v>
      </c>
      <c r="G32" s="10"/>
      <c r="H32" s="10">
        <v>53148.309605428796</v>
      </c>
      <c r="N32" s="10">
        <f t="shared" si="8"/>
        <v>53148.309605428796</v>
      </c>
      <c r="P32" s="26" t="s">
        <v>286</v>
      </c>
      <c r="R32" s="10">
        <v>23468.708703765624</v>
      </c>
      <c r="S32" s="10">
        <v>16670.867894272938</v>
      </c>
      <c r="T32" s="10">
        <v>4544.5401059376636</v>
      </c>
      <c r="U32" s="10">
        <v>0</v>
      </c>
      <c r="V32" s="10">
        <v>0</v>
      </c>
      <c r="W32" s="10">
        <v>4759.6843376657298</v>
      </c>
      <c r="X32" s="10">
        <v>0</v>
      </c>
      <c r="Y32" s="10">
        <v>0</v>
      </c>
      <c r="Z32" s="10">
        <v>0</v>
      </c>
      <c r="AA32" s="10">
        <v>2572.8679673698448</v>
      </c>
      <c r="AB32" s="10">
        <v>0</v>
      </c>
      <c r="AC32" s="10">
        <v>0.36267532381552392</v>
      </c>
      <c r="AD32" s="10">
        <v>4.8745139051686115</v>
      </c>
      <c r="AE32" s="10">
        <v>0</v>
      </c>
      <c r="AF32" s="10"/>
      <c r="AG32" s="10">
        <v>0</v>
      </c>
      <c r="AH32" s="10">
        <v>452.5275111220331</v>
      </c>
      <c r="AI32" s="10">
        <v>673.8758960659701</v>
      </c>
      <c r="AJ32" s="10"/>
      <c r="AK32" s="10">
        <v>0</v>
      </c>
      <c r="AL32" s="10">
        <v>0</v>
      </c>
      <c r="AM32" s="10">
        <v>0</v>
      </c>
      <c r="AN32" s="10">
        <f>0</f>
        <v>0</v>
      </c>
    </row>
    <row r="33" spans="2:40" x14ac:dyDescent="0.25">
      <c r="B33" s="26">
        <f t="shared" si="9"/>
        <v>19</v>
      </c>
      <c r="D33" s="1" t="s">
        <v>377</v>
      </c>
      <c r="F33" s="10">
        <v>29913.696260682678</v>
      </c>
      <c r="G33" s="10"/>
      <c r="H33" s="10">
        <v>29913.696260682678</v>
      </c>
      <c r="J33" s="10">
        <v>18533.95038585359</v>
      </c>
      <c r="L33" s="19" t="s">
        <v>378</v>
      </c>
      <c r="N33" s="10">
        <f>H33-J33</f>
        <v>11379.745874829088</v>
      </c>
      <c r="P33" s="26" t="s">
        <v>379</v>
      </c>
      <c r="R33" s="10">
        <v>3363.8733914304312</v>
      </c>
      <c r="S33" s="10">
        <v>2418.36508646212</v>
      </c>
      <c r="T33" s="10">
        <v>1076.3130224766801</v>
      </c>
      <c r="U33" s="10">
        <v>0</v>
      </c>
      <c r="V33" s="10">
        <v>0</v>
      </c>
      <c r="W33" s="10">
        <v>1446.4911463331973</v>
      </c>
      <c r="X33" s="10">
        <v>29.184161028168063</v>
      </c>
      <c r="Y33" s="10">
        <v>0</v>
      </c>
      <c r="Z33" s="10">
        <v>0</v>
      </c>
      <c r="AA33" s="10">
        <v>525.29414518734905</v>
      </c>
      <c r="AB33" s="10">
        <v>0</v>
      </c>
      <c r="AC33" s="10">
        <v>174.45858572249392</v>
      </c>
      <c r="AD33" s="10">
        <v>20.175746442738568</v>
      </c>
      <c r="AE33" s="10">
        <v>9.0764407211430935</v>
      </c>
      <c r="AF33" s="10"/>
      <c r="AG33" s="10">
        <v>0</v>
      </c>
      <c r="AH33" s="10">
        <v>102.65373429149129</v>
      </c>
      <c r="AI33" s="10">
        <v>91.71382017448002</v>
      </c>
      <c r="AJ33" s="10"/>
      <c r="AK33" s="10">
        <v>20289.00385871821</v>
      </c>
      <c r="AL33" s="10">
        <v>290.69267929902242</v>
      </c>
      <c r="AM33" s="10">
        <v>76.400442395155451</v>
      </c>
      <c r="AN33" s="10">
        <f>0</f>
        <v>0</v>
      </c>
    </row>
    <row r="34" spans="2:40" ht="15.75" thickBot="1" x14ac:dyDescent="0.3">
      <c r="B34" s="26">
        <f t="shared" si="9"/>
        <v>20</v>
      </c>
      <c r="D34" s="1" t="s">
        <v>380</v>
      </c>
      <c r="F34" s="172">
        <f>SUM(F27:F33)</f>
        <v>403717.30409028684</v>
      </c>
      <c r="H34" s="172">
        <f>SUM(H27:H33)</f>
        <v>403717.30409028684</v>
      </c>
      <c r="J34" s="172">
        <f>SUM(J27:J33)</f>
        <v>18533.95038585359</v>
      </c>
      <c r="N34" s="172">
        <f>SUM(N27:N33)</f>
        <v>385183.35370443325</v>
      </c>
      <c r="P34" s="5"/>
      <c r="R34" s="25">
        <f t="shared" ref="R34:AM34" si="10">SUM(R27:R33)</f>
        <v>117808.08585504348</v>
      </c>
      <c r="S34" s="25">
        <f t="shared" si="10"/>
        <v>83713.180720646182</v>
      </c>
      <c r="T34" s="25">
        <f t="shared" si="10"/>
        <v>23237.579754203143</v>
      </c>
      <c r="U34" s="25">
        <f t="shared" si="10"/>
        <v>0</v>
      </c>
      <c r="V34" s="25">
        <f t="shared" si="10"/>
        <v>0</v>
      </c>
      <c r="W34" s="25">
        <f t="shared" si="10"/>
        <v>24656.900056140257</v>
      </c>
      <c r="X34" s="25">
        <f t="shared" si="10"/>
        <v>29.184161028168063</v>
      </c>
      <c r="Y34" s="25">
        <f t="shared" si="10"/>
        <v>0</v>
      </c>
      <c r="Z34" s="25">
        <f t="shared" si="10"/>
        <v>0</v>
      </c>
      <c r="AA34" s="25">
        <f t="shared" si="10"/>
        <v>13071.781129844216</v>
      </c>
      <c r="AB34" s="25">
        <f t="shared" si="10"/>
        <v>0</v>
      </c>
      <c r="AC34" s="25">
        <f t="shared" si="10"/>
        <v>176.22715732726201</v>
      </c>
      <c r="AD34" s="25">
        <f t="shared" si="10"/>
        <v>43.946117112107459</v>
      </c>
      <c r="AE34" s="25">
        <f t="shared" si="10"/>
        <v>400.90608110747456</v>
      </c>
      <c r="AF34" s="25"/>
      <c r="AG34" s="25">
        <f t="shared" si="10"/>
        <v>0</v>
      </c>
      <c r="AH34" s="25">
        <f t="shared" si="10"/>
        <v>2309.3859104069265</v>
      </c>
      <c r="AI34" s="25">
        <f t="shared" si="10"/>
        <v>3377.8424775687054</v>
      </c>
      <c r="AJ34" s="25"/>
      <c r="AK34" s="25">
        <f t="shared" si="10"/>
        <v>134525.19154816473</v>
      </c>
      <c r="AL34" s="25">
        <f t="shared" si="10"/>
        <v>290.69267929902242</v>
      </c>
      <c r="AM34" s="25">
        <f t="shared" si="10"/>
        <v>76.400442395155451</v>
      </c>
      <c r="AN34" s="25">
        <f t="shared" ref="AN34" si="11">SUM(AN27:AN33)</f>
        <v>0</v>
      </c>
    </row>
    <row r="35" spans="2:40" ht="15.75" thickTop="1" x14ac:dyDescent="0.25">
      <c r="B35" s="1"/>
      <c r="F35" s="5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2:40" x14ac:dyDescent="0.25">
      <c r="B36" s="1"/>
      <c r="D36" s="8" t="s">
        <v>381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2:40" x14ac:dyDescent="0.25">
      <c r="B37" s="26">
        <f>B34+1</f>
        <v>21</v>
      </c>
      <c r="D37" s="1" t="s">
        <v>382</v>
      </c>
      <c r="F37" s="10">
        <v>311406.91405573947</v>
      </c>
      <c r="G37" s="10"/>
      <c r="H37" s="10">
        <v>311406.91405573947</v>
      </c>
      <c r="I37" s="10"/>
      <c r="J37" s="10"/>
      <c r="K37" s="10"/>
      <c r="L37" s="23"/>
      <c r="M37" s="10"/>
      <c r="N37" s="10">
        <f>H37-J37</f>
        <v>311406.91405573947</v>
      </c>
      <c r="P37" s="26" t="s">
        <v>383</v>
      </c>
      <c r="R37" s="10">
        <v>125363.37595369251</v>
      </c>
      <c r="S37" s="10">
        <v>89093.157715065623</v>
      </c>
      <c r="T37" s="10">
        <v>24275.681164591882</v>
      </c>
      <c r="U37" s="10">
        <v>0</v>
      </c>
      <c r="V37" s="10">
        <v>0</v>
      </c>
      <c r="W37" s="10">
        <v>25424.92237538191</v>
      </c>
      <c r="X37" s="10">
        <v>0</v>
      </c>
      <c r="Y37" s="10">
        <v>7123.4866395795116</v>
      </c>
      <c r="Z37" s="10">
        <v>0</v>
      </c>
      <c r="AA37" s="10">
        <v>33767.545615625415</v>
      </c>
      <c r="AB37" s="10">
        <v>0</v>
      </c>
      <c r="AC37" s="10">
        <v>1.937311657940409</v>
      </c>
      <c r="AD37" s="10">
        <v>26.03831028790707</v>
      </c>
      <c r="AE37" s="10">
        <v>0</v>
      </c>
      <c r="AF37" s="10"/>
      <c r="AG37" s="10">
        <v>313.83230779949275</v>
      </c>
      <c r="AH37" s="10">
        <v>2417.2772870574522</v>
      </c>
      <c r="AI37" s="10">
        <v>3599.6593749998119</v>
      </c>
      <c r="AJ37" s="10"/>
      <c r="AK37" s="10">
        <v>0</v>
      </c>
      <c r="AL37" s="10">
        <v>0</v>
      </c>
      <c r="AM37" s="10">
        <v>0</v>
      </c>
      <c r="AN37" s="10">
        <f>0</f>
        <v>0</v>
      </c>
    </row>
    <row r="38" spans="2:40" x14ac:dyDescent="0.25">
      <c r="B38" s="26">
        <f>B37+1</f>
        <v>22</v>
      </c>
      <c r="D38" s="1" t="s">
        <v>384</v>
      </c>
      <c r="F38" s="10">
        <v>57512.664971773804</v>
      </c>
      <c r="G38" s="10"/>
      <c r="H38" s="10">
        <v>57512.664971773804</v>
      </c>
      <c r="I38" s="10"/>
      <c r="J38" s="10"/>
      <c r="K38" s="10"/>
      <c r="L38" s="23"/>
      <c r="M38" s="10"/>
      <c r="N38" s="10">
        <f t="shared" ref="N38:N42" si="12">H38-J38</f>
        <v>57512.664971773804</v>
      </c>
      <c r="P38" s="26" t="s">
        <v>385</v>
      </c>
      <c r="R38" s="10">
        <v>31016.616780964607</v>
      </c>
      <c r="S38" s="10">
        <v>22042.867860187336</v>
      </c>
      <c r="T38" s="10">
        <v>3517.5517670784843</v>
      </c>
      <c r="U38" s="10">
        <v>0</v>
      </c>
      <c r="V38" s="10">
        <v>0</v>
      </c>
      <c r="W38" s="10">
        <v>641.80651203278103</v>
      </c>
      <c r="X38" s="10">
        <v>0</v>
      </c>
      <c r="Y38" s="10">
        <v>215.49124219675542</v>
      </c>
      <c r="Z38" s="10">
        <v>0</v>
      </c>
      <c r="AA38" s="10">
        <v>0</v>
      </c>
      <c r="AB38" s="10">
        <v>0</v>
      </c>
      <c r="AC38" s="10">
        <v>0</v>
      </c>
      <c r="AD38" s="10">
        <v>4.4978348698428929</v>
      </c>
      <c r="AE38" s="10">
        <v>0</v>
      </c>
      <c r="AF38" s="10"/>
      <c r="AG38" s="10">
        <v>0</v>
      </c>
      <c r="AH38" s="10">
        <v>73.8329744439813</v>
      </c>
      <c r="AI38" s="10">
        <v>0</v>
      </c>
      <c r="AJ38" s="10"/>
      <c r="AK38" s="10">
        <v>0</v>
      </c>
      <c r="AL38" s="10">
        <v>0</v>
      </c>
      <c r="AM38" s="10">
        <v>0</v>
      </c>
      <c r="AN38" s="10">
        <f>0</f>
        <v>0</v>
      </c>
    </row>
    <row r="39" spans="2:40" x14ac:dyDescent="0.25">
      <c r="B39" s="26">
        <f>B38+1</f>
        <v>23</v>
      </c>
      <c r="D39" s="1" t="s">
        <v>386</v>
      </c>
      <c r="F39" s="10">
        <v>306243.27582367021</v>
      </c>
      <c r="G39" s="10"/>
      <c r="H39" s="10">
        <v>305683.4115939769</v>
      </c>
      <c r="I39" s="10"/>
      <c r="J39" s="10"/>
      <c r="K39" s="10"/>
      <c r="L39" s="23"/>
      <c r="M39" s="10"/>
      <c r="N39" s="10">
        <f t="shared" si="12"/>
        <v>305683.4115939769</v>
      </c>
      <c r="P39" s="26" t="s">
        <v>387</v>
      </c>
      <c r="R39" s="10">
        <v>167868.31424996446</v>
      </c>
      <c r="S39" s="10">
        <v>119300.53800049856</v>
      </c>
      <c r="T39" s="10">
        <v>14266.17226210845</v>
      </c>
      <c r="U39" s="10">
        <v>0</v>
      </c>
      <c r="V39" s="10">
        <v>0</v>
      </c>
      <c r="W39" s="10">
        <v>1984.0674483145742</v>
      </c>
      <c r="X39" s="10">
        <v>232.97591602799218</v>
      </c>
      <c r="Y39" s="10">
        <v>26.384507780966729</v>
      </c>
      <c r="Z39" s="10">
        <v>479.0030825310219</v>
      </c>
      <c r="AA39" s="10">
        <v>0</v>
      </c>
      <c r="AB39" s="10">
        <v>1168.370406605492</v>
      </c>
      <c r="AC39" s="10">
        <v>342.6211682666297</v>
      </c>
      <c r="AD39" s="10">
        <v>14.964551878725711</v>
      </c>
      <c r="AE39" s="10">
        <v>0</v>
      </c>
      <c r="AF39" s="10"/>
      <c r="AG39" s="10">
        <v>0</v>
      </c>
      <c r="AH39" s="10">
        <v>0</v>
      </c>
      <c r="AI39" s="10">
        <v>0</v>
      </c>
      <c r="AJ39" s="10"/>
      <c r="AK39" s="10">
        <v>0</v>
      </c>
      <c r="AL39" s="10">
        <v>0</v>
      </c>
      <c r="AM39" s="10">
        <v>0</v>
      </c>
      <c r="AN39" s="10">
        <f>0</f>
        <v>0</v>
      </c>
    </row>
    <row r="40" spans="2:40" x14ac:dyDescent="0.25">
      <c r="B40" s="1"/>
      <c r="D40" s="1" t="s">
        <v>388</v>
      </c>
      <c r="F40" s="10"/>
      <c r="G40" s="10"/>
      <c r="H40" s="10"/>
      <c r="I40" s="10"/>
      <c r="J40" s="10"/>
      <c r="K40" s="10"/>
      <c r="L40" s="23"/>
      <c r="M40" s="10"/>
      <c r="N40" s="10"/>
      <c r="AN40" s="1"/>
    </row>
    <row r="41" spans="2:40" x14ac:dyDescent="0.25">
      <c r="B41" s="26">
        <f>B39+1</f>
        <v>24</v>
      </c>
      <c r="D41" s="12" t="s">
        <v>389</v>
      </c>
      <c r="F41" s="10">
        <v>150927.52203758305</v>
      </c>
      <c r="G41" s="10"/>
      <c r="H41" s="10">
        <v>150927.52203758305</v>
      </c>
      <c r="I41" s="10"/>
      <c r="J41" s="10"/>
      <c r="K41" s="10"/>
      <c r="L41" s="23"/>
      <c r="M41" s="10"/>
      <c r="N41" s="10">
        <f t="shared" si="12"/>
        <v>150927.52203758305</v>
      </c>
      <c r="P41" s="26" t="s">
        <v>390</v>
      </c>
      <c r="R41" s="10">
        <v>109342.22361408165</v>
      </c>
      <c r="S41" s="10">
        <v>24662.023221804335</v>
      </c>
      <c r="T41" s="10">
        <v>9925.6225553503191</v>
      </c>
      <c r="U41" s="10">
        <v>0</v>
      </c>
      <c r="V41" s="10">
        <v>0</v>
      </c>
      <c r="W41" s="10">
        <v>3089.5210341603383</v>
      </c>
      <c r="X41" s="10">
        <v>62.333654494609029</v>
      </c>
      <c r="Y41" s="10">
        <v>1212.5541343432665</v>
      </c>
      <c r="Z41" s="10">
        <v>76.211138345487399</v>
      </c>
      <c r="AA41" s="10">
        <v>726.10409582205693</v>
      </c>
      <c r="AB41" s="10">
        <v>14.319050254709026</v>
      </c>
      <c r="AC41" s="10">
        <v>981.40805715655642</v>
      </c>
      <c r="AD41" s="10">
        <v>692.12430787459675</v>
      </c>
      <c r="AE41" s="10">
        <v>0</v>
      </c>
      <c r="AF41" s="10"/>
      <c r="AG41" s="10">
        <v>0</v>
      </c>
      <c r="AH41" s="10">
        <v>50.042962839135647</v>
      </c>
      <c r="AI41" s="10">
        <v>93.034211056015323</v>
      </c>
      <c r="AJ41" s="10"/>
      <c r="AK41" s="10">
        <v>0</v>
      </c>
      <c r="AL41" s="10">
        <v>0</v>
      </c>
      <c r="AM41" s="10">
        <v>0</v>
      </c>
      <c r="AN41" s="10">
        <f>0</f>
        <v>0</v>
      </c>
    </row>
    <row r="42" spans="2:40" x14ac:dyDescent="0.25">
      <c r="B42" s="26">
        <f>B41+1</f>
        <v>25</v>
      </c>
      <c r="D42" s="12" t="s">
        <v>391</v>
      </c>
      <c r="F42" s="10">
        <v>65848.377147061168</v>
      </c>
      <c r="G42" s="10"/>
      <c r="H42" s="10">
        <v>65848.377147061168</v>
      </c>
      <c r="I42" s="10"/>
      <c r="J42" s="10"/>
      <c r="K42" s="10"/>
      <c r="L42" s="23"/>
      <c r="M42" s="10"/>
      <c r="N42" s="10">
        <f t="shared" si="12"/>
        <v>65848.377147061168</v>
      </c>
      <c r="P42" s="26" t="s">
        <v>392</v>
      </c>
      <c r="R42" s="10">
        <v>40146.167562685361</v>
      </c>
      <c r="S42" s="10">
        <v>13992.342429988015</v>
      </c>
      <c r="T42" s="10">
        <v>7843.9238408933006</v>
      </c>
      <c r="U42" s="10">
        <v>0</v>
      </c>
      <c r="V42" s="10">
        <v>0</v>
      </c>
      <c r="W42" s="10">
        <v>1499.4521646033238</v>
      </c>
      <c r="X42" s="10">
        <v>30.252693581346424</v>
      </c>
      <c r="Y42" s="10">
        <v>657.1486901162308</v>
      </c>
      <c r="Z42" s="10">
        <v>41.302939240010851</v>
      </c>
      <c r="AA42" s="10">
        <v>313.46029054037302</v>
      </c>
      <c r="AB42" s="10">
        <v>6.1815567202133757</v>
      </c>
      <c r="AC42" s="10">
        <v>671.14082056923019</v>
      </c>
      <c r="AD42" s="10">
        <v>588.83528118579829</v>
      </c>
      <c r="AE42" s="10">
        <v>0</v>
      </c>
      <c r="AF42" s="10"/>
      <c r="AG42" s="10">
        <v>0</v>
      </c>
      <c r="AH42" s="10">
        <v>20.345264501337848</v>
      </c>
      <c r="AI42" s="10">
        <v>37.823612436625552</v>
      </c>
      <c r="AJ42" s="10"/>
      <c r="AK42" s="10">
        <v>0</v>
      </c>
      <c r="AL42" s="10">
        <v>0</v>
      </c>
      <c r="AM42" s="10">
        <v>0</v>
      </c>
      <c r="AN42" s="10">
        <f>0</f>
        <v>0</v>
      </c>
    </row>
    <row r="43" spans="2:40" x14ac:dyDescent="0.25">
      <c r="B43" s="26">
        <f>B42+1</f>
        <v>26</v>
      </c>
      <c r="D43" s="1" t="s">
        <v>393</v>
      </c>
      <c r="F43" s="10">
        <v>407980.07155946712</v>
      </c>
      <c r="G43" s="10"/>
      <c r="H43" s="10">
        <v>407234.215351263</v>
      </c>
      <c r="I43" s="10"/>
      <c r="J43" s="10"/>
      <c r="K43" s="10"/>
      <c r="L43" s="23"/>
      <c r="M43" s="10"/>
      <c r="N43" s="10">
        <f>H43-J43</f>
        <v>407234.215351263</v>
      </c>
      <c r="P43" s="26" t="s">
        <v>394</v>
      </c>
      <c r="R43" s="10">
        <v>398293.55142121384</v>
      </c>
      <c r="S43" s="10">
        <v>8836.1150186859741</v>
      </c>
      <c r="T43" s="10">
        <v>79.423949546014029</v>
      </c>
      <c r="U43" s="10">
        <v>0</v>
      </c>
      <c r="V43" s="10">
        <v>0</v>
      </c>
      <c r="W43" s="10">
        <v>8.3057725015439505</v>
      </c>
      <c r="X43" s="10">
        <v>0</v>
      </c>
      <c r="Y43" s="10">
        <v>5.0872856571956699</v>
      </c>
      <c r="Z43" s="10">
        <v>0</v>
      </c>
      <c r="AA43" s="10">
        <v>1.4535101877701915</v>
      </c>
      <c r="AB43" s="10">
        <v>0</v>
      </c>
      <c r="AC43" s="10">
        <v>5.3987521260035676</v>
      </c>
      <c r="AD43" s="10">
        <v>4.2567084070412751</v>
      </c>
      <c r="AE43" s="10">
        <v>0</v>
      </c>
      <c r="AF43" s="10"/>
      <c r="AG43" s="10">
        <v>0</v>
      </c>
      <c r="AH43" s="10">
        <v>0.51911078134649691</v>
      </c>
      <c r="AI43" s="10">
        <v>0.10382215626929937</v>
      </c>
      <c r="AJ43" s="10"/>
      <c r="AK43" s="10">
        <v>0</v>
      </c>
      <c r="AL43" s="10">
        <v>0</v>
      </c>
      <c r="AM43" s="10">
        <v>0</v>
      </c>
      <c r="AN43" s="10">
        <f>0</f>
        <v>0</v>
      </c>
    </row>
    <row r="44" spans="2:40" x14ac:dyDescent="0.25">
      <c r="B44" s="26">
        <f t="shared" ref="B44:B46" si="13">B43+1</f>
        <v>27</v>
      </c>
      <c r="D44" s="1" t="s">
        <v>395</v>
      </c>
      <c r="F44" s="10">
        <v>583743.7291515196</v>
      </c>
      <c r="G44" s="10"/>
      <c r="H44" s="10">
        <v>582676.54740726517</v>
      </c>
      <c r="I44" s="10"/>
      <c r="J44" s="10"/>
      <c r="K44" s="10"/>
      <c r="L44" s="23"/>
      <c r="M44" s="10"/>
      <c r="N44" s="10">
        <f t="shared" ref="N44:N46" si="14">H44-J44</f>
        <v>582676.54740726517</v>
      </c>
      <c r="P44" s="223" t="s">
        <v>394</v>
      </c>
      <c r="R44" s="10">
        <v>569884.11741511384</v>
      </c>
      <c r="S44" s="10">
        <v>12642.839912507017</v>
      </c>
      <c r="T44" s="10">
        <v>113.64092445670958</v>
      </c>
      <c r="U44" s="10">
        <v>0</v>
      </c>
      <c r="V44" s="10">
        <v>0</v>
      </c>
      <c r="W44" s="10">
        <v>11.884018243838911</v>
      </c>
      <c r="X44" s="10">
        <v>0</v>
      </c>
      <c r="Y44" s="10">
        <v>7.2789611743513323</v>
      </c>
      <c r="Z44" s="10">
        <v>0</v>
      </c>
      <c r="AA44" s="10">
        <v>2.0797031926718095</v>
      </c>
      <c r="AB44" s="10">
        <v>0</v>
      </c>
      <c r="AC44" s="10">
        <v>7.7246118584952921</v>
      </c>
      <c r="AD44" s="10">
        <v>6.0905593499674415</v>
      </c>
      <c r="AE44" s="10">
        <v>0</v>
      </c>
      <c r="AF44" s="10"/>
      <c r="AG44" s="10">
        <v>0</v>
      </c>
      <c r="AH44" s="10">
        <v>0.74275114023993194</v>
      </c>
      <c r="AI44" s="10">
        <v>0.14855022804798637</v>
      </c>
      <c r="AJ44" s="10"/>
      <c r="AK44" s="10">
        <v>0</v>
      </c>
      <c r="AL44" s="10">
        <v>0</v>
      </c>
      <c r="AM44" s="10">
        <v>0</v>
      </c>
      <c r="AN44" s="10">
        <f>0</f>
        <v>0</v>
      </c>
    </row>
    <row r="45" spans="2:40" x14ac:dyDescent="0.25">
      <c r="B45" s="26">
        <f t="shared" si="13"/>
        <v>28</v>
      </c>
      <c r="D45" s="1" t="s">
        <v>396</v>
      </c>
      <c r="F45" s="10">
        <v>293237.9955716416</v>
      </c>
      <c r="G45" s="10"/>
      <c r="H45" s="10">
        <v>292701.90718221996</v>
      </c>
      <c r="I45" s="10"/>
      <c r="J45" s="10"/>
      <c r="K45" s="10"/>
      <c r="L45" s="23"/>
      <c r="M45" s="10"/>
      <c r="N45" s="10">
        <f t="shared" si="14"/>
        <v>292701.90718221996</v>
      </c>
      <c r="P45" s="223" t="s">
        <v>397</v>
      </c>
      <c r="R45" s="10">
        <v>233561.25364486911</v>
      </c>
      <c r="S45" s="10">
        <v>53998.799580770508</v>
      </c>
      <c r="T45" s="10">
        <v>2943.1951475881033</v>
      </c>
      <c r="U45" s="10">
        <v>0</v>
      </c>
      <c r="V45" s="10">
        <v>0</v>
      </c>
      <c r="W45" s="10">
        <v>997.76667772223664</v>
      </c>
      <c r="X45" s="10">
        <v>0</v>
      </c>
      <c r="Y45" s="10">
        <v>321.76609371917783</v>
      </c>
      <c r="Z45" s="10">
        <v>11.178263293091845</v>
      </c>
      <c r="AA45" s="10">
        <v>195.08729158119078</v>
      </c>
      <c r="AB45" s="10">
        <v>0</v>
      </c>
      <c r="AC45" s="10">
        <v>343.39843661641373</v>
      </c>
      <c r="AD45" s="10">
        <v>284.93152533291891</v>
      </c>
      <c r="AE45" s="10">
        <v>0</v>
      </c>
      <c r="AF45" s="10"/>
      <c r="AG45" s="10">
        <v>0</v>
      </c>
      <c r="AH45" s="10">
        <v>22.609059080451242</v>
      </c>
      <c r="AI45" s="10">
        <v>21.92146164680468</v>
      </c>
      <c r="AJ45" s="10"/>
      <c r="AK45" s="10">
        <v>0</v>
      </c>
      <c r="AL45" s="10">
        <v>0</v>
      </c>
      <c r="AM45" s="10">
        <v>0</v>
      </c>
      <c r="AN45" s="10">
        <f>0</f>
        <v>0</v>
      </c>
    </row>
    <row r="46" spans="2:40" x14ac:dyDescent="0.25">
      <c r="B46" s="26">
        <f t="shared" si="13"/>
        <v>29</v>
      </c>
      <c r="D46" s="1" t="s">
        <v>398</v>
      </c>
      <c r="F46" s="10">
        <v>48458.119684596852</v>
      </c>
      <c r="G46" s="10"/>
      <c r="H46" s="10">
        <v>45349.940922692105</v>
      </c>
      <c r="I46" s="10"/>
      <c r="J46" s="10"/>
      <c r="K46" s="10"/>
      <c r="L46" s="23"/>
      <c r="M46" s="10"/>
      <c r="N46" s="10">
        <f t="shared" si="14"/>
        <v>45349.940922692105</v>
      </c>
      <c r="P46" s="223" t="s">
        <v>399</v>
      </c>
      <c r="R46" s="10">
        <v>0</v>
      </c>
      <c r="S46" s="10">
        <v>35077.937321466699</v>
      </c>
      <c r="T46" s="10">
        <v>4001.6353227565523</v>
      </c>
      <c r="U46" s="10">
        <v>0</v>
      </c>
      <c r="V46" s="10">
        <v>0</v>
      </c>
      <c r="W46" s="10">
        <v>3030.6995663240837</v>
      </c>
      <c r="X46" s="10">
        <v>0</v>
      </c>
      <c r="Y46" s="10">
        <v>380.89470635123172</v>
      </c>
      <c r="Z46" s="10">
        <v>2.7323822287879</v>
      </c>
      <c r="AA46" s="10">
        <v>1837.9842693326329</v>
      </c>
      <c r="AB46" s="10">
        <v>5.6544373695446728</v>
      </c>
      <c r="AC46" s="10">
        <v>448.03991942739839</v>
      </c>
      <c r="AD46" s="10">
        <v>196.28710763113909</v>
      </c>
      <c r="AE46" s="10">
        <v>0</v>
      </c>
      <c r="AF46" s="10"/>
      <c r="AG46" s="10">
        <v>0</v>
      </c>
      <c r="AH46" s="10">
        <v>66.392144778458544</v>
      </c>
      <c r="AI46" s="10">
        <v>301.68374502558294</v>
      </c>
      <c r="AJ46" s="10"/>
      <c r="AK46" s="10">
        <v>0</v>
      </c>
      <c r="AL46" s="10">
        <v>0</v>
      </c>
      <c r="AM46" s="10">
        <v>0</v>
      </c>
      <c r="AN46" s="10">
        <f>0</f>
        <v>0</v>
      </c>
    </row>
    <row r="47" spans="2:40" x14ac:dyDescent="0.25">
      <c r="B47" s="1"/>
      <c r="D47" s="1" t="s">
        <v>400</v>
      </c>
      <c r="AN47" s="1"/>
    </row>
    <row r="48" spans="2:40" x14ac:dyDescent="0.25">
      <c r="B48" s="26">
        <f>B46+1</f>
        <v>30</v>
      </c>
      <c r="D48" s="12" t="s">
        <v>194</v>
      </c>
      <c r="F48" s="10">
        <v>12619.21223901281</v>
      </c>
      <c r="G48" s="10"/>
      <c r="H48" s="10">
        <v>12619.21223901281</v>
      </c>
      <c r="N48" s="10">
        <f t="shared" ref="N48:N51" si="15">H48-J48</f>
        <v>12619.21223901281</v>
      </c>
      <c r="P48" s="223" t="s">
        <v>401</v>
      </c>
      <c r="R48" s="10">
        <v>11089.882685992701</v>
      </c>
      <c r="S48" s="10">
        <v>246.0282839315546</v>
      </c>
      <c r="T48" s="10">
        <v>974.90116271374575</v>
      </c>
      <c r="U48" s="10">
        <v>0</v>
      </c>
      <c r="V48" s="10">
        <v>0</v>
      </c>
      <c r="W48" s="10">
        <v>101.95044838836556</v>
      </c>
      <c r="X48" s="10">
        <v>0</v>
      </c>
      <c r="Y48" s="10">
        <v>62.444649637873916</v>
      </c>
      <c r="Z48" s="10">
        <v>0</v>
      </c>
      <c r="AA48" s="10">
        <v>17.841328467963972</v>
      </c>
      <c r="AB48" s="10">
        <v>0</v>
      </c>
      <c r="AC48" s="10">
        <v>66.267791452437621</v>
      </c>
      <c r="AD48" s="10">
        <v>52.249604799037343</v>
      </c>
      <c r="AE48" s="10">
        <v>0</v>
      </c>
      <c r="AF48" s="10"/>
      <c r="AG48" s="10">
        <v>0</v>
      </c>
      <c r="AH48" s="10">
        <v>6.3719030242728474</v>
      </c>
      <c r="AI48" s="10">
        <v>1.2743806048545696</v>
      </c>
      <c r="AJ48" s="10"/>
      <c r="AK48" s="10">
        <v>0</v>
      </c>
      <c r="AL48" s="10">
        <v>0</v>
      </c>
      <c r="AM48" s="10">
        <v>0</v>
      </c>
      <c r="AN48" s="10">
        <f>0</f>
        <v>0</v>
      </c>
    </row>
    <row r="49" spans="2:40" x14ac:dyDescent="0.25">
      <c r="B49" s="26">
        <f>B48+1</f>
        <v>31</v>
      </c>
      <c r="D49" s="12" t="s">
        <v>29</v>
      </c>
      <c r="F49" s="10">
        <v>191117.96744973466</v>
      </c>
      <c r="G49" s="10"/>
      <c r="H49" s="10">
        <v>132202.55170421681</v>
      </c>
      <c r="J49" s="10">
        <v>11615.535133857922</v>
      </c>
      <c r="L49" s="26" t="s">
        <v>402</v>
      </c>
      <c r="N49" s="10">
        <f t="shared" si="15"/>
        <v>120587.01657035889</v>
      </c>
      <c r="P49" s="223" t="s">
        <v>394</v>
      </c>
      <c r="R49" s="10">
        <v>126699.19968700412</v>
      </c>
      <c r="S49" s="10">
        <v>2810.8130227443153</v>
      </c>
      <c r="T49" s="10">
        <v>2029.507535370597</v>
      </c>
      <c r="U49" s="10">
        <v>0</v>
      </c>
      <c r="V49" s="10">
        <v>0</v>
      </c>
      <c r="W49" s="10">
        <v>212.23608213025855</v>
      </c>
      <c r="X49" s="10">
        <v>0</v>
      </c>
      <c r="Y49" s="10">
        <v>129.99460030478335</v>
      </c>
      <c r="Z49" s="10">
        <v>0</v>
      </c>
      <c r="AA49" s="10">
        <v>37.141314372795229</v>
      </c>
      <c r="AB49" s="10">
        <v>0</v>
      </c>
      <c r="AC49" s="10">
        <v>137.95345338466805</v>
      </c>
      <c r="AD49" s="10">
        <v>108.77099209175748</v>
      </c>
      <c r="AE49" s="10">
        <v>0</v>
      </c>
      <c r="AF49" s="10"/>
      <c r="AG49" s="10">
        <v>0</v>
      </c>
      <c r="AH49" s="10">
        <v>13.26475513314116</v>
      </c>
      <c r="AI49" s="10">
        <v>2.6529510266282315</v>
      </c>
      <c r="AJ49" s="10"/>
      <c r="AK49" s="10">
        <v>21.017310653740008</v>
      </c>
      <c r="AL49" s="10">
        <v>0</v>
      </c>
      <c r="AM49" s="10">
        <v>0</v>
      </c>
      <c r="AN49" s="10">
        <f>0</f>
        <v>0</v>
      </c>
    </row>
    <row r="50" spans="2:40" x14ac:dyDescent="0.25">
      <c r="B50" s="26">
        <f>B49+1</f>
        <v>32</v>
      </c>
      <c r="D50" s="12" t="s">
        <v>192</v>
      </c>
      <c r="F50" s="10">
        <v>16855.932785702535</v>
      </c>
      <c r="G50" s="10"/>
      <c r="H50" s="10">
        <v>16855.932785702535</v>
      </c>
      <c r="N50" s="10">
        <f t="shared" si="15"/>
        <v>16855.932785702535</v>
      </c>
      <c r="P50" s="223" t="s">
        <v>403</v>
      </c>
      <c r="R50" s="10">
        <v>0</v>
      </c>
      <c r="S50" s="10">
        <v>0</v>
      </c>
      <c r="T50" s="10">
        <v>12805.152513468161</v>
      </c>
      <c r="U50" s="10">
        <v>0</v>
      </c>
      <c r="V50" s="10">
        <v>0</v>
      </c>
      <c r="W50" s="10">
        <v>1339.100916441115</v>
      </c>
      <c r="X50" s="10">
        <v>0</v>
      </c>
      <c r="Y50" s="10">
        <v>820.19931132018291</v>
      </c>
      <c r="Z50" s="10">
        <v>0</v>
      </c>
      <c r="AA50" s="10">
        <v>234.3426603771951</v>
      </c>
      <c r="AB50" s="10">
        <v>0</v>
      </c>
      <c r="AC50" s="10">
        <v>870.41559568672471</v>
      </c>
      <c r="AD50" s="10">
        <v>686.28921967607141</v>
      </c>
      <c r="AE50" s="10">
        <v>0</v>
      </c>
      <c r="AF50" s="10"/>
      <c r="AG50" s="10">
        <v>0</v>
      </c>
      <c r="AH50" s="10">
        <v>83.69380727756969</v>
      </c>
      <c r="AI50" s="10">
        <v>16.738761455513938</v>
      </c>
      <c r="AJ50" s="10"/>
      <c r="AK50" s="10">
        <v>0</v>
      </c>
      <c r="AL50" s="10">
        <v>0</v>
      </c>
      <c r="AM50" s="10">
        <v>0</v>
      </c>
      <c r="AN50" s="10">
        <f>0</f>
        <v>0</v>
      </c>
    </row>
    <row r="51" spans="2:40" ht="14.65" customHeight="1" x14ac:dyDescent="0.25">
      <c r="B51" s="26">
        <f>B50+1</f>
        <v>33</v>
      </c>
      <c r="D51" s="1" t="s">
        <v>404</v>
      </c>
      <c r="F51" s="10">
        <v>18339.883386175716</v>
      </c>
      <c r="H51" s="10">
        <v>18339.883386175716</v>
      </c>
      <c r="J51" s="10">
        <v>0</v>
      </c>
      <c r="L51" s="26"/>
      <c r="N51" s="10">
        <f t="shared" si="15"/>
        <v>18339.883386175716</v>
      </c>
      <c r="P51" s="223" t="s">
        <v>405</v>
      </c>
      <c r="R51" s="10">
        <v>6109.8494661285158</v>
      </c>
      <c r="S51" s="10">
        <v>4392.5097389534067</v>
      </c>
      <c r="T51" s="10">
        <v>1954.9221330666451</v>
      </c>
      <c r="U51" s="10">
        <v>0</v>
      </c>
      <c r="V51" s="10">
        <v>0</v>
      </c>
      <c r="W51" s="10">
        <v>2627.2817462933135</v>
      </c>
      <c r="X51" s="10">
        <v>53.007592705368651</v>
      </c>
      <c r="Y51" s="10">
        <v>617.33088121575406</v>
      </c>
      <c r="Z51" s="10">
        <v>38.800320629607974</v>
      </c>
      <c r="AA51" s="10">
        <v>1797.4627720549252</v>
      </c>
      <c r="AB51" s="10">
        <v>42.169262887028175</v>
      </c>
      <c r="AC51" s="10">
        <v>316.87152660528955</v>
      </c>
      <c r="AD51" s="10">
        <v>36.645485513303541</v>
      </c>
      <c r="AE51" s="10">
        <v>0</v>
      </c>
      <c r="AF51" s="10"/>
      <c r="AG51" s="10">
        <v>0</v>
      </c>
      <c r="AH51" s="10">
        <v>186.4513882223481</v>
      </c>
      <c r="AI51" s="10">
        <v>166.5810719002061</v>
      </c>
      <c r="AJ51" s="10"/>
      <c r="AK51" s="10">
        <v>0</v>
      </c>
      <c r="AL51" s="10">
        <v>0</v>
      </c>
      <c r="AM51" s="10">
        <v>0</v>
      </c>
      <c r="AN51" s="10">
        <f>0</f>
        <v>0</v>
      </c>
    </row>
    <row r="52" spans="2:40" ht="14.65" customHeight="1" thickBot="1" x14ac:dyDescent="0.3">
      <c r="B52" s="26">
        <f>B51+1</f>
        <v>34</v>
      </c>
      <c r="D52" s="1" t="s">
        <v>406</v>
      </c>
      <c r="F52" s="172">
        <f>SUM(F37:F51)</f>
        <v>2464291.6658636783</v>
      </c>
      <c r="H52" s="172">
        <f>SUM(H37:H51)</f>
        <v>2399359.0807846817</v>
      </c>
      <c r="J52" s="172">
        <f>SUM(J37:J51)</f>
        <v>11615.535133857922</v>
      </c>
      <c r="N52" s="172">
        <f>SUM(N37:N51)</f>
        <v>2387743.545650824</v>
      </c>
      <c r="P52" s="5"/>
      <c r="R52" s="25">
        <f t="shared" ref="R52:AM52" si="16">SUM(R37:R51)</f>
        <v>1819374.5524817107</v>
      </c>
      <c r="S52" s="25">
        <f t="shared" si="16"/>
        <v>387095.97210660338</v>
      </c>
      <c r="T52" s="25">
        <f t="shared" si="16"/>
        <v>84731.330278988971</v>
      </c>
      <c r="U52" s="25">
        <f t="shared" si="16"/>
        <v>0</v>
      </c>
      <c r="V52" s="25">
        <f t="shared" si="16"/>
        <v>0</v>
      </c>
      <c r="W52" s="25">
        <f t="shared" si="16"/>
        <v>40968.994762537681</v>
      </c>
      <c r="X52" s="25">
        <f t="shared" si="16"/>
        <v>378.56985680931632</v>
      </c>
      <c r="Y52" s="25">
        <f t="shared" si="16"/>
        <v>11580.061703397279</v>
      </c>
      <c r="Z52" s="25">
        <f t="shared" si="16"/>
        <v>649.22812626800783</v>
      </c>
      <c r="AA52" s="25">
        <f t="shared" si="16"/>
        <v>38930.502851554993</v>
      </c>
      <c r="AB52" s="25">
        <f t="shared" si="16"/>
        <v>1236.6947138369874</v>
      </c>
      <c r="AC52" s="25">
        <f t="shared" si="16"/>
        <v>4193.1774448077877</v>
      </c>
      <c r="AD52" s="25">
        <f t="shared" si="16"/>
        <v>2701.9814888981073</v>
      </c>
      <c r="AE52" s="25">
        <f t="shared" si="16"/>
        <v>0</v>
      </c>
      <c r="AF52" s="25"/>
      <c r="AG52" s="25">
        <f>SUM(AG37:AG51)</f>
        <v>313.83230779949275</v>
      </c>
      <c r="AH52" s="25">
        <f t="shared" si="16"/>
        <v>2941.5434082797346</v>
      </c>
      <c r="AI52" s="25">
        <f t="shared" si="16"/>
        <v>4241.6219425363615</v>
      </c>
      <c r="AJ52" s="25"/>
      <c r="AK52" s="25">
        <f t="shared" si="16"/>
        <v>21.017310653740008</v>
      </c>
      <c r="AL52" s="25">
        <f t="shared" si="16"/>
        <v>0</v>
      </c>
      <c r="AM52" s="25">
        <f t="shared" si="16"/>
        <v>0</v>
      </c>
      <c r="AN52" s="25">
        <f t="shared" ref="AN52" si="17">SUM(AN37:AN51)</f>
        <v>0</v>
      </c>
    </row>
    <row r="53" spans="2:40" ht="14.65" hidden="1" customHeight="1" thickBot="1" x14ac:dyDescent="0.3">
      <c r="B53" s="1"/>
      <c r="F53" s="5"/>
      <c r="H53" s="5"/>
      <c r="N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</row>
    <row r="54" spans="2:40" ht="14.65" hidden="1" customHeight="1" thickTop="1" x14ac:dyDescent="0.25">
      <c r="B54" s="1"/>
      <c r="D54" s="12"/>
      <c r="F54" s="5"/>
      <c r="H54" s="5"/>
      <c r="N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</row>
    <row r="55" spans="2:40" ht="14.65" hidden="1" customHeight="1" thickTop="1" x14ac:dyDescent="0.25">
      <c r="B55" s="1"/>
      <c r="D55" s="12"/>
      <c r="F55" s="5"/>
      <c r="H55" s="5"/>
      <c r="N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2:40" ht="14.65" hidden="1" customHeight="1" thickTop="1" x14ac:dyDescent="0.25">
      <c r="B56" s="1"/>
      <c r="D56" s="12"/>
      <c r="F56" s="5"/>
      <c r="H56" s="5"/>
      <c r="N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2:40" ht="14.65" hidden="1" customHeight="1" thickTop="1" x14ac:dyDescent="0.25">
      <c r="B57" s="1"/>
      <c r="D57" s="12"/>
      <c r="F57" s="5"/>
      <c r="H57" s="5"/>
      <c r="N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2:40" ht="14.65" hidden="1" customHeight="1" thickTop="1" x14ac:dyDescent="0.25">
      <c r="B58" s="1"/>
      <c r="D58" s="12"/>
      <c r="F58" s="5"/>
      <c r="H58" s="5"/>
      <c r="N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2:40" ht="14.65" hidden="1" customHeight="1" thickTop="1" x14ac:dyDescent="0.25">
      <c r="B59" s="1"/>
      <c r="D59" s="12"/>
      <c r="F59" s="5"/>
      <c r="H59" s="5"/>
      <c r="N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:40" ht="14.65" hidden="1" customHeight="1" thickTop="1" x14ac:dyDescent="0.25">
      <c r="B60" s="1"/>
      <c r="D60" s="12"/>
      <c r="F60" s="5"/>
      <c r="H60" s="5"/>
      <c r="N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2:40" ht="14.65" hidden="1" customHeight="1" thickTop="1" x14ac:dyDescent="0.25">
      <c r="B61" s="1"/>
      <c r="D61" s="12"/>
      <c r="F61" s="5"/>
      <c r="H61" s="5"/>
      <c r="N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2:40" ht="14.65" hidden="1" customHeight="1" thickTop="1" x14ac:dyDescent="0.25">
      <c r="B62" s="1"/>
      <c r="D62" s="12"/>
      <c r="F62" s="5"/>
      <c r="H62" s="5"/>
      <c r="N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2:40" ht="14.65" hidden="1" customHeight="1" thickTop="1" x14ac:dyDescent="0.25">
      <c r="B63" s="1"/>
      <c r="D63" s="12"/>
      <c r="F63" s="5"/>
      <c r="H63" s="5"/>
      <c r="N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2:40" ht="14.65" hidden="1" customHeight="1" thickTop="1" x14ac:dyDescent="0.25">
      <c r="B64" s="1"/>
      <c r="D64" s="12"/>
      <c r="F64" s="5"/>
      <c r="H64" s="5"/>
      <c r="N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2:40" ht="14.65" hidden="1" customHeight="1" thickTop="1" x14ac:dyDescent="0.25">
      <c r="B65" s="1"/>
      <c r="D65" s="12"/>
      <c r="F65" s="5"/>
      <c r="H65" s="5"/>
      <c r="N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2:40" ht="14.65" hidden="1" customHeight="1" thickTop="1" x14ac:dyDescent="0.25">
      <c r="B66" s="1"/>
      <c r="D66" s="12"/>
      <c r="F66" s="5"/>
      <c r="H66" s="5"/>
      <c r="N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2:40" ht="14.65" hidden="1" customHeight="1" thickTop="1" x14ac:dyDescent="0.25">
      <c r="B67" s="1"/>
      <c r="D67" s="12"/>
      <c r="F67" s="5"/>
      <c r="H67" s="5"/>
      <c r="N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</row>
    <row r="68" spans="2:40" ht="14.65" hidden="1" customHeight="1" thickTop="1" x14ac:dyDescent="0.25">
      <c r="B68" s="1"/>
      <c r="D68" s="12"/>
      <c r="F68" s="5"/>
      <c r="H68" s="5"/>
      <c r="N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</row>
    <row r="69" spans="2:40" ht="14.65" hidden="1" customHeight="1" thickTop="1" x14ac:dyDescent="0.25">
      <c r="B69" s="1"/>
      <c r="D69" s="12"/>
      <c r="F69" s="5"/>
      <c r="H69" s="5"/>
      <c r="N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</row>
    <row r="70" spans="2:40" ht="15.75" thickTop="1" x14ac:dyDescent="0.25">
      <c r="B70" s="1"/>
      <c r="F70" s="5"/>
      <c r="H70" s="5"/>
      <c r="AK70" s="5"/>
      <c r="AL70" s="5"/>
      <c r="AM70" s="5"/>
      <c r="AN70" s="5"/>
    </row>
    <row r="71" spans="2:40" x14ac:dyDescent="0.25">
      <c r="B71" s="1"/>
      <c r="F71" s="5"/>
      <c r="H71" s="5"/>
      <c r="AN71" s="1"/>
    </row>
    <row r="72" spans="2:40" ht="15.75" thickBot="1" x14ac:dyDescent="0.3">
      <c r="B72" s="26">
        <f>B52+1</f>
        <v>35</v>
      </c>
      <c r="D72" s="1" t="s">
        <v>34</v>
      </c>
      <c r="F72" s="49">
        <f>F17+F24+F34+F52</f>
        <v>5329890.4041851535</v>
      </c>
      <c r="H72" s="49">
        <f>H17+H24+H34+H52</f>
        <v>5244256.976257354</v>
      </c>
      <c r="J72" s="49">
        <f>J17+J24+J34+J52</f>
        <v>50956.624806792985</v>
      </c>
      <c r="L72" s="5"/>
      <c r="N72" s="49">
        <f>N17+N24+N34+N52</f>
        <v>5193300.3514505606</v>
      </c>
      <c r="P72" s="5"/>
      <c r="R72" s="224">
        <f t="shared" ref="R72:AE72" si="18">R17+R24+R34+R52</f>
        <v>3433034.6505025295</v>
      </c>
      <c r="S72" s="224">
        <f t="shared" si="18"/>
        <v>1245011.236521601</v>
      </c>
      <c r="T72" s="224">
        <f t="shared" si="18"/>
        <v>187208.67429870233</v>
      </c>
      <c r="U72" s="224">
        <f t="shared" si="18"/>
        <v>0</v>
      </c>
      <c r="V72" s="224">
        <f t="shared" si="18"/>
        <v>0</v>
      </c>
      <c r="W72" s="224">
        <f t="shared" si="18"/>
        <v>104300.1520741377</v>
      </c>
      <c r="X72" s="224">
        <f t="shared" si="18"/>
        <v>890.06781915345869</v>
      </c>
      <c r="Y72" s="224">
        <f t="shared" si="18"/>
        <v>11594.196560778277</v>
      </c>
      <c r="Z72" s="224">
        <f t="shared" si="18"/>
        <v>650.11652666255225</v>
      </c>
      <c r="AA72" s="224">
        <f t="shared" si="18"/>
        <v>60731.371098187388</v>
      </c>
      <c r="AB72" s="224">
        <f t="shared" si="18"/>
        <v>1237.6602519866358</v>
      </c>
      <c r="AC72" s="224">
        <f t="shared" si="18"/>
        <v>9822.7439733275387</v>
      </c>
      <c r="AD72" s="224">
        <f t="shared" si="18"/>
        <v>4059.9383306143518</v>
      </c>
      <c r="AE72" s="224">
        <f t="shared" si="18"/>
        <v>4360.377272572171</v>
      </c>
      <c r="AF72" s="224"/>
      <c r="AG72" s="224">
        <f>AG17+AG24+AG34+AG52</f>
        <v>313.83230779949275</v>
      </c>
      <c r="AH72" s="224">
        <f>AH17+AH24+AH34+AH52</f>
        <v>32569.320620645907</v>
      </c>
      <c r="AI72" s="224">
        <f>AI17+AI24+AI34+AI52</f>
        <v>13099.27826755852</v>
      </c>
      <c r="AJ72" s="224"/>
      <c r="AK72" s="224">
        <f>AK17+AK24+AK34+AK52</f>
        <v>135000.47469962711</v>
      </c>
      <c r="AL72" s="224">
        <f>AL17+AL24+AL34+AL52</f>
        <v>294.71494074399561</v>
      </c>
      <c r="AM72" s="224">
        <f>AM17+AM24+AM34+AM52</f>
        <v>78.170190727149972</v>
      </c>
      <c r="AN72" s="224">
        <f>AN17+AN24+AN34+AN52</f>
        <v>0</v>
      </c>
    </row>
    <row r="73" spans="2:40" ht="15.75" thickTop="1" x14ac:dyDescent="0.25">
      <c r="F73" s="5"/>
      <c r="H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2:40" x14ac:dyDescent="0.25">
      <c r="R74" s="16"/>
    </row>
    <row r="75" spans="2:40" x14ac:dyDescent="0.25">
      <c r="H75" s="5"/>
      <c r="R75" s="5"/>
      <c r="S75" s="5"/>
      <c r="T75" s="5"/>
      <c r="U75" s="5"/>
      <c r="V75" s="5"/>
    </row>
    <row r="76" spans="2:40" x14ac:dyDescent="0.25">
      <c r="H76" s="5"/>
      <c r="R76" s="5"/>
      <c r="S76" s="5"/>
      <c r="T76" s="5"/>
      <c r="U76" s="5"/>
      <c r="V76" s="5"/>
    </row>
    <row r="77" spans="2:40" x14ac:dyDescent="0.25">
      <c r="H77" s="5"/>
      <c r="R77" s="16"/>
      <c r="S77" s="16"/>
      <c r="T77" s="16"/>
      <c r="U77" s="16"/>
      <c r="V77" s="16"/>
    </row>
    <row r="78" spans="2:40" x14ac:dyDescent="0.25">
      <c r="H78" s="5"/>
    </row>
    <row r="79" spans="2:40" x14ac:dyDescent="0.25">
      <c r="H79" s="5"/>
    </row>
    <row r="80" spans="2:40" x14ac:dyDescent="0.25">
      <c r="H80" s="5"/>
    </row>
  </sheetData>
  <mergeCells count="17">
    <mergeCell ref="BJ8:BL8"/>
    <mergeCell ref="BO8:BW8"/>
    <mergeCell ref="BY8:CA8"/>
    <mergeCell ref="CC8:CE8"/>
    <mergeCell ref="B4:T4"/>
    <mergeCell ref="W4:AI4"/>
    <mergeCell ref="R7:T7"/>
    <mergeCell ref="W7:AE7"/>
    <mergeCell ref="AG7:AI7"/>
    <mergeCell ref="AK7:AN7"/>
    <mergeCell ref="D2:AN2"/>
    <mergeCell ref="AT4:BL4"/>
    <mergeCell ref="BO4:CA4"/>
    <mergeCell ref="AT6:BL6"/>
    <mergeCell ref="BO6:CA6"/>
    <mergeCell ref="B3:T3"/>
    <mergeCell ref="W3:AI3"/>
  </mergeCells>
  <phoneticPr fontId="19" type="noConversion"/>
  <printOptions horizontalCentered="1"/>
  <pageMargins left="0.7" right="0.7" top="0.75" bottom="0.75" header="0.3" footer="0.3"/>
  <pageSetup scale="44" fitToWidth="10" fitToHeight="3" orientation="landscape" r:id="rId1"/>
  <headerFooter>
    <oddHeader>&amp;R&amp;"Arial,Regular"&amp;10Filed: 2025-02-28
EB-2025-0064
Phase 3 Exhibit 7
Tab 3
Schedule 2
Attachment 8
Page &amp;P of &amp;N</oddHeader>
  </headerFooter>
  <colBreaks count="1" manualBreakCount="1">
    <brk id="17" max="7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8BCF6-2AA7-46EF-9702-A1CF76854379}">
  <dimension ref="A1:BG71"/>
  <sheetViews>
    <sheetView view="pageBreakPreview" zoomScale="70" zoomScaleNormal="85" zoomScaleSheetLayoutView="70" workbookViewId="0">
      <selection activeCell="W3" sqref="W3:AE3"/>
    </sheetView>
  </sheetViews>
  <sheetFormatPr defaultColWidth="8.7109375" defaultRowHeight="15" x14ac:dyDescent="0.25"/>
  <cols>
    <col min="1" max="2" width="8.7109375" style="86"/>
    <col min="3" max="3" width="1.7109375" style="63" customWidth="1"/>
    <col min="4" max="4" width="44.5703125" style="63" customWidth="1"/>
    <col min="5" max="5" width="2.7109375" style="63" customWidth="1"/>
    <col min="6" max="6" width="20.28515625" style="63" customWidth="1"/>
    <col min="7" max="7" width="2.7109375" style="63" customWidth="1"/>
    <col min="8" max="8" width="20.28515625" style="63" customWidth="1"/>
    <col min="9" max="9" width="2.7109375" style="63" customWidth="1"/>
    <col min="10" max="10" width="17.28515625" style="63" customWidth="1"/>
    <col min="11" max="11" width="2.7109375" style="63" customWidth="1"/>
    <col min="12" max="12" width="17.28515625" style="63" customWidth="1"/>
    <col min="13" max="13" width="2.7109375" style="63" customWidth="1"/>
    <col min="14" max="14" width="17.28515625" style="63" customWidth="1"/>
    <col min="15" max="15" width="2.7109375" style="63" customWidth="1"/>
    <col min="16" max="16" width="20" style="67" customWidth="1"/>
    <col min="17" max="17" width="2.7109375" style="63" customWidth="1"/>
    <col min="18" max="19" width="12.7109375" style="63" bestFit="1" customWidth="1"/>
    <col min="20" max="20" width="10.7109375" style="63" customWidth="1"/>
    <col min="21" max="22" width="10.7109375" style="63" hidden="1" customWidth="1"/>
    <col min="23" max="31" width="10.7109375" style="63" customWidth="1"/>
    <col min="32" max="32" width="2.42578125" style="63" customWidth="1"/>
    <col min="33" max="35" width="10.7109375" style="63" customWidth="1"/>
    <col min="36" max="36" width="1.7109375" style="63" customWidth="1"/>
    <col min="37" max="39" width="10.5703125" style="63" customWidth="1"/>
    <col min="40" max="40" width="8.7109375" style="86"/>
    <col min="41" max="43" width="11.28515625" style="63" bestFit="1" customWidth="1"/>
    <col min="44" max="46" width="8.7109375" style="86"/>
    <col min="47" max="51" width="12.28515625" style="86" customWidth="1"/>
    <col min="52" max="16384" width="8.7109375" style="86"/>
  </cols>
  <sheetData>
    <row r="1" spans="1:59" ht="73.900000000000006" customHeight="1" x14ac:dyDescent="0.25">
      <c r="AZ1" s="87"/>
      <c r="BA1" s="87"/>
      <c r="BB1" s="87"/>
      <c r="BC1" s="87"/>
      <c r="BD1" s="87"/>
    </row>
    <row r="2" spans="1:59" x14ac:dyDescent="0.25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72"/>
      <c r="V2" s="72"/>
      <c r="W2" s="232" t="s">
        <v>0</v>
      </c>
      <c r="X2" s="232"/>
      <c r="Y2" s="232"/>
      <c r="Z2" s="232"/>
      <c r="AA2" s="232"/>
      <c r="AB2" s="232"/>
      <c r="AC2" s="232"/>
      <c r="AD2" s="232"/>
      <c r="AE2" s="232"/>
      <c r="AF2" s="72"/>
      <c r="AG2" s="72"/>
      <c r="AH2" s="72"/>
      <c r="AI2" s="72"/>
      <c r="AJ2" s="72"/>
      <c r="AK2" s="72"/>
      <c r="AL2" s="72"/>
      <c r="AM2" s="72"/>
      <c r="AN2" s="72"/>
      <c r="AZ2" s="87"/>
      <c r="BA2" s="87"/>
      <c r="BB2" s="87"/>
      <c r="BC2" s="87"/>
      <c r="BD2" s="87"/>
    </row>
    <row r="3" spans="1:59" x14ac:dyDescent="0.25">
      <c r="A3" s="232" t="s">
        <v>407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72"/>
      <c r="V3" s="72"/>
      <c r="W3" s="232" t="s">
        <v>408</v>
      </c>
      <c r="X3" s="232"/>
      <c r="Y3" s="232"/>
      <c r="Z3" s="232"/>
      <c r="AA3" s="232"/>
      <c r="AB3" s="232"/>
      <c r="AC3" s="232"/>
      <c r="AD3" s="232"/>
      <c r="AE3" s="232"/>
      <c r="AF3" s="72"/>
      <c r="AG3" s="72"/>
      <c r="AH3" s="72"/>
      <c r="AI3" s="72"/>
      <c r="AJ3" s="72"/>
      <c r="AK3" s="72"/>
      <c r="AL3" s="72"/>
      <c r="AM3" s="72"/>
      <c r="AN3" s="72"/>
      <c r="AZ3" s="87"/>
      <c r="BA3" s="87"/>
      <c r="BB3" s="87"/>
      <c r="BC3" s="87"/>
      <c r="BD3" s="87"/>
    </row>
    <row r="4" spans="1:59" x14ac:dyDescent="0.25">
      <c r="AZ4" s="87"/>
      <c r="BA4" s="87"/>
      <c r="BB4" s="87"/>
      <c r="BC4" s="87"/>
      <c r="BD4" s="87"/>
    </row>
    <row r="5" spans="1:59" x14ac:dyDescent="0.25">
      <c r="H5" s="67" t="s">
        <v>327</v>
      </c>
      <c r="AZ5" s="87"/>
      <c r="BA5" s="87"/>
      <c r="BB5" s="87"/>
      <c r="BC5" s="87"/>
      <c r="BD5" s="87"/>
    </row>
    <row r="6" spans="1:59" x14ac:dyDescent="0.25">
      <c r="B6" s="67" t="s">
        <v>3</v>
      </c>
      <c r="F6" s="67" t="s">
        <v>327</v>
      </c>
      <c r="H6" s="67" t="s">
        <v>7</v>
      </c>
      <c r="J6" s="67" t="s">
        <v>328</v>
      </c>
      <c r="L6" s="67" t="s">
        <v>329</v>
      </c>
      <c r="M6" s="67"/>
      <c r="N6" s="67" t="s">
        <v>330</v>
      </c>
      <c r="P6" s="67" t="s">
        <v>88</v>
      </c>
      <c r="R6" s="231" t="s">
        <v>331</v>
      </c>
      <c r="S6" s="231"/>
      <c r="T6" s="231"/>
      <c r="W6" s="231" t="s">
        <v>331</v>
      </c>
      <c r="X6" s="231"/>
      <c r="Y6" s="231"/>
      <c r="Z6" s="231"/>
      <c r="AA6" s="231"/>
      <c r="AB6" s="231"/>
      <c r="AC6" s="231"/>
      <c r="AD6" s="231"/>
      <c r="AE6" s="231"/>
      <c r="AF6" s="67"/>
      <c r="AG6" s="231" t="s">
        <v>41</v>
      </c>
      <c r="AH6" s="231"/>
      <c r="AI6" s="231"/>
      <c r="AJ6" s="67"/>
      <c r="AK6" s="231" t="s">
        <v>332</v>
      </c>
      <c r="AL6" s="231"/>
      <c r="AM6" s="231"/>
      <c r="AN6" s="231"/>
      <c r="AO6" s="67"/>
      <c r="AP6" s="67"/>
      <c r="AQ6" s="67"/>
      <c r="AU6" s="88"/>
      <c r="AV6" s="88"/>
      <c r="AW6" s="88"/>
      <c r="AX6" s="88"/>
      <c r="AY6" s="88"/>
      <c r="AZ6" s="89"/>
      <c r="BA6" s="89"/>
      <c r="BB6" s="89"/>
      <c r="BC6" s="89"/>
      <c r="BD6" s="89"/>
      <c r="BG6" s="67"/>
    </row>
    <row r="7" spans="1:59" x14ac:dyDescent="0.25">
      <c r="B7" s="97" t="s">
        <v>5</v>
      </c>
      <c r="D7" s="68" t="s">
        <v>6</v>
      </c>
      <c r="F7" s="97" t="s">
        <v>333</v>
      </c>
      <c r="H7" s="97" t="s">
        <v>334</v>
      </c>
      <c r="J7" s="97" t="s">
        <v>86</v>
      </c>
      <c r="L7" s="97" t="s">
        <v>89</v>
      </c>
      <c r="M7" s="67"/>
      <c r="N7" s="97" t="s">
        <v>335</v>
      </c>
      <c r="P7" s="97" t="s">
        <v>89</v>
      </c>
      <c r="R7" s="136" t="s">
        <v>43</v>
      </c>
      <c r="S7" s="136" t="s">
        <v>44</v>
      </c>
      <c r="T7" s="136" t="s">
        <v>45</v>
      </c>
      <c r="U7" s="97" t="s">
        <v>46</v>
      </c>
      <c r="V7" s="97" t="s">
        <v>47</v>
      </c>
      <c r="W7" s="136" t="s">
        <v>48</v>
      </c>
      <c r="X7" s="136" t="s">
        <v>49</v>
      </c>
      <c r="Y7" s="136" t="s">
        <v>50</v>
      </c>
      <c r="Z7" s="136" t="s">
        <v>51</v>
      </c>
      <c r="AA7" s="136" t="s">
        <v>52</v>
      </c>
      <c r="AB7" s="136" t="s">
        <v>53</v>
      </c>
      <c r="AC7" s="136" t="s">
        <v>54</v>
      </c>
      <c r="AD7" s="136" t="s">
        <v>55</v>
      </c>
      <c r="AE7" s="136" t="s">
        <v>56</v>
      </c>
      <c r="AF7" s="67"/>
      <c r="AG7" s="136" t="s">
        <v>57</v>
      </c>
      <c r="AH7" s="136" t="s">
        <v>58</v>
      </c>
      <c r="AI7" s="136" t="s">
        <v>59</v>
      </c>
      <c r="AJ7" s="67"/>
      <c r="AK7" s="137" t="s">
        <v>60</v>
      </c>
      <c r="AL7" s="136" t="s">
        <v>61</v>
      </c>
      <c r="AM7" s="136" t="s">
        <v>62</v>
      </c>
      <c r="AN7" s="136" t="s">
        <v>63</v>
      </c>
      <c r="AO7" s="67"/>
      <c r="AP7" s="67"/>
      <c r="AQ7" s="67"/>
      <c r="AU7" s="88"/>
      <c r="AV7" s="88"/>
      <c r="AW7" s="88"/>
      <c r="AX7" s="88"/>
      <c r="AY7" s="88"/>
      <c r="AZ7" s="89"/>
      <c r="BA7" s="89"/>
      <c r="BB7" s="89"/>
      <c r="BC7" s="89"/>
      <c r="BD7" s="89"/>
      <c r="BG7" s="97"/>
    </row>
    <row r="8" spans="1:59" x14ac:dyDescent="0.25">
      <c r="F8" s="67" t="s">
        <v>64</v>
      </c>
      <c r="G8" s="67"/>
      <c r="H8" s="67" t="s">
        <v>13</v>
      </c>
      <c r="I8" s="67"/>
      <c r="J8" s="67" t="s">
        <v>14</v>
      </c>
      <c r="K8" s="67"/>
      <c r="L8" s="67" t="s">
        <v>15</v>
      </c>
      <c r="M8" s="67"/>
      <c r="N8" s="19" t="s">
        <v>336</v>
      </c>
      <c r="O8" s="67"/>
      <c r="P8" s="67" t="s">
        <v>65</v>
      </c>
      <c r="Q8" s="67"/>
      <c r="R8" s="67" t="s">
        <v>66</v>
      </c>
      <c r="S8" s="67" t="s">
        <v>67</v>
      </c>
      <c r="T8" s="67" t="s">
        <v>68</v>
      </c>
      <c r="W8" s="67" t="s">
        <v>69</v>
      </c>
      <c r="X8" s="67" t="s">
        <v>70</v>
      </c>
      <c r="Y8" s="67" t="s">
        <v>71</v>
      </c>
      <c r="Z8" s="67" t="s">
        <v>72</v>
      </c>
      <c r="AA8" s="67" t="s">
        <v>73</v>
      </c>
      <c r="AB8" s="67" t="s">
        <v>74</v>
      </c>
      <c r="AC8" s="67" t="s">
        <v>75</v>
      </c>
      <c r="AD8" s="67" t="s">
        <v>76</v>
      </c>
      <c r="AE8" s="67" t="s">
        <v>77</v>
      </c>
      <c r="AF8" s="67"/>
      <c r="AG8" s="67" t="s">
        <v>78</v>
      </c>
      <c r="AH8" s="67" t="s">
        <v>79</v>
      </c>
      <c r="AI8" s="67" t="s">
        <v>337</v>
      </c>
      <c r="AJ8" s="67"/>
      <c r="AK8" s="67" t="s">
        <v>338</v>
      </c>
      <c r="AL8" s="67" t="s">
        <v>339</v>
      </c>
      <c r="AM8" s="67" t="s">
        <v>340</v>
      </c>
      <c r="AN8" s="67" t="s">
        <v>341</v>
      </c>
      <c r="AU8" s="235"/>
      <c r="AV8" s="235"/>
      <c r="AW8" s="235"/>
      <c r="AX8" s="235"/>
      <c r="AY8" s="235"/>
      <c r="AZ8" s="236"/>
      <c r="BA8" s="236"/>
      <c r="BB8" s="236"/>
      <c r="BC8" s="236"/>
      <c r="BD8" s="236"/>
    </row>
    <row r="9" spans="1:59" x14ac:dyDescent="0.25">
      <c r="D9" s="72" t="s">
        <v>342</v>
      </c>
      <c r="AN9" s="63"/>
    </row>
    <row r="10" spans="1:59" x14ac:dyDescent="0.25">
      <c r="B10" s="67">
        <v>1</v>
      </c>
      <c r="D10" s="63" t="s">
        <v>343</v>
      </c>
      <c r="F10" s="91">
        <v>0</v>
      </c>
      <c r="G10" s="91"/>
      <c r="H10" s="91">
        <v>0</v>
      </c>
      <c r="N10" s="91">
        <f>H10-J10</f>
        <v>0</v>
      </c>
      <c r="P10" s="67" t="s">
        <v>344</v>
      </c>
      <c r="R10" s="91">
        <v>0</v>
      </c>
      <c r="S10" s="91">
        <v>0</v>
      </c>
      <c r="T10" s="91">
        <v>0</v>
      </c>
      <c r="U10" s="91">
        <v>0</v>
      </c>
      <c r="V10" s="91">
        <v>0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/>
      <c r="AG10" s="91">
        <v>0</v>
      </c>
      <c r="AH10" s="91">
        <v>0</v>
      </c>
      <c r="AI10" s="91">
        <v>0</v>
      </c>
      <c r="AJ10" s="91"/>
      <c r="AK10" s="91">
        <v>0</v>
      </c>
      <c r="AL10" s="91">
        <v>0</v>
      </c>
      <c r="AM10" s="91">
        <v>0</v>
      </c>
      <c r="AN10" s="91">
        <f>0</f>
        <v>0</v>
      </c>
      <c r="AO10" s="99"/>
      <c r="AP10" s="99"/>
      <c r="AQ10" s="92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G10" s="88"/>
    </row>
    <row r="11" spans="1:59" x14ac:dyDescent="0.25">
      <c r="B11" s="67">
        <f>B10+1</f>
        <v>2</v>
      </c>
      <c r="D11" s="63" t="s">
        <v>345</v>
      </c>
      <c r="F11" s="91">
        <v>0</v>
      </c>
      <c r="G11" s="91"/>
      <c r="H11" s="91">
        <v>-7887.177485234075</v>
      </c>
      <c r="N11" s="91">
        <f t="shared" ref="N11:N15" si="0">H11-J11</f>
        <v>-7887.177485234075</v>
      </c>
      <c r="P11" s="67" t="s">
        <v>346</v>
      </c>
      <c r="R11" s="91">
        <v>-3960.430606084019</v>
      </c>
      <c r="S11" s="91">
        <v>-2800.9808412379607</v>
      </c>
      <c r="T11" s="91">
        <v>-576.51780155987467</v>
      </c>
      <c r="U11" s="91">
        <v>0</v>
      </c>
      <c r="V11" s="91">
        <v>0</v>
      </c>
      <c r="W11" s="91">
        <v>-328.80876760767359</v>
      </c>
      <c r="X11" s="91">
        <v>0</v>
      </c>
      <c r="Y11" s="91">
        <v>0</v>
      </c>
      <c r="Z11" s="91">
        <v>0</v>
      </c>
      <c r="AA11" s="91">
        <v>0</v>
      </c>
      <c r="AB11" s="91">
        <v>0</v>
      </c>
      <c r="AC11" s="91">
        <v>-4.9892695576918625E-2</v>
      </c>
      <c r="AD11" s="91">
        <v>0</v>
      </c>
      <c r="AE11" s="91">
        <v>-77.346810925653401</v>
      </c>
      <c r="AF11" s="91"/>
      <c r="AG11" s="91">
        <v>0</v>
      </c>
      <c r="AH11" s="91">
        <v>-59.433184560103321</v>
      </c>
      <c r="AI11" s="91">
        <v>-83.609580563212248</v>
      </c>
      <c r="AJ11" s="91"/>
      <c r="AK11" s="91">
        <v>0</v>
      </c>
      <c r="AL11" s="91">
        <v>0</v>
      </c>
      <c r="AM11" s="91">
        <v>0</v>
      </c>
      <c r="AN11" s="91">
        <f>0</f>
        <v>0</v>
      </c>
      <c r="AO11" s="91"/>
      <c r="AP11" s="91"/>
      <c r="AQ11" s="92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G11" s="88"/>
    </row>
    <row r="12" spans="1:59" x14ac:dyDescent="0.25">
      <c r="B12" s="67">
        <f t="shared" ref="B12:B16" si="1">B11+1</f>
        <v>3</v>
      </c>
      <c r="D12" s="63" t="s">
        <v>347</v>
      </c>
      <c r="F12" s="91">
        <v>0</v>
      </c>
      <c r="G12" s="91"/>
      <c r="H12" s="91">
        <v>0</v>
      </c>
      <c r="N12" s="91">
        <f t="shared" si="0"/>
        <v>0</v>
      </c>
      <c r="P12" s="67" t="s">
        <v>348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1">
        <v>0</v>
      </c>
      <c r="X12" s="91">
        <v>0</v>
      </c>
      <c r="Y12" s="91">
        <v>0</v>
      </c>
      <c r="Z12" s="91">
        <v>0</v>
      </c>
      <c r="AA12" s="91">
        <v>0</v>
      </c>
      <c r="AB12" s="91">
        <v>0</v>
      </c>
      <c r="AC12" s="91">
        <v>0</v>
      </c>
      <c r="AD12" s="91">
        <v>0</v>
      </c>
      <c r="AE12" s="91">
        <v>0</v>
      </c>
      <c r="AF12" s="91"/>
      <c r="AG12" s="91">
        <v>0</v>
      </c>
      <c r="AH12" s="91">
        <v>0</v>
      </c>
      <c r="AI12" s="91">
        <v>0</v>
      </c>
      <c r="AJ12" s="91"/>
      <c r="AK12" s="91">
        <v>0</v>
      </c>
      <c r="AL12" s="91">
        <v>0</v>
      </c>
      <c r="AM12" s="91">
        <v>0</v>
      </c>
      <c r="AN12" s="91">
        <f>0</f>
        <v>0</v>
      </c>
      <c r="AO12" s="91"/>
      <c r="AP12" s="91"/>
      <c r="AQ12" s="92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G12" s="88"/>
    </row>
    <row r="13" spans="1:59" x14ac:dyDescent="0.25">
      <c r="B13" s="67">
        <f t="shared" si="1"/>
        <v>4</v>
      </c>
      <c r="D13" s="63" t="s">
        <v>349</v>
      </c>
      <c r="F13" s="91">
        <v>0</v>
      </c>
      <c r="G13" s="91"/>
      <c r="H13" s="91">
        <v>-7449.4151202177454</v>
      </c>
      <c r="J13" s="92">
        <f>H13-F13</f>
        <v>-7449.4151202177454</v>
      </c>
      <c r="L13" s="63" t="s">
        <v>350</v>
      </c>
      <c r="N13" s="91">
        <f t="shared" si="0"/>
        <v>0</v>
      </c>
      <c r="P13" s="67" t="s">
        <v>351</v>
      </c>
      <c r="R13" s="91">
        <v>-2705.628002627825</v>
      </c>
      <c r="S13" s="91">
        <v>-1945.137505827676</v>
      </c>
      <c r="T13" s="91">
        <v>-865.69924439293516</v>
      </c>
      <c r="U13" s="91">
        <v>0</v>
      </c>
      <c r="V13" s="91">
        <v>0</v>
      </c>
      <c r="W13" s="91">
        <v>-1163.4406220597718</v>
      </c>
      <c r="X13" s="91">
        <v>-23.473381459005516</v>
      </c>
      <c r="Y13" s="91">
        <v>0</v>
      </c>
      <c r="Z13" s="91">
        <v>0</v>
      </c>
      <c r="AA13" s="91">
        <v>-422.50417404462354</v>
      </c>
      <c r="AB13" s="91">
        <v>0</v>
      </c>
      <c r="AC13" s="91">
        <v>-140.32039256802634</v>
      </c>
      <c r="AD13" s="91">
        <v>-16.227740523615847</v>
      </c>
      <c r="AE13" s="91">
        <v>-10.650498049779541</v>
      </c>
      <c r="AF13" s="91"/>
      <c r="AG13" s="91">
        <v>0</v>
      </c>
      <c r="AH13" s="91">
        <v>-82.566370890127899</v>
      </c>
      <c r="AI13" s="91">
        <v>-73.767187774356969</v>
      </c>
      <c r="AJ13" s="91"/>
      <c r="AK13" s="91">
        <v>0</v>
      </c>
      <c r="AL13" s="91">
        <v>0</v>
      </c>
      <c r="AM13" s="91">
        <v>0</v>
      </c>
      <c r="AN13" s="91">
        <f>0</f>
        <v>0</v>
      </c>
      <c r="AO13" s="91"/>
      <c r="AP13" s="91"/>
      <c r="AQ13" s="92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G13" s="88"/>
    </row>
    <row r="14" spans="1:59" x14ac:dyDescent="0.25">
      <c r="B14" s="67">
        <f t="shared" si="1"/>
        <v>5</v>
      </c>
      <c r="D14" s="63" t="s">
        <v>352</v>
      </c>
      <c r="F14" s="91">
        <v>0</v>
      </c>
      <c r="G14" s="91"/>
      <c r="H14" s="91">
        <v>0</v>
      </c>
      <c r="N14" s="91">
        <f t="shared" si="0"/>
        <v>0</v>
      </c>
      <c r="P14" s="67" t="s">
        <v>353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1">
        <v>0</v>
      </c>
      <c r="AC14" s="91">
        <v>0</v>
      </c>
      <c r="AD14" s="91">
        <v>0</v>
      </c>
      <c r="AE14" s="91">
        <v>0</v>
      </c>
      <c r="AF14" s="91"/>
      <c r="AG14" s="91">
        <v>0</v>
      </c>
      <c r="AH14" s="91">
        <v>0</v>
      </c>
      <c r="AI14" s="91">
        <v>0</v>
      </c>
      <c r="AJ14" s="91"/>
      <c r="AK14" s="91">
        <v>0</v>
      </c>
      <c r="AL14" s="91">
        <v>0</v>
      </c>
      <c r="AM14" s="91">
        <v>0</v>
      </c>
      <c r="AN14" s="91">
        <f>0</f>
        <v>0</v>
      </c>
      <c r="AO14" s="91"/>
      <c r="AP14" s="91"/>
      <c r="AQ14" s="92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G14" s="88"/>
    </row>
    <row r="15" spans="1:59" x14ac:dyDescent="0.25">
      <c r="B15" s="67">
        <f t="shared" si="1"/>
        <v>6</v>
      </c>
      <c r="D15" s="63" t="s">
        <v>219</v>
      </c>
      <c r="F15" s="91">
        <v>20855.923243351954</v>
      </c>
      <c r="G15" s="91"/>
      <c r="H15" s="91">
        <v>15491.673000000001</v>
      </c>
      <c r="N15" s="91">
        <f t="shared" si="0"/>
        <v>15491.673000000001</v>
      </c>
      <c r="P15" s="67" t="s">
        <v>344</v>
      </c>
      <c r="R15" s="91">
        <v>10178.057947466326</v>
      </c>
      <c r="S15" s="91">
        <v>4838.9955660073319</v>
      </c>
      <c r="T15" s="91">
        <v>267.41092745340285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15.875353226087638</v>
      </c>
      <c r="AD15" s="91">
        <v>7.7225711080614321</v>
      </c>
      <c r="AE15" s="91">
        <v>0</v>
      </c>
      <c r="AF15" s="91"/>
      <c r="AG15" s="91">
        <v>0</v>
      </c>
      <c r="AH15" s="91">
        <v>183.61063473879048</v>
      </c>
      <c r="AI15" s="91">
        <v>0</v>
      </c>
      <c r="AJ15" s="91"/>
      <c r="AK15" s="91">
        <v>0</v>
      </c>
      <c r="AL15" s="91">
        <v>0</v>
      </c>
      <c r="AM15" s="91">
        <v>0</v>
      </c>
      <c r="AN15" s="91">
        <f>0</f>
        <v>0</v>
      </c>
      <c r="AO15" s="91"/>
      <c r="AP15" s="91"/>
      <c r="AQ15" s="92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G15" s="88"/>
    </row>
    <row r="16" spans="1:59" ht="15.75" thickBot="1" x14ac:dyDescent="0.3">
      <c r="B16" s="67">
        <f t="shared" si="1"/>
        <v>7</v>
      </c>
      <c r="D16" s="63" t="s">
        <v>354</v>
      </c>
      <c r="F16" s="120">
        <f>SUM(F10:F15)</f>
        <v>20855.923243351954</v>
      </c>
      <c r="G16" s="91"/>
      <c r="H16" s="120">
        <f>SUM(H10:H15)</f>
        <v>155.08039454818027</v>
      </c>
      <c r="J16" s="120">
        <f>SUM(J10:J15)</f>
        <v>-7449.4151202177454</v>
      </c>
      <c r="N16" s="120">
        <f>SUM(N10:N15)</f>
        <v>7604.4955147659257</v>
      </c>
      <c r="R16" s="120">
        <f>SUM(R10:R15)</f>
        <v>3511.9993387544819</v>
      </c>
      <c r="S16" s="120">
        <f t="shared" ref="S16:AN16" si="2">SUM(S10:S15)</f>
        <v>92.877218941694991</v>
      </c>
      <c r="T16" s="120">
        <f t="shared" si="2"/>
        <v>-1174.8061184994069</v>
      </c>
      <c r="U16" s="120">
        <f t="shared" si="2"/>
        <v>0</v>
      </c>
      <c r="V16" s="120">
        <f t="shared" si="2"/>
        <v>0</v>
      </c>
      <c r="W16" s="120">
        <f t="shared" si="2"/>
        <v>-1492.2493896674455</v>
      </c>
      <c r="X16" s="120">
        <f t="shared" si="2"/>
        <v>-23.473381459005516</v>
      </c>
      <c r="Y16" s="120">
        <f t="shared" si="2"/>
        <v>0</v>
      </c>
      <c r="Z16" s="120">
        <f t="shared" si="2"/>
        <v>0</v>
      </c>
      <c r="AA16" s="120">
        <f t="shared" si="2"/>
        <v>-422.50417404462354</v>
      </c>
      <c r="AB16" s="120">
        <f t="shared" si="2"/>
        <v>0</v>
      </c>
      <c r="AC16" s="120">
        <f t="shared" si="2"/>
        <v>-124.49493203751561</v>
      </c>
      <c r="AD16" s="120">
        <f t="shared" si="2"/>
        <v>-8.5051694155544144</v>
      </c>
      <c r="AE16" s="120">
        <f t="shared" si="2"/>
        <v>-87.997308975432944</v>
      </c>
      <c r="AF16" s="120"/>
      <c r="AG16" s="120">
        <f t="shared" si="2"/>
        <v>0</v>
      </c>
      <c r="AH16" s="120">
        <f t="shared" si="2"/>
        <v>41.611079288559267</v>
      </c>
      <c r="AI16" s="120">
        <f t="shared" si="2"/>
        <v>-157.37676833756922</v>
      </c>
      <c r="AJ16" s="120"/>
      <c r="AK16" s="120">
        <f t="shared" si="2"/>
        <v>0</v>
      </c>
      <c r="AL16" s="120">
        <f t="shared" si="2"/>
        <v>0</v>
      </c>
      <c r="AM16" s="120">
        <f t="shared" si="2"/>
        <v>0</v>
      </c>
      <c r="AN16" s="120">
        <f t="shared" si="2"/>
        <v>0</v>
      </c>
      <c r="AO16" s="94"/>
      <c r="AP16" s="94"/>
      <c r="AQ16" s="94"/>
      <c r="AU16" s="94"/>
      <c r="AV16" s="94"/>
      <c r="AW16" s="94"/>
      <c r="AX16" s="94"/>
      <c r="AY16" s="94"/>
      <c r="BG16" s="88"/>
    </row>
    <row r="17" spans="2:59" ht="15.75" thickTop="1" x14ac:dyDescent="0.25">
      <c r="B17" s="63"/>
      <c r="F17" s="91"/>
      <c r="G17" s="91"/>
      <c r="H17" s="91"/>
      <c r="N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</row>
    <row r="18" spans="2:59" x14ac:dyDescent="0.25">
      <c r="B18" s="63"/>
      <c r="D18" s="72" t="s">
        <v>355</v>
      </c>
      <c r="F18" s="91"/>
      <c r="G18" s="91"/>
      <c r="H18" s="91"/>
      <c r="N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</row>
    <row r="19" spans="2:59" x14ac:dyDescent="0.25">
      <c r="B19" s="67">
        <f>B16+1</f>
        <v>8</v>
      </c>
      <c r="D19" s="63" t="s">
        <v>356</v>
      </c>
      <c r="F19" s="91">
        <v>96004.225333664726</v>
      </c>
      <c r="G19" s="91"/>
      <c r="H19" s="91">
        <v>96004.225333664726</v>
      </c>
      <c r="N19" s="91">
        <f t="shared" ref="N19:N22" si="3">H19-J19</f>
        <v>96004.225333664726</v>
      </c>
      <c r="P19" s="67" t="s">
        <v>348</v>
      </c>
      <c r="R19" s="91">
        <v>48268.24259093486</v>
      </c>
      <c r="S19" s="91">
        <v>34137.303789578502</v>
      </c>
      <c r="T19" s="91">
        <v>7026.3827021576453</v>
      </c>
      <c r="U19" s="91">
        <v>0</v>
      </c>
      <c r="V19" s="91">
        <v>0</v>
      </c>
      <c r="W19" s="91">
        <v>4007.397916916515</v>
      </c>
      <c r="X19" s="91">
        <v>0</v>
      </c>
      <c r="Y19" s="91">
        <v>0</v>
      </c>
      <c r="Z19" s="91">
        <v>0</v>
      </c>
      <c r="AA19" s="91">
        <v>0</v>
      </c>
      <c r="AB19" s="91">
        <v>0</v>
      </c>
      <c r="AC19" s="91">
        <v>0.60807345795248635</v>
      </c>
      <c r="AD19" s="91">
        <v>0</v>
      </c>
      <c r="AE19" s="91">
        <v>820.93869747260783</v>
      </c>
      <c r="AF19" s="91"/>
      <c r="AG19" s="91">
        <v>0</v>
      </c>
      <c r="AH19" s="91">
        <v>724.34935885302866</v>
      </c>
      <c r="AI19" s="91">
        <v>1019.0022042935967</v>
      </c>
      <c r="AJ19" s="91"/>
      <c r="AK19" s="91">
        <v>0</v>
      </c>
      <c r="AL19" s="91">
        <v>0</v>
      </c>
      <c r="AM19" s="91">
        <v>0</v>
      </c>
      <c r="AN19" s="91">
        <f>0</f>
        <v>0</v>
      </c>
      <c r="AO19" s="91"/>
      <c r="AP19" s="91"/>
      <c r="AQ19" s="92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G19" s="88"/>
    </row>
    <row r="20" spans="2:59" x14ac:dyDescent="0.25">
      <c r="B20" s="67">
        <f>B19+1</f>
        <v>9</v>
      </c>
      <c r="D20" s="63" t="s">
        <v>357</v>
      </c>
      <c r="F20" s="91">
        <v>64332.828920156935</v>
      </c>
      <c r="G20" s="91"/>
      <c r="H20" s="91">
        <v>64332.828920156935</v>
      </c>
      <c r="J20" s="91">
        <v>28256.55440729922</v>
      </c>
      <c r="L20" s="63" t="s">
        <v>358</v>
      </c>
      <c r="N20" s="91">
        <f t="shared" si="3"/>
        <v>36076.274512857715</v>
      </c>
      <c r="P20" s="67" t="s">
        <v>359</v>
      </c>
      <c r="R20" s="91">
        <v>33708.011898071622</v>
      </c>
      <c r="S20" s="91">
        <v>23574.721530063682</v>
      </c>
      <c r="T20" s="91">
        <v>3572.4045927256166</v>
      </c>
      <c r="U20" s="91">
        <v>0</v>
      </c>
      <c r="V20" s="91">
        <v>0</v>
      </c>
      <c r="W20" s="91">
        <v>1403.149339620704</v>
      </c>
      <c r="X20" s="91">
        <v>0</v>
      </c>
      <c r="Y20" s="91">
        <v>0</v>
      </c>
      <c r="Z20" s="91">
        <v>0</v>
      </c>
      <c r="AA20" s="91">
        <v>0</v>
      </c>
      <c r="AB20" s="91">
        <v>0</v>
      </c>
      <c r="AC20" s="91">
        <v>295.4351671936443</v>
      </c>
      <c r="AD20" s="91">
        <v>0</v>
      </c>
      <c r="AE20" s="91">
        <v>563.52280005134764</v>
      </c>
      <c r="AF20" s="91"/>
      <c r="AG20" s="91">
        <v>0</v>
      </c>
      <c r="AH20" s="91">
        <v>684.41683280989673</v>
      </c>
      <c r="AI20" s="91">
        <v>531.16675962042007</v>
      </c>
      <c r="AJ20" s="91"/>
      <c r="AK20" s="91">
        <v>0</v>
      </c>
      <c r="AL20" s="91">
        <v>0</v>
      </c>
      <c r="AM20" s="91">
        <v>0</v>
      </c>
      <c r="AN20" s="91">
        <f>0</f>
        <v>0</v>
      </c>
      <c r="AO20" s="91"/>
      <c r="AP20" s="91"/>
      <c r="AQ20" s="92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G20" s="88"/>
    </row>
    <row r="21" spans="2:59" x14ac:dyDescent="0.25">
      <c r="B21" s="67">
        <f t="shared" ref="B21:B23" si="4">B20+1</f>
        <v>10</v>
      </c>
      <c r="D21" s="63" t="s">
        <v>360</v>
      </c>
      <c r="F21" s="91">
        <v>5768.9625818688937</v>
      </c>
      <c r="G21" s="91"/>
      <c r="H21" s="91">
        <v>5768.9625818688937</v>
      </c>
      <c r="N21" s="91">
        <f t="shared" si="3"/>
        <v>5768.9625818688937</v>
      </c>
      <c r="P21" s="67" t="s">
        <v>361</v>
      </c>
      <c r="R21" s="91">
        <v>2870.4428667766897</v>
      </c>
      <c r="S21" s="91">
        <v>2036.4997594724211</v>
      </c>
      <c r="T21" s="91">
        <v>123.98612157278328</v>
      </c>
      <c r="U21" s="91">
        <v>0</v>
      </c>
      <c r="V21" s="91">
        <v>0</v>
      </c>
      <c r="W21" s="91">
        <v>129.28783480210822</v>
      </c>
      <c r="X21" s="91">
        <v>1.2137004413659704</v>
      </c>
      <c r="Y21" s="91">
        <v>14.134857380997785</v>
      </c>
      <c r="Z21" s="91">
        <v>0.88840039454436248</v>
      </c>
      <c r="AA21" s="91">
        <v>69.627417392007615</v>
      </c>
      <c r="AB21" s="91">
        <v>0.9655381496485147</v>
      </c>
      <c r="AC21" s="91">
        <v>10.791295048938501</v>
      </c>
      <c r="AD21" s="91">
        <v>0.87821516126391974</v>
      </c>
      <c r="AE21" s="91">
        <v>13.175509041245668</v>
      </c>
      <c r="AF21" s="91"/>
      <c r="AG21" s="91">
        <v>0</v>
      </c>
      <c r="AH21" s="91">
        <v>16.088781280142612</v>
      </c>
      <c r="AI21" s="91">
        <v>20.924434369106717</v>
      </c>
      <c r="AJ21" s="91"/>
      <c r="AK21" s="91">
        <v>454.26584080866246</v>
      </c>
      <c r="AL21" s="91">
        <v>4.0222614449731982</v>
      </c>
      <c r="AM21" s="91">
        <v>1.7697483319945271</v>
      </c>
      <c r="AN21" s="91">
        <f>0</f>
        <v>0</v>
      </c>
      <c r="AO21" s="91"/>
      <c r="AP21" s="91"/>
      <c r="AQ21" s="92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G21" s="88"/>
    </row>
    <row r="22" spans="2:59" x14ac:dyDescent="0.25">
      <c r="B22" s="67">
        <f t="shared" si="4"/>
        <v>11</v>
      </c>
      <c r="D22" s="63" t="s">
        <v>362</v>
      </c>
      <c r="F22" s="91">
        <v>0</v>
      </c>
      <c r="G22" s="91"/>
      <c r="H22" s="91">
        <v>0</v>
      </c>
      <c r="N22" s="91">
        <f t="shared" si="3"/>
        <v>0</v>
      </c>
      <c r="P22" s="67" t="s">
        <v>363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/>
      <c r="AG22" s="91">
        <v>0</v>
      </c>
      <c r="AH22" s="91">
        <v>0</v>
      </c>
      <c r="AI22" s="91">
        <v>0</v>
      </c>
      <c r="AJ22" s="91"/>
      <c r="AK22" s="91">
        <v>0</v>
      </c>
      <c r="AL22" s="91">
        <v>0</v>
      </c>
      <c r="AM22" s="91">
        <v>0</v>
      </c>
      <c r="AN22" s="91">
        <f>0</f>
        <v>0</v>
      </c>
      <c r="AO22" s="91"/>
      <c r="AP22" s="91"/>
      <c r="AQ22" s="92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G22" s="88"/>
    </row>
    <row r="23" spans="2:59" ht="15.75" thickBot="1" x14ac:dyDescent="0.3">
      <c r="B23" s="67">
        <f t="shared" si="4"/>
        <v>12</v>
      </c>
      <c r="D23" s="63" t="s">
        <v>364</v>
      </c>
      <c r="F23" s="139">
        <f>SUM(F19:F22)</f>
        <v>166106.01683569056</v>
      </c>
      <c r="H23" s="139">
        <f>SUM(H19:H22)</f>
        <v>166106.01683569056</v>
      </c>
      <c r="J23" s="139">
        <f>SUM(J19:J22)</f>
        <v>28256.55440729922</v>
      </c>
      <c r="N23" s="139">
        <f>SUM(N19:N22)</f>
        <v>137849.46242839133</v>
      </c>
      <c r="R23" s="139">
        <f>SUM(R19:R22)</f>
        <v>84846.697355783166</v>
      </c>
      <c r="S23" s="139">
        <f t="shared" ref="S23:AN23" si="5">SUM(S19:S22)</f>
        <v>59748.525079114603</v>
      </c>
      <c r="T23" s="139">
        <f t="shared" si="5"/>
        <v>10722.773416456046</v>
      </c>
      <c r="U23" s="139">
        <f t="shared" si="5"/>
        <v>0</v>
      </c>
      <c r="V23" s="139">
        <f t="shared" si="5"/>
        <v>0</v>
      </c>
      <c r="W23" s="139">
        <f t="shared" si="5"/>
        <v>5539.8350913393278</v>
      </c>
      <c r="X23" s="139">
        <f t="shared" si="5"/>
        <v>1.2137004413659704</v>
      </c>
      <c r="Y23" s="139">
        <f t="shared" si="5"/>
        <v>14.134857380997785</v>
      </c>
      <c r="Z23" s="139">
        <f t="shared" si="5"/>
        <v>0.88840039454436248</v>
      </c>
      <c r="AA23" s="139">
        <f t="shared" si="5"/>
        <v>69.627417392007615</v>
      </c>
      <c r="AB23" s="139">
        <f t="shared" si="5"/>
        <v>0.9655381496485147</v>
      </c>
      <c r="AC23" s="139">
        <f t="shared" si="5"/>
        <v>306.8345357005353</v>
      </c>
      <c r="AD23" s="139">
        <f t="shared" si="5"/>
        <v>0.87821516126391974</v>
      </c>
      <c r="AE23" s="139">
        <f t="shared" si="5"/>
        <v>1397.6370065652013</v>
      </c>
      <c r="AF23" s="139"/>
      <c r="AG23" s="139">
        <f t="shared" si="5"/>
        <v>0</v>
      </c>
      <c r="AH23" s="139">
        <f t="shared" si="5"/>
        <v>1424.8549729430681</v>
      </c>
      <c r="AI23" s="139">
        <f t="shared" si="5"/>
        <v>1571.0933982831234</v>
      </c>
      <c r="AJ23" s="139"/>
      <c r="AK23" s="139">
        <f t="shared" si="5"/>
        <v>454.26584080866246</v>
      </c>
      <c r="AL23" s="139">
        <f t="shared" si="5"/>
        <v>4.0222614449731982</v>
      </c>
      <c r="AM23" s="139">
        <f t="shared" si="5"/>
        <v>1.7697483319945271</v>
      </c>
      <c r="AN23" s="120">
        <f t="shared" si="5"/>
        <v>0</v>
      </c>
      <c r="AO23" s="95"/>
      <c r="AP23" s="95"/>
      <c r="AQ23" s="95"/>
      <c r="AU23" s="95"/>
      <c r="AV23" s="95"/>
      <c r="AW23" s="95"/>
      <c r="AX23" s="95"/>
      <c r="AY23" s="95"/>
      <c r="BG23" s="88"/>
    </row>
    <row r="24" spans="2:59" ht="15.75" thickTop="1" x14ac:dyDescent="0.25">
      <c r="B24" s="63"/>
      <c r="F24" s="92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</row>
    <row r="25" spans="2:59" x14ac:dyDescent="0.25">
      <c r="B25" s="63"/>
      <c r="D25" s="72" t="s">
        <v>365</v>
      </c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</row>
    <row r="26" spans="2:59" x14ac:dyDescent="0.25">
      <c r="B26" s="67">
        <f>B23+1</f>
        <v>13</v>
      </c>
      <c r="D26" s="63" t="s">
        <v>366</v>
      </c>
      <c r="F26" s="91">
        <v>12889.72691135346</v>
      </c>
      <c r="G26" s="91"/>
      <c r="H26" s="91">
        <v>12889.72691135346</v>
      </c>
      <c r="N26" s="91">
        <f t="shared" ref="N26:N32" si="6">H26-J26</f>
        <v>12889.72691135346</v>
      </c>
      <c r="P26" s="67" t="s">
        <v>367</v>
      </c>
      <c r="R26" s="91">
        <v>3617.8881835234329</v>
      </c>
      <c r="S26" s="91">
        <v>2569.9469333859338</v>
      </c>
      <c r="T26" s="91">
        <v>700.57701752385265</v>
      </c>
      <c r="U26" s="91">
        <v>0</v>
      </c>
      <c r="V26" s="91">
        <v>0</v>
      </c>
      <c r="W26" s="91">
        <v>733.74321271367614</v>
      </c>
      <c r="X26" s="91">
        <v>0</v>
      </c>
      <c r="Y26" s="91">
        <v>0</v>
      </c>
      <c r="Z26" s="91">
        <v>0</v>
      </c>
      <c r="AA26" s="91">
        <v>396.62806907734824</v>
      </c>
      <c r="AB26" s="91">
        <v>0</v>
      </c>
      <c r="AC26" s="91">
        <v>5.5909286916888838E-2</v>
      </c>
      <c r="AD26" s="91">
        <v>0.75144510422512178</v>
      </c>
      <c r="AE26" s="91">
        <v>13.335840152606471</v>
      </c>
      <c r="AF26" s="91"/>
      <c r="AG26" s="91">
        <v>0</v>
      </c>
      <c r="AH26" s="91">
        <v>69.760716529963148</v>
      </c>
      <c r="AI26" s="91">
        <v>103.88333130348809</v>
      </c>
      <c r="AJ26" s="91"/>
      <c r="AK26" s="91">
        <v>4683.1562527520173</v>
      </c>
      <c r="AL26" s="91">
        <v>0</v>
      </c>
      <c r="AM26" s="91">
        <v>0</v>
      </c>
      <c r="AN26" s="91">
        <f>0</f>
        <v>0</v>
      </c>
      <c r="AO26" s="91"/>
      <c r="AP26" s="91"/>
      <c r="AQ26" s="92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G26" s="88"/>
    </row>
    <row r="27" spans="2:59" x14ac:dyDescent="0.25">
      <c r="B27" s="67">
        <f>B26+1</f>
        <v>14</v>
      </c>
      <c r="D27" s="63" t="s">
        <v>368</v>
      </c>
      <c r="F27" s="91">
        <v>1418.3718363261082</v>
      </c>
      <c r="G27" s="91"/>
      <c r="H27" s="91">
        <v>1418.3718363261082</v>
      </c>
      <c r="N27" s="91">
        <f t="shared" si="6"/>
        <v>1418.3718363261082</v>
      </c>
      <c r="P27" s="67" t="s">
        <v>369</v>
      </c>
      <c r="R27" s="91">
        <v>186.25716832524157</v>
      </c>
      <c r="S27" s="91">
        <v>132.3067530772685</v>
      </c>
      <c r="T27" s="91">
        <v>36.067309120276676</v>
      </c>
      <c r="U27" s="91">
        <v>0</v>
      </c>
      <c r="V27" s="91">
        <v>0</v>
      </c>
      <c r="W27" s="91">
        <v>37.774780796242787</v>
      </c>
      <c r="X27" s="91">
        <v>0</v>
      </c>
      <c r="Y27" s="91">
        <v>0</v>
      </c>
      <c r="Z27" s="91">
        <v>0</v>
      </c>
      <c r="AA27" s="91">
        <v>20.419321238587607</v>
      </c>
      <c r="AB27" s="91">
        <v>0</v>
      </c>
      <c r="AC27" s="91">
        <v>2.8783381177031179E-3</v>
      </c>
      <c r="AD27" s="91">
        <v>3.868611470698613E-2</v>
      </c>
      <c r="AE27" s="91">
        <v>0</v>
      </c>
      <c r="AF27" s="91"/>
      <c r="AG27" s="91">
        <v>0</v>
      </c>
      <c r="AH27" s="91">
        <v>3.591441432708018</v>
      </c>
      <c r="AI27" s="91">
        <v>5.3481517789576234</v>
      </c>
      <c r="AJ27" s="91"/>
      <c r="AK27" s="91">
        <v>996.56534610400081</v>
      </c>
      <c r="AL27" s="91">
        <v>0</v>
      </c>
      <c r="AM27" s="91">
        <v>0</v>
      </c>
      <c r="AN27" s="91">
        <f>0</f>
        <v>0</v>
      </c>
      <c r="AO27" s="91"/>
      <c r="AP27" s="91"/>
      <c r="AQ27" s="92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G27" s="88"/>
    </row>
    <row r="28" spans="2:59" x14ac:dyDescent="0.25">
      <c r="B28" s="67">
        <f t="shared" ref="B28:B33" si="7">B27+1</f>
        <v>15</v>
      </c>
      <c r="D28" s="63" t="s">
        <v>370</v>
      </c>
      <c r="F28" s="91">
        <v>46033.650718814592</v>
      </c>
      <c r="G28" s="91"/>
      <c r="H28" s="91">
        <v>46033.650718814592</v>
      </c>
      <c r="N28" s="91">
        <f t="shared" si="6"/>
        <v>46033.650718814592</v>
      </c>
      <c r="P28" s="67" t="s">
        <v>371</v>
      </c>
      <c r="R28" s="91">
        <v>9845.2250207588695</v>
      </c>
      <c r="S28" s="91">
        <v>6993.5013375544931</v>
      </c>
      <c r="T28" s="91">
        <v>1906.4542716677313</v>
      </c>
      <c r="U28" s="91">
        <v>0</v>
      </c>
      <c r="V28" s="91">
        <v>0</v>
      </c>
      <c r="W28" s="91">
        <v>1996.7082093690944</v>
      </c>
      <c r="X28" s="91">
        <v>0</v>
      </c>
      <c r="Y28" s="91">
        <v>0</v>
      </c>
      <c r="Z28" s="91">
        <v>0</v>
      </c>
      <c r="AA28" s="91">
        <v>1079.3292637951683</v>
      </c>
      <c r="AB28" s="91">
        <v>0</v>
      </c>
      <c r="AC28" s="91">
        <v>0.15214387027043819</v>
      </c>
      <c r="AD28" s="91">
        <v>2.0448797106379693</v>
      </c>
      <c r="AE28" s="91">
        <v>86.433483236921944</v>
      </c>
      <c r="AF28" s="91"/>
      <c r="AG28" s="91">
        <v>0</v>
      </c>
      <c r="AH28" s="91">
        <v>189.83725228842783</v>
      </c>
      <c r="AI28" s="91">
        <v>282.69385915427353</v>
      </c>
      <c r="AJ28" s="91"/>
      <c r="AK28" s="91">
        <v>23651.270997408701</v>
      </c>
      <c r="AL28" s="91">
        <v>0</v>
      </c>
      <c r="AM28" s="91">
        <v>0</v>
      </c>
      <c r="AN28" s="91">
        <f>0</f>
        <v>0</v>
      </c>
      <c r="AO28" s="91"/>
      <c r="AP28" s="91"/>
      <c r="AQ28" s="92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G28" s="88"/>
    </row>
    <row r="29" spans="2:59" x14ac:dyDescent="0.25">
      <c r="B29" s="67">
        <f t="shared" si="7"/>
        <v>16</v>
      </c>
      <c r="D29" s="63" t="s">
        <v>372</v>
      </c>
      <c r="F29" s="91">
        <v>229743.82612937456</v>
      </c>
      <c r="G29" s="91"/>
      <c r="H29" s="91">
        <v>229743.82612937456</v>
      </c>
      <c r="N29" s="91">
        <f t="shared" si="6"/>
        <v>229743.82612937456</v>
      </c>
      <c r="P29" s="67" t="s">
        <v>373</v>
      </c>
      <c r="R29" s="91">
        <v>71926.662202964551</v>
      </c>
      <c r="S29" s="91">
        <v>51092.708116029426</v>
      </c>
      <c r="T29" s="91">
        <v>13928.060772050709</v>
      </c>
      <c r="U29" s="91">
        <v>0</v>
      </c>
      <c r="V29" s="91">
        <v>0</v>
      </c>
      <c r="W29" s="91">
        <v>14587.432647842836</v>
      </c>
      <c r="X29" s="91">
        <v>0</v>
      </c>
      <c r="Y29" s="91">
        <v>0</v>
      </c>
      <c r="Z29" s="91">
        <v>0</v>
      </c>
      <c r="AA29" s="91">
        <v>7885.2998483101774</v>
      </c>
      <c r="AB29" s="91">
        <v>0</v>
      </c>
      <c r="AC29" s="91">
        <v>1.1115236817969618</v>
      </c>
      <c r="AD29" s="91">
        <v>14.939361150469276</v>
      </c>
      <c r="AE29" s="91">
        <v>292.06031699680307</v>
      </c>
      <c r="AF29" s="91"/>
      <c r="AG29" s="91">
        <v>0</v>
      </c>
      <c r="AH29" s="91">
        <v>1386.901761015944</v>
      </c>
      <c r="AI29" s="91">
        <v>2065.288063134039</v>
      </c>
      <c r="AJ29" s="91"/>
      <c r="AK29" s="91">
        <v>66563.361516197823</v>
      </c>
      <c r="AL29" s="91">
        <v>0</v>
      </c>
      <c r="AM29" s="91">
        <v>0</v>
      </c>
      <c r="AN29" s="91">
        <f>0</f>
        <v>0</v>
      </c>
      <c r="AO29" s="91"/>
      <c r="AP29" s="91"/>
      <c r="AQ29" s="92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G29" s="88"/>
    </row>
    <row r="30" spans="2:59" x14ac:dyDescent="0.25">
      <c r="B30" s="67">
        <f t="shared" si="7"/>
        <v>17</v>
      </c>
      <c r="D30" s="63" t="s">
        <v>374</v>
      </c>
      <c r="F30" s="91">
        <v>30569.722628306641</v>
      </c>
      <c r="G30" s="91"/>
      <c r="H30" s="91">
        <v>30569.722628306641</v>
      </c>
      <c r="N30" s="91">
        <f t="shared" si="6"/>
        <v>30569.722628306641</v>
      </c>
      <c r="P30" s="67" t="s">
        <v>375</v>
      </c>
      <c r="R30" s="91">
        <v>5399.4711842753277</v>
      </c>
      <c r="S30" s="91">
        <v>3835.4845998640076</v>
      </c>
      <c r="T30" s="91">
        <v>1045.5672554262326</v>
      </c>
      <c r="U30" s="91">
        <v>0</v>
      </c>
      <c r="V30" s="91">
        <v>0</v>
      </c>
      <c r="W30" s="91">
        <v>1095.0657214194789</v>
      </c>
      <c r="X30" s="91">
        <v>0</v>
      </c>
      <c r="Y30" s="91">
        <v>0</v>
      </c>
      <c r="Z30" s="91">
        <v>0</v>
      </c>
      <c r="AA30" s="91">
        <v>591.94251486574035</v>
      </c>
      <c r="AB30" s="91">
        <v>0</v>
      </c>
      <c r="AC30" s="91">
        <v>8.3441103850568341E-2</v>
      </c>
      <c r="AD30" s="91">
        <v>1.1214846841609238</v>
      </c>
      <c r="AE30" s="91">
        <v>0</v>
      </c>
      <c r="AF30" s="91"/>
      <c r="AG30" s="91">
        <v>0</v>
      </c>
      <c r="AH30" s="91">
        <v>104.11349372635908</v>
      </c>
      <c r="AI30" s="91">
        <v>155.03935595749678</v>
      </c>
      <c r="AJ30" s="91"/>
      <c r="AK30" s="91">
        <v>18341.833576983983</v>
      </c>
      <c r="AL30" s="91">
        <v>0</v>
      </c>
      <c r="AM30" s="91">
        <v>0</v>
      </c>
      <c r="AN30" s="91">
        <f>0</f>
        <v>0</v>
      </c>
      <c r="AO30" s="91"/>
      <c r="AP30" s="91"/>
      <c r="AQ30" s="92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G30" s="88"/>
    </row>
    <row r="31" spans="2:59" x14ac:dyDescent="0.25">
      <c r="B31" s="67">
        <f t="shared" si="7"/>
        <v>18</v>
      </c>
      <c r="D31" s="63" t="s">
        <v>376</v>
      </c>
      <c r="F31" s="91">
        <v>51853.787662642448</v>
      </c>
      <c r="G31" s="91"/>
      <c r="H31" s="91">
        <v>51853.787662642448</v>
      </c>
      <c r="N31" s="91">
        <f t="shared" si="6"/>
        <v>51853.787662642448</v>
      </c>
      <c r="P31" s="67" t="s">
        <v>286</v>
      </c>
      <c r="R31" s="91">
        <v>22897.086414902038</v>
      </c>
      <c r="S31" s="91">
        <v>16264.819151525637</v>
      </c>
      <c r="T31" s="91">
        <v>4433.8497202850594</v>
      </c>
      <c r="U31" s="91">
        <v>0</v>
      </c>
      <c r="V31" s="91">
        <v>0</v>
      </c>
      <c r="W31" s="91">
        <v>4643.7537302468363</v>
      </c>
      <c r="X31" s="91">
        <v>0</v>
      </c>
      <c r="Y31" s="91">
        <v>0</v>
      </c>
      <c r="Z31" s="91">
        <v>0</v>
      </c>
      <c r="AA31" s="91">
        <v>2510.201175812806</v>
      </c>
      <c r="AB31" s="91">
        <v>0</v>
      </c>
      <c r="AC31" s="91">
        <v>0.35384171897894817</v>
      </c>
      <c r="AD31" s="91">
        <v>4.7557864186783663</v>
      </c>
      <c r="AE31" s="91">
        <v>0</v>
      </c>
      <c r="AF31" s="91"/>
      <c r="AG31" s="91">
        <v>0</v>
      </c>
      <c r="AH31" s="91">
        <v>441.50539588994059</v>
      </c>
      <c r="AI31" s="91">
        <v>657.46244584246381</v>
      </c>
      <c r="AJ31" s="91"/>
      <c r="AK31" s="91">
        <v>0</v>
      </c>
      <c r="AL31" s="91">
        <v>0</v>
      </c>
      <c r="AM31" s="91">
        <v>0</v>
      </c>
      <c r="AN31" s="91">
        <f>0</f>
        <v>0</v>
      </c>
      <c r="AO31" s="91"/>
      <c r="AP31" s="91"/>
      <c r="AQ31" s="92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G31" s="88"/>
    </row>
    <row r="32" spans="2:59" x14ac:dyDescent="0.25">
      <c r="B32" s="67">
        <f t="shared" si="7"/>
        <v>19</v>
      </c>
      <c r="D32" s="63" t="s">
        <v>377</v>
      </c>
      <c r="F32" s="91">
        <v>0</v>
      </c>
      <c r="G32" s="91"/>
      <c r="H32" s="91">
        <v>0</v>
      </c>
      <c r="N32" s="91">
        <f t="shared" si="6"/>
        <v>0</v>
      </c>
      <c r="P32" s="67" t="s">
        <v>379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/>
      <c r="AG32" s="91">
        <v>0</v>
      </c>
      <c r="AH32" s="91">
        <v>0</v>
      </c>
      <c r="AI32" s="91">
        <v>0</v>
      </c>
      <c r="AJ32" s="91"/>
      <c r="AK32" s="91">
        <v>0</v>
      </c>
      <c r="AL32" s="91">
        <v>0</v>
      </c>
      <c r="AM32" s="91">
        <v>0</v>
      </c>
      <c r="AN32" s="91">
        <f>0</f>
        <v>0</v>
      </c>
      <c r="AO32" s="91"/>
      <c r="AP32" s="91"/>
      <c r="AQ32" s="92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G32" s="88"/>
    </row>
    <row r="33" spans="2:59" ht="15.75" thickBot="1" x14ac:dyDescent="0.3">
      <c r="B33" s="67">
        <f t="shared" si="7"/>
        <v>20</v>
      </c>
      <c r="D33" s="63" t="s">
        <v>380</v>
      </c>
      <c r="F33" s="139">
        <f>SUM(F26:F32)</f>
        <v>372509.08588681783</v>
      </c>
      <c r="H33" s="139">
        <f>SUM(H26:H32)</f>
        <v>372509.08588681783</v>
      </c>
      <c r="J33" s="139">
        <f>SUM(J26:J32)</f>
        <v>0</v>
      </c>
      <c r="N33" s="139">
        <f>SUM(N26:N32)</f>
        <v>372509.08588681783</v>
      </c>
      <c r="R33" s="139">
        <f>SUM(R26:R32)</f>
        <v>113872.59017474946</v>
      </c>
      <c r="S33" s="139">
        <f t="shared" ref="S33:AN33" si="8">SUM(S26:S32)</f>
        <v>80888.766891436768</v>
      </c>
      <c r="T33" s="139">
        <f t="shared" si="8"/>
        <v>22050.57634607386</v>
      </c>
      <c r="U33" s="139">
        <f t="shared" si="8"/>
        <v>0</v>
      </c>
      <c r="V33" s="139">
        <f t="shared" si="8"/>
        <v>0</v>
      </c>
      <c r="W33" s="139">
        <f t="shared" si="8"/>
        <v>23094.478302388165</v>
      </c>
      <c r="X33" s="139">
        <f t="shared" si="8"/>
        <v>0</v>
      </c>
      <c r="Y33" s="139">
        <f t="shared" si="8"/>
        <v>0</v>
      </c>
      <c r="Z33" s="139">
        <f t="shared" si="8"/>
        <v>0</v>
      </c>
      <c r="AA33" s="139">
        <f t="shared" si="8"/>
        <v>12483.820193099829</v>
      </c>
      <c r="AB33" s="139">
        <f t="shared" si="8"/>
        <v>0</v>
      </c>
      <c r="AC33" s="139">
        <f t="shared" si="8"/>
        <v>1.7597379999315084</v>
      </c>
      <c r="AD33" s="139">
        <f t="shared" si="8"/>
        <v>23.65164318287864</v>
      </c>
      <c r="AE33" s="139">
        <f t="shared" si="8"/>
        <v>391.82964038633145</v>
      </c>
      <c r="AF33" s="139"/>
      <c r="AG33" s="139">
        <f t="shared" si="8"/>
        <v>0</v>
      </c>
      <c r="AH33" s="139">
        <f t="shared" si="8"/>
        <v>2195.7100608833425</v>
      </c>
      <c r="AI33" s="139">
        <f t="shared" si="8"/>
        <v>3269.7152071707187</v>
      </c>
      <c r="AJ33" s="139"/>
      <c r="AK33" s="139">
        <f t="shared" si="8"/>
        <v>114236.18768944652</v>
      </c>
      <c r="AL33" s="139">
        <f t="shared" si="8"/>
        <v>0</v>
      </c>
      <c r="AM33" s="139">
        <f t="shared" si="8"/>
        <v>0</v>
      </c>
      <c r="AN33" s="120">
        <f t="shared" si="8"/>
        <v>0</v>
      </c>
      <c r="AO33" s="95"/>
      <c r="AP33" s="95"/>
      <c r="AQ33" s="95"/>
      <c r="AU33" s="95"/>
      <c r="AV33" s="95"/>
      <c r="AW33" s="95"/>
      <c r="AX33" s="95"/>
      <c r="AY33" s="95"/>
      <c r="BG33" s="88"/>
    </row>
    <row r="34" spans="2:59" ht="15.75" thickTop="1" x14ac:dyDescent="0.25">
      <c r="B34" s="63"/>
      <c r="F34" s="92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</row>
    <row r="35" spans="2:59" x14ac:dyDescent="0.25">
      <c r="B35" s="63"/>
      <c r="D35" s="72" t="s">
        <v>381</v>
      </c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</row>
    <row r="36" spans="2:59" x14ac:dyDescent="0.25">
      <c r="B36" s="67">
        <f>B33+1</f>
        <v>21</v>
      </c>
      <c r="D36" s="63" t="s">
        <v>382</v>
      </c>
      <c r="F36" s="91">
        <v>300696.92396947311</v>
      </c>
      <c r="G36" s="91"/>
      <c r="H36" s="91">
        <v>300696.92396947311</v>
      </c>
      <c r="I36" s="91"/>
      <c r="J36" s="91"/>
      <c r="K36" s="91"/>
      <c r="L36" s="99"/>
      <c r="M36" s="91"/>
      <c r="N36" s="91">
        <f t="shared" ref="N36:N50" si="9">H36-J36</f>
        <v>300696.92396947311</v>
      </c>
      <c r="P36" s="67" t="s">
        <v>383</v>
      </c>
      <c r="R36" s="91">
        <v>121051.84511399956</v>
      </c>
      <c r="S36" s="91">
        <v>86029.041946230369</v>
      </c>
      <c r="T36" s="91">
        <v>23440.785428899882</v>
      </c>
      <c r="U36" s="91">
        <v>0</v>
      </c>
      <c r="V36" s="91">
        <v>0</v>
      </c>
      <c r="W36" s="91">
        <v>24550.501627820435</v>
      </c>
      <c r="X36" s="91">
        <v>0</v>
      </c>
      <c r="Y36" s="91">
        <v>6878.4937770385986</v>
      </c>
      <c r="Z36" s="91">
        <v>0</v>
      </c>
      <c r="AA36" s="91">
        <v>32606.203132663839</v>
      </c>
      <c r="AB36" s="91">
        <v>0</v>
      </c>
      <c r="AC36" s="91">
        <v>1.8706831159458783</v>
      </c>
      <c r="AD36" s="91">
        <v>25.14279373878929</v>
      </c>
      <c r="AE36" s="91">
        <v>0</v>
      </c>
      <c r="AF36" s="91"/>
      <c r="AG36" s="91">
        <v>303.0389029212663</v>
      </c>
      <c r="AH36" s="91">
        <v>2334.1416384523345</v>
      </c>
      <c r="AI36" s="91">
        <v>3475.8589245920757</v>
      </c>
      <c r="AJ36" s="91"/>
      <c r="AK36" s="91">
        <v>0</v>
      </c>
      <c r="AL36" s="91">
        <v>0</v>
      </c>
      <c r="AM36" s="91">
        <v>0</v>
      </c>
      <c r="AN36" s="91">
        <f>0</f>
        <v>0</v>
      </c>
      <c r="AO36" s="91"/>
      <c r="AP36" s="91"/>
      <c r="AQ36" s="92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G36" s="88"/>
    </row>
    <row r="37" spans="2:59" x14ac:dyDescent="0.25">
      <c r="B37" s="67">
        <f>B36+1</f>
        <v>22</v>
      </c>
      <c r="D37" s="63" t="s">
        <v>384</v>
      </c>
      <c r="F37" s="91">
        <v>57512.664971773804</v>
      </c>
      <c r="G37" s="91"/>
      <c r="H37" s="91">
        <v>57512.664971773804</v>
      </c>
      <c r="I37" s="91"/>
      <c r="J37" s="91"/>
      <c r="K37" s="91"/>
      <c r="L37" s="99"/>
      <c r="M37" s="91"/>
      <c r="N37" s="91">
        <f t="shared" si="9"/>
        <v>57512.664971773804</v>
      </c>
      <c r="P37" s="67" t="s">
        <v>385</v>
      </c>
      <c r="R37" s="91">
        <v>31016.616780964607</v>
      </c>
      <c r="S37" s="91">
        <v>22042.867860187336</v>
      </c>
      <c r="T37" s="91">
        <v>3517.5517670784843</v>
      </c>
      <c r="U37" s="91">
        <v>0</v>
      </c>
      <c r="V37" s="91">
        <v>0</v>
      </c>
      <c r="W37" s="91">
        <v>641.80651203278103</v>
      </c>
      <c r="X37" s="91">
        <v>0</v>
      </c>
      <c r="Y37" s="91">
        <v>215.49124219675542</v>
      </c>
      <c r="Z37" s="91">
        <v>0</v>
      </c>
      <c r="AA37" s="91">
        <v>0</v>
      </c>
      <c r="AB37" s="91">
        <v>0</v>
      </c>
      <c r="AC37" s="91">
        <v>0</v>
      </c>
      <c r="AD37" s="91">
        <v>4.4978348698428929</v>
      </c>
      <c r="AE37" s="91">
        <v>0</v>
      </c>
      <c r="AF37" s="91"/>
      <c r="AG37" s="91">
        <v>0</v>
      </c>
      <c r="AH37" s="91">
        <v>73.8329744439813</v>
      </c>
      <c r="AI37" s="91">
        <v>0</v>
      </c>
      <c r="AJ37" s="91"/>
      <c r="AK37" s="91">
        <v>0</v>
      </c>
      <c r="AL37" s="91">
        <v>0</v>
      </c>
      <c r="AM37" s="91">
        <v>0</v>
      </c>
      <c r="AN37" s="91">
        <f>0</f>
        <v>0</v>
      </c>
      <c r="AO37" s="91"/>
      <c r="AP37" s="91"/>
      <c r="AQ37" s="92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G37" s="88"/>
    </row>
    <row r="38" spans="2:59" x14ac:dyDescent="0.25">
      <c r="B38" s="67">
        <f>B37+1</f>
        <v>23</v>
      </c>
      <c r="D38" s="63" t="s">
        <v>386</v>
      </c>
      <c r="F38" s="91">
        <v>306243.27582367021</v>
      </c>
      <c r="G38" s="91"/>
      <c r="H38" s="91">
        <v>305683.4115939769</v>
      </c>
      <c r="I38" s="91"/>
      <c r="J38" s="91"/>
      <c r="K38" s="91"/>
      <c r="L38" s="99"/>
      <c r="M38" s="91"/>
      <c r="N38" s="91">
        <f t="shared" si="9"/>
        <v>305683.4115939769</v>
      </c>
      <c r="P38" s="67" t="s">
        <v>387</v>
      </c>
      <c r="R38" s="91">
        <v>167868.31424996446</v>
      </c>
      <c r="S38" s="91">
        <v>119300.53800049856</v>
      </c>
      <c r="T38" s="91">
        <v>14266.17226210845</v>
      </c>
      <c r="U38" s="91">
        <v>0</v>
      </c>
      <c r="V38" s="91">
        <v>0</v>
      </c>
      <c r="W38" s="91">
        <v>1984.0674483145742</v>
      </c>
      <c r="X38" s="91">
        <v>232.97591602799218</v>
      </c>
      <c r="Y38" s="91">
        <v>26.384507780966729</v>
      </c>
      <c r="Z38" s="91">
        <v>479.0030825310219</v>
      </c>
      <c r="AA38" s="91">
        <v>0</v>
      </c>
      <c r="AB38" s="91">
        <v>1168.370406605492</v>
      </c>
      <c r="AC38" s="91">
        <v>342.6211682666297</v>
      </c>
      <c r="AD38" s="91">
        <v>14.964551878725711</v>
      </c>
      <c r="AE38" s="91">
        <v>0</v>
      </c>
      <c r="AF38" s="91"/>
      <c r="AG38" s="91">
        <v>0</v>
      </c>
      <c r="AH38" s="91">
        <v>0</v>
      </c>
      <c r="AI38" s="91">
        <v>0</v>
      </c>
      <c r="AJ38" s="91"/>
      <c r="AK38" s="91">
        <v>0</v>
      </c>
      <c r="AL38" s="91">
        <v>0</v>
      </c>
      <c r="AM38" s="91">
        <v>0</v>
      </c>
      <c r="AN38" s="91">
        <f>0</f>
        <v>0</v>
      </c>
      <c r="AO38" s="91"/>
      <c r="AP38" s="91"/>
      <c r="AQ38" s="92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G38" s="88"/>
    </row>
    <row r="39" spans="2:59" x14ac:dyDescent="0.25">
      <c r="B39" s="63"/>
      <c r="D39" s="63" t="s">
        <v>388</v>
      </c>
      <c r="F39" s="91"/>
      <c r="G39" s="91"/>
      <c r="H39" s="91"/>
      <c r="I39" s="91"/>
      <c r="J39" s="91"/>
      <c r="K39" s="91"/>
      <c r="L39" s="99"/>
      <c r="M39" s="91"/>
      <c r="N39" s="91"/>
      <c r="AN39" s="63"/>
      <c r="AU39" s="93"/>
      <c r="AV39" s="93"/>
      <c r="AW39" s="93"/>
      <c r="AX39" s="93"/>
      <c r="AY39" s="93"/>
      <c r="AZ39" s="93"/>
      <c r="BA39" s="93"/>
      <c r="BB39" s="93"/>
      <c r="BC39" s="93"/>
      <c r="BD39" s="93"/>
    </row>
    <row r="40" spans="2:59" x14ac:dyDescent="0.25">
      <c r="B40" s="67">
        <f>B38+1</f>
        <v>24</v>
      </c>
      <c r="D40" s="84" t="s">
        <v>389</v>
      </c>
      <c r="F40" s="91">
        <v>150927.52203758305</v>
      </c>
      <c r="G40" s="91"/>
      <c r="H40" s="91">
        <v>150927.52203758305</v>
      </c>
      <c r="I40" s="91"/>
      <c r="J40" s="91"/>
      <c r="K40" s="91"/>
      <c r="L40" s="99"/>
      <c r="M40" s="91"/>
      <c r="N40" s="91">
        <f t="shared" si="9"/>
        <v>150927.52203758305</v>
      </c>
      <c r="P40" s="67" t="s">
        <v>390</v>
      </c>
      <c r="R40" s="91">
        <v>109342.22361408165</v>
      </c>
      <c r="S40" s="91">
        <v>24662.023221804335</v>
      </c>
      <c r="T40" s="91">
        <v>9925.6225553503191</v>
      </c>
      <c r="U40" s="91">
        <v>0</v>
      </c>
      <c r="V40" s="91">
        <v>0</v>
      </c>
      <c r="W40" s="91">
        <v>3089.5210341603383</v>
      </c>
      <c r="X40" s="91">
        <v>62.333654494609029</v>
      </c>
      <c r="Y40" s="91">
        <v>1212.5541343432665</v>
      </c>
      <c r="Z40" s="91">
        <v>76.211138345487399</v>
      </c>
      <c r="AA40" s="91">
        <v>726.10409582205693</v>
      </c>
      <c r="AB40" s="91">
        <v>14.319050254709026</v>
      </c>
      <c r="AC40" s="91">
        <v>981.40805715655642</v>
      </c>
      <c r="AD40" s="91">
        <v>692.12430787459675</v>
      </c>
      <c r="AE40" s="91">
        <v>0</v>
      </c>
      <c r="AF40" s="91"/>
      <c r="AG40" s="91">
        <v>0</v>
      </c>
      <c r="AH40" s="91">
        <v>50.042962839135647</v>
      </c>
      <c r="AI40" s="91">
        <v>93.034211056015323</v>
      </c>
      <c r="AJ40" s="91"/>
      <c r="AK40" s="91">
        <v>0</v>
      </c>
      <c r="AL40" s="91">
        <v>0</v>
      </c>
      <c r="AM40" s="91">
        <v>0</v>
      </c>
      <c r="AN40" s="91">
        <f>0</f>
        <v>0</v>
      </c>
      <c r="AO40" s="91"/>
      <c r="AP40" s="91"/>
      <c r="AQ40" s="92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G40" s="88"/>
    </row>
    <row r="41" spans="2:59" x14ac:dyDescent="0.25">
      <c r="B41" s="67">
        <f>B40+1</f>
        <v>25</v>
      </c>
      <c r="D41" s="84" t="s">
        <v>391</v>
      </c>
      <c r="F41" s="91">
        <v>65848.377147061197</v>
      </c>
      <c r="G41" s="91"/>
      <c r="H41" s="91">
        <v>65848.377147061197</v>
      </c>
      <c r="I41" s="91"/>
      <c r="J41" s="91"/>
      <c r="K41" s="91"/>
      <c r="L41" s="99"/>
      <c r="M41" s="91"/>
      <c r="N41" s="91">
        <f t="shared" si="9"/>
        <v>65848.377147061197</v>
      </c>
      <c r="P41" s="67" t="s">
        <v>392</v>
      </c>
      <c r="R41" s="91">
        <v>40146.167562685376</v>
      </c>
      <c r="S41" s="91">
        <v>13992.342429988023</v>
      </c>
      <c r="T41" s="91">
        <v>7843.9238408933043</v>
      </c>
      <c r="U41" s="91">
        <v>0</v>
      </c>
      <c r="V41" s="91">
        <v>0</v>
      </c>
      <c r="W41" s="91">
        <v>1499.4521646033245</v>
      </c>
      <c r="X41" s="91">
        <v>30.252693581346435</v>
      </c>
      <c r="Y41" s="91">
        <v>657.14869011623114</v>
      </c>
      <c r="Z41" s="91">
        <v>41.302939240010872</v>
      </c>
      <c r="AA41" s="91">
        <v>313.46029054037314</v>
      </c>
      <c r="AB41" s="91">
        <v>6.1815567202133783</v>
      </c>
      <c r="AC41" s="91">
        <v>671.14082056923041</v>
      </c>
      <c r="AD41" s="91">
        <v>588.83528118579852</v>
      </c>
      <c r="AE41" s="91">
        <v>0</v>
      </c>
      <c r="AF41" s="91"/>
      <c r="AG41" s="91">
        <v>0</v>
      </c>
      <c r="AH41" s="91">
        <v>20.345264501337855</v>
      </c>
      <c r="AI41" s="91">
        <v>37.823612436625574</v>
      </c>
      <c r="AJ41" s="91"/>
      <c r="AK41" s="91">
        <v>0</v>
      </c>
      <c r="AL41" s="91">
        <v>0</v>
      </c>
      <c r="AM41" s="91">
        <v>0</v>
      </c>
      <c r="AN41" s="91">
        <f>0</f>
        <v>0</v>
      </c>
      <c r="AO41" s="91"/>
      <c r="AP41" s="91"/>
      <c r="AQ41" s="92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G41" s="88"/>
    </row>
    <row r="42" spans="2:59" x14ac:dyDescent="0.25">
      <c r="B42" s="67">
        <f t="shared" ref="B42:B45" si="10">B41+1</f>
        <v>26</v>
      </c>
      <c r="D42" s="63" t="s">
        <v>393</v>
      </c>
      <c r="F42" s="91">
        <v>407980.07155946712</v>
      </c>
      <c r="G42" s="91"/>
      <c r="H42" s="91">
        <v>407234.215351263</v>
      </c>
      <c r="I42" s="91"/>
      <c r="J42" s="91"/>
      <c r="K42" s="91"/>
      <c r="L42" s="99"/>
      <c r="M42" s="91"/>
      <c r="N42" s="91">
        <f t="shared" si="9"/>
        <v>407234.215351263</v>
      </c>
      <c r="P42" s="67" t="s">
        <v>394</v>
      </c>
      <c r="R42" s="91">
        <v>398293.55142121384</v>
      </c>
      <c r="S42" s="91">
        <v>8836.1150186859741</v>
      </c>
      <c r="T42" s="91">
        <v>79.423949546014029</v>
      </c>
      <c r="U42" s="91">
        <v>0</v>
      </c>
      <c r="V42" s="91">
        <v>0</v>
      </c>
      <c r="W42" s="91">
        <v>8.3057725015439505</v>
      </c>
      <c r="X42" s="91">
        <v>0</v>
      </c>
      <c r="Y42" s="91">
        <v>5.0872856571956699</v>
      </c>
      <c r="Z42" s="91">
        <v>0</v>
      </c>
      <c r="AA42" s="91">
        <v>1.4535101877701915</v>
      </c>
      <c r="AB42" s="91">
        <v>0</v>
      </c>
      <c r="AC42" s="91">
        <v>5.3987521260035676</v>
      </c>
      <c r="AD42" s="91">
        <v>4.2567084070412751</v>
      </c>
      <c r="AE42" s="91">
        <v>0</v>
      </c>
      <c r="AF42" s="91"/>
      <c r="AG42" s="91">
        <v>0</v>
      </c>
      <c r="AH42" s="91">
        <v>0.51911078134649691</v>
      </c>
      <c r="AI42" s="91">
        <v>0.10382215626929937</v>
      </c>
      <c r="AJ42" s="91"/>
      <c r="AK42" s="91">
        <v>0</v>
      </c>
      <c r="AL42" s="91">
        <v>0</v>
      </c>
      <c r="AM42" s="91">
        <v>0</v>
      </c>
      <c r="AN42" s="91">
        <f>0</f>
        <v>0</v>
      </c>
      <c r="AO42" s="91"/>
      <c r="AP42" s="91"/>
      <c r="AQ42" s="92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G42" s="88"/>
    </row>
    <row r="43" spans="2:59" x14ac:dyDescent="0.25">
      <c r="B43" s="67">
        <f t="shared" si="10"/>
        <v>27</v>
      </c>
      <c r="D43" s="63" t="s">
        <v>395</v>
      </c>
      <c r="F43" s="91">
        <v>583743.7291515196</v>
      </c>
      <c r="G43" s="91"/>
      <c r="H43" s="91">
        <v>582676.54740726517</v>
      </c>
      <c r="I43" s="91"/>
      <c r="J43" s="91"/>
      <c r="K43" s="91"/>
      <c r="L43" s="99"/>
      <c r="M43" s="91"/>
      <c r="N43" s="91">
        <f t="shared" si="9"/>
        <v>582676.54740726517</v>
      </c>
      <c r="P43" s="67" t="s">
        <v>394</v>
      </c>
      <c r="R43" s="91">
        <v>569884.11741511384</v>
      </c>
      <c r="S43" s="91">
        <v>12642.839912507017</v>
      </c>
      <c r="T43" s="91">
        <v>113.64092445670958</v>
      </c>
      <c r="U43" s="91">
        <v>0</v>
      </c>
      <c r="V43" s="91">
        <v>0</v>
      </c>
      <c r="W43" s="91">
        <v>11.884018243838911</v>
      </c>
      <c r="X43" s="91">
        <v>0</v>
      </c>
      <c r="Y43" s="91">
        <v>7.2789611743513323</v>
      </c>
      <c r="Z43" s="91">
        <v>0</v>
      </c>
      <c r="AA43" s="91">
        <v>2.0797031926718095</v>
      </c>
      <c r="AB43" s="91">
        <v>0</v>
      </c>
      <c r="AC43" s="91">
        <v>7.7246118584952921</v>
      </c>
      <c r="AD43" s="91">
        <v>6.0905593499674415</v>
      </c>
      <c r="AE43" s="91">
        <v>0</v>
      </c>
      <c r="AF43" s="91"/>
      <c r="AG43" s="91">
        <v>0</v>
      </c>
      <c r="AH43" s="91">
        <v>0.74275114023993194</v>
      </c>
      <c r="AI43" s="91">
        <v>0.14855022804798637</v>
      </c>
      <c r="AJ43" s="91"/>
      <c r="AK43" s="91">
        <v>0</v>
      </c>
      <c r="AL43" s="91">
        <v>0</v>
      </c>
      <c r="AM43" s="91">
        <v>0</v>
      </c>
      <c r="AN43" s="91">
        <f>0</f>
        <v>0</v>
      </c>
      <c r="AO43" s="91"/>
      <c r="AP43" s="91"/>
      <c r="AQ43" s="92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G43" s="88"/>
    </row>
    <row r="44" spans="2:59" x14ac:dyDescent="0.25">
      <c r="B44" s="67">
        <f t="shared" si="10"/>
        <v>28</v>
      </c>
      <c r="D44" s="63" t="s">
        <v>396</v>
      </c>
      <c r="F44" s="91">
        <v>293237.9955716416</v>
      </c>
      <c r="G44" s="91"/>
      <c r="H44" s="91">
        <v>292701.90718221996</v>
      </c>
      <c r="I44" s="91"/>
      <c r="J44" s="91"/>
      <c r="K44" s="91"/>
      <c r="L44" s="99"/>
      <c r="M44" s="91"/>
      <c r="N44" s="91">
        <f t="shared" si="9"/>
        <v>292701.90718221996</v>
      </c>
      <c r="P44" s="67" t="s">
        <v>397</v>
      </c>
      <c r="R44" s="91">
        <v>233561.25364486911</v>
      </c>
      <c r="S44" s="91">
        <v>53998.799580770508</v>
      </c>
      <c r="T44" s="91">
        <v>2943.1951475881033</v>
      </c>
      <c r="U44" s="91">
        <v>0</v>
      </c>
      <c r="V44" s="91">
        <v>0</v>
      </c>
      <c r="W44" s="91">
        <v>997.76667772223664</v>
      </c>
      <c r="X44" s="91">
        <v>0</v>
      </c>
      <c r="Y44" s="91">
        <v>321.76609371917783</v>
      </c>
      <c r="Z44" s="91">
        <v>11.178263293091845</v>
      </c>
      <c r="AA44" s="91">
        <v>195.08729158119078</v>
      </c>
      <c r="AB44" s="91">
        <v>0</v>
      </c>
      <c r="AC44" s="91">
        <v>343.39843661641373</v>
      </c>
      <c r="AD44" s="91">
        <v>284.93152533291891</v>
      </c>
      <c r="AE44" s="91">
        <v>0</v>
      </c>
      <c r="AF44" s="91"/>
      <c r="AG44" s="91">
        <v>0</v>
      </c>
      <c r="AH44" s="91">
        <v>22.609059080451242</v>
      </c>
      <c r="AI44" s="91">
        <v>21.92146164680468</v>
      </c>
      <c r="AJ44" s="91"/>
      <c r="AK44" s="91">
        <v>0</v>
      </c>
      <c r="AL44" s="91">
        <v>0</v>
      </c>
      <c r="AM44" s="91">
        <v>0</v>
      </c>
      <c r="AN44" s="91">
        <f>0</f>
        <v>0</v>
      </c>
      <c r="AO44" s="91"/>
      <c r="AP44" s="91"/>
      <c r="AQ44" s="92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G44" s="88"/>
    </row>
    <row r="45" spans="2:59" x14ac:dyDescent="0.25">
      <c r="B45" s="67">
        <f t="shared" si="10"/>
        <v>29</v>
      </c>
      <c r="D45" s="63" t="s">
        <v>398</v>
      </c>
      <c r="F45" s="91">
        <v>48458.119684596852</v>
      </c>
      <c r="G45" s="91"/>
      <c r="H45" s="91">
        <v>45349.940922692105</v>
      </c>
      <c r="I45" s="91"/>
      <c r="J45" s="91"/>
      <c r="K45" s="91"/>
      <c r="L45" s="99"/>
      <c r="M45" s="91"/>
      <c r="N45" s="91">
        <f t="shared" si="9"/>
        <v>45349.940922692105</v>
      </c>
      <c r="P45" s="67" t="s">
        <v>399</v>
      </c>
      <c r="R45" s="91">
        <v>0</v>
      </c>
      <c r="S45" s="91">
        <v>35077.937321466699</v>
      </c>
      <c r="T45" s="91">
        <v>4001.6353227565523</v>
      </c>
      <c r="U45" s="91">
        <v>0</v>
      </c>
      <c r="V45" s="91">
        <v>0</v>
      </c>
      <c r="W45" s="91">
        <v>3030.6995663240837</v>
      </c>
      <c r="X45" s="91">
        <v>0</v>
      </c>
      <c r="Y45" s="91">
        <v>380.89470635123172</v>
      </c>
      <c r="Z45" s="91">
        <v>2.7323822287879</v>
      </c>
      <c r="AA45" s="91">
        <v>1837.9842693326329</v>
      </c>
      <c r="AB45" s="91">
        <v>5.6544373695446728</v>
      </c>
      <c r="AC45" s="91">
        <v>448.03991942739839</v>
      </c>
      <c r="AD45" s="91">
        <v>196.28710763113909</v>
      </c>
      <c r="AE45" s="91">
        <v>0</v>
      </c>
      <c r="AF45" s="91"/>
      <c r="AG45" s="91">
        <v>0</v>
      </c>
      <c r="AH45" s="91">
        <v>66.392144778458544</v>
      </c>
      <c r="AI45" s="91">
        <v>301.68374502558294</v>
      </c>
      <c r="AJ45" s="91"/>
      <c r="AK45" s="91">
        <v>0</v>
      </c>
      <c r="AL45" s="91">
        <v>0</v>
      </c>
      <c r="AM45" s="91">
        <v>0</v>
      </c>
      <c r="AN45" s="91">
        <f>0</f>
        <v>0</v>
      </c>
      <c r="AO45" s="91"/>
      <c r="AP45" s="91"/>
      <c r="AQ45" s="92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G45" s="88"/>
    </row>
    <row r="46" spans="2:59" x14ac:dyDescent="0.25">
      <c r="B46" s="63"/>
      <c r="D46" s="63" t="s">
        <v>400</v>
      </c>
      <c r="AN46" s="63"/>
      <c r="AU46" s="93"/>
      <c r="AV46" s="93"/>
      <c r="AW46" s="93"/>
      <c r="AX46" s="93"/>
      <c r="AY46" s="93"/>
      <c r="AZ46" s="93"/>
      <c r="BA46" s="93"/>
      <c r="BB46" s="93"/>
      <c r="BC46" s="93"/>
      <c r="BD46" s="93"/>
    </row>
    <row r="47" spans="2:59" x14ac:dyDescent="0.25">
      <c r="B47" s="67">
        <f>B45+1</f>
        <v>30</v>
      </c>
      <c r="D47" s="84" t="s">
        <v>194</v>
      </c>
      <c r="F47" s="91">
        <v>12619.21223901281</v>
      </c>
      <c r="G47" s="91"/>
      <c r="H47" s="91">
        <v>12619.21223901281</v>
      </c>
      <c r="N47" s="91">
        <f t="shared" si="9"/>
        <v>12619.21223901281</v>
      </c>
      <c r="P47" s="67" t="s">
        <v>401</v>
      </c>
      <c r="R47" s="91">
        <v>11089.882685992701</v>
      </c>
      <c r="S47" s="91">
        <v>246.0282839315546</v>
      </c>
      <c r="T47" s="91">
        <v>974.90116271374575</v>
      </c>
      <c r="U47" s="91">
        <v>0</v>
      </c>
      <c r="V47" s="91">
        <v>0</v>
      </c>
      <c r="W47" s="91">
        <v>101.95044838836556</v>
      </c>
      <c r="X47" s="91">
        <v>0</v>
      </c>
      <c r="Y47" s="91">
        <v>62.444649637873916</v>
      </c>
      <c r="Z47" s="91">
        <v>0</v>
      </c>
      <c r="AA47" s="91">
        <v>17.841328467963972</v>
      </c>
      <c r="AB47" s="91">
        <v>0</v>
      </c>
      <c r="AC47" s="91">
        <v>66.267791452437621</v>
      </c>
      <c r="AD47" s="91">
        <v>52.249604799037343</v>
      </c>
      <c r="AE47" s="91">
        <v>0</v>
      </c>
      <c r="AF47" s="91"/>
      <c r="AG47" s="91">
        <v>0</v>
      </c>
      <c r="AH47" s="91">
        <v>6.3719030242728474</v>
      </c>
      <c r="AI47" s="91">
        <v>1.2743806048545696</v>
      </c>
      <c r="AJ47" s="91"/>
      <c r="AK47" s="91">
        <v>0</v>
      </c>
      <c r="AL47" s="91">
        <v>0</v>
      </c>
      <c r="AM47" s="91">
        <v>0</v>
      </c>
      <c r="AN47" s="91">
        <f>0</f>
        <v>0</v>
      </c>
      <c r="AO47" s="91"/>
      <c r="AP47" s="91"/>
      <c r="AQ47" s="92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G47" s="88"/>
    </row>
    <row r="48" spans="2:59" x14ac:dyDescent="0.25">
      <c r="B48" s="67">
        <f>B47+1</f>
        <v>31</v>
      </c>
      <c r="D48" s="84" t="s">
        <v>29</v>
      </c>
      <c r="F48" s="91">
        <v>191117.96744973466</v>
      </c>
      <c r="G48" s="91"/>
      <c r="H48" s="91">
        <v>132202.55170421681</v>
      </c>
      <c r="J48" s="91">
        <v>11615.535133857922</v>
      </c>
      <c r="L48" s="67" t="s">
        <v>402</v>
      </c>
      <c r="N48" s="91">
        <f t="shared" si="9"/>
        <v>120587.01657035889</v>
      </c>
      <c r="P48" s="67" t="s">
        <v>394</v>
      </c>
      <c r="R48" s="91">
        <v>126699.19968700412</v>
      </c>
      <c r="S48" s="91">
        <v>2810.8130227443153</v>
      </c>
      <c r="T48" s="91">
        <v>2029.507535370597</v>
      </c>
      <c r="U48" s="91">
        <v>0</v>
      </c>
      <c r="V48" s="91">
        <v>0</v>
      </c>
      <c r="W48" s="91">
        <v>212.23608213025855</v>
      </c>
      <c r="X48" s="91">
        <v>0</v>
      </c>
      <c r="Y48" s="91">
        <v>129.99460030478335</v>
      </c>
      <c r="Z48" s="91">
        <v>0</v>
      </c>
      <c r="AA48" s="91">
        <v>37.141314372795229</v>
      </c>
      <c r="AB48" s="91">
        <v>0</v>
      </c>
      <c r="AC48" s="91">
        <v>137.95345338466805</v>
      </c>
      <c r="AD48" s="91">
        <v>108.77099209175748</v>
      </c>
      <c r="AE48" s="91">
        <v>0</v>
      </c>
      <c r="AF48" s="91"/>
      <c r="AG48" s="91">
        <v>0</v>
      </c>
      <c r="AH48" s="91">
        <v>13.26475513314116</v>
      </c>
      <c r="AI48" s="91">
        <v>2.6529510266282315</v>
      </c>
      <c r="AJ48" s="91"/>
      <c r="AK48" s="91">
        <v>21.017310653740008</v>
      </c>
      <c r="AL48" s="91">
        <v>0</v>
      </c>
      <c r="AM48" s="91">
        <v>0</v>
      </c>
      <c r="AN48" s="91">
        <f>0</f>
        <v>0</v>
      </c>
      <c r="AO48" s="91"/>
      <c r="AP48" s="91"/>
      <c r="AQ48" s="92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G48" s="88"/>
    </row>
    <row r="49" spans="2:59" x14ac:dyDescent="0.25">
      <c r="B49" s="67">
        <f>B48+1</f>
        <v>32</v>
      </c>
      <c r="D49" s="84" t="s">
        <v>192</v>
      </c>
      <c r="F49" s="91">
        <v>16855.932785702535</v>
      </c>
      <c r="G49" s="91"/>
      <c r="H49" s="91">
        <v>16855.932785702535</v>
      </c>
      <c r="N49" s="91">
        <f t="shared" si="9"/>
        <v>16855.932785702535</v>
      </c>
      <c r="P49" s="67" t="s">
        <v>403</v>
      </c>
      <c r="R49" s="91">
        <v>0</v>
      </c>
      <c r="S49" s="91">
        <v>0</v>
      </c>
      <c r="T49" s="91">
        <v>12805.152513468161</v>
      </c>
      <c r="U49" s="91">
        <v>0</v>
      </c>
      <c r="V49" s="91">
        <v>0</v>
      </c>
      <c r="W49" s="91">
        <v>1339.100916441115</v>
      </c>
      <c r="X49" s="91">
        <v>0</v>
      </c>
      <c r="Y49" s="91">
        <v>820.19931132018291</v>
      </c>
      <c r="Z49" s="91">
        <v>0</v>
      </c>
      <c r="AA49" s="91">
        <v>234.3426603771951</v>
      </c>
      <c r="AB49" s="91">
        <v>0</v>
      </c>
      <c r="AC49" s="91">
        <v>870.41559568672471</v>
      </c>
      <c r="AD49" s="91">
        <v>686.28921967607141</v>
      </c>
      <c r="AE49" s="91">
        <v>0</v>
      </c>
      <c r="AF49" s="91"/>
      <c r="AG49" s="91">
        <v>0</v>
      </c>
      <c r="AH49" s="91">
        <v>83.69380727756969</v>
      </c>
      <c r="AI49" s="91">
        <v>16.738761455513938</v>
      </c>
      <c r="AJ49" s="91"/>
      <c r="AK49" s="91">
        <v>0</v>
      </c>
      <c r="AL49" s="91">
        <v>0</v>
      </c>
      <c r="AM49" s="91">
        <v>0</v>
      </c>
      <c r="AN49" s="91">
        <f>0</f>
        <v>0</v>
      </c>
      <c r="AO49" s="91"/>
      <c r="AP49" s="91"/>
      <c r="AQ49" s="92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G49" s="88"/>
    </row>
    <row r="50" spans="2:59" ht="14.65" customHeight="1" x14ac:dyDescent="0.25">
      <c r="B50" s="67">
        <f>B49+1</f>
        <v>33</v>
      </c>
      <c r="D50" s="63" t="s">
        <v>404</v>
      </c>
      <c r="F50" s="91">
        <v>0</v>
      </c>
      <c r="G50" s="91"/>
      <c r="H50" s="91">
        <v>0</v>
      </c>
      <c r="N50" s="91">
        <f t="shared" si="9"/>
        <v>0</v>
      </c>
      <c r="P50" s="67" t="s">
        <v>405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/>
      <c r="AG50" s="91">
        <v>0</v>
      </c>
      <c r="AH50" s="91">
        <v>0</v>
      </c>
      <c r="AI50" s="91">
        <v>0</v>
      </c>
      <c r="AJ50" s="91"/>
      <c r="AK50" s="91">
        <v>0</v>
      </c>
      <c r="AL50" s="91">
        <v>0</v>
      </c>
      <c r="AM50" s="91">
        <v>0</v>
      </c>
      <c r="AN50" s="91">
        <f>0</f>
        <v>0</v>
      </c>
      <c r="AO50" s="91"/>
      <c r="AP50" s="91"/>
      <c r="AQ50" s="92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G50" s="88"/>
    </row>
    <row r="51" spans="2:59" ht="14.65" customHeight="1" thickBot="1" x14ac:dyDescent="0.3">
      <c r="B51" s="67">
        <f>B50+1</f>
        <v>34</v>
      </c>
      <c r="D51" s="63" t="s">
        <v>406</v>
      </c>
      <c r="F51" s="139">
        <f>SUM(F36:F50)</f>
        <v>2435241.7923912364</v>
      </c>
      <c r="H51" s="139">
        <f>SUM(H36:H50)</f>
        <v>2370309.2073122398</v>
      </c>
      <c r="J51" s="139">
        <f>SUM(J36:J50)</f>
        <v>11615.535133857922</v>
      </c>
      <c r="N51" s="139">
        <f>SUM(N36:N50)</f>
        <v>2358693.6721783821</v>
      </c>
      <c r="R51" s="139">
        <f t="shared" ref="R51:AN51" si="11">SUM(R36:R50)</f>
        <v>1808953.1721758891</v>
      </c>
      <c r="S51" s="139">
        <f t="shared" si="11"/>
        <v>379639.34659881465</v>
      </c>
      <c r="T51" s="139">
        <f t="shared" si="11"/>
        <v>81941.512410230323</v>
      </c>
      <c r="U51" s="139">
        <f t="shared" si="11"/>
        <v>0</v>
      </c>
      <c r="V51" s="139">
        <f t="shared" si="11"/>
        <v>0</v>
      </c>
      <c r="W51" s="139">
        <f t="shared" si="11"/>
        <v>37467.29226868289</v>
      </c>
      <c r="X51" s="139">
        <f t="shared" si="11"/>
        <v>325.56226410394765</v>
      </c>
      <c r="Y51" s="139">
        <f t="shared" si="11"/>
        <v>10717.737959640614</v>
      </c>
      <c r="Z51" s="139">
        <f t="shared" si="11"/>
        <v>610.42780563839995</v>
      </c>
      <c r="AA51" s="139">
        <f t="shared" si="11"/>
        <v>35971.697596538492</v>
      </c>
      <c r="AB51" s="139">
        <f t="shared" si="11"/>
        <v>1194.5254509499591</v>
      </c>
      <c r="AC51" s="139">
        <f t="shared" si="11"/>
        <v>3876.2392896605038</v>
      </c>
      <c r="AD51" s="139">
        <f t="shared" si="11"/>
        <v>2664.4404868356864</v>
      </c>
      <c r="AE51" s="139">
        <f t="shared" si="11"/>
        <v>0</v>
      </c>
      <c r="AF51" s="139"/>
      <c r="AG51" s="139">
        <f t="shared" si="11"/>
        <v>303.0389029212663</v>
      </c>
      <c r="AH51" s="139">
        <f t="shared" si="11"/>
        <v>2671.9563714522692</v>
      </c>
      <c r="AI51" s="139">
        <f t="shared" si="11"/>
        <v>3951.2404202284188</v>
      </c>
      <c r="AJ51" s="139"/>
      <c r="AK51" s="139">
        <f t="shared" si="11"/>
        <v>21.017310653740008</v>
      </c>
      <c r="AL51" s="139">
        <f t="shared" si="11"/>
        <v>0</v>
      </c>
      <c r="AM51" s="139">
        <f t="shared" si="11"/>
        <v>0</v>
      </c>
      <c r="AN51" s="120">
        <f t="shared" si="11"/>
        <v>0</v>
      </c>
      <c r="AO51" s="95"/>
      <c r="AP51" s="95"/>
      <c r="AQ51" s="95"/>
      <c r="AU51" s="95"/>
      <c r="AV51" s="95"/>
      <c r="AW51" s="95"/>
      <c r="AX51" s="95"/>
      <c r="AY51" s="95"/>
    </row>
    <row r="52" spans="2:59" ht="14.65" customHeight="1" thickTop="1" x14ac:dyDescent="0.25">
      <c r="B52" s="67"/>
      <c r="F52" s="92"/>
      <c r="H52" s="92"/>
      <c r="N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2"/>
    </row>
    <row r="53" spans="2:59" ht="15.75" thickBot="1" x14ac:dyDescent="0.3">
      <c r="B53" s="67">
        <f>B51+1</f>
        <v>35</v>
      </c>
      <c r="D53" s="63" t="s">
        <v>34</v>
      </c>
      <c r="F53" s="108">
        <f>F16+F23+F33+F51</f>
        <v>2994712.818357097</v>
      </c>
      <c r="H53" s="108">
        <f>H16+H23+H33+H51</f>
        <v>2909079.3904292965</v>
      </c>
      <c r="J53" s="108">
        <f>J16+J23+J33+J51</f>
        <v>32422.674420939395</v>
      </c>
      <c r="L53" s="92"/>
      <c r="N53" s="108">
        <f>N16+N23+N33+N51</f>
        <v>2876656.7160083572</v>
      </c>
      <c r="P53" s="92"/>
      <c r="R53" s="108">
        <f t="shared" ref="R53:AM53" si="12">R16+R23+R33+R51</f>
        <v>2011184.4590451762</v>
      </c>
      <c r="S53" s="108">
        <f t="shared" si="12"/>
        <v>520369.5157883077</v>
      </c>
      <c r="T53" s="108">
        <f t="shared" si="12"/>
        <v>113540.05605426081</v>
      </c>
      <c r="U53" s="108">
        <f t="shared" si="12"/>
        <v>0</v>
      </c>
      <c r="V53" s="108">
        <f t="shared" si="12"/>
        <v>0</v>
      </c>
      <c r="W53" s="108">
        <f t="shared" si="12"/>
        <v>64609.356272742938</v>
      </c>
      <c r="X53" s="108">
        <f t="shared" si="12"/>
        <v>303.30258308630812</v>
      </c>
      <c r="Y53" s="108">
        <f t="shared" si="12"/>
        <v>10731.872817021611</v>
      </c>
      <c r="Z53" s="108">
        <f t="shared" si="12"/>
        <v>611.31620603294436</v>
      </c>
      <c r="AA53" s="108">
        <f t="shared" si="12"/>
        <v>48102.641032985703</v>
      </c>
      <c r="AB53" s="108">
        <f t="shared" si="12"/>
        <v>1195.4909890996075</v>
      </c>
      <c r="AC53" s="108">
        <f t="shared" si="12"/>
        <v>4060.338631323455</v>
      </c>
      <c r="AD53" s="108">
        <f t="shared" si="12"/>
        <v>2680.4651757642746</v>
      </c>
      <c r="AE53" s="108">
        <f t="shared" si="12"/>
        <v>1701.4693379760997</v>
      </c>
      <c r="AF53" s="108"/>
      <c r="AG53" s="108">
        <f t="shared" si="12"/>
        <v>303.0389029212663</v>
      </c>
      <c r="AH53" s="108">
        <f t="shared" si="12"/>
        <v>6334.1324845672389</v>
      </c>
      <c r="AI53" s="108">
        <f t="shared" si="12"/>
        <v>8634.6722573446914</v>
      </c>
      <c r="AJ53" s="108"/>
      <c r="AK53" s="108">
        <f t="shared" si="12"/>
        <v>114711.47084090892</v>
      </c>
      <c r="AL53" s="108">
        <f t="shared" si="12"/>
        <v>4.0222614449731982</v>
      </c>
      <c r="AM53" s="108">
        <f t="shared" si="12"/>
        <v>1.7697483319945271</v>
      </c>
      <c r="AN53" s="108">
        <f>AN16+AN23+AN33+AN51</f>
        <v>0</v>
      </c>
      <c r="AO53" s="95"/>
      <c r="AP53" s="95"/>
      <c r="AQ53" s="95"/>
      <c r="AU53" s="95"/>
      <c r="AV53" s="95"/>
      <c r="AW53" s="95"/>
      <c r="AX53" s="95"/>
      <c r="AY53" s="95"/>
    </row>
    <row r="54" spans="2:59" ht="15.75" thickTop="1" x14ac:dyDescent="0.25">
      <c r="F54" s="92"/>
      <c r="H54" s="92"/>
      <c r="AN54" s="91"/>
    </row>
    <row r="55" spans="2:59" x14ac:dyDescent="0.25">
      <c r="R55" s="96"/>
      <c r="AN55" s="91"/>
    </row>
    <row r="56" spans="2:59" x14ac:dyDescent="0.25">
      <c r="AN56" s="91"/>
    </row>
    <row r="57" spans="2:59" x14ac:dyDescent="0.25">
      <c r="AN57" s="91"/>
    </row>
    <row r="58" spans="2:59" x14ac:dyDescent="0.25">
      <c r="AN58" s="91"/>
    </row>
    <row r="59" spans="2:59" x14ac:dyDescent="0.25">
      <c r="AN59" s="91"/>
    </row>
    <row r="60" spans="2:59" x14ac:dyDescent="0.25">
      <c r="AN60" s="91"/>
    </row>
    <row r="61" spans="2:59" x14ac:dyDescent="0.25">
      <c r="AN61" s="91"/>
    </row>
    <row r="62" spans="2:59" x14ac:dyDescent="0.25">
      <c r="AN62" s="91"/>
    </row>
    <row r="63" spans="2:59" x14ac:dyDescent="0.25">
      <c r="AN63" s="91"/>
    </row>
    <row r="64" spans="2:59" x14ac:dyDescent="0.25">
      <c r="AN64" s="91"/>
    </row>
    <row r="65" spans="40:40" x14ac:dyDescent="0.25">
      <c r="AN65" s="91"/>
    </row>
    <row r="66" spans="40:40" x14ac:dyDescent="0.25">
      <c r="AN66" s="91"/>
    </row>
    <row r="67" spans="40:40" x14ac:dyDescent="0.25">
      <c r="AN67" s="91"/>
    </row>
    <row r="68" spans="40:40" x14ac:dyDescent="0.25">
      <c r="AN68" s="95"/>
    </row>
    <row r="69" spans="40:40" x14ac:dyDescent="0.25">
      <c r="AN69" s="63"/>
    </row>
    <row r="70" spans="40:40" ht="15.75" thickBot="1" x14ac:dyDescent="0.3">
      <c r="AN70" s="112">
        <f>AN16+AN23+AN33+AN51</f>
        <v>0</v>
      </c>
    </row>
    <row r="71" spans="40:40" ht="15.75" thickTop="1" x14ac:dyDescent="0.25"/>
  </sheetData>
  <mergeCells count="10">
    <mergeCell ref="AZ8:BD8"/>
    <mergeCell ref="R6:T6"/>
    <mergeCell ref="W6:AE6"/>
    <mergeCell ref="AG6:AI6"/>
    <mergeCell ref="AK6:AN6"/>
    <mergeCell ref="A2:T2"/>
    <mergeCell ref="A3:T3"/>
    <mergeCell ref="W3:AE3"/>
    <mergeCell ref="W2:AE2"/>
    <mergeCell ref="AU8:AY8"/>
  </mergeCells>
  <printOptions horizontalCentered="1"/>
  <pageMargins left="0.7" right="0.7" top="0.75" bottom="0.75" header="0.3" footer="0.3"/>
  <pageSetup scale="42" orientation="landscape" horizontalDpi="1200" verticalDpi="1200" r:id="rId1"/>
  <headerFooter>
    <oddHeader>&amp;R&amp;"Arial,Regular"&amp;10Filed: 2025-02-28
EB-2025-0064
Phase 3 Exhibit 7
Tab 3
Schedule 2
Attachment 9
Page &amp;P of &amp;N</oddHeader>
  </headerFooter>
  <colBreaks count="1" manualBreakCount="1">
    <brk id="22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07E4CB50-8720-4903-A88C-F02BA6DE5825}"/>
</file>

<file path=customXml/itemProps2.xml><?xml version="1.0" encoding="utf-8"?>
<ds:datastoreItem xmlns:ds="http://schemas.openxmlformats.org/officeDocument/2006/customXml" ds:itemID="{C027B832-56BD-4ED3-98CD-771E750AB66C}"/>
</file>

<file path=customXml/itemProps3.xml><?xml version="1.0" encoding="utf-8"?>
<ds:datastoreItem xmlns:ds="http://schemas.openxmlformats.org/officeDocument/2006/customXml" ds:itemID="{D5A48649-E7C7-4E9D-BAAE-7C6D05AAE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</vt:i4>
      </vt:variant>
    </vt:vector>
  </HeadingPairs>
  <TitlesOfParts>
    <vt:vector size="45" baseType="lpstr">
      <vt:lpstr> Attach 1</vt:lpstr>
      <vt:lpstr> Attach 2</vt:lpstr>
      <vt:lpstr> Attach 3</vt:lpstr>
      <vt:lpstr> Attach 4</vt:lpstr>
      <vt:lpstr>Attach 5</vt:lpstr>
      <vt:lpstr>Attach 6</vt:lpstr>
      <vt:lpstr> Attach 7</vt:lpstr>
      <vt:lpstr> Attach 8</vt:lpstr>
      <vt:lpstr>Attach 9</vt:lpstr>
      <vt:lpstr> Attach 10</vt:lpstr>
      <vt:lpstr>Attach 12 p.1-3</vt:lpstr>
      <vt:lpstr>Attach 12 p.4</vt:lpstr>
      <vt:lpstr>Attach 12 p.5-6</vt:lpstr>
      <vt:lpstr>Attach 12 p.7-8</vt:lpstr>
      <vt:lpstr>Attach 12 p.9-10</vt:lpstr>
      <vt:lpstr>Attach 12 p.11-14</vt:lpstr>
      <vt:lpstr>Attach 13 p.1</vt:lpstr>
      <vt:lpstr>Attach 13 p.2</vt:lpstr>
      <vt:lpstr>Attach 13 p.3</vt:lpstr>
      <vt:lpstr>' Attach 1'!Print_Area</vt:lpstr>
      <vt:lpstr>' Attach 10'!Print_Area</vt:lpstr>
      <vt:lpstr>' Attach 2'!Print_Area</vt:lpstr>
      <vt:lpstr>' Attach 3'!Print_Area</vt:lpstr>
      <vt:lpstr>' Attach 4'!Print_Area</vt:lpstr>
      <vt:lpstr>' Attach 7'!Print_Area</vt:lpstr>
      <vt:lpstr>' Attach 8'!Print_Area</vt:lpstr>
      <vt:lpstr>'Attach 13 p.1'!Print_Area</vt:lpstr>
      <vt:lpstr>'Attach 13 p.2'!Print_Area</vt:lpstr>
      <vt:lpstr>'Attach 13 p.3'!Print_Area</vt:lpstr>
      <vt:lpstr>'Attach 5'!Print_Area</vt:lpstr>
      <vt:lpstr>'Attach 6'!Print_Area</vt:lpstr>
      <vt:lpstr>'Attach 9'!Print_Area</vt:lpstr>
      <vt:lpstr>' Attach 10'!Print_Titles</vt:lpstr>
      <vt:lpstr>' Attach 2'!Print_Titles</vt:lpstr>
      <vt:lpstr>' Attach 3'!Print_Titles</vt:lpstr>
      <vt:lpstr>' Attach 4'!Print_Titles</vt:lpstr>
      <vt:lpstr>' Attach 7'!Print_Titles</vt:lpstr>
      <vt:lpstr>' Attach 8'!Print_Titles</vt:lpstr>
      <vt:lpstr>'Attach 12 p.11-14'!Print_Titles</vt:lpstr>
      <vt:lpstr>'Attach 13 p.1'!Print_Titles</vt:lpstr>
      <vt:lpstr>'Attach 13 p.2'!Print_Titles</vt:lpstr>
      <vt:lpstr>'Attach 13 p.3'!Print_Titles</vt:lpstr>
      <vt:lpstr>'Attach 5'!Print_Titles</vt:lpstr>
      <vt:lpstr>'Attach 6'!Print_Titles</vt:lpstr>
      <vt:lpstr>'Attach 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2025-02-28T15:13:01Z</dcterms:created>
  <dcterms:modified xsi:type="dcterms:W3CDTF">2025-02-28T15:13:10Z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