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2200" documentId="10_ncr:100_{6DCA6E8C-7C07-4BC4-A328-AE05E507AB89}" xr6:coauthVersionLast="47" xr6:coauthVersionMax="47" xr10:uidLastSave="{A67F03C8-FD50-4E7C-B6DD-1481F64C7226}"/>
  <bookViews>
    <workbookView xWindow="-9410" yWindow="10690" windowWidth="19420" windowHeight="10300" tabRatio="963" activeTab="3" xr2:uid="{5C141056-36DC-4604-9D03-AED3A86888ED}"/>
  </bookViews>
  <sheets>
    <sheet name="Attach 1" sheetId="46" r:id="rId1"/>
    <sheet name=" Attach 2" sheetId="5" r:id="rId2"/>
    <sheet name="Attach 3" sheetId="47" r:id="rId3"/>
    <sheet name="Attach 4" sheetId="48" r:id="rId4"/>
    <sheet name=" Attach 5" sheetId="49" r:id="rId5"/>
    <sheet name="Attach 6" sheetId="50" r:id="rId6"/>
    <sheet name="Attach 7" sheetId="51" r:id="rId7"/>
    <sheet name="Attach 8 p.1" sheetId="16" r:id="rId8"/>
    <sheet name=" Attach 8 p.2-3" sheetId="38" r:id="rId9"/>
    <sheet name=" Attach 8 p.4-5" sheetId="37" r:id="rId10"/>
    <sheet name="Attach 8 p.6" sheetId="41" r:id="rId11"/>
    <sheet name="Attach 8 p.7-8" sheetId="60" r:id="rId12"/>
    <sheet name="Attach 9 p.1" sheetId="52" r:id="rId13"/>
    <sheet name="Attach 9 p.2-3" sheetId="54" r:id="rId14"/>
    <sheet name="Attach 9 p.4-5" sheetId="53" r:id="rId15"/>
    <sheet name="Attach 9 p.6" sheetId="55" r:id="rId16"/>
    <sheet name="Attach 9 p.7-8" sheetId="61" r:id="rId17"/>
    <sheet name="Attach 10 p.1" sheetId="56" r:id="rId18"/>
    <sheet name="Attach 10 p.2-3" sheetId="58" r:id="rId19"/>
    <sheet name="Attach 10 p.4-5" sheetId="57" r:id="rId20"/>
    <sheet name="Attach 10 p.6" sheetId="59" r:id="rId21"/>
    <sheet name=" Attach 10 p.7-8" sheetId="62" r:id="rId22"/>
    <sheet name="Attach 12 p.1-3" sheetId="63" r:id="rId23"/>
    <sheet name="Attach 12 p.4" sheetId="64" r:id="rId24"/>
    <sheet name="Attach 12 p.5-6" sheetId="65" r:id="rId25"/>
    <sheet name="Attach 12 p.7-8" sheetId="66" r:id="rId26"/>
    <sheet name="Attach 12 p.9-10" sheetId="67" r:id="rId27"/>
    <sheet name="Attach 12 p.11-12" sheetId="68" r:id="rId28"/>
    <sheet name="Attach 12 p.13-14" sheetId="69" r:id="rId29"/>
    <sheet name="Attach 12 p.15-16" sheetId="70" r:id="rId30"/>
    <sheet name=" Attach 12 p.17-18" sheetId="71" r:id="rId31"/>
    <sheet name="Attach 12 p.19-22" sheetId="72" r:id="rId32"/>
    <sheet name="Attach 13 p.1-2" sheetId="73" r:id="rId33"/>
    <sheet name="Attach 13 p.3-4" sheetId="76" r:id="rId34"/>
    <sheet name="Attach 13 p.5-6" sheetId="77" r:id="rId35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 localSheetId="32">#REF!</definedName>
    <definedName name="GSAdminChg" localSheetId="33">#REF!</definedName>
    <definedName name="GSAdminChg" localSheetId="34">#REF!</definedName>
    <definedName name="GSAdminChg">#REF!</definedName>
    <definedName name="Monthly_Fixed_Charge_M13_Large">#REF!</definedName>
    <definedName name="Monthly_Fixed_Charge_M13_Typical">#REF!</definedName>
    <definedName name="paolo" localSheetId="21" hidden="1">{#N/A,#N/A,FALSE,"H3 Tab 1"}</definedName>
    <definedName name="paolo" localSheetId="4" hidden="1">{#N/A,#N/A,FALSE,"H3 Tab 1"}</definedName>
    <definedName name="paolo" localSheetId="0" hidden="1">{#N/A,#N/A,FALSE,"H3 Tab 1"}</definedName>
    <definedName name="paolo" localSheetId="32" hidden="1">{#N/A,#N/A,FALSE,"H3 Tab 1"}</definedName>
    <definedName name="paolo" localSheetId="33" hidden="1">{#N/A,#N/A,FALSE,"H3 Tab 1"}</definedName>
    <definedName name="paolo" localSheetId="34" hidden="1">{#N/A,#N/A,FALSE,"H3 Tab 1"}</definedName>
    <definedName name="paolo" localSheetId="3" hidden="1">{#N/A,#N/A,FALSE,"H3 Tab 1"}</definedName>
    <definedName name="paolo" localSheetId="11" hidden="1">{#N/A,#N/A,FALSE,"H3 Tab 1"}</definedName>
    <definedName name="paolo" localSheetId="16" hidden="1">{#N/A,#N/A,FALSE,"H3 Tab 1"}</definedName>
    <definedName name="paolo" hidden="1">{#N/A,#N/A,FALSE,"H3 Tab 1"}</definedName>
    <definedName name="_xlnm.Print_Area" localSheetId="21">' Attach 10 p.7-8'!$A$1:$AH$31</definedName>
    <definedName name="_xlnm.Print_Area" localSheetId="1">' Attach 2'!$A$1:$AB$46</definedName>
    <definedName name="_xlnm.Print_Area" localSheetId="4">' Attach 5'!$A$1:$V$181</definedName>
    <definedName name="_xlnm.Print_Area" localSheetId="8">' Attach 8 p.2-3'!$A$1:$AC$59</definedName>
    <definedName name="_xlnm.Print_Area" localSheetId="9">' Attach 8 p.4-5'!$A$1:$AC$57</definedName>
    <definedName name="_xlnm.Print_Area" localSheetId="0">'Attach 1'!$A$1:$M$40</definedName>
    <definedName name="_xlnm.Print_Area" localSheetId="17">'Attach 10 p.1'!$B$1:$S$59</definedName>
    <definedName name="_xlnm.Print_Area" localSheetId="18">'Attach 10 p.2-3'!$A$1:$AC$59</definedName>
    <definedName name="_xlnm.Print_Area" localSheetId="19">'Attach 10 p.4-5'!$A$1:$AC$59</definedName>
    <definedName name="_xlnm.Print_Area" localSheetId="20">'Attach 10 p.6'!$A$1:$R$58</definedName>
    <definedName name="_xlnm.Print_Area" localSheetId="27">'Attach 12 p.11-12'!$A$1:$L$82</definedName>
    <definedName name="_xlnm.Print_Area" localSheetId="32">'Attach 13 p.1-2'!$B$1:$U$81</definedName>
    <definedName name="_xlnm.Print_Area" localSheetId="33">'Attach 13 p.3-4'!$B$1:$U$107</definedName>
    <definedName name="_xlnm.Print_Area" localSheetId="34">'Attach 13 p.5-6'!$B$1:$U$83</definedName>
    <definedName name="_xlnm.Print_Area" localSheetId="2">'Attach 3'!$A$1:$Z$182</definedName>
    <definedName name="_xlnm.Print_Area" localSheetId="3">'Attach 4'!$A$1:$AA$183</definedName>
    <definedName name="_xlnm.Print_Area" localSheetId="5">'Attach 6'!$A$1:$AD$182</definedName>
    <definedName name="_xlnm.Print_Area" localSheetId="6">'Attach 7'!$A$1:$AH$183</definedName>
    <definedName name="_xlnm.Print_Area" localSheetId="7">'Attach 8 p.1'!$B$1:$S$59</definedName>
    <definedName name="_xlnm.Print_Area" localSheetId="10">'Attach 8 p.6'!$A$1:$R$58</definedName>
    <definedName name="_xlnm.Print_Area" localSheetId="11">'Attach 8 p.7-8'!$A$1:$AH$31</definedName>
    <definedName name="_xlnm.Print_Area" localSheetId="12">'Attach 9 p.1'!$B$1:$S$59</definedName>
    <definedName name="_xlnm.Print_Area" localSheetId="13">'Attach 9 p.2-3'!$A$1:$AC$59</definedName>
    <definedName name="_xlnm.Print_Area" localSheetId="14">'Attach 9 p.4-5'!$A$1:$AC$57</definedName>
    <definedName name="_xlnm.Print_Area" localSheetId="15">'Attach 9 p.6'!$A$1:$R$58</definedName>
    <definedName name="_xlnm.Print_Area" localSheetId="16">'Attach 9 p.7-8'!$A$1:$AH$31</definedName>
    <definedName name="_xlnm.Print_Titles" localSheetId="21">' Attach 10 p.7-8'!$A:$C</definedName>
    <definedName name="_xlnm.Print_Titles" localSheetId="30">' Attach 12 p.17-18'!$A:$F</definedName>
    <definedName name="_xlnm.Print_Titles" localSheetId="1">' Attach 2'!$A:$D,' Attach 2'!$1:$15</definedName>
    <definedName name="_xlnm.Print_Titles" localSheetId="4">' Attach 5'!$1:$13</definedName>
    <definedName name="_xlnm.Print_Titles" localSheetId="8">' Attach 8 p.2-3'!$A:$C</definedName>
    <definedName name="_xlnm.Print_Titles" localSheetId="9">' Attach 8 p.4-5'!$A:$C</definedName>
    <definedName name="_xlnm.Print_Titles" localSheetId="18">'Attach 10 p.2-3'!$A:$C</definedName>
    <definedName name="_xlnm.Print_Titles" localSheetId="19">'Attach 10 p.4-5'!$A:$C</definedName>
    <definedName name="_xlnm.Print_Titles" localSheetId="27">'Attach 12 p.11-12'!$A:$F</definedName>
    <definedName name="_xlnm.Print_Titles" localSheetId="28">'Attach 12 p.13-14'!$A:$F</definedName>
    <definedName name="_xlnm.Print_Titles" localSheetId="29">'Attach 12 p.15-16'!$A:$F</definedName>
    <definedName name="_xlnm.Print_Titles" localSheetId="31">'Attach 12 p.19-22'!$A:$E</definedName>
    <definedName name="_xlnm.Print_Titles" localSheetId="32">'Attach 13 p.1-2'!$1:$11</definedName>
    <definedName name="_xlnm.Print_Titles" localSheetId="33">'Attach 13 p.3-4'!$1:$12</definedName>
    <definedName name="_xlnm.Print_Titles" localSheetId="34">'Attach 13 p.5-6'!$1:$12</definedName>
    <definedName name="_xlnm.Print_Titles" localSheetId="2">'Attach 3'!$1:$13</definedName>
    <definedName name="_xlnm.Print_Titles" localSheetId="3">'Attach 4'!$A:$G,'Attach 4'!$1:$13</definedName>
    <definedName name="_xlnm.Print_Titles" localSheetId="5">'Attach 6'!$1:$13</definedName>
    <definedName name="_xlnm.Print_Titles" localSheetId="6">'Attach 7'!$1:$15</definedName>
    <definedName name="_xlnm.Print_Titles" localSheetId="11">'Attach 8 p.7-8'!$A:$C</definedName>
    <definedName name="_xlnm.Print_Titles" localSheetId="13">'Attach 9 p.2-3'!$A:$C</definedName>
    <definedName name="_xlnm.Print_Titles" localSheetId="14">'Attach 9 p.4-5'!$A:$C</definedName>
    <definedName name="_xlnm.Print_Titles" localSheetId="16">'Attach 9 p.7-8'!$A:$C</definedName>
    <definedName name="Refprice">#REF!</definedName>
    <definedName name="wrn.Backup." localSheetId="21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32" hidden="1">{#N/A,#N/A,FALSE,"Margins";#N/A,#N/A,FALSE,"Fuel $";#N/A,#N/A,FALSE,"Fuel";#N/A,#N/A,FALSE,"M12 Storage";#N/A,#N/A,FALSE,"M12 Transport";#N/A,#N/A,FALSE,"M12 OR";#N/A,#N/A,FALSE,"C1 OR"}</definedName>
    <definedName name="wrn.Backup." localSheetId="33" hidden="1">{#N/A,#N/A,FALSE,"Margins";#N/A,#N/A,FALSE,"Fuel $";#N/A,#N/A,FALSE,"Fuel";#N/A,#N/A,FALSE,"M12 Storage";#N/A,#N/A,FALSE,"M12 Transport";#N/A,#N/A,FALSE,"M12 OR";#N/A,#N/A,FALSE,"C1 OR"}</definedName>
    <definedName name="wrn.Backup." localSheetId="34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11" hidden="1">{#N/A,#N/A,FALSE,"Margins";#N/A,#N/A,FALSE,"Fuel $";#N/A,#N/A,FALSE,"Fuel";#N/A,#N/A,FALSE,"M12 Storage";#N/A,#N/A,FALSE,"M12 Transport";#N/A,#N/A,FALSE,"M12 OR";#N/A,#N/A,FALSE,"C1 OR"}</definedName>
    <definedName name="wrn.Backup." localSheetId="16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21" hidden="1">{#N/A,#N/A,FALSE,"H3 Tab 1"}</definedName>
    <definedName name="wrn.h3T1S1." localSheetId="4" hidden="1">{#N/A,#N/A,FALSE,"H3 Tab 1"}</definedName>
    <definedName name="wrn.h3T1S1." localSheetId="0" hidden="1">{#N/A,#N/A,FALSE,"H3 Tab 1"}</definedName>
    <definedName name="wrn.h3T1S1." localSheetId="32" hidden="1">{#N/A,#N/A,FALSE,"H3 Tab 1"}</definedName>
    <definedName name="wrn.h3T1S1." localSheetId="33" hidden="1">{#N/A,#N/A,FALSE,"H3 Tab 1"}</definedName>
    <definedName name="wrn.h3T1S1." localSheetId="34" hidden="1">{#N/A,#N/A,FALSE,"H3 Tab 1"}</definedName>
    <definedName name="wrn.h3T1S1." localSheetId="3" hidden="1">{#N/A,#N/A,FALSE,"H3 Tab 1"}</definedName>
    <definedName name="wrn.h3T1S1." localSheetId="11" hidden="1">{#N/A,#N/A,FALSE,"H3 Tab 1"}</definedName>
    <definedName name="wrn.h3T1S1." localSheetId="16" hidden="1">{#N/A,#N/A,FALSE,"H3 Tab 1"}</definedName>
    <definedName name="wrn.h3T1S1." hidden="1">{#N/A,#N/A,FALSE,"H3 Tab 1"}</definedName>
    <definedName name="wrn.H3T1S2." localSheetId="21" hidden="1">{#N/A,#N/A,FALSE,"H3 Tab 1"}</definedName>
    <definedName name="wrn.H3T1S2." localSheetId="4" hidden="1">{#N/A,#N/A,FALSE,"H3 Tab 1"}</definedName>
    <definedName name="wrn.H3T1S2." localSheetId="0" hidden="1">{#N/A,#N/A,FALSE,"H3 Tab 1"}</definedName>
    <definedName name="wrn.H3T1S2." localSheetId="32" hidden="1">{#N/A,#N/A,FALSE,"H3 Tab 1"}</definedName>
    <definedName name="wrn.H3T1S2." localSheetId="33" hidden="1">{#N/A,#N/A,FALSE,"H3 Tab 1"}</definedName>
    <definedName name="wrn.H3T1S2." localSheetId="34" hidden="1">{#N/A,#N/A,FALSE,"H3 Tab 1"}</definedName>
    <definedName name="wrn.H3T1S2." localSheetId="3" hidden="1">{#N/A,#N/A,FALSE,"H3 Tab 1"}</definedName>
    <definedName name="wrn.H3T1S2." localSheetId="11" hidden="1">{#N/A,#N/A,FALSE,"H3 Tab 1"}</definedName>
    <definedName name="wrn.H3T1S2." localSheetId="16" hidden="1">{#N/A,#N/A,FALSE,"H3 Tab 1"}</definedName>
    <definedName name="wrn.H3T1S2." hidden="1">{#N/A,#N/A,FALSE,"H3 Tab 1"}</definedName>
    <definedName name="wrn.H3T2S3." localSheetId="21" hidden="1">{#N/A,#N/A,FALSE,"H3 Tab 2";#N/A,#N/A,FALSE,"H3 Tab 2"}</definedName>
    <definedName name="wrn.H3T2S3." localSheetId="4" hidden="1">{#N/A,#N/A,FALSE,"H3 Tab 2";#N/A,#N/A,FALSE,"H3 Tab 2"}</definedName>
    <definedName name="wrn.H3T2S3." localSheetId="0" hidden="1">{#N/A,#N/A,FALSE,"H3 Tab 2";#N/A,#N/A,FALSE,"H3 Tab 2"}</definedName>
    <definedName name="wrn.H3T2S3." localSheetId="32" hidden="1">{#N/A,#N/A,FALSE,"H3 Tab 2";#N/A,#N/A,FALSE,"H3 Tab 2"}</definedName>
    <definedName name="wrn.H3T2S3." localSheetId="33" hidden="1">{#N/A,#N/A,FALSE,"H3 Tab 2";#N/A,#N/A,FALSE,"H3 Tab 2"}</definedName>
    <definedName name="wrn.H3T2S3." localSheetId="34" hidden="1">{#N/A,#N/A,FALSE,"H3 Tab 2";#N/A,#N/A,FALSE,"H3 Tab 2"}</definedName>
    <definedName name="wrn.H3T2S3." localSheetId="3" hidden="1">{#N/A,#N/A,FALSE,"H3 Tab 2";#N/A,#N/A,FALSE,"H3 Tab 2"}</definedName>
    <definedName name="wrn.H3T2S3." localSheetId="11" hidden="1">{#N/A,#N/A,FALSE,"H3 Tab 2";#N/A,#N/A,FALSE,"H3 Tab 2"}</definedName>
    <definedName name="wrn.H3T2S3." localSheetId="16" hidden="1">{#N/A,#N/A,FALSE,"H3 Tab 2";#N/A,#N/A,FALSE,"H3 Tab 2"}</definedName>
    <definedName name="wrn.H3T2S3." hidden="1">{#N/A,#N/A,FALSE,"H3 Tab 2";#N/A,#N/A,FALSE,"H3 Tab 2"}</definedName>
    <definedName name="wrn.Print._.All." localSheetId="2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6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21" hidden="1">{#N/A,#N/A,FALSE,"RevProof"}</definedName>
    <definedName name="wrn.RevProof." localSheetId="4" hidden="1">{#N/A,#N/A,FALSE,"RevProof"}</definedName>
    <definedName name="wrn.RevProof." localSheetId="0" hidden="1">{#N/A,#N/A,FALSE,"RevProof"}</definedName>
    <definedName name="wrn.RevProof." localSheetId="32" hidden="1">{#N/A,#N/A,FALSE,"RevProof"}</definedName>
    <definedName name="wrn.RevProof." localSheetId="33" hidden="1">{#N/A,#N/A,FALSE,"RevProof"}</definedName>
    <definedName name="wrn.RevProof." localSheetId="34" hidden="1">{#N/A,#N/A,FALSE,"RevProof"}</definedName>
    <definedName name="wrn.RevProof." localSheetId="3" hidden="1">{#N/A,#N/A,FALSE,"RevProof"}</definedName>
    <definedName name="wrn.RevProof." localSheetId="11" hidden="1">{#N/A,#N/A,FALSE,"RevProof"}</definedName>
    <definedName name="wrn.RevProof." localSheetId="16" hidden="1">{#N/A,#N/A,FALSE,"RevProof"}</definedName>
    <definedName name="wrn.RevProof." hidden="1">{#N/A,#N/A,FALSE,"RevProof"}</definedName>
    <definedName name="wrn.Schedules." localSheetId="21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localSheetId="0" hidden="1">{#N/A,#N/A,FALSE,"Filed Sheet";#N/A,#N/A,FALSE,"Schedule C";#N/A,#N/A,FALSE,"Appendix A"}</definedName>
    <definedName name="wrn.Schedules." localSheetId="32" hidden="1">{#N/A,#N/A,FALSE,"Filed Sheet";#N/A,#N/A,FALSE,"Schedule C";#N/A,#N/A,FALSE,"Appendix A"}</definedName>
    <definedName name="wrn.Schedules." localSheetId="33" hidden="1">{#N/A,#N/A,FALSE,"Filed Sheet";#N/A,#N/A,FALSE,"Schedule C";#N/A,#N/A,FALSE,"Appendix A"}</definedName>
    <definedName name="wrn.Schedules." localSheetId="34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11" hidden="1">{#N/A,#N/A,FALSE,"Filed Sheet";#N/A,#N/A,FALSE,"Schedule C";#N/A,#N/A,FALSE,"Appendix A"}</definedName>
    <definedName name="wrn.Schedules." localSheetId="16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77" l="1"/>
  <c r="U76" i="77"/>
  <c r="S76" i="77"/>
  <c r="K76" i="77"/>
  <c r="F76" i="77" s="1"/>
  <c r="U75" i="77"/>
  <c r="P75" i="77"/>
  <c r="O75" i="77"/>
  <c r="L75" i="77"/>
  <c r="K75" i="77"/>
  <c r="F75" i="77" s="1"/>
  <c r="T74" i="77"/>
  <c r="R74" i="77"/>
  <c r="Q74" i="77"/>
  <c r="J74" i="77"/>
  <c r="I74" i="77"/>
  <c r="H74" i="77"/>
  <c r="F74" i="77" s="1"/>
  <c r="T73" i="77"/>
  <c r="R73" i="77"/>
  <c r="Q73" i="77"/>
  <c r="J73" i="77"/>
  <c r="F73" i="77" s="1"/>
  <c r="I73" i="77"/>
  <c r="H73" i="77"/>
  <c r="T71" i="77"/>
  <c r="R71" i="77"/>
  <c r="Q71" i="77"/>
  <c r="O71" i="77"/>
  <c r="O77" i="77" s="1"/>
  <c r="J71" i="77"/>
  <c r="I71" i="77"/>
  <c r="H71" i="77"/>
  <c r="F71" i="77" s="1"/>
  <c r="T70" i="77"/>
  <c r="R70" i="77"/>
  <c r="Q70" i="77"/>
  <c r="O70" i="77"/>
  <c r="J70" i="77"/>
  <c r="I70" i="77"/>
  <c r="F70" i="77" s="1"/>
  <c r="H70" i="77"/>
  <c r="T68" i="77"/>
  <c r="S68" i="77"/>
  <c r="F68" i="77" s="1"/>
  <c r="R68" i="77"/>
  <c r="Q68" i="77"/>
  <c r="N68" i="77"/>
  <c r="M68" i="77"/>
  <c r="J68" i="77"/>
  <c r="I68" i="77"/>
  <c r="H68" i="77"/>
  <c r="U67" i="77"/>
  <c r="T67" i="77"/>
  <c r="S67" i="77"/>
  <c r="Q67" i="77"/>
  <c r="L67" i="77"/>
  <c r="K67" i="77"/>
  <c r="J67" i="77"/>
  <c r="I67" i="77"/>
  <c r="H67" i="77"/>
  <c r="F67" i="77" s="1"/>
  <c r="U66" i="77"/>
  <c r="T66" i="77"/>
  <c r="S66" i="77"/>
  <c r="S77" i="77" s="1"/>
  <c r="Q66" i="77"/>
  <c r="L66" i="77"/>
  <c r="K66" i="77"/>
  <c r="J66" i="77"/>
  <c r="I66" i="77"/>
  <c r="H66" i="77"/>
  <c r="F66" i="77" s="1"/>
  <c r="U65" i="77"/>
  <c r="U77" i="77" s="1"/>
  <c r="T65" i="77"/>
  <c r="T77" i="77" s="1"/>
  <c r="R65" i="77"/>
  <c r="R77" i="77" s="1"/>
  <c r="Q65" i="77"/>
  <c r="Q77" i="77" s="1"/>
  <c r="P65" i="77"/>
  <c r="P77" i="77" s="1"/>
  <c r="O65" i="77"/>
  <c r="N65" i="77"/>
  <c r="M65" i="77"/>
  <c r="M77" i="77" s="1"/>
  <c r="L65" i="77"/>
  <c r="L77" i="77" s="1"/>
  <c r="K65" i="77"/>
  <c r="K77" i="77" s="1"/>
  <c r="J65" i="77"/>
  <c r="J77" i="77" s="1"/>
  <c r="I65" i="77"/>
  <c r="I77" i="77" s="1"/>
  <c r="H65" i="77"/>
  <c r="F65" i="77" s="1"/>
  <c r="F63" i="77"/>
  <c r="U57" i="77"/>
  <c r="T57" i="77"/>
  <c r="S57" i="77"/>
  <c r="R57" i="77"/>
  <c r="Q57" i="77"/>
  <c r="P57" i="77"/>
  <c r="O57" i="77"/>
  <c r="N57" i="77"/>
  <c r="M57" i="77"/>
  <c r="L57" i="77"/>
  <c r="K57" i="77"/>
  <c r="J57" i="77"/>
  <c r="I57" i="77"/>
  <c r="H57" i="77"/>
  <c r="F57" i="77"/>
  <c r="F56" i="77"/>
  <c r="F55" i="77"/>
  <c r="U52" i="77"/>
  <c r="T52" i="77"/>
  <c r="S52" i="77"/>
  <c r="R52" i="77"/>
  <c r="Q52" i="77"/>
  <c r="P52" i="77"/>
  <c r="O52" i="77"/>
  <c r="N52" i="77"/>
  <c r="M52" i="77"/>
  <c r="L52" i="77"/>
  <c r="K52" i="77"/>
  <c r="J52" i="77"/>
  <c r="I52" i="77"/>
  <c r="H52" i="77"/>
  <c r="F49" i="77"/>
  <c r="F46" i="77"/>
  <c r="F52" i="77" s="1"/>
  <c r="U43" i="77"/>
  <c r="T43" i="77"/>
  <c r="S43" i="77"/>
  <c r="R43" i="77"/>
  <c r="Q43" i="77"/>
  <c r="P43" i="77"/>
  <c r="O43" i="77"/>
  <c r="N43" i="77"/>
  <c r="M43" i="77"/>
  <c r="L43" i="77"/>
  <c r="K43" i="77"/>
  <c r="J43" i="77"/>
  <c r="I43" i="77"/>
  <c r="H43" i="77"/>
  <c r="F40" i="77"/>
  <c r="F37" i="77"/>
  <c r="F34" i="77"/>
  <c r="F43" i="77" s="1"/>
  <c r="U31" i="77"/>
  <c r="U59" i="77" s="1"/>
  <c r="T31" i="77"/>
  <c r="T59" i="77" s="1"/>
  <c r="S31" i="77"/>
  <c r="S59" i="77" s="1"/>
  <c r="R31" i="77"/>
  <c r="R59" i="77" s="1"/>
  <c r="Q31" i="77"/>
  <c r="Q59" i="77" s="1"/>
  <c r="P31" i="77"/>
  <c r="P59" i="77" s="1"/>
  <c r="O31" i="77"/>
  <c r="O59" i="77" s="1"/>
  <c r="N31" i="77"/>
  <c r="N59" i="77" s="1"/>
  <c r="M31" i="77"/>
  <c r="M59" i="77" s="1"/>
  <c r="L31" i="77"/>
  <c r="L59" i="77" s="1"/>
  <c r="K31" i="77"/>
  <c r="K59" i="77" s="1"/>
  <c r="J31" i="77"/>
  <c r="J59" i="77" s="1"/>
  <c r="I31" i="77"/>
  <c r="I59" i="77" s="1"/>
  <c r="H31" i="77"/>
  <c r="H59" i="77" s="1"/>
  <c r="F28" i="77"/>
  <c r="F25" i="77"/>
  <c r="F22" i="77"/>
  <c r="F19" i="77"/>
  <c r="F31" i="77" s="1"/>
  <c r="F59" i="77" s="1"/>
  <c r="B17" i="77"/>
  <c r="F16" i="77"/>
  <c r="P101" i="76"/>
  <c r="M101" i="76"/>
  <c r="U100" i="76"/>
  <c r="S100" i="76"/>
  <c r="K100" i="76"/>
  <c r="F100" i="76" s="1"/>
  <c r="U99" i="76"/>
  <c r="T99" i="76"/>
  <c r="R99" i="76"/>
  <c r="Q99" i="76"/>
  <c r="O99" i="76"/>
  <c r="K99" i="76"/>
  <c r="J99" i="76"/>
  <c r="I99" i="76"/>
  <c r="H99" i="76"/>
  <c r="F99" i="76" s="1"/>
  <c r="U98" i="76"/>
  <c r="U101" i="76" s="1"/>
  <c r="T98" i="76"/>
  <c r="R98" i="76"/>
  <c r="Q98" i="76"/>
  <c r="O98" i="76"/>
  <c r="K98" i="76"/>
  <c r="J98" i="76"/>
  <c r="I98" i="76"/>
  <c r="H98" i="76"/>
  <c r="F98" i="76"/>
  <c r="T96" i="76"/>
  <c r="R96" i="76"/>
  <c r="Q96" i="76"/>
  <c r="O96" i="76"/>
  <c r="J96" i="76"/>
  <c r="I96" i="76"/>
  <c r="H96" i="76"/>
  <c r="F96" i="76" s="1"/>
  <c r="T95" i="76"/>
  <c r="R95" i="76"/>
  <c r="Q95" i="76"/>
  <c r="O95" i="76"/>
  <c r="J95" i="76"/>
  <c r="I95" i="76"/>
  <c r="H95" i="76"/>
  <c r="F95" i="76" s="1"/>
  <c r="F93" i="76"/>
  <c r="U92" i="76"/>
  <c r="T92" i="76"/>
  <c r="S92" i="76"/>
  <c r="R92" i="76"/>
  <c r="Q92" i="76"/>
  <c r="P92" i="76"/>
  <c r="O92" i="76"/>
  <c r="N92" i="76"/>
  <c r="M92" i="76"/>
  <c r="L92" i="76"/>
  <c r="K92" i="76"/>
  <c r="J92" i="76"/>
  <c r="F92" i="76" s="1"/>
  <c r="I92" i="76"/>
  <c r="H92" i="76"/>
  <c r="U91" i="76"/>
  <c r="T91" i="76"/>
  <c r="S91" i="76"/>
  <c r="R91" i="76"/>
  <c r="Q91" i="76"/>
  <c r="P91" i="76"/>
  <c r="O91" i="76"/>
  <c r="N91" i="76"/>
  <c r="M91" i="76"/>
  <c r="L91" i="76"/>
  <c r="L101" i="76" s="1"/>
  <c r="K91" i="76"/>
  <c r="J91" i="76"/>
  <c r="F91" i="76" s="1"/>
  <c r="I91" i="76"/>
  <c r="H91" i="76"/>
  <c r="U90" i="76"/>
  <c r="T90" i="76"/>
  <c r="T101" i="76" s="1"/>
  <c r="R90" i="76"/>
  <c r="Q90" i="76"/>
  <c r="P90" i="76"/>
  <c r="O90" i="76"/>
  <c r="N90" i="76"/>
  <c r="M90" i="76"/>
  <c r="L90" i="76"/>
  <c r="K90" i="76"/>
  <c r="J90" i="76"/>
  <c r="I90" i="76"/>
  <c r="F90" i="76" s="1"/>
  <c r="H90" i="76"/>
  <c r="U88" i="76"/>
  <c r="T88" i="76"/>
  <c r="S88" i="76"/>
  <c r="S101" i="76" s="1"/>
  <c r="R88" i="76"/>
  <c r="R101" i="76" s="1"/>
  <c r="Q88" i="76"/>
  <c r="Q101" i="76" s="1"/>
  <c r="P88" i="76"/>
  <c r="O88" i="76"/>
  <c r="O101" i="76" s="1"/>
  <c r="N88" i="76"/>
  <c r="N101" i="76" s="1"/>
  <c r="M88" i="76"/>
  <c r="L88" i="76"/>
  <c r="K88" i="76"/>
  <c r="K101" i="76" s="1"/>
  <c r="J88" i="76"/>
  <c r="J101" i="76" s="1"/>
  <c r="I88" i="76"/>
  <c r="I101" i="76" s="1"/>
  <c r="H88" i="76"/>
  <c r="U81" i="76"/>
  <c r="T81" i="76"/>
  <c r="S81" i="76"/>
  <c r="R81" i="76"/>
  <c r="Q81" i="76"/>
  <c r="P81" i="76"/>
  <c r="O81" i="76"/>
  <c r="N81" i="76"/>
  <c r="M81" i="76"/>
  <c r="L81" i="76"/>
  <c r="K81" i="76"/>
  <c r="J81" i="76"/>
  <c r="I81" i="76"/>
  <c r="H81" i="76"/>
  <c r="F81" i="76" s="1"/>
  <c r="U78" i="76"/>
  <c r="T78" i="76"/>
  <c r="S78" i="76"/>
  <c r="R78" i="76"/>
  <c r="Q78" i="76"/>
  <c r="P78" i="76"/>
  <c r="O78" i="76"/>
  <c r="N78" i="76"/>
  <c r="M78" i="76"/>
  <c r="F78" i="76" s="1"/>
  <c r="L78" i="76"/>
  <c r="K78" i="76"/>
  <c r="J78" i="76"/>
  <c r="I78" i="76"/>
  <c r="H78" i="76"/>
  <c r="U73" i="76"/>
  <c r="T73" i="76"/>
  <c r="S73" i="76"/>
  <c r="R73" i="76"/>
  <c r="Q73" i="76"/>
  <c r="P73" i="76"/>
  <c r="O73" i="76"/>
  <c r="N73" i="76"/>
  <c r="M73" i="76"/>
  <c r="L73" i="76"/>
  <c r="K73" i="76"/>
  <c r="J73" i="76"/>
  <c r="I73" i="76"/>
  <c r="H73" i="76"/>
  <c r="F72" i="76"/>
  <c r="F71" i="76"/>
  <c r="F70" i="76"/>
  <c r="F69" i="76"/>
  <c r="F68" i="76"/>
  <c r="F67" i="76"/>
  <c r="F66" i="76"/>
  <c r="F65" i="76"/>
  <c r="F64" i="76"/>
  <c r="F63" i="76"/>
  <c r="F62" i="76"/>
  <c r="F61" i="76"/>
  <c r="F73" i="76" s="1"/>
  <c r="U58" i="76"/>
  <c r="T58" i="76"/>
  <c r="S58" i="76"/>
  <c r="R58" i="76"/>
  <c r="Q58" i="76"/>
  <c r="P58" i="76"/>
  <c r="O58" i="76"/>
  <c r="N58" i="76"/>
  <c r="M58" i="76"/>
  <c r="L58" i="76"/>
  <c r="K58" i="76"/>
  <c r="J58" i="76"/>
  <c r="I58" i="76"/>
  <c r="H58" i="76"/>
  <c r="F55" i="76"/>
  <c r="F52" i="76"/>
  <c r="F49" i="76"/>
  <c r="F46" i="76"/>
  <c r="F43" i="76"/>
  <c r="F40" i="76"/>
  <c r="F58" i="76" s="1"/>
  <c r="U37" i="76"/>
  <c r="U75" i="76" s="1"/>
  <c r="U84" i="76" s="1"/>
  <c r="T37" i="76"/>
  <c r="S37" i="76"/>
  <c r="R37" i="76"/>
  <c r="Q37" i="76"/>
  <c r="P37" i="76"/>
  <c r="P75" i="76" s="1"/>
  <c r="P84" i="76" s="1"/>
  <c r="O37" i="76"/>
  <c r="O75" i="76" s="1"/>
  <c r="O84" i="76" s="1"/>
  <c r="N37" i="76"/>
  <c r="N75" i="76" s="1"/>
  <c r="N84" i="76" s="1"/>
  <c r="M37" i="76"/>
  <c r="M75" i="76" s="1"/>
  <c r="M84" i="76" s="1"/>
  <c r="L37" i="76"/>
  <c r="K37" i="76"/>
  <c r="J37" i="76"/>
  <c r="I37" i="76"/>
  <c r="H37" i="76"/>
  <c r="H75" i="76" s="1"/>
  <c r="H84" i="76" s="1"/>
  <c r="F34" i="76"/>
  <c r="F31" i="76"/>
  <c r="F37" i="76" s="1"/>
  <c r="F28" i="76"/>
  <c r="U25" i="76"/>
  <c r="T25" i="76"/>
  <c r="T75" i="76" s="1"/>
  <c r="T84" i="76" s="1"/>
  <c r="S25" i="76"/>
  <c r="S75" i="76" s="1"/>
  <c r="S84" i="76" s="1"/>
  <c r="R25" i="76"/>
  <c r="R75" i="76" s="1"/>
  <c r="R84" i="76" s="1"/>
  <c r="Q25" i="76"/>
  <c r="Q75" i="76" s="1"/>
  <c r="Q84" i="76" s="1"/>
  <c r="P25" i="76"/>
  <c r="O25" i="76"/>
  <c r="N25" i="76"/>
  <c r="M25" i="76"/>
  <c r="L25" i="76"/>
  <c r="L75" i="76" s="1"/>
  <c r="L84" i="76" s="1"/>
  <c r="K25" i="76"/>
  <c r="K75" i="76" s="1"/>
  <c r="K84" i="76" s="1"/>
  <c r="J25" i="76"/>
  <c r="J75" i="76" s="1"/>
  <c r="J84" i="76" s="1"/>
  <c r="I25" i="76"/>
  <c r="I75" i="76" s="1"/>
  <c r="I84" i="76" s="1"/>
  <c r="H25" i="76"/>
  <c r="F22" i="76"/>
  <c r="F25" i="76" s="1"/>
  <c r="F19" i="76"/>
  <c r="B17" i="76"/>
  <c r="F16" i="76"/>
  <c r="U75" i="73"/>
  <c r="T75" i="73"/>
  <c r="S75" i="73"/>
  <c r="R75" i="73"/>
  <c r="Q75" i="73"/>
  <c r="P75" i="73"/>
  <c r="O75" i="73"/>
  <c r="N75" i="73"/>
  <c r="M75" i="73"/>
  <c r="L75" i="73"/>
  <c r="K75" i="73"/>
  <c r="J75" i="73"/>
  <c r="I75" i="73"/>
  <c r="F75" i="73" s="1"/>
  <c r="H75" i="73"/>
  <c r="U74" i="73"/>
  <c r="T74" i="73"/>
  <c r="S74" i="73"/>
  <c r="R74" i="73"/>
  <c r="Q74" i="73"/>
  <c r="P74" i="73"/>
  <c r="O74" i="73"/>
  <c r="N74" i="73"/>
  <c r="M74" i="73"/>
  <c r="L74" i="73"/>
  <c r="K74" i="73"/>
  <c r="J74" i="73"/>
  <c r="I74" i="73"/>
  <c r="F74" i="73" s="1"/>
  <c r="H74" i="73"/>
  <c r="U73" i="73"/>
  <c r="T73" i="73"/>
  <c r="S73" i="73"/>
  <c r="R73" i="73"/>
  <c r="Q73" i="73"/>
  <c r="P73" i="73"/>
  <c r="O73" i="73"/>
  <c r="N73" i="73"/>
  <c r="M73" i="73"/>
  <c r="L73" i="73"/>
  <c r="K73" i="73"/>
  <c r="J73" i="73"/>
  <c r="I73" i="73"/>
  <c r="F73" i="73" s="1"/>
  <c r="H73" i="73"/>
  <c r="U72" i="73"/>
  <c r="T72" i="73"/>
  <c r="S72" i="73"/>
  <c r="R72" i="73"/>
  <c r="Q72" i="73"/>
  <c r="P72" i="73"/>
  <c r="O72" i="73"/>
  <c r="N72" i="73"/>
  <c r="M72" i="73"/>
  <c r="L72" i="73"/>
  <c r="K72" i="73"/>
  <c r="J72" i="73"/>
  <c r="I72" i="73"/>
  <c r="F72" i="73" s="1"/>
  <c r="H72" i="73"/>
  <c r="U70" i="73"/>
  <c r="T70" i="73"/>
  <c r="S70" i="73"/>
  <c r="R70" i="73"/>
  <c r="Q70" i="73"/>
  <c r="P70" i="73"/>
  <c r="O70" i="73"/>
  <c r="N70" i="73"/>
  <c r="M70" i="73"/>
  <c r="L70" i="73"/>
  <c r="K70" i="73"/>
  <c r="J70" i="73"/>
  <c r="I70" i="73"/>
  <c r="F70" i="73" s="1"/>
  <c r="H70" i="73"/>
  <c r="U69" i="73"/>
  <c r="T69" i="73"/>
  <c r="S69" i="73"/>
  <c r="R69" i="73"/>
  <c r="Q69" i="73"/>
  <c r="P69" i="73"/>
  <c r="O69" i="73"/>
  <c r="N69" i="73"/>
  <c r="M69" i="73"/>
  <c r="L69" i="73"/>
  <c r="K69" i="73"/>
  <c r="J69" i="73"/>
  <c r="I69" i="73"/>
  <c r="F69" i="73" s="1"/>
  <c r="H69" i="73"/>
  <c r="U67" i="73"/>
  <c r="T67" i="73"/>
  <c r="S67" i="73"/>
  <c r="R67" i="73"/>
  <c r="Q67" i="73"/>
  <c r="P67" i="73"/>
  <c r="O67" i="73"/>
  <c r="N67" i="73"/>
  <c r="M67" i="73"/>
  <c r="L67" i="73"/>
  <c r="K67" i="73"/>
  <c r="J67" i="73"/>
  <c r="I67" i="73"/>
  <c r="F67" i="73" s="1"/>
  <c r="H67" i="73"/>
  <c r="U66" i="73"/>
  <c r="T66" i="73"/>
  <c r="S66" i="73"/>
  <c r="R66" i="73"/>
  <c r="Q66" i="73"/>
  <c r="P66" i="73"/>
  <c r="O66" i="73"/>
  <c r="N66" i="73"/>
  <c r="M66" i="73"/>
  <c r="L66" i="73"/>
  <c r="K66" i="73"/>
  <c r="J66" i="73"/>
  <c r="I66" i="73"/>
  <c r="F66" i="73" s="1"/>
  <c r="H66" i="73"/>
  <c r="U65" i="73"/>
  <c r="T65" i="73"/>
  <c r="S65" i="73"/>
  <c r="R65" i="73"/>
  <c r="Q65" i="73"/>
  <c r="P65" i="73"/>
  <c r="O65" i="73"/>
  <c r="N65" i="73"/>
  <c r="M65" i="73"/>
  <c r="L65" i="73"/>
  <c r="K65" i="73"/>
  <c r="J65" i="73"/>
  <c r="I65" i="73"/>
  <c r="F65" i="73" s="1"/>
  <c r="H65" i="73"/>
  <c r="U64" i="73"/>
  <c r="T64" i="73"/>
  <c r="S64" i="73"/>
  <c r="R64" i="73"/>
  <c r="Q64" i="73"/>
  <c r="P64" i="73"/>
  <c r="O64" i="73"/>
  <c r="N64" i="73"/>
  <c r="M64" i="73"/>
  <c r="L64" i="73"/>
  <c r="K64" i="73"/>
  <c r="J64" i="73"/>
  <c r="I64" i="73"/>
  <c r="F64" i="73" s="1"/>
  <c r="H64" i="73"/>
  <c r="U62" i="73"/>
  <c r="U76" i="73" s="1"/>
  <c r="T62" i="73"/>
  <c r="T76" i="73" s="1"/>
  <c r="S62" i="73"/>
  <c r="S76" i="73" s="1"/>
  <c r="R62" i="73"/>
  <c r="R76" i="73" s="1"/>
  <c r="Q62" i="73"/>
  <c r="Q76" i="73" s="1"/>
  <c r="P62" i="73"/>
  <c r="P76" i="73" s="1"/>
  <c r="O62" i="73"/>
  <c r="O76" i="73" s="1"/>
  <c r="N62" i="73"/>
  <c r="N76" i="73" s="1"/>
  <c r="M62" i="73"/>
  <c r="M76" i="73" s="1"/>
  <c r="L62" i="73"/>
  <c r="L76" i="73" s="1"/>
  <c r="K62" i="73"/>
  <c r="K76" i="73" s="1"/>
  <c r="J62" i="73"/>
  <c r="J76" i="73" s="1"/>
  <c r="I62" i="73"/>
  <c r="I76" i="73" s="1"/>
  <c r="H62" i="73"/>
  <c r="H76" i="73" s="1"/>
  <c r="U58" i="73"/>
  <c r="T58" i="73"/>
  <c r="S58" i="73"/>
  <c r="R58" i="73"/>
  <c r="Q58" i="73"/>
  <c r="P58" i="73"/>
  <c r="O58" i="73"/>
  <c r="N58" i="73"/>
  <c r="M58" i="73"/>
  <c r="L58" i="73"/>
  <c r="K58" i="73"/>
  <c r="J58" i="73"/>
  <c r="I58" i="73"/>
  <c r="F58" i="73" s="1"/>
  <c r="H58" i="73"/>
  <c r="U57" i="73"/>
  <c r="U59" i="73" s="1"/>
  <c r="T57" i="73"/>
  <c r="T59" i="73" s="1"/>
  <c r="S57" i="73"/>
  <c r="S59" i="73" s="1"/>
  <c r="R57" i="73"/>
  <c r="R59" i="73" s="1"/>
  <c r="Q57" i="73"/>
  <c r="Q59" i="73" s="1"/>
  <c r="P57" i="73"/>
  <c r="P59" i="73" s="1"/>
  <c r="O57" i="73"/>
  <c r="O59" i="73" s="1"/>
  <c r="N57" i="73"/>
  <c r="N59" i="73" s="1"/>
  <c r="M57" i="73"/>
  <c r="M59" i="73" s="1"/>
  <c r="L57" i="73"/>
  <c r="L59" i="73" s="1"/>
  <c r="K57" i="73"/>
  <c r="K59" i="73" s="1"/>
  <c r="J57" i="73"/>
  <c r="J59" i="73" s="1"/>
  <c r="I57" i="73"/>
  <c r="I59" i="73" s="1"/>
  <c r="H57" i="73"/>
  <c r="H59" i="73" s="1"/>
  <c r="U54" i="73"/>
  <c r="T54" i="73"/>
  <c r="S54" i="73"/>
  <c r="R54" i="73"/>
  <c r="Q54" i="73"/>
  <c r="P54" i="73"/>
  <c r="O54" i="73"/>
  <c r="N54" i="73"/>
  <c r="M54" i="73"/>
  <c r="L54" i="73"/>
  <c r="K54" i="73"/>
  <c r="J54" i="73"/>
  <c r="I54" i="73"/>
  <c r="H54" i="73"/>
  <c r="F53" i="73"/>
  <c r="F52" i="73"/>
  <c r="F51" i="73"/>
  <c r="F50" i="73"/>
  <c r="F48" i="73"/>
  <c r="F47" i="73"/>
  <c r="F45" i="73"/>
  <c r="F44" i="73"/>
  <c r="F43" i="73"/>
  <c r="F42" i="73"/>
  <c r="F40" i="73"/>
  <c r="F54" i="73" s="1"/>
  <c r="U37" i="73"/>
  <c r="T37" i="73"/>
  <c r="S37" i="73"/>
  <c r="R37" i="73"/>
  <c r="Q37" i="73"/>
  <c r="P37" i="73"/>
  <c r="O37" i="73"/>
  <c r="N37" i="73"/>
  <c r="M37" i="73"/>
  <c r="L37" i="73"/>
  <c r="K37" i="73"/>
  <c r="J37" i="73"/>
  <c r="I37" i="73"/>
  <c r="H37" i="73"/>
  <c r="F37" i="73"/>
  <c r="F36" i="73"/>
  <c r="U33" i="73"/>
  <c r="T33" i="73"/>
  <c r="S33" i="73"/>
  <c r="R33" i="73"/>
  <c r="Q33" i="73"/>
  <c r="P33" i="73"/>
  <c r="O33" i="73"/>
  <c r="N33" i="73"/>
  <c r="M33" i="73"/>
  <c r="L33" i="73"/>
  <c r="K33" i="73"/>
  <c r="J33" i="73"/>
  <c r="I33" i="73"/>
  <c r="H33" i="73"/>
  <c r="F32" i="73"/>
  <c r="F31" i="73"/>
  <c r="F30" i="73"/>
  <c r="F28" i="73"/>
  <c r="F27" i="73"/>
  <c r="F25" i="73"/>
  <c r="F24" i="73"/>
  <c r="F23" i="73"/>
  <c r="F22" i="73"/>
  <c r="F20" i="73"/>
  <c r="F33" i="73" s="1"/>
  <c r="U17" i="73"/>
  <c r="T17" i="73"/>
  <c r="S17" i="73"/>
  <c r="R17" i="73"/>
  <c r="Q17" i="73"/>
  <c r="P17" i="73"/>
  <c r="O17" i="73"/>
  <c r="N17" i="73"/>
  <c r="M17" i="73"/>
  <c r="L17" i="73"/>
  <c r="K17" i="73"/>
  <c r="J17" i="73"/>
  <c r="I17" i="73"/>
  <c r="H17" i="73"/>
  <c r="F16" i="73"/>
  <c r="F17" i="73" s="1"/>
  <c r="B16" i="73"/>
  <c r="F15" i="73"/>
  <c r="S59" i="72"/>
  <c r="K59" i="72"/>
  <c r="F58" i="72"/>
  <c r="AB59" i="72" s="1"/>
  <c r="AB56" i="72"/>
  <c r="U56" i="72"/>
  <c r="R56" i="72"/>
  <c r="L56" i="72"/>
  <c r="J56" i="72"/>
  <c r="F55" i="72"/>
  <c r="AA56" i="72" s="1"/>
  <c r="AA53" i="72"/>
  <c r="S53" i="72"/>
  <c r="Q53" i="72"/>
  <c r="K53" i="72"/>
  <c r="I53" i="72"/>
  <c r="F52" i="72"/>
  <c r="Z53" i="72" s="1"/>
  <c r="AB50" i="72"/>
  <c r="Z50" i="72"/>
  <c r="U50" i="72"/>
  <c r="R50" i="72"/>
  <c r="P50" i="72"/>
  <c r="L50" i="72"/>
  <c r="J50" i="72"/>
  <c r="H50" i="72"/>
  <c r="F49" i="72"/>
  <c r="Y50" i="72" s="1"/>
  <c r="AB35" i="72"/>
  <c r="AA35" i="72"/>
  <c r="Y35" i="72"/>
  <c r="U35" i="72"/>
  <c r="S35" i="72"/>
  <c r="R35" i="72"/>
  <c r="Q35" i="72"/>
  <c r="O35" i="72"/>
  <c r="L35" i="72"/>
  <c r="K35" i="72"/>
  <c r="J35" i="72"/>
  <c r="I35" i="72"/>
  <c r="F34" i="72"/>
  <c r="W35" i="72" s="1"/>
  <c r="AB32" i="72"/>
  <c r="AA32" i="72"/>
  <c r="Z32" i="72"/>
  <c r="W32" i="72"/>
  <c r="U32" i="72"/>
  <c r="S32" i="72"/>
  <c r="R32" i="72"/>
  <c r="Q32" i="72"/>
  <c r="P32" i="72"/>
  <c r="N32" i="72"/>
  <c r="L32" i="72"/>
  <c r="K32" i="72"/>
  <c r="J32" i="72"/>
  <c r="I32" i="72"/>
  <c r="H32" i="72"/>
  <c r="A32" i="72"/>
  <c r="A34" i="72" s="1"/>
  <c r="A35" i="72" s="1"/>
  <c r="A49" i="72" s="1"/>
  <c r="A50" i="72" s="1"/>
  <c r="A52" i="72" s="1"/>
  <c r="A53" i="72" s="1"/>
  <c r="A55" i="72" s="1"/>
  <c r="A56" i="72" s="1"/>
  <c r="A58" i="72" s="1"/>
  <c r="A59" i="72" s="1"/>
  <c r="F31" i="72"/>
  <c r="V32" i="72" s="1"/>
  <c r="V29" i="72"/>
  <c r="F28" i="72"/>
  <c r="AA26" i="72"/>
  <c r="Z26" i="72"/>
  <c r="Y26" i="72"/>
  <c r="W26" i="72"/>
  <c r="U26" i="72"/>
  <c r="R26" i="72"/>
  <c r="Q26" i="72"/>
  <c r="P26" i="72"/>
  <c r="O26" i="72"/>
  <c r="N26" i="72"/>
  <c r="L26" i="72"/>
  <c r="J26" i="72"/>
  <c r="I26" i="72"/>
  <c r="H26" i="72"/>
  <c r="F25" i="72"/>
  <c r="S26" i="72" s="1"/>
  <c r="S23" i="72"/>
  <c r="K23" i="72"/>
  <c r="F22" i="72"/>
  <c r="AB23" i="72" s="1"/>
  <c r="AB20" i="72"/>
  <c r="U20" i="72"/>
  <c r="R20" i="72"/>
  <c r="L20" i="72"/>
  <c r="J20" i="72"/>
  <c r="F19" i="72"/>
  <c r="AA20" i="72" s="1"/>
  <c r="AA17" i="72"/>
  <c r="S17" i="72"/>
  <c r="Q17" i="72"/>
  <c r="K17" i="72"/>
  <c r="I17" i="72"/>
  <c r="F16" i="72"/>
  <c r="Z17" i="72" s="1"/>
  <c r="A16" i="72"/>
  <c r="A17" i="72" s="1"/>
  <c r="A19" i="72" s="1"/>
  <c r="A20" i="72" s="1"/>
  <c r="A22" i="72" s="1"/>
  <c r="A23" i="72" s="1"/>
  <c r="A25" i="72" s="1"/>
  <c r="A26" i="72" s="1"/>
  <c r="A28" i="72" s="1"/>
  <c r="A29" i="72" s="1"/>
  <c r="A31" i="72" s="1"/>
  <c r="AB14" i="72"/>
  <c r="Z14" i="72"/>
  <c r="U14" i="72"/>
  <c r="S14" i="72"/>
  <c r="R14" i="72"/>
  <c r="P14" i="72"/>
  <c r="L14" i="72"/>
  <c r="K14" i="72"/>
  <c r="J14" i="72"/>
  <c r="H14" i="72"/>
  <c r="A14" i="72"/>
  <c r="F13" i="72"/>
  <c r="Y14" i="72" s="1"/>
  <c r="F76" i="71"/>
  <c r="K77" i="71" s="1"/>
  <c r="F74" i="71"/>
  <c r="F73" i="71"/>
  <c r="L76" i="68" s="1"/>
  <c r="F71" i="71"/>
  <c r="F70" i="71"/>
  <c r="F68" i="71"/>
  <c r="F67" i="71"/>
  <c r="F65" i="71"/>
  <c r="F64" i="71"/>
  <c r="F62" i="71"/>
  <c r="F61" i="71"/>
  <c r="L64" i="68" s="1"/>
  <c r="F58" i="71"/>
  <c r="L61" i="68" s="1"/>
  <c r="F56" i="71"/>
  <c r="F55" i="71"/>
  <c r="F40" i="71"/>
  <c r="K41" i="71" s="1"/>
  <c r="F38" i="71"/>
  <c r="F37" i="71"/>
  <c r="L40" i="68" s="1"/>
  <c r="F35" i="71"/>
  <c r="F34" i="71"/>
  <c r="L37" i="68" s="1"/>
  <c r="F31" i="71"/>
  <c r="L32" i="71" s="1"/>
  <c r="F28" i="71"/>
  <c r="M29" i="71" s="1"/>
  <c r="F25" i="71"/>
  <c r="L28" i="68" s="1"/>
  <c r="F22" i="71"/>
  <c r="M23" i="71" s="1"/>
  <c r="F20" i="71"/>
  <c r="F19" i="71"/>
  <c r="L19" i="68" s="1"/>
  <c r="F16" i="71"/>
  <c r="L17" i="71" s="1"/>
  <c r="F14" i="71"/>
  <c r="A14" i="71"/>
  <c r="A16" i="71" s="1"/>
  <c r="A17" i="71" s="1"/>
  <c r="A19" i="71" s="1"/>
  <c r="A20" i="71" s="1"/>
  <c r="A22" i="71" s="1"/>
  <c r="A23" i="71" s="1"/>
  <c r="A25" i="71" s="1"/>
  <c r="A26" i="71" s="1"/>
  <c r="A28" i="71" s="1"/>
  <c r="A29" i="71" s="1"/>
  <c r="A31" i="71" s="1"/>
  <c r="A32" i="71" s="1"/>
  <c r="A34" i="71" s="1"/>
  <c r="A35" i="71" s="1"/>
  <c r="A37" i="71" s="1"/>
  <c r="A38" i="71" s="1"/>
  <c r="A40" i="71" s="1"/>
  <c r="A41" i="71" s="1"/>
  <c r="A55" i="71" s="1"/>
  <c r="A56" i="71" s="1"/>
  <c r="A58" i="71" s="1"/>
  <c r="A59" i="71" s="1"/>
  <c r="A61" i="71" s="1"/>
  <c r="A62" i="71" s="1"/>
  <c r="A64" i="71" s="1"/>
  <c r="A65" i="71" s="1"/>
  <c r="A67" i="71" s="1"/>
  <c r="A68" i="71" s="1"/>
  <c r="A70" i="71" s="1"/>
  <c r="A71" i="71" s="1"/>
  <c r="A73" i="71" s="1"/>
  <c r="A74" i="71" s="1"/>
  <c r="A76" i="71" s="1"/>
  <c r="A77" i="71" s="1"/>
  <c r="F13" i="71"/>
  <c r="S76" i="70"/>
  <c r="R76" i="70"/>
  <c r="P76" i="70"/>
  <c r="N76" i="70"/>
  <c r="K76" i="70"/>
  <c r="J76" i="70"/>
  <c r="H76" i="70"/>
  <c r="F75" i="70"/>
  <c r="O76" i="70" s="1"/>
  <c r="U73" i="70"/>
  <c r="R73" i="70"/>
  <c r="L73" i="70"/>
  <c r="J73" i="70"/>
  <c r="F72" i="70"/>
  <c r="Q73" i="70" s="1"/>
  <c r="U70" i="70"/>
  <c r="R70" i="70"/>
  <c r="O70" i="70"/>
  <c r="N70" i="70"/>
  <c r="L70" i="70"/>
  <c r="J70" i="70"/>
  <c r="F69" i="70"/>
  <c r="S70" i="70" s="1"/>
  <c r="U67" i="70"/>
  <c r="Q67" i="70"/>
  <c r="P67" i="70"/>
  <c r="N67" i="70"/>
  <c r="L67" i="70"/>
  <c r="J67" i="70"/>
  <c r="I67" i="70"/>
  <c r="H67" i="70"/>
  <c r="F66" i="70"/>
  <c r="V67" i="70" s="1"/>
  <c r="R64" i="70"/>
  <c r="P64" i="70"/>
  <c r="J64" i="70"/>
  <c r="H64" i="70"/>
  <c r="F63" i="70"/>
  <c r="O64" i="70" s="1"/>
  <c r="U61" i="70"/>
  <c r="R61" i="70"/>
  <c r="L61" i="70"/>
  <c r="J61" i="70"/>
  <c r="F60" i="70"/>
  <c r="Q61" i="70" s="1"/>
  <c r="U58" i="70"/>
  <c r="N58" i="70"/>
  <c r="L58" i="70"/>
  <c r="F57" i="70"/>
  <c r="S58" i="70" s="1"/>
  <c r="P55" i="70"/>
  <c r="N55" i="70"/>
  <c r="H55" i="70"/>
  <c r="F54" i="70"/>
  <c r="V55" i="70" s="1"/>
  <c r="R52" i="70"/>
  <c r="P52" i="70"/>
  <c r="J52" i="70"/>
  <c r="H52" i="70"/>
  <c r="F51" i="70"/>
  <c r="O52" i="70" s="1"/>
  <c r="U49" i="70"/>
  <c r="R49" i="70"/>
  <c r="L49" i="70"/>
  <c r="J49" i="70"/>
  <c r="F48" i="70"/>
  <c r="Q49" i="70" s="1"/>
  <c r="U35" i="70"/>
  <c r="N35" i="70"/>
  <c r="L35" i="70"/>
  <c r="F34" i="70"/>
  <c r="S35" i="70" s="1"/>
  <c r="P32" i="70"/>
  <c r="N32" i="70"/>
  <c r="H32" i="70"/>
  <c r="F31" i="70"/>
  <c r="V32" i="70" s="1"/>
  <c r="R29" i="70"/>
  <c r="P29" i="70"/>
  <c r="J29" i="70"/>
  <c r="H29" i="70"/>
  <c r="F28" i="70"/>
  <c r="O29" i="70" s="1"/>
  <c r="U26" i="70"/>
  <c r="R26" i="70"/>
  <c r="L26" i="70"/>
  <c r="J26" i="70"/>
  <c r="F25" i="70"/>
  <c r="Q26" i="70" s="1"/>
  <c r="U23" i="70"/>
  <c r="N23" i="70"/>
  <c r="L23" i="70"/>
  <c r="F22" i="70"/>
  <c r="S23" i="70" s="1"/>
  <c r="P20" i="70"/>
  <c r="N20" i="70"/>
  <c r="H20" i="70"/>
  <c r="F19" i="70"/>
  <c r="V20" i="70" s="1"/>
  <c r="R17" i="70"/>
  <c r="P17" i="70"/>
  <c r="J17" i="70"/>
  <c r="H17" i="70"/>
  <c r="F16" i="70"/>
  <c r="O17" i="70" s="1"/>
  <c r="U14" i="70"/>
  <c r="R14" i="70"/>
  <c r="L14" i="70"/>
  <c r="J14" i="70"/>
  <c r="A14" i="70"/>
  <c r="A16" i="70" s="1"/>
  <c r="A17" i="70" s="1"/>
  <c r="A19" i="70" s="1"/>
  <c r="A20" i="70" s="1"/>
  <c r="A22" i="70" s="1"/>
  <c r="A23" i="70" s="1"/>
  <c r="A25" i="70" s="1"/>
  <c r="A26" i="70" s="1"/>
  <c r="A28" i="70" s="1"/>
  <c r="A29" i="70" s="1"/>
  <c r="A31" i="70" s="1"/>
  <c r="A32" i="70" s="1"/>
  <c r="A34" i="70" s="1"/>
  <c r="A35" i="70" s="1"/>
  <c r="A48" i="70" s="1"/>
  <c r="A49" i="70" s="1"/>
  <c r="A51" i="70" s="1"/>
  <c r="A52" i="70" s="1"/>
  <c r="A54" i="70" s="1"/>
  <c r="A55" i="70" s="1"/>
  <c r="A57" i="70" s="1"/>
  <c r="A58" i="70" s="1"/>
  <c r="A60" i="70" s="1"/>
  <c r="A61" i="70" s="1"/>
  <c r="A63" i="70" s="1"/>
  <c r="A64" i="70" s="1"/>
  <c r="A66" i="70" s="1"/>
  <c r="A67" i="70" s="1"/>
  <c r="A69" i="70" s="1"/>
  <c r="A70" i="70" s="1"/>
  <c r="A72" i="70" s="1"/>
  <c r="A73" i="70" s="1"/>
  <c r="A75" i="70" s="1"/>
  <c r="A76" i="70" s="1"/>
  <c r="F13" i="70"/>
  <c r="Q14" i="70" s="1"/>
  <c r="U76" i="69"/>
  <c r="S76" i="69"/>
  <c r="P76" i="69"/>
  <c r="L76" i="69"/>
  <c r="K76" i="69"/>
  <c r="I76" i="69"/>
  <c r="H76" i="69"/>
  <c r="F75" i="69"/>
  <c r="R76" i="69" s="1"/>
  <c r="F72" i="69"/>
  <c r="F69" i="69"/>
  <c r="S67" i="69"/>
  <c r="R67" i="69"/>
  <c r="Q67" i="69"/>
  <c r="P67" i="69"/>
  <c r="O67" i="69"/>
  <c r="N67" i="69"/>
  <c r="K67" i="69"/>
  <c r="J67" i="69"/>
  <c r="I67" i="69"/>
  <c r="H67" i="69"/>
  <c r="F66" i="69"/>
  <c r="V67" i="69" s="1"/>
  <c r="V64" i="69"/>
  <c r="U64" i="69"/>
  <c r="S64" i="69"/>
  <c r="R64" i="69"/>
  <c r="P64" i="69"/>
  <c r="L64" i="69"/>
  <c r="K64" i="69"/>
  <c r="J64" i="69"/>
  <c r="I64" i="69"/>
  <c r="H64" i="69"/>
  <c r="F63" i="69"/>
  <c r="F60" i="69"/>
  <c r="V61" i="69" s="1"/>
  <c r="U58" i="69"/>
  <c r="O58" i="69"/>
  <c r="N58" i="69"/>
  <c r="M58" i="69"/>
  <c r="L58" i="69"/>
  <c r="F57" i="69"/>
  <c r="F55" i="69"/>
  <c r="F54" i="69"/>
  <c r="U52" i="69"/>
  <c r="S52" i="69"/>
  <c r="R52" i="69"/>
  <c r="F51" i="69"/>
  <c r="U49" i="69"/>
  <c r="F48" i="69"/>
  <c r="V49" i="69" s="1"/>
  <c r="Q35" i="69"/>
  <c r="P35" i="69"/>
  <c r="O35" i="69"/>
  <c r="N35" i="69"/>
  <c r="I35" i="69"/>
  <c r="H35" i="69"/>
  <c r="F34" i="69"/>
  <c r="V35" i="69" s="1"/>
  <c r="S32" i="69"/>
  <c r="R32" i="69"/>
  <c r="Q32" i="69"/>
  <c r="P32" i="69"/>
  <c r="K32" i="69"/>
  <c r="J32" i="69"/>
  <c r="I32" i="69"/>
  <c r="H32" i="69"/>
  <c r="F31" i="69"/>
  <c r="O32" i="69" s="1"/>
  <c r="S29" i="69"/>
  <c r="R29" i="69"/>
  <c r="M29" i="69"/>
  <c r="L29" i="69"/>
  <c r="F28" i="69"/>
  <c r="U29" i="69" s="1"/>
  <c r="U26" i="69"/>
  <c r="O26" i="69"/>
  <c r="N26" i="69"/>
  <c r="F25" i="69"/>
  <c r="A25" i="69"/>
  <c r="A26" i="69" s="1"/>
  <c r="A28" i="69" s="1"/>
  <c r="A29" i="69" s="1"/>
  <c r="A31" i="69" s="1"/>
  <c r="A32" i="69" s="1"/>
  <c r="A34" i="69" s="1"/>
  <c r="A35" i="69" s="1"/>
  <c r="A48" i="69" s="1"/>
  <c r="A49" i="69" s="1"/>
  <c r="A51" i="69" s="1"/>
  <c r="A52" i="69" s="1"/>
  <c r="A54" i="69" s="1"/>
  <c r="A55" i="69" s="1"/>
  <c r="A57" i="69" s="1"/>
  <c r="A58" i="69" s="1"/>
  <c r="A60" i="69" s="1"/>
  <c r="A61" i="69" s="1"/>
  <c r="A63" i="69" s="1"/>
  <c r="A64" i="69" s="1"/>
  <c r="A66" i="69" s="1"/>
  <c r="A67" i="69" s="1"/>
  <c r="A69" i="69" s="1"/>
  <c r="A70" i="69" s="1"/>
  <c r="A72" i="69" s="1"/>
  <c r="A73" i="69" s="1"/>
  <c r="A75" i="69" s="1"/>
  <c r="A76" i="69" s="1"/>
  <c r="F23" i="69"/>
  <c r="F22" i="69"/>
  <c r="U20" i="69"/>
  <c r="S20" i="69"/>
  <c r="R20" i="69"/>
  <c r="M20" i="69"/>
  <c r="L20" i="69"/>
  <c r="K20" i="69"/>
  <c r="J20" i="69"/>
  <c r="F19" i="69"/>
  <c r="N17" i="69"/>
  <c r="M17" i="69"/>
  <c r="L17" i="69"/>
  <c r="F16" i="69"/>
  <c r="U17" i="69" s="1"/>
  <c r="Q14" i="69"/>
  <c r="P14" i="69"/>
  <c r="O14" i="69"/>
  <c r="N14" i="69"/>
  <c r="I14" i="69"/>
  <c r="H14" i="69"/>
  <c r="A14" i="69"/>
  <c r="A16" i="69" s="1"/>
  <c r="A17" i="69" s="1"/>
  <c r="A19" i="69" s="1"/>
  <c r="A20" i="69" s="1"/>
  <c r="A22" i="69" s="1"/>
  <c r="A23" i="69" s="1"/>
  <c r="F13" i="69"/>
  <c r="V14" i="69" s="1"/>
  <c r="K79" i="68"/>
  <c r="J79" i="68"/>
  <c r="K76" i="68"/>
  <c r="L73" i="68"/>
  <c r="K73" i="68"/>
  <c r="J73" i="68"/>
  <c r="F70" i="68"/>
  <c r="F67" i="68"/>
  <c r="L68" i="68" s="1"/>
  <c r="K64" i="68"/>
  <c r="K61" i="68"/>
  <c r="J61" i="68"/>
  <c r="L58" i="68"/>
  <c r="K58" i="68"/>
  <c r="L55" i="68"/>
  <c r="K55" i="68"/>
  <c r="K40" i="68"/>
  <c r="K37" i="68"/>
  <c r="J37" i="68"/>
  <c r="L34" i="68"/>
  <c r="K34" i="68"/>
  <c r="J34" i="68"/>
  <c r="K31" i="68"/>
  <c r="K28" i="68"/>
  <c r="L25" i="68"/>
  <c r="K25" i="68"/>
  <c r="J25" i="68"/>
  <c r="F22" i="68"/>
  <c r="K19" i="68"/>
  <c r="J19" i="68"/>
  <c r="F16" i="68"/>
  <c r="A14" i="68"/>
  <c r="A16" i="68" s="1"/>
  <c r="A17" i="68" s="1"/>
  <c r="A19" i="68" s="1"/>
  <c r="A20" i="68" s="1"/>
  <c r="A22" i="68" s="1"/>
  <c r="A23" i="68" s="1"/>
  <c r="A25" i="68" s="1"/>
  <c r="A26" i="68" s="1"/>
  <c r="A28" i="68" s="1"/>
  <c r="A29" i="68" s="1"/>
  <c r="A31" i="68" s="1"/>
  <c r="A32" i="68" s="1"/>
  <c r="A34" i="68" s="1"/>
  <c r="A35" i="68" s="1"/>
  <c r="A37" i="68" s="1"/>
  <c r="A38" i="68" s="1"/>
  <c r="A40" i="68" s="1"/>
  <c r="A41" i="68" s="1"/>
  <c r="A55" i="68" s="1"/>
  <c r="A56" i="68" s="1"/>
  <c r="A58" i="68" s="1"/>
  <c r="A59" i="68" s="1"/>
  <c r="A61" i="68" s="1"/>
  <c r="A62" i="68" s="1"/>
  <c r="A64" i="68" s="1"/>
  <c r="A65" i="68" s="1"/>
  <c r="A67" i="68" s="1"/>
  <c r="A68" i="68" s="1"/>
  <c r="A70" i="68" s="1"/>
  <c r="A71" i="68" s="1"/>
  <c r="A73" i="68" s="1"/>
  <c r="A74" i="68" s="1"/>
  <c r="A76" i="68" s="1"/>
  <c r="A77" i="68" s="1"/>
  <c r="A79" i="68" s="1"/>
  <c r="A80" i="68" s="1"/>
  <c r="F13" i="68"/>
  <c r="S90" i="67"/>
  <c r="Q90" i="67"/>
  <c r="K90" i="67"/>
  <c r="J90" i="67"/>
  <c r="I90" i="67"/>
  <c r="H90" i="67"/>
  <c r="F89" i="67"/>
  <c r="P90" i="67" s="1"/>
  <c r="S87" i="67"/>
  <c r="Q87" i="67"/>
  <c r="P87" i="67"/>
  <c r="O87" i="67"/>
  <c r="I87" i="67"/>
  <c r="H87" i="67"/>
  <c r="F86" i="67"/>
  <c r="N87" i="67" s="1"/>
  <c r="O84" i="67"/>
  <c r="N84" i="67"/>
  <c r="M84" i="67"/>
  <c r="F83" i="67"/>
  <c r="P84" i="67" s="1"/>
  <c r="N81" i="67"/>
  <c r="M81" i="67"/>
  <c r="K81" i="67"/>
  <c r="J81" i="67"/>
  <c r="F80" i="67"/>
  <c r="S78" i="67"/>
  <c r="Q78" i="67"/>
  <c r="K78" i="67"/>
  <c r="J78" i="67"/>
  <c r="I78" i="67"/>
  <c r="H78" i="67"/>
  <c r="F77" i="67"/>
  <c r="P78" i="67" s="1"/>
  <c r="S75" i="67"/>
  <c r="Q75" i="67"/>
  <c r="P75" i="67"/>
  <c r="O75" i="67"/>
  <c r="I75" i="67"/>
  <c r="H75" i="67"/>
  <c r="F74" i="67"/>
  <c r="N75" i="67" s="1"/>
  <c r="P72" i="67"/>
  <c r="O72" i="67"/>
  <c r="N72" i="67"/>
  <c r="M72" i="67"/>
  <c r="F71" i="67"/>
  <c r="F68" i="67"/>
  <c r="S66" i="67"/>
  <c r="Q66" i="67"/>
  <c r="K66" i="67"/>
  <c r="J66" i="67"/>
  <c r="I66" i="67"/>
  <c r="H66" i="67"/>
  <c r="F65" i="67"/>
  <c r="P66" i="67" s="1"/>
  <c r="S49" i="67"/>
  <c r="Q49" i="67"/>
  <c r="P49" i="67"/>
  <c r="O49" i="67"/>
  <c r="I49" i="67"/>
  <c r="H49" i="67"/>
  <c r="F48" i="67"/>
  <c r="N49" i="67" s="1"/>
  <c r="F45" i="67"/>
  <c r="K43" i="67"/>
  <c r="J43" i="67"/>
  <c r="F42" i="67"/>
  <c r="S40" i="67"/>
  <c r="Q40" i="67"/>
  <c r="K40" i="67"/>
  <c r="J40" i="67"/>
  <c r="I40" i="67"/>
  <c r="H40" i="67"/>
  <c r="F39" i="67"/>
  <c r="P40" i="67" s="1"/>
  <c r="S37" i="67"/>
  <c r="Q37" i="67"/>
  <c r="P37" i="67"/>
  <c r="O37" i="67"/>
  <c r="I37" i="67"/>
  <c r="H37" i="67"/>
  <c r="F36" i="67"/>
  <c r="N37" i="67" s="1"/>
  <c r="P34" i="67"/>
  <c r="O34" i="67"/>
  <c r="F33" i="67"/>
  <c r="N31" i="67"/>
  <c r="M31" i="67"/>
  <c r="F30" i="67"/>
  <c r="S28" i="67"/>
  <c r="Q28" i="67"/>
  <c r="K28" i="67"/>
  <c r="J28" i="67"/>
  <c r="I28" i="67"/>
  <c r="H28" i="67"/>
  <c r="F27" i="67"/>
  <c r="P28" i="67" s="1"/>
  <c r="S25" i="67"/>
  <c r="Q25" i="67"/>
  <c r="P25" i="67"/>
  <c r="O25" i="67"/>
  <c r="I25" i="67"/>
  <c r="H25" i="67"/>
  <c r="F24" i="67"/>
  <c r="N25" i="67" s="1"/>
  <c r="N22" i="67"/>
  <c r="M22" i="67"/>
  <c r="F21" i="67"/>
  <c r="A21" i="67"/>
  <c r="A22" i="67" s="1"/>
  <c r="A24" i="67" s="1"/>
  <c r="A25" i="67" s="1"/>
  <c r="A27" i="67" s="1"/>
  <c r="A28" i="67" s="1"/>
  <c r="A30" i="67" s="1"/>
  <c r="A31" i="67" s="1"/>
  <c r="A33" i="67" s="1"/>
  <c r="A34" i="67" s="1"/>
  <c r="A36" i="67" s="1"/>
  <c r="A37" i="67" s="1"/>
  <c r="A39" i="67" s="1"/>
  <c r="A40" i="67" s="1"/>
  <c r="A42" i="67" s="1"/>
  <c r="A43" i="67" s="1"/>
  <c r="A45" i="67" s="1"/>
  <c r="A46" i="67" s="1"/>
  <c r="A48" i="67" s="1"/>
  <c r="A49" i="67" s="1"/>
  <c r="A65" i="67" s="1"/>
  <c r="A66" i="67" s="1"/>
  <c r="A68" i="67" s="1"/>
  <c r="A69" i="67" s="1"/>
  <c r="A71" i="67" s="1"/>
  <c r="A72" i="67" s="1"/>
  <c r="A74" i="67" s="1"/>
  <c r="A75" i="67" s="1"/>
  <c r="A77" i="67" s="1"/>
  <c r="A78" i="67" s="1"/>
  <c r="A80" i="67" s="1"/>
  <c r="A81" i="67" s="1"/>
  <c r="A83" i="67" s="1"/>
  <c r="A84" i="67" s="1"/>
  <c r="A86" i="67" s="1"/>
  <c r="A87" i="67" s="1"/>
  <c r="A89" i="67" s="1"/>
  <c r="A90" i="67" s="1"/>
  <c r="S19" i="67"/>
  <c r="O19" i="67"/>
  <c r="K19" i="67"/>
  <c r="J19" i="67"/>
  <c r="I19" i="67"/>
  <c r="A19" i="67"/>
  <c r="F18" i="67"/>
  <c r="Q19" i="67" s="1"/>
  <c r="A18" i="67"/>
  <c r="S16" i="67"/>
  <c r="Q16" i="67"/>
  <c r="P16" i="67"/>
  <c r="M16" i="67"/>
  <c r="K16" i="67"/>
  <c r="J16" i="67"/>
  <c r="I16" i="67"/>
  <c r="H16" i="67"/>
  <c r="A16" i="67"/>
  <c r="F15" i="67"/>
  <c r="O16" i="67" s="1"/>
  <c r="T94" i="66"/>
  <c r="N94" i="66"/>
  <c r="L94" i="66"/>
  <c r="J94" i="66"/>
  <c r="F93" i="66"/>
  <c r="H94" i="66" s="1"/>
  <c r="F90" i="66"/>
  <c r="R91" i="66" s="1"/>
  <c r="P88" i="66"/>
  <c r="N88" i="66"/>
  <c r="J88" i="66"/>
  <c r="H88" i="66"/>
  <c r="F87" i="66"/>
  <c r="T88" i="66" s="1"/>
  <c r="T85" i="66"/>
  <c r="P85" i="66"/>
  <c r="N85" i="66"/>
  <c r="L85" i="66"/>
  <c r="F84" i="66"/>
  <c r="J85" i="66" s="1"/>
  <c r="F81" i="66"/>
  <c r="L79" i="66"/>
  <c r="J79" i="66"/>
  <c r="H79" i="66"/>
  <c r="F78" i="66"/>
  <c r="T79" i="66" s="1"/>
  <c r="P76" i="66"/>
  <c r="N76" i="66"/>
  <c r="F75" i="66"/>
  <c r="T73" i="66"/>
  <c r="N73" i="66"/>
  <c r="L73" i="66"/>
  <c r="H73" i="66"/>
  <c r="F72" i="66"/>
  <c r="R73" i="66" s="1"/>
  <c r="N70" i="66"/>
  <c r="L70" i="66"/>
  <c r="J70" i="66"/>
  <c r="F69" i="66"/>
  <c r="H70" i="66" s="1"/>
  <c r="P67" i="66"/>
  <c r="F66" i="66"/>
  <c r="P64" i="66"/>
  <c r="N64" i="66"/>
  <c r="J64" i="66"/>
  <c r="H64" i="66"/>
  <c r="F63" i="66"/>
  <c r="T64" i="66" s="1"/>
  <c r="T50" i="66"/>
  <c r="P50" i="66"/>
  <c r="N50" i="66"/>
  <c r="L50" i="66"/>
  <c r="J50" i="66"/>
  <c r="H50" i="66"/>
  <c r="F49" i="66"/>
  <c r="R50" i="66" s="1"/>
  <c r="T47" i="66"/>
  <c r="F46" i="66"/>
  <c r="L44" i="66"/>
  <c r="J44" i="66"/>
  <c r="H44" i="66"/>
  <c r="F43" i="66"/>
  <c r="T44" i="66" s="1"/>
  <c r="P41" i="66"/>
  <c r="F40" i="66"/>
  <c r="T38" i="66"/>
  <c r="P38" i="66"/>
  <c r="N38" i="66"/>
  <c r="L38" i="66"/>
  <c r="H38" i="66"/>
  <c r="F37" i="66"/>
  <c r="R38" i="66" s="1"/>
  <c r="N35" i="66"/>
  <c r="L35" i="66"/>
  <c r="J35" i="66"/>
  <c r="F34" i="66"/>
  <c r="H35" i="66" s="1"/>
  <c r="F31" i="66"/>
  <c r="T32" i="66" s="1"/>
  <c r="P29" i="66"/>
  <c r="N29" i="66"/>
  <c r="J29" i="66"/>
  <c r="H29" i="66"/>
  <c r="F28" i="66"/>
  <c r="T29" i="66" s="1"/>
  <c r="T26" i="66"/>
  <c r="P26" i="66"/>
  <c r="N26" i="66"/>
  <c r="L26" i="66"/>
  <c r="J26" i="66"/>
  <c r="H26" i="66"/>
  <c r="F25" i="66"/>
  <c r="R26" i="66" s="1"/>
  <c r="T23" i="66"/>
  <c r="R23" i="66"/>
  <c r="F22" i="66"/>
  <c r="L20" i="66"/>
  <c r="J20" i="66"/>
  <c r="H20" i="66"/>
  <c r="F19" i="66"/>
  <c r="T20" i="66" s="1"/>
  <c r="R17" i="66"/>
  <c r="P17" i="66"/>
  <c r="F16" i="66"/>
  <c r="T14" i="66"/>
  <c r="H14" i="66"/>
  <c r="A14" i="66"/>
  <c r="A16" i="66" s="1"/>
  <c r="A17" i="66" s="1"/>
  <c r="A19" i="66" s="1"/>
  <c r="A20" i="66" s="1"/>
  <c r="A22" i="66" s="1"/>
  <c r="A23" i="66" s="1"/>
  <c r="A25" i="66" s="1"/>
  <c r="A26" i="66" s="1"/>
  <c r="A28" i="66" s="1"/>
  <c r="A29" i="66" s="1"/>
  <c r="A31" i="66" s="1"/>
  <c r="A32" i="66" s="1"/>
  <c r="A34" i="66" s="1"/>
  <c r="A35" i="66" s="1"/>
  <c r="A37" i="66" s="1"/>
  <c r="A38" i="66" s="1"/>
  <c r="A40" i="66" s="1"/>
  <c r="A41" i="66" s="1"/>
  <c r="A43" i="66" s="1"/>
  <c r="A44" i="66" s="1"/>
  <c r="A46" i="66" s="1"/>
  <c r="A47" i="66" s="1"/>
  <c r="A49" i="66" s="1"/>
  <c r="A50" i="66" s="1"/>
  <c r="A63" i="66" s="1"/>
  <c r="A64" i="66" s="1"/>
  <c r="A66" i="66" s="1"/>
  <c r="A67" i="66" s="1"/>
  <c r="A69" i="66" s="1"/>
  <c r="A70" i="66" s="1"/>
  <c r="A72" i="66" s="1"/>
  <c r="A73" i="66" s="1"/>
  <c r="A75" i="66" s="1"/>
  <c r="A76" i="66" s="1"/>
  <c r="A78" i="66" s="1"/>
  <c r="A79" i="66" s="1"/>
  <c r="A81" i="66" s="1"/>
  <c r="A82" i="66" s="1"/>
  <c r="A84" i="66" s="1"/>
  <c r="A85" i="66" s="1"/>
  <c r="A87" i="66" s="1"/>
  <c r="A88" i="66" s="1"/>
  <c r="A90" i="66" s="1"/>
  <c r="A91" i="66" s="1"/>
  <c r="A93" i="66" s="1"/>
  <c r="A94" i="66" s="1"/>
  <c r="F13" i="66"/>
  <c r="R14" i="66" s="1"/>
  <c r="F84" i="65"/>
  <c r="F81" i="65"/>
  <c r="F78" i="65"/>
  <c r="F75" i="65"/>
  <c r="F72" i="65"/>
  <c r="F69" i="65"/>
  <c r="F66" i="65"/>
  <c r="F63" i="65"/>
  <c r="F60" i="65"/>
  <c r="F46" i="65"/>
  <c r="F43" i="65"/>
  <c r="F40" i="65"/>
  <c r="F37" i="65"/>
  <c r="F34" i="65"/>
  <c r="F31" i="65"/>
  <c r="F28" i="65"/>
  <c r="F25" i="65"/>
  <c r="F22" i="65"/>
  <c r="F19" i="65"/>
  <c r="F16" i="65"/>
  <c r="A14" i="65"/>
  <c r="A16" i="65" s="1"/>
  <c r="A17" i="65" s="1"/>
  <c r="A19" i="65" s="1"/>
  <c r="A20" i="65" s="1"/>
  <c r="A22" i="65" s="1"/>
  <c r="A23" i="65" s="1"/>
  <c r="A25" i="65" s="1"/>
  <c r="A26" i="65" s="1"/>
  <c r="A28" i="65" s="1"/>
  <c r="A29" i="65" s="1"/>
  <c r="A31" i="65" s="1"/>
  <c r="A32" i="65" s="1"/>
  <c r="A34" i="65" s="1"/>
  <c r="A35" i="65" s="1"/>
  <c r="A37" i="65" s="1"/>
  <c r="A38" i="65" s="1"/>
  <c r="A40" i="65" s="1"/>
  <c r="A41" i="65" s="1"/>
  <c r="A43" i="65" s="1"/>
  <c r="A44" i="65" s="1"/>
  <c r="A46" i="65" s="1"/>
  <c r="A47" i="65" s="1"/>
  <c r="A60" i="65" s="1"/>
  <c r="A61" i="65" s="1"/>
  <c r="A63" i="65" s="1"/>
  <c r="A64" i="65" s="1"/>
  <c r="A66" i="65" s="1"/>
  <c r="A67" i="65" s="1"/>
  <c r="A69" i="65" s="1"/>
  <c r="A70" i="65" s="1"/>
  <c r="A72" i="65" s="1"/>
  <c r="A73" i="65" s="1"/>
  <c r="A75" i="65" s="1"/>
  <c r="A76" i="65" s="1"/>
  <c r="A78" i="65" s="1"/>
  <c r="A79" i="65" s="1"/>
  <c r="A81" i="65" s="1"/>
  <c r="A82" i="65" s="1"/>
  <c r="A84" i="65" s="1"/>
  <c r="A85" i="65" s="1"/>
  <c r="F13" i="65"/>
  <c r="H20" i="64"/>
  <c r="F19" i="64"/>
  <c r="R20" i="64" s="1"/>
  <c r="P17" i="64"/>
  <c r="L17" i="64"/>
  <c r="J17" i="64"/>
  <c r="H17" i="64"/>
  <c r="F16" i="64"/>
  <c r="R17" i="64" s="1"/>
  <c r="P14" i="64"/>
  <c r="N14" i="64"/>
  <c r="L14" i="64"/>
  <c r="J14" i="64"/>
  <c r="A14" i="64"/>
  <c r="A16" i="64" s="1"/>
  <c r="A17" i="64" s="1"/>
  <c r="A19" i="64" s="1"/>
  <c r="A20" i="64" s="1"/>
  <c r="F13" i="64"/>
  <c r="H14" i="64" s="1"/>
  <c r="N138" i="63"/>
  <c r="L138" i="63"/>
  <c r="J138" i="63"/>
  <c r="H138" i="63"/>
  <c r="F137" i="63"/>
  <c r="N135" i="63"/>
  <c r="L135" i="63"/>
  <c r="J135" i="63"/>
  <c r="H135" i="63"/>
  <c r="F134" i="63"/>
  <c r="N132" i="63"/>
  <c r="L132" i="63"/>
  <c r="J132" i="63"/>
  <c r="H132" i="63"/>
  <c r="F131" i="63"/>
  <c r="N129" i="63"/>
  <c r="L129" i="63"/>
  <c r="J129" i="63"/>
  <c r="H129" i="63"/>
  <c r="F128" i="63"/>
  <c r="N126" i="63"/>
  <c r="L126" i="63"/>
  <c r="J126" i="63"/>
  <c r="H126" i="63"/>
  <c r="F126" i="63" s="1"/>
  <c r="F125" i="63"/>
  <c r="N123" i="63"/>
  <c r="J123" i="63"/>
  <c r="H123" i="63"/>
  <c r="F122" i="63"/>
  <c r="L123" i="63" s="1"/>
  <c r="N120" i="63"/>
  <c r="L120" i="63"/>
  <c r="J120" i="63"/>
  <c r="F119" i="63"/>
  <c r="H120" i="63" s="1"/>
  <c r="F120" i="63" s="1"/>
  <c r="N117" i="63"/>
  <c r="L117" i="63"/>
  <c r="J117" i="63"/>
  <c r="H117" i="63"/>
  <c r="F117" i="63" s="1"/>
  <c r="F116" i="63"/>
  <c r="N114" i="63"/>
  <c r="L114" i="63"/>
  <c r="J114" i="63"/>
  <c r="H114" i="63"/>
  <c r="F114" i="63" s="1"/>
  <c r="F113" i="63"/>
  <c r="N111" i="63"/>
  <c r="L111" i="63"/>
  <c r="J111" i="63"/>
  <c r="H111" i="63"/>
  <c r="F111" i="63" s="1"/>
  <c r="F110" i="63"/>
  <c r="N108" i="63"/>
  <c r="L108" i="63"/>
  <c r="J108" i="63"/>
  <c r="H108" i="63"/>
  <c r="F108" i="63" s="1"/>
  <c r="F107" i="63"/>
  <c r="N105" i="63"/>
  <c r="L105" i="63"/>
  <c r="J105" i="63"/>
  <c r="H105" i="63"/>
  <c r="F105" i="63" s="1"/>
  <c r="F104" i="63"/>
  <c r="N91" i="63"/>
  <c r="L91" i="63"/>
  <c r="J91" i="63"/>
  <c r="H91" i="63"/>
  <c r="F91" i="63" s="1"/>
  <c r="F90" i="63"/>
  <c r="N88" i="63"/>
  <c r="L88" i="63"/>
  <c r="J88" i="63"/>
  <c r="H88" i="63"/>
  <c r="F88" i="63" s="1"/>
  <c r="F87" i="63"/>
  <c r="N85" i="63"/>
  <c r="L85" i="63"/>
  <c r="J85" i="63"/>
  <c r="H85" i="63"/>
  <c r="F85" i="63" s="1"/>
  <c r="F84" i="63"/>
  <c r="N82" i="63"/>
  <c r="L82" i="63"/>
  <c r="J82" i="63"/>
  <c r="H82" i="63"/>
  <c r="F82" i="63" s="1"/>
  <c r="F81" i="63"/>
  <c r="N79" i="63"/>
  <c r="L79" i="63"/>
  <c r="J79" i="63"/>
  <c r="H79" i="63"/>
  <c r="F79" i="63" s="1"/>
  <c r="F78" i="63"/>
  <c r="N76" i="63"/>
  <c r="L76" i="63"/>
  <c r="J76" i="63"/>
  <c r="H76" i="63"/>
  <c r="F76" i="63" s="1"/>
  <c r="F75" i="63"/>
  <c r="N73" i="63"/>
  <c r="L73" i="63"/>
  <c r="J73" i="63"/>
  <c r="H73" i="63"/>
  <c r="F73" i="63" s="1"/>
  <c r="F72" i="63"/>
  <c r="N70" i="63"/>
  <c r="L70" i="63"/>
  <c r="J70" i="63"/>
  <c r="H70" i="63"/>
  <c r="F70" i="63" s="1"/>
  <c r="F69" i="63"/>
  <c r="N67" i="63"/>
  <c r="L67" i="63"/>
  <c r="J67" i="63"/>
  <c r="H67" i="63"/>
  <c r="F67" i="63" s="1"/>
  <c r="F66" i="63"/>
  <c r="N64" i="63"/>
  <c r="L64" i="63"/>
  <c r="J64" i="63"/>
  <c r="H64" i="63"/>
  <c r="F64" i="63" s="1"/>
  <c r="F63" i="63"/>
  <c r="N61" i="63"/>
  <c r="L61" i="63"/>
  <c r="J61" i="63"/>
  <c r="H61" i="63"/>
  <c r="F61" i="63" s="1"/>
  <c r="F60" i="63"/>
  <c r="N47" i="63"/>
  <c r="L47" i="63"/>
  <c r="J47" i="63"/>
  <c r="H47" i="63"/>
  <c r="F47" i="63" s="1"/>
  <c r="F46" i="63"/>
  <c r="N44" i="63"/>
  <c r="L44" i="63"/>
  <c r="J44" i="63"/>
  <c r="H44" i="63"/>
  <c r="F44" i="63" s="1"/>
  <c r="F43" i="63"/>
  <c r="N41" i="63"/>
  <c r="L41" i="63"/>
  <c r="J41" i="63"/>
  <c r="H41" i="63"/>
  <c r="F41" i="63" s="1"/>
  <c r="F40" i="63"/>
  <c r="N38" i="63"/>
  <c r="L38" i="63"/>
  <c r="J38" i="63"/>
  <c r="H38" i="63"/>
  <c r="F38" i="63" s="1"/>
  <c r="F37" i="63"/>
  <c r="N35" i="63"/>
  <c r="L35" i="63"/>
  <c r="J35" i="63"/>
  <c r="H35" i="63"/>
  <c r="F35" i="63" s="1"/>
  <c r="F34" i="63"/>
  <c r="N32" i="63"/>
  <c r="L32" i="63"/>
  <c r="J32" i="63"/>
  <c r="H32" i="63"/>
  <c r="F32" i="63" s="1"/>
  <c r="F31" i="63"/>
  <c r="N29" i="63"/>
  <c r="L29" i="63"/>
  <c r="J29" i="63"/>
  <c r="H29" i="63"/>
  <c r="F29" i="63" s="1"/>
  <c r="F28" i="63"/>
  <c r="N26" i="63"/>
  <c r="L26" i="63"/>
  <c r="J26" i="63"/>
  <c r="H26" i="63"/>
  <c r="F26" i="63" s="1"/>
  <c r="F25" i="63"/>
  <c r="N23" i="63"/>
  <c r="L23" i="63"/>
  <c r="J23" i="63"/>
  <c r="H23" i="63"/>
  <c r="F23" i="63" s="1"/>
  <c r="F22" i="63"/>
  <c r="N20" i="63"/>
  <c r="L20" i="63"/>
  <c r="J20" i="63"/>
  <c r="H20" i="63"/>
  <c r="F20" i="63" s="1"/>
  <c r="F19" i="63"/>
  <c r="N17" i="63"/>
  <c r="L17" i="63"/>
  <c r="J17" i="63"/>
  <c r="H17" i="63"/>
  <c r="F17" i="63" s="1"/>
  <c r="F16" i="63"/>
  <c r="N14" i="63"/>
  <c r="L14" i="63"/>
  <c r="J14" i="63"/>
  <c r="H14" i="63"/>
  <c r="F14" i="63" s="1"/>
  <c r="A14" i="63"/>
  <c r="A16" i="63" s="1"/>
  <c r="A17" i="63" s="1"/>
  <c r="A19" i="63" s="1"/>
  <c r="A20" i="63" s="1"/>
  <c r="A22" i="63" s="1"/>
  <c r="A23" i="63" s="1"/>
  <c r="A25" i="63" s="1"/>
  <c r="A26" i="63" s="1"/>
  <c r="A28" i="63" s="1"/>
  <c r="A29" i="63" s="1"/>
  <c r="A31" i="63" s="1"/>
  <c r="A32" i="63" s="1"/>
  <c r="A34" i="63" s="1"/>
  <c r="A35" i="63" s="1"/>
  <c r="A37" i="63" s="1"/>
  <c r="A38" i="63" s="1"/>
  <c r="A40" i="63" s="1"/>
  <c r="A41" i="63" s="1"/>
  <c r="A43" i="63" s="1"/>
  <c r="A44" i="63" s="1"/>
  <c r="A46" i="63" s="1"/>
  <c r="A47" i="63" s="1"/>
  <c r="A60" i="63" s="1"/>
  <c r="A61" i="63" s="1"/>
  <c r="A63" i="63" s="1"/>
  <c r="A64" i="63" s="1"/>
  <c r="A66" i="63" s="1"/>
  <c r="A67" i="63" s="1"/>
  <c r="A69" i="63" s="1"/>
  <c r="A70" i="63" s="1"/>
  <c r="A72" i="63" s="1"/>
  <c r="A73" i="63" s="1"/>
  <c r="A75" i="63" s="1"/>
  <c r="A76" i="63" s="1"/>
  <c r="A78" i="63" s="1"/>
  <c r="A79" i="63" s="1"/>
  <c r="A81" i="63" s="1"/>
  <c r="A82" i="63" s="1"/>
  <c r="A84" i="63" s="1"/>
  <c r="A85" i="63" s="1"/>
  <c r="A87" i="63" s="1"/>
  <c r="A88" i="63" s="1"/>
  <c r="A90" i="63" s="1"/>
  <c r="A91" i="63" s="1"/>
  <c r="A104" i="63" s="1"/>
  <c r="A105" i="63" s="1"/>
  <c r="A107" i="63" s="1"/>
  <c r="A108" i="63" s="1"/>
  <c r="A110" i="63" s="1"/>
  <c r="A111" i="63" s="1"/>
  <c r="A113" i="63" s="1"/>
  <c r="A114" i="63" s="1"/>
  <c r="A116" i="63" s="1"/>
  <c r="A117" i="63" s="1"/>
  <c r="A119" i="63" s="1"/>
  <c r="A120" i="63" s="1"/>
  <c r="A122" i="63" s="1"/>
  <c r="A123" i="63" s="1"/>
  <c r="A125" i="63" s="1"/>
  <c r="A126" i="63" s="1"/>
  <c r="A128" i="63" s="1"/>
  <c r="A129" i="63" s="1"/>
  <c r="A131" i="63" s="1"/>
  <c r="A132" i="63" s="1"/>
  <c r="A134" i="63" s="1"/>
  <c r="A135" i="63" s="1"/>
  <c r="A137" i="63" s="1"/>
  <c r="A138" i="63" s="1"/>
  <c r="F13" i="63"/>
  <c r="J16" i="62"/>
  <c r="J23" i="62"/>
  <c r="J24" i="62"/>
  <c r="J25" i="62"/>
  <c r="F27" i="62"/>
  <c r="A13" i="62"/>
  <c r="A14" i="62" s="1"/>
  <c r="A16" i="62" s="1"/>
  <c r="A17" i="62" s="1"/>
  <c r="A18" i="62" s="1"/>
  <c r="A19" i="62" s="1"/>
  <c r="A20" i="62" s="1"/>
  <c r="A21" i="62" s="1"/>
  <c r="A23" i="62" s="1"/>
  <c r="A24" i="62" s="1"/>
  <c r="A25" i="62" s="1"/>
  <c r="A26" i="62" s="1"/>
  <c r="A27" i="62" s="1"/>
  <c r="F27" i="61"/>
  <c r="J12" i="61"/>
  <c r="A13" i="61"/>
  <c r="A14" i="61" s="1"/>
  <c r="A16" i="61" s="1"/>
  <c r="A17" i="61" s="1"/>
  <c r="A18" i="61" s="1"/>
  <c r="A19" i="61" s="1"/>
  <c r="A20" i="61" s="1"/>
  <c r="A21" i="61" s="1"/>
  <c r="A23" i="61" s="1"/>
  <c r="A24" i="61" s="1"/>
  <c r="A25" i="61" s="1"/>
  <c r="A26" i="61" s="1"/>
  <c r="A27" i="61" s="1"/>
  <c r="L79" i="68" l="1"/>
  <c r="M17" i="71"/>
  <c r="J29" i="71"/>
  <c r="L31" i="68"/>
  <c r="L29" i="71"/>
  <c r="J23" i="71"/>
  <c r="N29" i="71"/>
  <c r="L41" i="71"/>
  <c r="J77" i="71"/>
  <c r="K23" i="71"/>
  <c r="N41" i="71"/>
  <c r="L77" i="71"/>
  <c r="L23" i="71"/>
  <c r="M32" i="71"/>
  <c r="M77" i="71"/>
  <c r="N23" i="71"/>
  <c r="N77" i="71"/>
  <c r="F61" i="68"/>
  <c r="L62" i="68" s="1"/>
  <c r="F19" i="68"/>
  <c r="L20" i="68" s="1"/>
  <c r="F37" i="68"/>
  <c r="L38" i="68" s="1"/>
  <c r="F25" i="68"/>
  <c r="L26" i="68" s="1"/>
  <c r="J68" i="68"/>
  <c r="K68" i="68"/>
  <c r="F77" i="77"/>
  <c r="H77" i="77"/>
  <c r="B18" i="77"/>
  <c r="F75" i="76"/>
  <c r="F84" i="76" s="1"/>
  <c r="B18" i="76"/>
  <c r="H101" i="76"/>
  <c r="F88" i="76"/>
  <c r="F101" i="76" s="1"/>
  <c r="F57" i="73"/>
  <c r="F59" i="73" s="1"/>
  <c r="F62" i="73"/>
  <c r="F76" i="73" s="1"/>
  <c r="B17" i="73"/>
  <c r="B20" i="73"/>
  <c r="B22" i="73"/>
  <c r="F88" i="66"/>
  <c r="N29" i="65"/>
  <c r="L29" i="65"/>
  <c r="J29" i="65"/>
  <c r="H29" i="65"/>
  <c r="N64" i="65"/>
  <c r="L64" i="65"/>
  <c r="J64" i="65"/>
  <c r="H64" i="65"/>
  <c r="F64" i="65" s="1"/>
  <c r="N67" i="66"/>
  <c r="L67" i="66"/>
  <c r="J67" i="66"/>
  <c r="H67" i="66"/>
  <c r="S69" i="67"/>
  <c r="I69" i="67"/>
  <c r="Q69" i="67"/>
  <c r="H69" i="67"/>
  <c r="F69" i="67" s="1"/>
  <c r="P69" i="67"/>
  <c r="O69" i="67"/>
  <c r="N69" i="67"/>
  <c r="M69" i="67"/>
  <c r="K69" i="67"/>
  <c r="L23" i="68"/>
  <c r="K23" i="68"/>
  <c r="J23" i="68"/>
  <c r="F135" i="63"/>
  <c r="N14" i="65"/>
  <c r="L14" i="65"/>
  <c r="J14" i="65"/>
  <c r="H14" i="65"/>
  <c r="N38" i="65"/>
  <c r="L38" i="65"/>
  <c r="J38" i="65"/>
  <c r="H38" i="65"/>
  <c r="F38" i="65" s="1"/>
  <c r="N73" i="65"/>
  <c r="L73" i="65"/>
  <c r="J73" i="65"/>
  <c r="H73" i="65"/>
  <c r="L76" i="66"/>
  <c r="J76" i="66"/>
  <c r="H76" i="66"/>
  <c r="T76" i="66"/>
  <c r="P82" i="66"/>
  <c r="N82" i="66"/>
  <c r="L82" i="66"/>
  <c r="J82" i="66"/>
  <c r="H82" i="66"/>
  <c r="K22" i="67"/>
  <c r="S22" i="67"/>
  <c r="Q22" i="67"/>
  <c r="J22" i="67"/>
  <c r="I22" i="67"/>
  <c r="H22" i="67"/>
  <c r="P22" i="67"/>
  <c r="J69" i="67"/>
  <c r="F78" i="67"/>
  <c r="N32" i="65"/>
  <c r="L32" i="65"/>
  <c r="J32" i="65"/>
  <c r="H32" i="65"/>
  <c r="R67" i="66"/>
  <c r="J61" i="69"/>
  <c r="F132" i="63"/>
  <c r="N17" i="65"/>
  <c r="L17" i="65"/>
  <c r="J17" i="65"/>
  <c r="H17" i="65"/>
  <c r="N41" i="65"/>
  <c r="L41" i="65"/>
  <c r="J41" i="65"/>
  <c r="H41" i="65"/>
  <c r="F41" i="65" s="1"/>
  <c r="N76" i="65"/>
  <c r="L76" i="65"/>
  <c r="J76" i="65"/>
  <c r="H76" i="65"/>
  <c r="P32" i="66"/>
  <c r="L41" i="66"/>
  <c r="J41" i="66"/>
  <c r="H41" i="66"/>
  <c r="T41" i="66"/>
  <c r="P47" i="66"/>
  <c r="N47" i="66"/>
  <c r="L47" i="66"/>
  <c r="J47" i="66"/>
  <c r="H47" i="66"/>
  <c r="T67" i="66"/>
  <c r="R76" i="66"/>
  <c r="R82" i="66"/>
  <c r="O22" i="67"/>
  <c r="K26" i="68"/>
  <c r="U61" i="69"/>
  <c r="F14" i="64"/>
  <c r="N47" i="65"/>
  <c r="L47" i="65"/>
  <c r="J47" i="65"/>
  <c r="H47" i="65"/>
  <c r="N67" i="65"/>
  <c r="L67" i="65"/>
  <c r="J67" i="65"/>
  <c r="H67" i="65"/>
  <c r="F67" i="65" s="1"/>
  <c r="F123" i="63"/>
  <c r="N26" i="65"/>
  <c r="L26" i="65"/>
  <c r="J26" i="65"/>
  <c r="H26" i="65"/>
  <c r="N61" i="65"/>
  <c r="L61" i="65"/>
  <c r="J61" i="65"/>
  <c r="H61" i="65"/>
  <c r="N85" i="65"/>
  <c r="L85" i="65"/>
  <c r="J85" i="65"/>
  <c r="H85" i="65"/>
  <c r="R32" i="66"/>
  <c r="N41" i="66"/>
  <c r="F50" i="66"/>
  <c r="T82" i="66"/>
  <c r="P91" i="66"/>
  <c r="K46" i="67"/>
  <c r="J46" i="67"/>
  <c r="S46" i="67"/>
  <c r="I46" i="67"/>
  <c r="Q46" i="67"/>
  <c r="H46" i="67"/>
  <c r="P46" i="67"/>
  <c r="O46" i="67"/>
  <c r="N46" i="67"/>
  <c r="M46" i="67"/>
  <c r="N70" i="69"/>
  <c r="V70" i="69"/>
  <c r="S70" i="69"/>
  <c r="K70" i="69"/>
  <c r="R70" i="69"/>
  <c r="J70" i="69"/>
  <c r="Q70" i="69"/>
  <c r="I70" i="69"/>
  <c r="M70" i="69"/>
  <c r="L70" i="69"/>
  <c r="H70" i="69"/>
  <c r="U70" i="69"/>
  <c r="P70" i="69"/>
  <c r="O70" i="69"/>
  <c r="N35" i="65"/>
  <c r="L35" i="65"/>
  <c r="J35" i="65"/>
  <c r="H35" i="65"/>
  <c r="N70" i="65"/>
  <c r="L70" i="65"/>
  <c r="J70" i="65"/>
  <c r="H70" i="65"/>
  <c r="F70" i="65" s="1"/>
  <c r="L17" i="66"/>
  <c r="J17" i="66"/>
  <c r="H17" i="66"/>
  <c r="T17" i="66"/>
  <c r="P23" i="66"/>
  <c r="N23" i="66"/>
  <c r="L23" i="66"/>
  <c r="J23" i="66"/>
  <c r="H23" i="66"/>
  <c r="S49" i="69"/>
  <c r="K49" i="69"/>
  <c r="R49" i="69"/>
  <c r="J49" i="69"/>
  <c r="Q49" i="69"/>
  <c r="I49" i="69"/>
  <c r="P49" i="69"/>
  <c r="H49" i="69"/>
  <c r="J40" i="68"/>
  <c r="O49" i="69"/>
  <c r="N49" i="69"/>
  <c r="M49" i="69"/>
  <c r="L49" i="69"/>
  <c r="N23" i="65"/>
  <c r="L23" i="65"/>
  <c r="J23" i="65"/>
  <c r="H23" i="65"/>
  <c r="N82" i="65"/>
  <c r="L82" i="65"/>
  <c r="J82" i="65"/>
  <c r="H82" i="65"/>
  <c r="F82" i="65" s="1"/>
  <c r="N32" i="66"/>
  <c r="L32" i="66"/>
  <c r="J32" i="66"/>
  <c r="H32" i="66"/>
  <c r="Q61" i="69"/>
  <c r="I61" i="69"/>
  <c r="P61" i="69"/>
  <c r="H61" i="69"/>
  <c r="O61" i="69"/>
  <c r="N61" i="69"/>
  <c r="S61" i="69"/>
  <c r="R61" i="69"/>
  <c r="M61" i="69"/>
  <c r="L61" i="69"/>
  <c r="K61" i="69"/>
  <c r="F20" i="66"/>
  <c r="N91" i="66"/>
  <c r="L91" i="66"/>
  <c r="J91" i="66"/>
  <c r="H91" i="66"/>
  <c r="F138" i="63"/>
  <c r="F129" i="63"/>
  <c r="N20" i="65"/>
  <c r="L20" i="65"/>
  <c r="J20" i="65"/>
  <c r="H20" i="65"/>
  <c r="N44" i="65"/>
  <c r="L44" i="65"/>
  <c r="J44" i="65"/>
  <c r="H44" i="65"/>
  <c r="N79" i="65"/>
  <c r="L79" i="65"/>
  <c r="J79" i="65"/>
  <c r="H79" i="65"/>
  <c r="N17" i="66"/>
  <c r="F26" i="66"/>
  <c r="R41" i="66"/>
  <c r="R47" i="66"/>
  <c r="T91" i="66"/>
  <c r="J64" i="68"/>
  <c r="F73" i="68"/>
  <c r="J74" i="68" s="1"/>
  <c r="R14" i="64"/>
  <c r="N17" i="64"/>
  <c r="F17" i="64" s="1"/>
  <c r="J20" i="64"/>
  <c r="F20" i="64" s="1"/>
  <c r="J14" i="66"/>
  <c r="F14" i="66" s="1"/>
  <c r="N20" i="66"/>
  <c r="L29" i="66"/>
  <c r="F29" i="66" s="1"/>
  <c r="P35" i="66"/>
  <c r="J38" i="66"/>
  <c r="F38" i="66" s="1"/>
  <c r="N44" i="66"/>
  <c r="F44" i="66" s="1"/>
  <c r="L64" i="66"/>
  <c r="P70" i="66"/>
  <c r="F70" i="66" s="1"/>
  <c r="J73" i="66"/>
  <c r="F73" i="66" s="1"/>
  <c r="N79" i="66"/>
  <c r="R85" i="66"/>
  <c r="L88" i="66"/>
  <c r="P94" i="66"/>
  <c r="F94" i="66" s="1"/>
  <c r="M19" i="67"/>
  <c r="K34" i="67"/>
  <c r="J34" i="67"/>
  <c r="S34" i="67"/>
  <c r="I34" i="67"/>
  <c r="Q34" i="67"/>
  <c r="H34" i="67"/>
  <c r="S43" i="67"/>
  <c r="I43" i="67"/>
  <c r="Q43" i="67"/>
  <c r="H43" i="67"/>
  <c r="P43" i="67"/>
  <c r="O43" i="67"/>
  <c r="J20" i="68"/>
  <c r="O17" i="69"/>
  <c r="S26" i="69"/>
  <c r="K26" i="69"/>
  <c r="R26" i="69"/>
  <c r="J26" i="69"/>
  <c r="Q26" i="69"/>
  <c r="I26" i="69"/>
  <c r="P26" i="69"/>
  <c r="H26" i="69"/>
  <c r="J28" i="68"/>
  <c r="V26" i="69"/>
  <c r="Q52" i="69"/>
  <c r="I52" i="69"/>
  <c r="P52" i="69"/>
  <c r="H52" i="69"/>
  <c r="J55" i="68"/>
  <c r="O52" i="69"/>
  <c r="N52" i="69"/>
  <c r="V52" i="69"/>
  <c r="L20" i="64"/>
  <c r="L14" i="66"/>
  <c r="P20" i="66"/>
  <c r="R35" i="66"/>
  <c r="P44" i="66"/>
  <c r="R70" i="66"/>
  <c r="P79" i="66"/>
  <c r="F79" i="66" s="1"/>
  <c r="R94" i="66"/>
  <c r="N19" i="67"/>
  <c r="F40" i="67"/>
  <c r="L14" i="68"/>
  <c r="K14" i="68"/>
  <c r="J14" i="68"/>
  <c r="K20" i="68"/>
  <c r="J52" i="69"/>
  <c r="N20" i="64"/>
  <c r="N14" i="66"/>
  <c r="R20" i="66"/>
  <c r="T35" i="66"/>
  <c r="F35" i="66" s="1"/>
  <c r="R44" i="66"/>
  <c r="T70" i="66"/>
  <c r="R79" i="66"/>
  <c r="S31" i="67"/>
  <c r="I31" i="67"/>
  <c r="Q31" i="67"/>
  <c r="H31" i="67"/>
  <c r="P31" i="67"/>
  <c r="O31" i="67"/>
  <c r="K84" i="67"/>
  <c r="J84" i="67"/>
  <c r="S84" i="67"/>
  <c r="I84" i="67"/>
  <c r="Q84" i="67"/>
  <c r="H84" i="67"/>
  <c r="K71" i="68"/>
  <c r="J71" i="68"/>
  <c r="S17" i="69"/>
  <c r="K17" i="69"/>
  <c r="R17" i="69"/>
  <c r="J17" i="69"/>
  <c r="Q17" i="69"/>
  <c r="I17" i="69"/>
  <c r="P17" i="69"/>
  <c r="H17" i="69"/>
  <c r="V17" i="69"/>
  <c r="Q29" i="69"/>
  <c r="I29" i="69"/>
  <c r="P29" i="69"/>
  <c r="H29" i="69"/>
  <c r="J31" i="68"/>
  <c r="O29" i="69"/>
  <c r="N29" i="69"/>
  <c r="V29" i="69"/>
  <c r="K52" i="69"/>
  <c r="P20" i="64"/>
  <c r="P14" i="66"/>
  <c r="R29" i="66"/>
  <c r="R64" i="66"/>
  <c r="P73" i="66"/>
  <c r="H85" i="66"/>
  <c r="F85" i="66" s="1"/>
  <c r="R88" i="66"/>
  <c r="N16" i="67"/>
  <c r="F16" i="67" s="1"/>
  <c r="P19" i="67"/>
  <c r="J31" i="67"/>
  <c r="M34" i="67"/>
  <c r="M43" i="67"/>
  <c r="F90" i="67"/>
  <c r="F34" i="68"/>
  <c r="K35" i="68" s="1"/>
  <c r="F58" i="68"/>
  <c r="J59" i="68" s="1"/>
  <c r="L71" i="68"/>
  <c r="F79" i="68"/>
  <c r="L80" i="68" s="1"/>
  <c r="L26" i="69"/>
  <c r="J29" i="69"/>
  <c r="L52" i="69"/>
  <c r="U73" i="69"/>
  <c r="L73" i="69"/>
  <c r="S73" i="69"/>
  <c r="K73" i="69"/>
  <c r="R73" i="69"/>
  <c r="Q73" i="69"/>
  <c r="I73" i="69"/>
  <c r="P73" i="69"/>
  <c r="H73" i="69"/>
  <c r="O73" i="69"/>
  <c r="N73" i="69"/>
  <c r="M73" i="69"/>
  <c r="J73" i="69"/>
  <c r="J76" i="68"/>
  <c r="H19" i="67"/>
  <c r="F19" i="67" s="1"/>
  <c r="K31" i="67"/>
  <c r="N34" i="67"/>
  <c r="N43" i="67"/>
  <c r="K72" i="67"/>
  <c r="J72" i="67"/>
  <c r="S72" i="67"/>
  <c r="I72" i="67"/>
  <c r="Q72" i="67"/>
  <c r="H72" i="67"/>
  <c r="S81" i="67"/>
  <c r="I81" i="67"/>
  <c r="Q81" i="67"/>
  <c r="H81" i="67"/>
  <c r="P81" i="67"/>
  <c r="O81" i="67"/>
  <c r="L17" i="68"/>
  <c r="K17" i="68"/>
  <c r="J17" i="68"/>
  <c r="Q20" i="69"/>
  <c r="I20" i="69"/>
  <c r="P20" i="69"/>
  <c r="H20" i="69"/>
  <c r="O20" i="69"/>
  <c r="N20" i="69"/>
  <c r="V20" i="69"/>
  <c r="M26" i="69"/>
  <c r="K29" i="69"/>
  <c r="F32" i="69"/>
  <c r="M52" i="69"/>
  <c r="S58" i="69"/>
  <c r="K58" i="69"/>
  <c r="R58" i="69"/>
  <c r="J58" i="69"/>
  <c r="Q58" i="69"/>
  <c r="I58" i="69"/>
  <c r="P58" i="69"/>
  <c r="H58" i="69"/>
  <c r="V58" i="69"/>
  <c r="V73" i="69"/>
  <c r="J25" i="67"/>
  <c r="F25" i="67" s="1"/>
  <c r="M28" i="67"/>
  <c r="F28" i="67" s="1"/>
  <c r="J37" i="67"/>
  <c r="F37" i="67" s="1"/>
  <c r="M40" i="67"/>
  <c r="J49" i="67"/>
  <c r="F49" i="67" s="1"/>
  <c r="M66" i="67"/>
  <c r="F66" i="67" s="1"/>
  <c r="J75" i="67"/>
  <c r="M78" i="67"/>
  <c r="J87" i="67"/>
  <c r="F87" i="67" s="1"/>
  <c r="M90" i="67"/>
  <c r="J14" i="69"/>
  <c r="R14" i="69"/>
  <c r="L32" i="69"/>
  <c r="U32" i="69"/>
  <c r="J35" i="69"/>
  <c r="R35" i="69"/>
  <c r="K25" i="67"/>
  <c r="N28" i="67"/>
  <c r="K37" i="67"/>
  <c r="N40" i="67"/>
  <c r="K49" i="67"/>
  <c r="N66" i="67"/>
  <c r="K75" i="67"/>
  <c r="N78" i="67"/>
  <c r="K87" i="67"/>
  <c r="N90" i="67"/>
  <c r="K14" i="69"/>
  <c r="S14" i="69"/>
  <c r="M32" i="69"/>
  <c r="V32" i="69"/>
  <c r="K35" i="69"/>
  <c r="S35" i="69"/>
  <c r="O64" i="69"/>
  <c r="N64" i="69"/>
  <c r="M64" i="69"/>
  <c r="F64" i="69" s="1"/>
  <c r="N26" i="71"/>
  <c r="M26" i="71"/>
  <c r="L26" i="71"/>
  <c r="K26" i="71"/>
  <c r="J26" i="71"/>
  <c r="M25" i="67"/>
  <c r="O28" i="67"/>
  <c r="M37" i="67"/>
  <c r="O40" i="67"/>
  <c r="M49" i="67"/>
  <c r="O66" i="67"/>
  <c r="M75" i="67"/>
  <c r="O78" i="67"/>
  <c r="M87" i="67"/>
  <c r="O90" i="67"/>
  <c r="L14" i="69"/>
  <c r="U14" i="69"/>
  <c r="N32" i="69"/>
  <c r="L35" i="69"/>
  <c r="U35" i="69"/>
  <c r="U29" i="72"/>
  <c r="L29" i="72"/>
  <c r="S29" i="72"/>
  <c r="K29" i="72"/>
  <c r="AB29" i="72"/>
  <c r="R29" i="72"/>
  <c r="J29" i="72"/>
  <c r="AA29" i="72"/>
  <c r="Q29" i="72"/>
  <c r="I29" i="72"/>
  <c r="Z29" i="72"/>
  <c r="P29" i="72"/>
  <c r="H29" i="72"/>
  <c r="Y29" i="72"/>
  <c r="O29" i="72"/>
  <c r="W29" i="72"/>
  <c r="N29" i="72"/>
  <c r="M14" i="69"/>
  <c r="M35" i="69"/>
  <c r="Q64" i="69"/>
  <c r="N59" i="71"/>
  <c r="M59" i="71"/>
  <c r="L59" i="71"/>
  <c r="K59" i="71"/>
  <c r="J59" i="71"/>
  <c r="M29" i="72"/>
  <c r="K14" i="70"/>
  <c r="S14" i="70"/>
  <c r="I17" i="70"/>
  <c r="F17" i="70" s="1"/>
  <c r="Q17" i="70"/>
  <c r="O20" i="70"/>
  <c r="M23" i="70"/>
  <c r="V23" i="70"/>
  <c r="K26" i="70"/>
  <c r="S26" i="70"/>
  <c r="I29" i="70"/>
  <c r="F29" i="70" s="1"/>
  <c r="Q29" i="70"/>
  <c r="O32" i="70"/>
  <c r="M35" i="70"/>
  <c r="V35" i="70"/>
  <c r="K49" i="70"/>
  <c r="S49" i="70"/>
  <c r="I52" i="70"/>
  <c r="Q52" i="70"/>
  <c r="O55" i="70"/>
  <c r="M58" i="70"/>
  <c r="V58" i="70"/>
  <c r="K61" i="70"/>
  <c r="S61" i="70"/>
  <c r="I64" i="70"/>
  <c r="F64" i="70" s="1"/>
  <c r="Q64" i="70"/>
  <c r="O67" i="70"/>
  <c r="M70" i="70"/>
  <c r="V70" i="70"/>
  <c r="K73" i="70"/>
  <c r="S73" i="70"/>
  <c r="I76" i="70"/>
  <c r="Q76" i="70"/>
  <c r="N17" i="71"/>
  <c r="N32" i="71"/>
  <c r="M41" i="71"/>
  <c r="I14" i="72"/>
  <c r="F14" i="72" s="1"/>
  <c r="Q14" i="72"/>
  <c r="AA14" i="72"/>
  <c r="J17" i="72"/>
  <c r="R17" i="72"/>
  <c r="AB17" i="72"/>
  <c r="K20" i="72"/>
  <c r="S20" i="72"/>
  <c r="L23" i="72"/>
  <c r="U23" i="72"/>
  <c r="M26" i="72"/>
  <c r="V26" i="72"/>
  <c r="O32" i="72"/>
  <c r="Y32" i="72"/>
  <c r="H35" i="72"/>
  <c r="P35" i="72"/>
  <c r="Z35" i="72"/>
  <c r="I50" i="72"/>
  <c r="Q50" i="72"/>
  <c r="AA50" i="72"/>
  <c r="J53" i="72"/>
  <c r="R53" i="72"/>
  <c r="AB53" i="72"/>
  <c r="K56" i="72"/>
  <c r="S56" i="72"/>
  <c r="L59" i="72"/>
  <c r="U59" i="72"/>
  <c r="M76" i="69"/>
  <c r="V76" i="69"/>
  <c r="M23" i="72"/>
  <c r="V23" i="72"/>
  <c r="M59" i="72"/>
  <c r="V59" i="72"/>
  <c r="L67" i="69"/>
  <c r="F67" i="69" s="1"/>
  <c r="U67" i="69"/>
  <c r="N76" i="69"/>
  <c r="M14" i="70"/>
  <c r="V14" i="70"/>
  <c r="K17" i="70"/>
  <c r="S17" i="70"/>
  <c r="I20" i="70"/>
  <c r="F20" i="70" s="1"/>
  <c r="Q20" i="70"/>
  <c r="O23" i="70"/>
  <c r="M26" i="70"/>
  <c r="V26" i="70"/>
  <c r="K29" i="70"/>
  <c r="S29" i="70"/>
  <c r="I32" i="70"/>
  <c r="F32" i="70" s="1"/>
  <c r="Q32" i="70"/>
  <c r="O35" i="70"/>
  <c r="M49" i="70"/>
  <c r="V49" i="70"/>
  <c r="K52" i="70"/>
  <c r="S52" i="70"/>
  <c r="I55" i="70"/>
  <c r="F55" i="70" s="1"/>
  <c r="Q55" i="70"/>
  <c r="O58" i="70"/>
  <c r="M61" i="70"/>
  <c r="V61" i="70"/>
  <c r="K64" i="70"/>
  <c r="S64" i="70"/>
  <c r="M73" i="70"/>
  <c r="V73" i="70"/>
  <c r="L17" i="72"/>
  <c r="U17" i="72"/>
  <c r="M20" i="72"/>
  <c r="V20" i="72"/>
  <c r="N23" i="72"/>
  <c r="W23" i="72"/>
  <c r="K50" i="72"/>
  <c r="S50" i="72"/>
  <c r="L53" i="72"/>
  <c r="U53" i="72"/>
  <c r="M56" i="72"/>
  <c r="V56" i="72"/>
  <c r="N59" i="72"/>
  <c r="W59" i="72"/>
  <c r="M67" i="69"/>
  <c r="O76" i="69"/>
  <c r="N14" i="70"/>
  <c r="L17" i="70"/>
  <c r="U17" i="70"/>
  <c r="J20" i="70"/>
  <c r="R20" i="70"/>
  <c r="H23" i="70"/>
  <c r="P23" i="70"/>
  <c r="N26" i="70"/>
  <c r="L29" i="70"/>
  <c r="U29" i="70"/>
  <c r="J32" i="70"/>
  <c r="R32" i="70"/>
  <c r="H35" i="70"/>
  <c r="P35" i="70"/>
  <c r="N49" i="70"/>
  <c r="L52" i="70"/>
  <c r="U52" i="70"/>
  <c r="J55" i="70"/>
  <c r="R55" i="70"/>
  <c r="H58" i="70"/>
  <c r="P58" i="70"/>
  <c r="N61" i="70"/>
  <c r="L64" i="70"/>
  <c r="U64" i="70"/>
  <c r="R67" i="70"/>
  <c r="H70" i="70"/>
  <c r="F70" i="70" s="1"/>
  <c r="P70" i="70"/>
  <c r="N73" i="70"/>
  <c r="L76" i="70"/>
  <c r="U76" i="70"/>
  <c r="M17" i="72"/>
  <c r="V17" i="72"/>
  <c r="N20" i="72"/>
  <c r="W20" i="72"/>
  <c r="O23" i="72"/>
  <c r="Y23" i="72"/>
  <c r="M53" i="72"/>
  <c r="V53" i="72"/>
  <c r="N56" i="72"/>
  <c r="W56" i="72"/>
  <c r="O59" i="72"/>
  <c r="Y59" i="72"/>
  <c r="O14" i="70"/>
  <c r="M17" i="70"/>
  <c r="V17" i="70"/>
  <c r="K20" i="70"/>
  <c r="S20" i="70"/>
  <c r="I23" i="70"/>
  <c r="Q23" i="70"/>
  <c r="O26" i="70"/>
  <c r="M29" i="70"/>
  <c r="V29" i="70"/>
  <c r="K32" i="70"/>
  <c r="S32" i="70"/>
  <c r="I35" i="70"/>
  <c r="Q35" i="70"/>
  <c r="O49" i="70"/>
  <c r="M52" i="70"/>
  <c r="F52" i="70" s="1"/>
  <c r="V52" i="70"/>
  <c r="K55" i="70"/>
  <c r="S55" i="70"/>
  <c r="I58" i="70"/>
  <c r="Q58" i="70"/>
  <c r="O61" i="70"/>
  <c r="M64" i="70"/>
  <c r="V64" i="70"/>
  <c r="K67" i="70"/>
  <c r="F67" i="70" s="1"/>
  <c r="S67" i="70"/>
  <c r="I70" i="70"/>
  <c r="Q70" i="70"/>
  <c r="O73" i="70"/>
  <c r="M76" i="70"/>
  <c r="V76" i="70"/>
  <c r="F76" i="70" s="1"/>
  <c r="J17" i="71"/>
  <c r="K29" i="71"/>
  <c r="F29" i="71" s="1"/>
  <c r="J32" i="71"/>
  <c r="M14" i="72"/>
  <c r="V14" i="72"/>
  <c r="N17" i="72"/>
  <c r="W17" i="72"/>
  <c r="O20" i="72"/>
  <c r="Y20" i="72"/>
  <c r="H23" i="72"/>
  <c r="P23" i="72"/>
  <c r="Z23" i="72"/>
  <c r="M50" i="72"/>
  <c r="V50" i="72"/>
  <c r="N53" i="72"/>
  <c r="W53" i="72"/>
  <c r="O56" i="72"/>
  <c r="Y56" i="72"/>
  <c r="H59" i="72"/>
  <c r="P59" i="72"/>
  <c r="Z59" i="72"/>
  <c r="Q76" i="69"/>
  <c r="H14" i="70"/>
  <c r="P14" i="70"/>
  <c r="N17" i="70"/>
  <c r="L20" i="70"/>
  <c r="U20" i="70"/>
  <c r="J23" i="70"/>
  <c r="R23" i="70"/>
  <c r="H26" i="70"/>
  <c r="P26" i="70"/>
  <c r="N29" i="70"/>
  <c r="L32" i="70"/>
  <c r="U32" i="70"/>
  <c r="J35" i="70"/>
  <c r="R35" i="70"/>
  <c r="H49" i="70"/>
  <c r="P49" i="70"/>
  <c r="N52" i="70"/>
  <c r="L55" i="70"/>
  <c r="U55" i="70"/>
  <c r="J58" i="70"/>
  <c r="R58" i="70"/>
  <c r="H61" i="70"/>
  <c r="P61" i="70"/>
  <c r="N64" i="70"/>
  <c r="H73" i="70"/>
  <c r="P73" i="70"/>
  <c r="K17" i="71"/>
  <c r="K32" i="71"/>
  <c r="J41" i="71"/>
  <c r="N14" i="72"/>
  <c r="W14" i="72"/>
  <c r="O17" i="72"/>
  <c r="Y17" i="72"/>
  <c r="H20" i="72"/>
  <c r="P20" i="72"/>
  <c r="Z20" i="72"/>
  <c r="I23" i="72"/>
  <c r="Q23" i="72"/>
  <c r="AA23" i="72"/>
  <c r="AB26" i="72"/>
  <c r="M35" i="72"/>
  <c r="V35" i="72"/>
  <c r="N50" i="72"/>
  <c r="F50" i="72" s="1"/>
  <c r="W50" i="72"/>
  <c r="O53" i="72"/>
  <c r="Y53" i="72"/>
  <c r="H56" i="72"/>
  <c r="P56" i="72"/>
  <c r="Z56" i="72"/>
  <c r="I59" i="72"/>
  <c r="Q59" i="72"/>
  <c r="AA59" i="72"/>
  <c r="J76" i="69"/>
  <c r="F76" i="69" s="1"/>
  <c r="I14" i="70"/>
  <c r="M20" i="70"/>
  <c r="K23" i="70"/>
  <c r="I26" i="70"/>
  <c r="M32" i="70"/>
  <c r="K35" i="70"/>
  <c r="I49" i="70"/>
  <c r="M55" i="70"/>
  <c r="K58" i="70"/>
  <c r="I61" i="70"/>
  <c r="M67" i="70"/>
  <c r="K70" i="70"/>
  <c r="I73" i="70"/>
  <c r="O14" i="72"/>
  <c r="H17" i="72"/>
  <c r="P17" i="72"/>
  <c r="I20" i="72"/>
  <c r="Q20" i="72"/>
  <c r="J23" i="72"/>
  <c r="R23" i="72"/>
  <c r="K26" i="72"/>
  <c r="F26" i="72" s="1"/>
  <c r="M32" i="72"/>
  <c r="F32" i="72" s="1"/>
  <c r="N35" i="72"/>
  <c r="O50" i="72"/>
  <c r="H53" i="72"/>
  <c r="P53" i="72"/>
  <c r="I56" i="72"/>
  <c r="Q56" i="72"/>
  <c r="J59" i="72"/>
  <c r="R59" i="72"/>
  <c r="O27" i="62"/>
  <c r="AE27" i="62"/>
  <c r="W27" i="62"/>
  <c r="V27" i="62"/>
  <c r="Y27" i="61"/>
  <c r="AG27" i="61"/>
  <c r="Q27" i="61"/>
  <c r="AF27" i="61"/>
  <c r="R27" i="61"/>
  <c r="AD27" i="61"/>
  <c r="AG27" i="62"/>
  <c r="Y27" i="62"/>
  <c r="Q27" i="62"/>
  <c r="AC27" i="62"/>
  <c r="U27" i="62"/>
  <c r="P27" i="62"/>
  <c r="AA27" i="62"/>
  <c r="S27" i="62"/>
  <c r="AD27" i="62"/>
  <c r="P27" i="61"/>
  <c r="V27" i="61"/>
  <c r="Z27" i="62"/>
  <c r="R27" i="62"/>
  <c r="AB27" i="62"/>
  <c r="T27" i="62"/>
  <c r="D27" i="61"/>
  <c r="X27" i="61"/>
  <c r="AC27" i="61"/>
  <c r="U27" i="61"/>
  <c r="AF27" i="62"/>
  <c r="X27" i="62"/>
  <c r="N27" i="61"/>
  <c r="AH27" i="61"/>
  <c r="Z27" i="61"/>
  <c r="AE27" i="61"/>
  <c r="W27" i="61"/>
  <c r="O27" i="61"/>
  <c r="N27" i="62"/>
  <c r="AB27" i="61"/>
  <c r="T27" i="61"/>
  <c r="AA27" i="61"/>
  <c r="S27" i="61"/>
  <c r="F77" i="71" l="1"/>
  <c r="J62" i="68"/>
  <c r="F23" i="71"/>
  <c r="F41" i="71"/>
  <c r="F32" i="71"/>
  <c r="K62" i="68"/>
  <c r="J38" i="68"/>
  <c r="K38" i="68"/>
  <c r="J26" i="68"/>
  <c r="F26" i="68" s="1"/>
  <c r="L59" i="68"/>
  <c r="K59" i="68"/>
  <c r="F23" i="68"/>
  <c r="F14" i="68"/>
  <c r="K80" i="68"/>
  <c r="J80" i="68"/>
  <c r="J35" i="68"/>
  <c r="F68" i="68"/>
  <c r="F71" i="68"/>
  <c r="B19" i="77"/>
  <c r="B19" i="76"/>
  <c r="B23" i="73"/>
  <c r="F59" i="72"/>
  <c r="F58" i="70"/>
  <c r="F20" i="69"/>
  <c r="F72" i="67"/>
  <c r="F73" i="69"/>
  <c r="F52" i="69"/>
  <c r="F20" i="68"/>
  <c r="F79" i="65"/>
  <c r="F20" i="65"/>
  <c r="F49" i="69"/>
  <c r="F46" i="67"/>
  <c r="F61" i="65"/>
  <c r="F22" i="67"/>
  <c r="F73" i="65"/>
  <c r="F14" i="65"/>
  <c r="F17" i="72"/>
  <c r="F23" i="72"/>
  <c r="F26" i="71"/>
  <c r="F14" i="69"/>
  <c r="F58" i="69"/>
  <c r="F23" i="66"/>
  <c r="L35" i="68"/>
  <c r="F64" i="66"/>
  <c r="F44" i="65"/>
  <c r="F85" i="65"/>
  <c r="F26" i="65"/>
  <c r="F76" i="66"/>
  <c r="F17" i="71"/>
  <c r="F41" i="66"/>
  <c r="F14" i="70"/>
  <c r="F81" i="67"/>
  <c r="F84" i="67"/>
  <c r="F31" i="67"/>
  <c r="F28" i="68"/>
  <c r="J29" i="68" s="1"/>
  <c r="F47" i="66"/>
  <c r="F61" i="69"/>
  <c r="F73" i="70"/>
  <c r="F35" i="72"/>
  <c r="F26" i="70"/>
  <c r="F35" i="69"/>
  <c r="F31" i="68"/>
  <c r="J32" i="68" s="1"/>
  <c r="F56" i="72"/>
  <c r="F49" i="70"/>
  <c r="F75" i="67"/>
  <c r="F29" i="69"/>
  <c r="F26" i="69"/>
  <c r="L74" i="68"/>
  <c r="K74" i="68"/>
  <c r="F74" i="68" s="1"/>
  <c r="F91" i="66"/>
  <c r="F35" i="65"/>
  <c r="F70" i="69"/>
  <c r="F47" i="65"/>
  <c r="F32" i="65"/>
  <c r="F82" i="66"/>
  <c r="F20" i="72"/>
  <c r="F76" i="68"/>
  <c r="J77" i="68" s="1"/>
  <c r="F17" i="69"/>
  <c r="F43" i="67"/>
  <c r="F29" i="72"/>
  <c r="F23" i="70"/>
  <c r="F53" i="72"/>
  <c r="F61" i="70"/>
  <c r="F35" i="70"/>
  <c r="F59" i="71"/>
  <c r="F17" i="68"/>
  <c r="F55" i="68"/>
  <c r="J56" i="68" s="1"/>
  <c r="F62" i="68"/>
  <c r="F34" i="67"/>
  <c r="F64" i="68"/>
  <c r="F32" i="66"/>
  <c r="F23" i="65"/>
  <c r="F40" i="68"/>
  <c r="J41" i="68" s="1"/>
  <c r="F17" i="66"/>
  <c r="F76" i="65"/>
  <c r="F17" i="65"/>
  <c r="F67" i="66"/>
  <c r="F29" i="65"/>
  <c r="AC27" i="60"/>
  <c r="AB27" i="60"/>
  <c r="J16" i="61"/>
  <c r="F38" i="68" l="1"/>
  <c r="F59" i="68"/>
  <c r="F35" i="68"/>
  <c r="F80" i="68"/>
  <c r="B20" i="77"/>
  <c r="B20" i="76"/>
  <c r="B24" i="73"/>
  <c r="B25" i="73"/>
  <c r="B27" i="73" s="1"/>
  <c r="L65" i="68"/>
  <c r="K65" i="68"/>
  <c r="J65" i="68"/>
  <c r="K41" i="68"/>
  <c r="L41" i="68"/>
  <c r="K29" i="68"/>
  <c r="L29" i="68"/>
  <c r="K77" i="68"/>
  <c r="L77" i="68"/>
  <c r="K32" i="68"/>
  <c r="L32" i="68"/>
  <c r="L56" i="68"/>
  <c r="K56" i="68"/>
  <c r="AH27" i="60"/>
  <c r="A13" i="60"/>
  <c r="A14" i="60" s="1"/>
  <c r="A16" i="60" s="1"/>
  <c r="A17" i="60" s="1"/>
  <c r="A18" i="60" s="1"/>
  <c r="A19" i="60" s="1"/>
  <c r="A20" i="60" s="1"/>
  <c r="A21" i="60" s="1"/>
  <c r="A23" i="60" s="1"/>
  <c r="A24" i="60" s="1"/>
  <c r="A25" i="60" s="1"/>
  <c r="A26" i="60" s="1"/>
  <c r="A27" i="60" s="1"/>
  <c r="R28" i="59"/>
  <c r="R29" i="59"/>
  <c r="R30" i="59"/>
  <c r="R31" i="59"/>
  <c r="R32" i="59"/>
  <c r="R33" i="59"/>
  <c r="R27" i="59"/>
  <c r="R21" i="59"/>
  <c r="R22" i="59"/>
  <c r="R23" i="59"/>
  <c r="R20" i="59"/>
  <c r="R12" i="59"/>
  <c r="R13" i="59"/>
  <c r="R14" i="59"/>
  <c r="R15" i="59"/>
  <c r="R16" i="59"/>
  <c r="R11" i="59"/>
  <c r="R33" i="55"/>
  <c r="R32" i="55"/>
  <c r="R31" i="55"/>
  <c r="R30" i="55"/>
  <c r="R29" i="55"/>
  <c r="R28" i="55"/>
  <c r="R27" i="55"/>
  <c r="R24" i="55"/>
  <c r="R23" i="55"/>
  <c r="R22" i="55"/>
  <c r="R21" i="55"/>
  <c r="R20" i="55"/>
  <c r="R16" i="55"/>
  <c r="R15" i="55"/>
  <c r="R14" i="55"/>
  <c r="R17" i="55" s="1"/>
  <c r="R13" i="55"/>
  <c r="R12" i="55"/>
  <c r="R11" i="55"/>
  <c r="R28" i="41"/>
  <c r="R29" i="41"/>
  <c r="R30" i="41"/>
  <c r="R31" i="41"/>
  <c r="R32" i="41"/>
  <c r="R33" i="41"/>
  <c r="R27" i="41"/>
  <c r="R21" i="41"/>
  <c r="R22" i="41"/>
  <c r="R23" i="41"/>
  <c r="R20" i="41"/>
  <c r="R12" i="41"/>
  <c r="R13" i="41"/>
  <c r="R14" i="41"/>
  <c r="R15" i="41"/>
  <c r="R16" i="41"/>
  <c r="R11" i="41"/>
  <c r="A37" i="5"/>
  <c r="F41" i="68" l="1"/>
  <c r="F65" i="68"/>
  <c r="F56" i="68"/>
  <c r="F29" i="68"/>
  <c r="F32" i="68"/>
  <c r="F77" i="68"/>
  <c r="B22" i="77"/>
  <c r="B21" i="77"/>
  <c r="B21" i="76"/>
  <c r="B28" i="73"/>
  <c r="B31" i="73"/>
  <c r="B30" i="73"/>
  <c r="R34" i="55"/>
  <c r="B23" i="77" l="1"/>
  <c r="B22" i="76"/>
  <c r="B33" i="73"/>
  <c r="B32" i="73"/>
  <c r="F24" i="59"/>
  <c r="F17" i="59"/>
  <c r="B24" i="77" l="1"/>
  <c r="B23" i="76"/>
  <c r="B24" i="76"/>
  <c r="B36" i="73"/>
  <c r="F24" i="58"/>
  <c r="F17" i="58"/>
  <c r="F24" i="57"/>
  <c r="F17" i="57"/>
  <c r="I52" i="56"/>
  <c r="M50" i="56"/>
  <c r="M49" i="56"/>
  <c r="M48" i="56"/>
  <c r="M41" i="56"/>
  <c r="I24" i="56"/>
  <c r="I17" i="56"/>
  <c r="A12" i="59"/>
  <c r="A13" i="59" s="1"/>
  <c r="A14" i="59" s="1"/>
  <c r="A15" i="59" s="1"/>
  <c r="A16" i="59" s="1"/>
  <c r="A17" i="59" s="1"/>
  <c r="A20" i="59" s="1"/>
  <c r="A21" i="59" s="1"/>
  <c r="A22" i="59" s="1"/>
  <c r="A23" i="59" s="1"/>
  <c r="A24" i="59" s="1"/>
  <c r="A27" i="59" s="1"/>
  <c r="A28" i="59" s="1"/>
  <c r="A29" i="59" s="1"/>
  <c r="A30" i="59" s="1"/>
  <c r="A31" i="59" s="1"/>
  <c r="A32" i="59" s="1"/>
  <c r="A33" i="59" s="1"/>
  <c r="A34" i="59" s="1"/>
  <c r="A12" i="58"/>
  <c r="A13" i="58" s="1"/>
  <c r="A14" i="58" s="1"/>
  <c r="A15" i="58" s="1"/>
  <c r="A16" i="58" s="1"/>
  <c r="A17" i="58" s="1"/>
  <c r="A20" i="58" s="1"/>
  <c r="A21" i="58" s="1"/>
  <c r="A22" i="58" s="1"/>
  <c r="A23" i="58" s="1"/>
  <c r="A24" i="58" s="1"/>
  <c r="A27" i="58" s="1"/>
  <c r="A28" i="58" s="1"/>
  <c r="A29" i="58" s="1"/>
  <c r="A30" i="58" s="1"/>
  <c r="A31" i="58" s="1"/>
  <c r="A32" i="58" s="1"/>
  <c r="A33" i="58" s="1"/>
  <c r="A34" i="58" s="1"/>
  <c r="A37" i="58" s="1"/>
  <c r="A38" i="58" s="1"/>
  <c r="A39" i="58" s="1"/>
  <c r="A41" i="58" s="1"/>
  <c r="A42" i="58" s="1"/>
  <c r="A43" i="58" s="1"/>
  <c r="A44" i="58" s="1"/>
  <c r="A45" i="58" s="1"/>
  <c r="A46" i="58" s="1"/>
  <c r="A48" i="58" s="1"/>
  <c r="A49" i="58" s="1"/>
  <c r="A50" i="58" s="1"/>
  <c r="A51" i="58" s="1"/>
  <c r="A52" i="58" s="1"/>
  <c r="A54" i="58" s="1"/>
  <c r="A12" i="57"/>
  <c r="A13" i="57" s="1"/>
  <c r="A14" i="57" s="1"/>
  <c r="A15" i="57" s="1"/>
  <c r="A16" i="57" s="1"/>
  <c r="A17" i="57" s="1"/>
  <c r="A20" i="57" s="1"/>
  <c r="A21" i="57" s="1"/>
  <c r="A22" i="57" s="1"/>
  <c r="A23" i="57" s="1"/>
  <c r="A24" i="57" s="1"/>
  <c r="A27" i="57" s="1"/>
  <c r="A28" i="57" s="1"/>
  <c r="A29" i="57" s="1"/>
  <c r="A30" i="57" s="1"/>
  <c r="A31" i="57" s="1"/>
  <c r="A32" i="57" s="1"/>
  <c r="A33" i="57" s="1"/>
  <c r="A34" i="57" s="1"/>
  <c r="A37" i="57" s="1"/>
  <c r="A38" i="57" s="1"/>
  <c r="A39" i="57" s="1"/>
  <c r="A41" i="57" s="1"/>
  <c r="A42" i="57" s="1"/>
  <c r="A43" i="57" s="1"/>
  <c r="A44" i="57" s="1"/>
  <c r="A45" i="57" s="1"/>
  <c r="A46" i="57" s="1"/>
  <c r="A48" i="57" s="1"/>
  <c r="A49" i="57" s="1"/>
  <c r="A50" i="57" s="1"/>
  <c r="A51" i="57" s="1"/>
  <c r="A52" i="57" s="1"/>
  <c r="B12" i="56"/>
  <c r="B13" i="56" s="1"/>
  <c r="B14" i="56" s="1"/>
  <c r="B15" i="56" s="1"/>
  <c r="B16" i="56" s="1"/>
  <c r="B17" i="56" s="1"/>
  <c r="B20" i="56" s="1"/>
  <c r="B21" i="56" s="1"/>
  <c r="B22" i="56" s="1"/>
  <c r="B23" i="56" s="1"/>
  <c r="B24" i="56" s="1"/>
  <c r="B27" i="56" s="1"/>
  <c r="B28" i="56" s="1"/>
  <c r="B29" i="56" s="1"/>
  <c r="B30" i="56" s="1"/>
  <c r="B31" i="56" s="1"/>
  <c r="B32" i="56" s="1"/>
  <c r="B33" i="56" s="1"/>
  <c r="B34" i="56" s="1"/>
  <c r="B37" i="56" s="1"/>
  <c r="B38" i="56" s="1"/>
  <c r="B39" i="56" s="1"/>
  <c r="B41" i="56" s="1"/>
  <c r="B42" i="56" s="1"/>
  <c r="B43" i="56" s="1"/>
  <c r="B44" i="56" s="1"/>
  <c r="B45" i="56" s="1"/>
  <c r="B46" i="56" s="1"/>
  <c r="B48" i="56" s="1"/>
  <c r="B49" i="56" s="1"/>
  <c r="B50" i="56" s="1"/>
  <c r="B51" i="56" s="1"/>
  <c r="B52" i="56" s="1"/>
  <c r="B54" i="56" s="1"/>
  <c r="F34" i="55"/>
  <c r="F24" i="55"/>
  <c r="J17" i="55"/>
  <c r="F17" i="55"/>
  <c r="A12" i="55"/>
  <c r="A13" i="55" s="1"/>
  <c r="A14" i="55" s="1"/>
  <c r="A15" i="55" s="1"/>
  <c r="A16" i="55" s="1"/>
  <c r="A17" i="55" s="1"/>
  <c r="A20" i="55" s="1"/>
  <c r="A21" i="55" s="1"/>
  <c r="A22" i="55" s="1"/>
  <c r="A23" i="55" s="1"/>
  <c r="A24" i="55" s="1"/>
  <c r="A27" i="55" s="1"/>
  <c r="A28" i="55" s="1"/>
  <c r="A29" i="55" s="1"/>
  <c r="A30" i="55" s="1"/>
  <c r="A31" i="55" s="1"/>
  <c r="A32" i="55" s="1"/>
  <c r="A33" i="55" s="1"/>
  <c r="A34" i="55" s="1"/>
  <c r="J47" i="54"/>
  <c r="J40" i="54"/>
  <c r="A12" i="54"/>
  <c r="A13" i="54" s="1"/>
  <c r="A14" i="54" s="1"/>
  <c r="A15" i="54" s="1"/>
  <c r="A16" i="54" s="1"/>
  <c r="A17" i="54" s="1"/>
  <c r="A20" i="54" s="1"/>
  <c r="A21" i="54" s="1"/>
  <c r="A22" i="54" s="1"/>
  <c r="A23" i="54" s="1"/>
  <c r="A24" i="54" s="1"/>
  <c r="A27" i="54" s="1"/>
  <c r="A28" i="54" s="1"/>
  <c r="A29" i="54" s="1"/>
  <c r="A30" i="54" s="1"/>
  <c r="A31" i="54" s="1"/>
  <c r="A32" i="54" s="1"/>
  <c r="A33" i="54" s="1"/>
  <c r="A34" i="54" s="1"/>
  <c r="A37" i="54" s="1"/>
  <c r="A38" i="54" s="1"/>
  <c r="A39" i="54" s="1"/>
  <c r="A41" i="54" s="1"/>
  <c r="A42" i="54" s="1"/>
  <c r="A43" i="54" s="1"/>
  <c r="A44" i="54" s="1"/>
  <c r="A45" i="54" s="1"/>
  <c r="A46" i="54" s="1"/>
  <c r="A48" i="54" s="1"/>
  <c r="A49" i="54" s="1"/>
  <c r="A50" i="54" s="1"/>
  <c r="A51" i="54" s="1"/>
  <c r="A52" i="54" s="1"/>
  <c r="A54" i="54" s="1"/>
  <c r="J47" i="53"/>
  <c r="J40" i="53"/>
  <c r="A12" i="53"/>
  <c r="A13" i="53" s="1"/>
  <c r="A14" i="53" s="1"/>
  <c r="A15" i="53" s="1"/>
  <c r="A16" i="53" s="1"/>
  <c r="A17" i="53" s="1"/>
  <c r="A20" i="53" s="1"/>
  <c r="A21" i="53" s="1"/>
  <c r="A22" i="53" s="1"/>
  <c r="A23" i="53" s="1"/>
  <c r="A24" i="53" s="1"/>
  <c r="A27" i="53" s="1"/>
  <c r="A28" i="53" s="1"/>
  <c r="A29" i="53" s="1"/>
  <c r="A30" i="53" s="1"/>
  <c r="A31" i="53" s="1"/>
  <c r="A32" i="53" s="1"/>
  <c r="A33" i="53" s="1"/>
  <c r="A34" i="53" s="1"/>
  <c r="A37" i="53" s="1"/>
  <c r="A38" i="53" s="1"/>
  <c r="A39" i="53" s="1"/>
  <c r="A41" i="53" s="1"/>
  <c r="A42" i="53" s="1"/>
  <c r="A43" i="53" s="1"/>
  <c r="A44" i="53" s="1"/>
  <c r="A45" i="53" s="1"/>
  <c r="A46" i="53" s="1"/>
  <c r="A48" i="53" s="1"/>
  <c r="A49" i="53" s="1"/>
  <c r="A50" i="53" s="1"/>
  <c r="A51" i="53" s="1"/>
  <c r="A52" i="53" s="1"/>
  <c r="B25" i="77" l="1"/>
  <c r="B25" i="76"/>
  <c r="B37" i="73"/>
  <c r="B40" i="73" s="1"/>
  <c r="B42" i="73" s="1"/>
  <c r="B43" i="73" s="1"/>
  <c r="B44" i="73"/>
  <c r="B45" i="73" s="1"/>
  <c r="B47" i="73" s="1"/>
  <c r="B48" i="73" s="1"/>
  <c r="B50" i="73" s="1"/>
  <c r="B51" i="73" s="1"/>
  <c r="B52" i="73" s="1"/>
  <c r="B53" i="73" s="1"/>
  <c r="B54" i="73" s="1"/>
  <c r="B57" i="73" s="1"/>
  <c r="F54" i="55"/>
  <c r="A37" i="59"/>
  <c r="A38" i="59" s="1"/>
  <c r="A39" i="59" s="1"/>
  <c r="A41" i="59" s="1"/>
  <c r="A42" i="59" s="1"/>
  <c r="A43" i="59" s="1"/>
  <c r="A44" i="59" s="1"/>
  <c r="A45" i="59" s="1"/>
  <c r="A46" i="59" s="1"/>
  <c r="A48" i="59" s="1"/>
  <c r="A49" i="59" s="1"/>
  <c r="A50" i="59" s="1"/>
  <c r="A51" i="59" s="1"/>
  <c r="A52" i="59" s="1"/>
  <c r="A54" i="59"/>
  <c r="A37" i="55"/>
  <c r="A38" i="55" s="1"/>
  <c r="A39" i="55" s="1"/>
  <c r="A41" i="55" s="1"/>
  <c r="A42" i="55" s="1"/>
  <c r="A43" i="55" s="1"/>
  <c r="A44" i="55" s="1"/>
  <c r="A45" i="55" s="1"/>
  <c r="A46" i="55" s="1"/>
  <c r="A48" i="55" s="1"/>
  <c r="A49" i="55" s="1"/>
  <c r="A50" i="55" s="1"/>
  <c r="A51" i="55" s="1"/>
  <c r="A52" i="55" s="1"/>
  <c r="A54" i="55"/>
  <c r="F24" i="54"/>
  <c r="N17" i="55"/>
  <c r="O17" i="55"/>
  <c r="P17" i="55"/>
  <c r="Q17" i="55"/>
  <c r="B26" i="77" l="1"/>
  <c r="B27" i="77" s="1"/>
  <c r="B28" i="77" s="1"/>
  <c r="B29" i="77" s="1"/>
  <c r="B30" i="77" s="1"/>
  <c r="B31" i="77" s="1"/>
  <c r="B34" i="77" s="1"/>
  <c r="B35" i="77" s="1"/>
  <c r="B36" i="77" s="1"/>
  <c r="B37" i="77" s="1"/>
  <c r="B38" i="77" s="1"/>
  <c r="B39" i="77" s="1"/>
  <c r="B40" i="77" s="1"/>
  <c r="B41" i="77" s="1"/>
  <c r="B42" i="77" s="1"/>
  <c r="B43" i="77" s="1"/>
  <c r="B46" i="77" s="1"/>
  <c r="B47" i="77" s="1"/>
  <c r="B48" i="77" s="1"/>
  <c r="B49" i="77" s="1"/>
  <c r="B50" i="77" s="1"/>
  <c r="B51" i="77" s="1"/>
  <c r="B52" i="77" s="1"/>
  <c r="B55" i="77" s="1"/>
  <c r="B56" i="77" s="1"/>
  <c r="B57" i="77" s="1"/>
  <c r="B59" i="77" s="1"/>
  <c r="B63" i="77" s="1"/>
  <c r="B65" i="77" s="1"/>
  <c r="B66" i="77" s="1"/>
  <c r="B67" i="77" s="1"/>
  <c r="B68" i="77" s="1"/>
  <c r="B70" i="77" s="1"/>
  <c r="B71" i="77" s="1"/>
  <c r="B73" i="77" s="1"/>
  <c r="B74" i="77" s="1"/>
  <c r="B75" i="77" s="1"/>
  <c r="B76" i="77" s="1"/>
  <c r="B77" i="77" s="1"/>
  <c r="B28" i="76"/>
  <c r="B58" i="73"/>
  <c r="B59" i="73" s="1"/>
  <c r="B62" i="73" s="1"/>
  <c r="B65" i="73"/>
  <c r="B64" i="73"/>
  <c r="B66" i="73" s="1"/>
  <c r="B67" i="73" s="1"/>
  <c r="B69" i="73" s="1"/>
  <c r="B70" i="73" s="1"/>
  <c r="B72" i="73" s="1"/>
  <c r="B73" i="73" s="1"/>
  <c r="B74" i="73" s="1"/>
  <c r="B75" i="73" s="1"/>
  <c r="B76" i="73" s="1"/>
  <c r="B12" i="52"/>
  <c r="B13" i="52" s="1"/>
  <c r="B14" i="52" s="1"/>
  <c r="B15" i="52" s="1"/>
  <c r="B16" i="52" s="1"/>
  <c r="B17" i="52" s="1"/>
  <c r="B20" i="52" s="1"/>
  <c r="B21" i="52" s="1"/>
  <c r="B22" i="52" s="1"/>
  <c r="B23" i="52" s="1"/>
  <c r="B24" i="52" s="1"/>
  <c r="B27" i="52" s="1"/>
  <c r="B28" i="52" s="1"/>
  <c r="B29" i="52" s="1"/>
  <c r="B30" i="52" s="1"/>
  <c r="B31" i="52" s="1"/>
  <c r="B32" i="52" s="1"/>
  <c r="B33" i="52" s="1"/>
  <c r="B34" i="52" s="1"/>
  <c r="B37" i="52" s="1"/>
  <c r="B38" i="52" s="1"/>
  <c r="B39" i="52" s="1"/>
  <c r="B41" i="52" s="1"/>
  <c r="B42" i="52" s="1"/>
  <c r="B43" i="52" s="1"/>
  <c r="B44" i="52" s="1"/>
  <c r="B45" i="52" s="1"/>
  <c r="B46" i="52" s="1"/>
  <c r="B48" i="52" s="1"/>
  <c r="B49" i="52" s="1"/>
  <c r="B50" i="52" s="1"/>
  <c r="B51" i="52" s="1"/>
  <c r="B52" i="52" s="1"/>
  <c r="B54" i="52" s="1"/>
  <c r="B29" i="76" l="1"/>
  <c r="AB43" i="5"/>
  <c r="AB41" i="5"/>
  <c r="AB39" i="5"/>
  <c r="AB37" i="5"/>
  <c r="AB36" i="5"/>
  <c r="AB35" i="5"/>
  <c r="AB33" i="5"/>
  <c r="AB32" i="5"/>
  <c r="AB31" i="5"/>
  <c r="AB30" i="5"/>
  <c r="AB29" i="5"/>
  <c r="AB28" i="5"/>
  <c r="AB27" i="5"/>
  <c r="AB24" i="5"/>
  <c r="AB23" i="5"/>
  <c r="AB22" i="5"/>
  <c r="AB19" i="5"/>
  <c r="AB17" i="5"/>
  <c r="AB15" i="5"/>
  <c r="B30" i="76" l="1"/>
  <c r="B31" i="76" s="1"/>
  <c r="B32" i="76" s="1"/>
  <c r="B33" i="76" s="1"/>
  <c r="B34" i="76" s="1"/>
  <c r="B35" i="76" s="1"/>
  <c r="B36" i="76"/>
  <c r="B37" i="76" s="1"/>
  <c r="B40" i="76" s="1"/>
  <c r="B41" i="76" s="1"/>
  <c r="B42" i="76" s="1"/>
  <c r="B43" i="76" s="1"/>
  <c r="B44" i="76" s="1"/>
  <c r="B45" i="76" s="1"/>
  <c r="B46" i="76" s="1"/>
  <c r="B47" i="76" s="1"/>
  <c r="B48" i="76" s="1"/>
  <c r="B49" i="76" s="1"/>
  <c r="B50" i="76" s="1"/>
  <c r="B51" i="76" s="1"/>
  <c r="B52" i="76" s="1"/>
  <c r="B53" i="76" s="1"/>
  <c r="B54" i="76" s="1"/>
  <c r="B55" i="76" s="1"/>
  <c r="B56" i="76" s="1"/>
  <c r="B57" i="76" s="1"/>
  <c r="B58" i="76" s="1"/>
  <c r="B61" i="76" s="1"/>
  <c r="B62" i="76" s="1"/>
  <c r="B63" i="76" s="1"/>
  <c r="B64" i="76" s="1"/>
  <c r="B65" i="76" s="1"/>
  <c r="B66" i="76" s="1"/>
  <c r="B67" i="76" s="1"/>
  <c r="B68" i="76" s="1"/>
  <c r="B69" i="76" s="1"/>
  <c r="B70" i="76" s="1"/>
  <c r="B71" i="76" s="1"/>
  <c r="B72" i="76" s="1"/>
  <c r="B73" i="76" s="1"/>
  <c r="B75" i="76" s="1"/>
  <c r="B78" i="76" s="1"/>
  <c r="B79" i="76" s="1"/>
  <c r="B80" i="76" s="1"/>
  <c r="B81" i="76" s="1"/>
  <c r="B82" i="76" s="1"/>
  <c r="B83" i="76" s="1"/>
  <c r="B84" i="76" s="1"/>
  <c r="B88" i="76" s="1"/>
  <c r="B90" i="76" s="1"/>
  <c r="B91" i="76" s="1"/>
  <c r="B92" i="76" s="1"/>
  <c r="B93" i="76" s="1"/>
  <c r="B95" i="76" s="1"/>
  <c r="B96" i="76" s="1"/>
  <c r="B98" i="76" s="1"/>
  <c r="B99" i="76" s="1"/>
  <c r="B100" i="76" s="1"/>
  <c r="B101" i="76" s="1"/>
  <c r="H178" i="51"/>
  <c r="H110" i="51"/>
  <c r="H104" i="51"/>
  <c r="H89" i="51"/>
  <c r="H75" i="51"/>
  <c r="H79" i="51" s="1"/>
  <c r="H53" i="51"/>
  <c r="H57" i="51" s="1"/>
  <c r="H31" i="51"/>
  <c r="H35" i="51" s="1"/>
  <c r="B19" i="5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3" i="51" s="1"/>
  <c r="B35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5" i="51" s="1"/>
  <c r="B57" i="51" s="1"/>
  <c r="B62" i="51" s="1"/>
  <c r="B63" i="51" s="1"/>
  <c r="B64" i="51" s="1"/>
  <c r="B65" i="51" s="1"/>
  <c r="B66" i="51" s="1"/>
  <c r="B67" i="51" s="1"/>
  <c r="B68" i="51" s="1"/>
  <c r="B69" i="51" s="1"/>
  <c r="B70" i="51" s="1"/>
  <c r="B71" i="51" s="1"/>
  <c r="B72" i="51" s="1"/>
  <c r="B73" i="51" s="1"/>
  <c r="B74" i="51" s="1"/>
  <c r="B75" i="51" s="1"/>
  <c r="B77" i="51" s="1"/>
  <c r="B79" i="51" s="1"/>
  <c r="B84" i="51" s="1"/>
  <c r="B85" i="51" s="1"/>
  <c r="B86" i="51" s="1"/>
  <c r="B87" i="51" s="1"/>
  <c r="B88" i="51" s="1"/>
  <c r="B89" i="51" s="1"/>
  <c r="B92" i="51" s="1"/>
  <c r="B95" i="51" s="1"/>
  <c r="B97" i="51" s="1"/>
  <c r="B102" i="51" s="1"/>
  <c r="B103" i="51" s="1"/>
  <c r="B104" i="51" s="1"/>
  <c r="B108" i="51" s="1"/>
  <c r="B109" i="51" s="1"/>
  <c r="B110" i="51" s="1"/>
  <c r="B116" i="51" s="1"/>
  <c r="B117" i="51" s="1"/>
  <c r="B118" i="51" s="1"/>
  <c r="B119" i="51" s="1"/>
  <c r="B120" i="51" s="1"/>
  <c r="B121" i="51" s="1"/>
  <c r="B122" i="51" s="1"/>
  <c r="B124" i="51" s="1"/>
  <c r="B125" i="51" s="1"/>
  <c r="B126" i="51" s="1"/>
  <c r="B127" i="51" s="1"/>
  <c r="B128" i="51" s="1"/>
  <c r="B129" i="51" s="1"/>
  <c r="B130" i="51" s="1"/>
  <c r="B131" i="51" s="1"/>
  <c r="B133" i="51" s="1"/>
  <c r="B134" i="51" s="1"/>
  <c r="B135" i="51" s="1"/>
  <c r="B136" i="51" s="1"/>
  <c r="B138" i="51" s="1"/>
  <c r="B139" i="51" s="1"/>
  <c r="B140" i="51" s="1"/>
  <c r="B141" i="51" s="1"/>
  <c r="B142" i="51" s="1"/>
  <c r="B143" i="51" s="1"/>
  <c r="B145" i="51" s="1"/>
  <c r="B147" i="51" s="1"/>
  <c r="B148" i="51" s="1"/>
  <c r="B149" i="51" s="1"/>
  <c r="B151" i="51" s="1"/>
  <c r="B152" i="51" s="1"/>
  <c r="B153" i="51" s="1"/>
  <c r="B154" i="51" s="1"/>
  <c r="B155" i="51" s="1"/>
  <c r="B156" i="51" s="1"/>
  <c r="B157" i="51" s="1"/>
  <c r="B159" i="51" s="1"/>
  <c r="B160" i="51" s="1"/>
  <c r="B162" i="51" s="1"/>
  <c r="B164" i="51" s="1"/>
  <c r="B170" i="51" s="1"/>
  <c r="B171" i="51" s="1"/>
  <c r="B172" i="51" s="1"/>
  <c r="B173" i="51" s="1"/>
  <c r="B174" i="51" s="1"/>
  <c r="B175" i="51" s="1"/>
  <c r="B176" i="51" s="1"/>
  <c r="B178" i="51" s="1"/>
  <c r="B180" i="51" s="1"/>
  <c r="AF179" i="50"/>
  <c r="H178" i="50"/>
  <c r="AF177" i="50"/>
  <c r="AF169" i="50"/>
  <c r="AF168" i="50"/>
  <c r="AF167" i="50"/>
  <c r="AF166" i="50"/>
  <c r="AF165" i="50"/>
  <c r="AF163" i="50"/>
  <c r="H162" i="50"/>
  <c r="AF161" i="50"/>
  <c r="AF158" i="50"/>
  <c r="AF150" i="50"/>
  <c r="AF146" i="50"/>
  <c r="AF144" i="50"/>
  <c r="AF137" i="50"/>
  <c r="AF132" i="50"/>
  <c r="AF123" i="50"/>
  <c r="AF115" i="50"/>
  <c r="AF114" i="50"/>
  <c r="AF113" i="50"/>
  <c r="AF112" i="50"/>
  <c r="AF111" i="50"/>
  <c r="H110" i="50"/>
  <c r="AF107" i="50"/>
  <c r="AF106" i="50"/>
  <c r="AF105" i="50"/>
  <c r="H104" i="50"/>
  <c r="AF101" i="50"/>
  <c r="AF100" i="50"/>
  <c r="AD99" i="50"/>
  <c r="AF99" i="50" s="1"/>
  <c r="AF98" i="50"/>
  <c r="AD98" i="50"/>
  <c r="AF96" i="50"/>
  <c r="AF94" i="50"/>
  <c r="AF93" i="50"/>
  <c r="AF91" i="50"/>
  <c r="AF90" i="50"/>
  <c r="H89" i="50"/>
  <c r="AF83" i="50"/>
  <c r="AF82" i="50"/>
  <c r="AF81" i="50"/>
  <c r="AF80" i="50"/>
  <c r="H79" i="50"/>
  <c r="AF78" i="50"/>
  <c r="AF76" i="50"/>
  <c r="H75" i="50"/>
  <c r="AF61" i="50"/>
  <c r="AF59" i="50"/>
  <c r="AF58" i="50"/>
  <c r="AF56" i="50"/>
  <c r="AF54" i="50"/>
  <c r="H53" i="50"/>
  <c r="H57" i="50" s="1"/>
  <c r="AF39" i="50"/>
  <c r="AF37" i="50"/>
  <c r="AF36" i="50"/>
  <c r="H35" i="50"/>
  <c r="AF34" i="50"/>
  <c r="AF32" i="50"/>
  <c r="H31" i="50"/>
  <c r="B20" i="50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B19" i="50"/>
  <c r="AF17" i="50"/>
  <c r="H178" i="49"/>
  <c r="H89" i="49"/>
  <c r="B19" i="49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  <c r="B30" i="49" s="1"/>
  <c r="B31" i="49" s="1"/>
  <c r="B33" i="49" s="1"/>
  <c r="B35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5" i="49" s="1"/>
  <c r="B57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7" i="49" s="1"/>
  <c r="B79" i="49" s="1"/>
  <c r="B84" i="49" s="1"/>
  <c r="B85" i="49" s="1"/>
  <c r="B86" i="49" s="1"/>
  <c r="B87" i="49" s="1"/>
  <c r="B88" i="49" s="1"/>
  <c r="B89" i="49" s="1"/>
  <c r="B92" i="49" s="1"/>
  <c r="B95" i="49" s="1"/>
  <c r="B97" i="49" s="1"/>
  <c r="B102" i="49" s="1"/>
  <c r="B103" i="49" s="1"/>
  <c r="B104" i="49" s="1"/>
  <c r="B108" i="49" s="1"/>
  <c r="B109" i="49" s="1"/>
  <c r="B110" i="49" s="1"/>
  <c r="B116" i="49" s="1"/>
  <c r="B117" i="49" s="1"/>
  <c r="B118" i="49" s="1"/>
  <c r="B119" i="49" s="1"/>
  <c r="B120" i="49" s="1"/>
  <c r="B121" i="49" s="1"/>
  <c r="B122" i="49" s="1"/>
  <c r="B124" i="49" s="1"/>
  <c r="B125" i="49" s="1"/>
  <c r="B126" i="49" s="1"/>
  <c r="B127" i="49" s="1"/>
  <c r="B128" i="49" s="1"/>
  <c r="B129" i="49" s="1"/>
  <c r="B130" i="49" s="1"/>
  <c r="B131" i="49" s="1"/>
  <c r="B133" i="49" s="1"/>
  <c r="B134" i="49" s="1"/>
  <c r="B135" i="49" s="1"/>
  <c r="B136" i="49" s="1"/>
  <c r="B138" i="49" s="1"/>
  <c r="B139" i="49" s="1"/>
  <c r="B140" i="49" s="1"/>
  <c r="B141" i="49" s="1"/>
  <c r="B142" i="49" s="1"/>
  <c r="B143" i="49" s="1"/>
  <c r="B145" i="49" s="1"/>
  <c r="B147" i="49" s="1"/>
  <c r="B148" i="49" s="1"/>
  <c r="B149" i="49" s="1"/>
  <c r="B151" i="49" s="1"/>
  <c r="B152" i="49" s="1"/>
  <c r="B153" i="49" s="1"/>
  <c r="B154" i="49" s="1"/>
  <c r="B155" i="49" s="1"/>
  <c r="B156" i="49" s="1"/>
  <c r="B157" i="49" s="1"/>
  <c r="B159" i="49" s="1"/>
  <c r="B160" i="49" s="1"/>
  <c r="B162" i="49" s="1"/>
  <c r="B164" i="49" s="1"/>
  <c r="B170" i="49" s="1"/>
  <c r="B171" i="49" s="1"/>
  <c r="B172" i="49" s="1"/>
  <c r="B173" i="49" s="1"/>
  <c r="B174" i="49" s="1"/>
  <c r="B175" i="49" s="1"/>
  <c r="B176" i="49" s="1"/>
  <c r="B178" i="49" s="1"/>
  <c r="B180" i="49" s="1"/>
  <c r="AE179" i="48"/>
  <c r="H178" i="48"/>
  <c r="AE177" i="48"/>
  <c r="AE169" i="48"/>
  <c r="AE168" i="48"/>
  <c r="AE167" i="48"/>
  <c r="AE165" i="48"/>
  <c r="AE163" i="48"/>
  <c r="H162" i="48"/>
  <c r="AE161" i="48"/>
  <c r="AE158" i="48"/>
  <c r="AE150" i="48"/>
  <c r="AE146" i="48"/>
  <c r="AE144" i="48"/>
  <c r="AE137" i="48"/>
  <c r="AE132" i="48"/>
  <c r="AE123" i="48"/>
  <c r="AE115" i="48"/>
  <c r="AE114" i="48"/>
  <c r="AE113" i="48"/>
  <c r="AE112" i="48"/>
  <c r="AE111" i="48"/>
  <c r="H110" i="48"/>
  <c r="AE107" i="48"/>
  <c r="AE106" i="48"/>
  <c r="AE105" i="48"/>
  <c r="H104" i="48"/>
  <c r="AE101" i="48"/>
  <c r="AE100" i="48"/>
  <c r="AE99" i="48"/>
  <c r="AE98" i="48"/>
  <c r="AE96" i="48"/>
  <c r="AE94" i="48"/>
  <c r="AE93" i="48"/>
  <c r="AE91" i="48"/>
  <c r="AE90" i="48"/>
  <c r="H89" i="48"/>
  <c r="AE83" i="48"/>
  <c r="AE82" i="48"/>
  <c r="AE81" i="48"/>
  <c r="AE80" i="48"/>
  <c r="AE78" i="48"/>
  <c r="AE76" i="48"/>
  <c r="H75" i="48"/>
  <c r="H79" i="48" s="1"/>
  <c r="AE56" i="48"/>
  <c r="AE54" i="48"/>
  <c r="H53" i="48"/>
  <c r="H57" i="48" s="1"/>
  <c r="AE34" i="48"/>
  <c r="AE32" i="48"/>
  <c r="H31" i="48"/>
  <c r="H35" i="48" s="1"/>
  <c r="B19" i="48"/>
  <c r="B20" i="48" s="1"/>
  <c r="B21" i="48" s="1"/>
  <c r="B22" i="48" s="1"/>
  <c r="B23" i="48" s="1"/>
  <c r="B24" i="48" s="1"/>
  <c r="B25" i="48" s="1"/>
  <c r="B26" i="48" s="1"/>
  <c r="B27" i="48" s="1"/>
  <c r="B28" i="48" s="1"/>
  <c r="B29" i="48" s="1"/>
  <c r="B30" i="48" s="1"/>
  <c r="B31" i="48" s="1"/>
  <c r="B33" i="48" s="1"/>
  <c r="B35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5" i="48" s="1"/>
  <c r="B57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7" i="48" s="1"/>
  <c r="B79" i="48" s="1"/>
  <c r="B84" i="48" s="1"/>
  <c r="B85" i="48" s="1"/>
  <c r="B86" i="48" s="1"/>
  <c r="B87" i="48" s="1"/>
  <c r="B88" i="48" s="1"/>
  <c r="B89" i="48" s="1"/>
  <c r="B92" i="48" s="1"/>
  <c r="B95" i="48" s="1"/>
  <c r="B97" i="48" s="1"/>
  <c r="B102" i="48" s="1"/>
  <c r="B103" i="48" s="1"/>
  <c r="B104" i="48" s="1"/>
  <c r="B108" i="48" s="1"/>
  <c r="B109" i="48" s="1"/>
  <c r="B110" i="48" s="1"/>
  <c r="B116" i="48" s="1"/>
  <c r="B117" i="48" s="1"/>
  <c r="B118" i="48" s="1"/>
  <c r="B119" i="48" s="1"/>
  <c r="B120" i="48" s="1"/>
  <c r="B121" i="48" s="1"/>
  <c r="B122" i="48" s="1"/>
  <c r="B124" i="48" s="1"/>
  <c r="B125" i="48" s="1"/>
  <c r="B126" i="48" s="1"/>
  <c r="B127" i="48" s="1"/>
  <c r="B128" i="48" s="1"/>
  <c r="B129" i="48" s="1"/>
  <c r="B130" i="48" s="1"/>
  <c r="B131" i="48" s="1"/>
  <c r="B133" i="48" s="1"/>
  <c r="B134" i="48" s="1"/>
  <c r="B135" i="48" s="1"/>
  <c r="B136" i="48" s="1"/>
  <c r="B138" i="48" s="1"/>
  <c r="B139" i="48" s="1"/>
  <c r="B140" i="48" s="1"/>
  <c r="B141" i="48" s="1"/>
  <c r="B142" i="48" s="1"/>
  <c r="B143" i="48" s="1"/>
  <c r="B145" i="48" s="1"/>
  <c r="B147" i="48" s="1"/>
  <c r="B148" i="48" s="1"/>
  <c r="B149" i="48" s="1"/>
  <c r="B151" i="48" s="1"/>
  <c r="B152" i="48" s="1"/>
  <c r="B153" i="48" s="1"/>
  <c r="B154" i="48" s="1"/>
  <c r="B155" i="48" s="1"/>
  <c r="B156" i="48" s="1"/>
  <c r="B157" i="48" s="1"/>
  <c r="B159" i="48" s="1"/>
  <c r="B160" i="48" s="1"/>
  <c r="B162" i="48" s="1"/>
  <c r="B164" i="48" s="1"/>
  <c r="B170" i="48" s="1"/>
  <c r="B171" i="48" s="1"/>
  <c r="B172" i="48" s="1"/>
  <c r="B173" i="48" s="1"/>
  <c r="B174" i="48" s="1"/>
  <c r="B175" i="48" s="1"/>
  <c r="B176" i="48" s="1"/>
  <c r="B178" i="48" s="1"/>
  <c r="B180" i="48" s="1"/>
  <c r="Z179" i="47"/>
  <c r="H178" i="47"/>
  <c r="Z177" i="47"/>
  <c r="L176" i="47"/>
  <c r="L174" i="47"/>
  <c r="L173" i="47"/>
  <c r="L171" i="47"/>
  <c r="Z169" i="47"/>
  <c r="Z168" i="47"/>
  <c r="Z167" i="47"/>
  <c r="Z166" i="47"/>
  <c r="Z165" i="47"/>
  <c r="Z163" i="47"/>
  <c r="Z161" i="47"/>
  <c r="Z158" i="47"/>
  <c r="L156" i="47"/>
  <c r="L155" i="47"/>
  <c r="L154" i="47"/>
  <c r="L153" i="47"/>
  <c r="L152" i="47"/>
  <c r="Z150" i="47"/>
  <c r="L149" i="47"/>
  <c r="L148" i="47"/>
  <c r="L147" i="47"/>
  <c r="Z146" i="47"/>
  <c r="Z144" i="47"/>
  <c r="L143" i="47"/>
  <c r="L142" i="47"/>
  <c r="L141" i="47"/>
  <c r="L140" i="47"/>
  <c r="L139" i="47"/>
  <c r="L138" i="47"/>
  <c r="Z137" i="47"/>
  <c r="L136" i="47"/>
  <c r="L135" i="47"/>
  <c r="L134" i="47"/>
  <c r="L133" i="47"/>
  <c r="Z132" i="47"/>
  <c r="L131" i="47"/>
  <c r="L130" i="47"/>
  <c r="L129" i="47"/>
  <c r="L128" i="47"/>
  <c r="L127" i="47"/>
  <c r="L126" i="47"/>
  <c r="L124" i="47"/>
  <c r="Z123" i="47"/>
  <c r="L122" i="47"/>
  <c r="L120" i="47"/>
  <c r="L119" i="47"/>
  <c r="L117" i="47"/>
  <c r="Z115" i="47"/>
  <c r="Z114" i="47"/>
  <c r="Z113" i="47"/>
  <c r="Z112" i="47"/>
  <c r="Z111" i="47"/>
  <c r="H110" i="47"/>
  <c r="L108" i="47"/>
  <c r="Z107" i="47"/>
  <c r="Z106" i="47"/>
  <c r="Z105" i="47"/>
  <c r="H104" i="47"/>
  <c r="L103" i="47"/>
  <c r="L102" i="47"/>
  <c r="Z101" i="47"/>
  <c r="Z100" i="47"/>
  <c r="Z99" i="47"/>
  <c r="Z98" i="47"/>
  <c r="Z96" i="47"/>
  <c r="Z94" i="47"/>
  <c r="Z93" i="47"/>
  <c r="Z91" i="47"/>
  <c r="Z90" i="47"/>
  <c r="H89" i="47"/>
  <c r="L88" i="47"/>
  <c r="L87" i="47"/>
  <c r="L86" i="47"/>
  <c r="L85" i="47"/>
  <c r="Z83" i="47"/>
  <c r="Z82" i="47"/>
  <c r="Z81" i="47"/>
  <c r="Z80" i="47"/>
  <c r="Z78" i="47"/>
  <c r="Z76" i="47"/>
  <c r="H75" i="47"/>
  <c r="H79" i="47" s="1"/>
  <c r="H92" i="47" s="1"/>
  <c r="Z61" i="47"/>
  <c r="Z60" i="47"/>
  <c r="Z59" i="47"/>
  <c r="Z58" i="47"/>
  <c r="Z56" i="47"/>
  <c r="Z54" i="47"/>
  <c r="H53" i="47"/>
  <c r="H57" i="47" s="1"/>
  <c r="L52" i="47"/>
  <c r="L51" i="47"/>
  <c r="L50" i="47"/>
  <c r="L49" i="47"/>
  <c r="L48" i="47"/>
  <c r="L47" i="47"/>
  <c r="L45" i="47"/>
  <c r="L44" i="47"/>
  <c r="L43" i="47"/>
  <c r="L42" i="47"/>
  <c r="L41" i="47"/>
  <c r="Z39" i="47"/>
  <c r="Z38" i="47"/>
  <c r="Z37" i="47"/>
  <c r="Z36" i="47"/>
  <c r="Z34" i="47"/>
  <c r="L33" i="47"/>
  <c r="Z32" i="47"/>
  <c r="H31" i="47"/>
  <c r="H35" i="47" s="1"/>
  <c r="L30" i="47"/>
  <c r="L27" i="47"/>
  <c r="L26" i="47"/>
  <c r="L24" i="47"/>
  <c r="L23" i="47"/>
  <c r="L19" i="47"/>
  <c r="B19" i="47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3" i="47" s="1"/>
  <c r="B35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5" i="47" s="1"/>
  <c r="B57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7" i="47" s="1"/>
  <c r="B79" i="47" s="1"/>
  <c r="B84" i="47" s="1"/>
  <c r="B85" i="47" s="1"/>
  <c r="B86" i="47" s="1"/>
  <c r="B87" i="47" s="1"/>
  <c r="B88" i="47" s="1"/>
  <c r="B89" i="47" s="1"/>
  <c r="B92" i="47" s="1"/>
  <c r="B95" i="47" s="1"/>
  <c r="B97" i="47" s="1"/>
  <c r="B102" i="47" s="1"/>
  <c r="B103" i="47" s="1"/>
  <c r="B104" i="47" s="1"/>
  <c r="B108" i="47" s="1"/>
  <c r="B109" i="47" s="1"/>
  <c r="B110" i="47" s="1"/>
  <c r="B116" i="47" s="1"/>
  <c r="B117" i="47" s="1"/>
  <c r="B118" i="47" s="1"/>
  <c r="B119" i="47" s="1"/>
  <c r="B120" i="47" s="1"/>
  <c r="B121" i="47" s="1"/>
  <c r="B122" i="47" s="1"/>
  <c r="B124" i="47" s="1"/>
  <c r="B125" i="47" s="1"/>
  <c r="B126" i="47" s="1"/>
  <c r="B127" i="47" s="1"/>
  <c r="B128" i="47" s="1"/>
  <c r="B129" i="47" s="1"/>
  <c r="B130" i="47" s="1"/>
  <c r="B131" i="47" s="1"/>
  <c r="B133" i="47" s="1"/>
  <c r="B134" i="47" s="1"/>
  <c r="B135" i="47" s="1"/>
  <c r="B136" i="47" s="1"/>
  <c r="B138" i="47" s="1"/>
  <c r="B139" i="47" s="1"/>
  <c r="B140" i="47" s="1"/>
  <c r="B141" i="47" s="1"/>
  <c r="B142" i="47" s="1"/>
  <c r="B143" i="47" s="1"/>
  <c r="B145" i="47" s="1"/>
  <c r="B147" i="47" s="1"/>
  <c r="B148" i="47" s="1"/>
  <c r="B149" i="47" s="1"/>
  <c r="B151" i="47" s="1"/>
  <c r="B152" i="47" s="1"/>
  <c r="B153" i="47" s="1"/>
  <c r="B154" i="47" s="1"/>
  <c r="B155" i="47" s="1"/>
  <c r="B156" i="47" s="1"/>
  <c r="B157" i="47" s="1"/>
  <c r="B159" i="47" s="1"/>
  <c r="B160" i="47" s="1"/>
  <c r="B162" i="47" s="1"/>
  <c r="B164" i="47" s="1"/>
  <c r="B170" i="47" s="1"/>
  <c r="B171" i="47" s="1"/>
  <c r="B172" i="47" s="1"/>
  <c r="B173" i="47" s="1"/>
  <c r="B174" i="47" s="1"/>
  <c r="B175" i="47" s="1"/>
  <c r="B176" i="47" s="1"/>
  <c r="B178" i="47" s="1"/>
  <c r="B180" i="47" s="1"/>
  <c r="L18" i="47"/>
  <c r="Z17" i="47"/>
  <c r="Z16" i="47"/>
  <c r="Z15" i="47"/>
  <c r="Z14" i="47"/>
  <c r="A25" i="46"/>
  <c r="A26" i="46" s="1"/>
  <c r="A27" i="46" s="1"/>
  <c r="A28" i="46" s="1"/>
  <c r="A29" i="46" s="1"/>
  <c r="A30" i="46" s="1"/>
  <c r="A31" i="46" s="1"/>
  <c r="A32" i="46" s="1"/>
  <c r="A33" i="46" s="1"/>
  <c r="A34" i="46" s="1"/>
  <c r="A36" i="46" s="1"/>
  <c r="A38" i="46" s="1"/>
  <c r="A40" i="46" s="1"/>
  <c r="F69" i="47" l="1"/>
  <c r="L69" i="47" s="1"/>
  <c r="H92" i="50"/>
  <c r="H92" i="51"/>
  <c r="F73" i="47"/>
  <c r="L73" i="47" s="1"/>
  <c r="F66" i="47"/>
  <c r="L66" i="47" s="1"/>
  <c r="F64" i="47"/>
  <c r="L64" i="47" s="1"/>
  <c r="F65" i="47"/>
  <c r="L65" i="47" s="1"/>
  <c r="L25" i="47"/>
  <c r="X95" i="47"/>
  <c r="Z95" i="47" s="1"/>
  <c r="L29" i="47"/>
  <c r="F53" i="47"/>
  <c r="F57" i="47" s="1"/>
  <c r="L21" i="47"/>
  <c r="F89" i="47"/>
  <c r="F74" i="47"/>
  <c r="L74" i="47" s="1"/>
  <c r="L40" i="47"/>
  <c r="F178" i="47"/>
  <c r="L84" i="47"/>
  <c r="L89" i="47" s="1"/>
  <c r="L22" i="47"/>
  <c r="L104" i="47"/>
  <c r="F104" i="47"/>
  <c r="L55" i="47"/>
  <c r="L46" i="47"/>
  <c r="L20" i="47"/>
  <c r="L28" i="47"/>
  <c r="F72" i="47"/>
  <c r="F31" i="47"/>
  <c r="F67" i="47"/>
  <c r="F62" i="47"/>
  <c r="L170" i="47"/>
  <c r="F70" i="47"/>
  <c r="F110" i="47"/>
  <c r="F68" i="47"/>
  <c r="F77" i="47"/>
  <c r="L109" i="47"/>
  <c r="L116" i="47"/>
  <c r="F63" i="47"/>
  <c r="F71" i="47"/>
  <c r="T95" i="47"/>
  <c r="P95" i="47"/>
  <c r="L95" i="47"/>
  <c r="L125" i="47"/>
  <c r="R95" i="47"/>
  <c r="L118" i="47"/>
  <c r="L121" i="47"/>
  <c r="L172" i="47"/>
  <c r="V95" i="47"/>
  <c r="F162" i="47"/>
  <c r="H92" i="48"/>
  <c r="L175" i="47"/>
  <c r="T73" i="47" l="1"/>
  <c r="V71" i="47"/>
  <c r="T70" i="47"/>
  <c r="V69" i="47"/>
  <c r="T69" i="47"/>
  <c r="R70" i="47"/>
  <c r="R69" i="47"/>
  <c r="X176" i="47"/>
  <c r="Z176" i="47" s="1"/>
  <c r="X131" i="47"/>
  <c r="Z131" i="47" s="1"/>
  <c r="L31" i="47"/>
  <c r="L35" i="47" s="1"/>
  <c r="X143" i="47"/>
  <c r="Z143" i="47" s="1"/>
  <c r="X152" i="47"/>
  <c r="Z152" i="47" s="1"/>
  <c r="X140" i="47"/>
  <c r="Z140" i="47" s="1"/>
  <c r="X173" i="47"/>
  <c r="Z173" i="47" s="1"/>
  <c r="X153" i="47"/>
  <c r="Z153" i="47" s="1"/>
  <c r="X149" i="47"/>
  <c r="Z149" i="47" s="1"/>
  <c r="X134" i="47"/>
  <c r="Z134" i="47" s="1"/>
  <c r="T68" i="47"/>
  <c r="X47" i="47"/>
  <c r="Z47" i="47" s="1"/>
  <c r="V73" i="47"/>
  <c r="R73" i="47"/>
  <c r="V68" i="47"/>
  <c r="X128" i="47"/>
  <c r="Z128" i="47" s="1"/>
  <c r="T71" i="47"/>
  <c r="X147" i="47"/>
  <c r="Z147" i="47" s="1"/>
  <c r="X174" i="47"/>
  <c r="Z174" i="47" s="1"/>
  <c r="X24" i="47"/>
  <c r="Z24" i="47" s="1"/>
  <c r="X156" i="47"/>
  <c r="Z156" i="47" s="1"/>
  <c r="X139" i="47"/>
  <c r="Z139" i="47" s="1"/>
  <c r="X129" i="47"/>
  <c r="Z129" i="47" s="1"/>
  <c r="X142" i="47"/>
  <c r="Z142" i="47" s="1"/>
  <c r="X50" i="47"/>
  <c r="Z50" i="47" s="1"/>
  <c r="X120" i="47"/>
  <c r="Z120" i="47" s="1"/>
  <c r="X52" i="47"/>
  <c r="Z52" i="47" s="1"/>
  <c r="X138" i="47"/>
  <c r="Z138" i="47" s="1"/>
  <c r="X135" i="47"/>
  <c r="Z135" i="47" s="1"/>
  <c r="X124" i="47"/>
  <c r="Z124" i="47" s="1"/>
  <c r="L110" i="47"/>
  <c r="L62" i="47"/>
  <c r="F75" i="47"/>
  <c r="L178" i="47"/>
  <c r="L72" i="47"/>
  <c r="X141" i="47"/>
  <c r="Z141" i="47" s="1"/>
  <c r="X27" i="47"/>
  <c r="Z27" i="47" s="1"/>
  <c r="P71" i="47"/>
  <c r="X51" i="47"/>
  <c r="Z51" i="47" s="1"/>
  <c r="F35" i="47"/>
  <c r="X48" i="47"/>
  <c r="Z48" i="47" s="1"/>
  <c r="P68" i="47"/>
  <c r="X130" i="47"/>
  <c r="Z130" i="47" s="1"/>
  <c r="X49" i="47"/>
  <c r="Z49" i="47" s="1"/>
  <c r="V72" i="47"/>
  <c r="R72" i="47"/>
  <c r="X133" i="47"/>
  <c r="Z133" i="47" s="1"/>
  <c r="V70" i="47"/>
  <c r="R71" i="47"/>
  <c r="X171" i="47"/>
  <c r="Z171" i="47" s="1"/>
  <c r="P73" i="47"/>
  <c r="P70" i="47"/>
  <c r="X26" i="47"/>
  <c r="Z26" i="47" s="1"/>
  <c r="X155" i="47"/>
  <c r="Z155" i="47" s="1"/>
  <c r="L77" i="47"/>
  <c r="L70" i="47"/>
  <c r="X154" i="47"/>
  <c r="Z154" i="47" s="1"/>
  <c r="X126" i="47"/>
  <c r="Z126" i="47" s="1"/>
  <c r="L71" i="47"/>
  <c r="L68" i="47"/>
  <c r="L67" i="47"/>
  <c r="X136" i="47"/>
  <c r="Z136" i="47" s="1"/>
  <c r="X148" i="47"/>
  <c r="Z148" i="47" s="1"/>
  <c r="L63" i="47"/>
  <c r="X87" i="47"/>
  <c r="Z87" i="47" s="1"/>
  <c r="L53" i="47"/>
  <c r="L57" i="47" s="1"/>
  <c r="T72" i="47"/>
  <c r="X40" i="47" l="1"/>
  <c r="Z40" i="47" s="1"/>
  <c r="X25" i="47"/>
  <c r="Z25" i="47" s="1"/>
  <c r="P69" i="47"/>
  <c r="X69" i="47" s="1"/>
  <c r="Z69" i="47" s="1"/>
  <c r="X29" i="47"/>
  <c r="Z29" i="47" s="1"/>
  <c r="X46" i="47"/>
  <c r="Z46" i="47" s="1"/>
  <c r="R68" i="47"/>
  <c r="X68" i="47" s="1"/>
  <c r="Z68" i="47" s="1"/>
  <c r="X121" i="47"/>
  <c r="Z121" i="47" s="1"/>
  <c r="X70" i="47"/>
  <c r="Z70" i="47" s="1"/>
  <c r="V178" i="47"/>
  <c r="P178" i="47"/>
  <c r="X170" i="47"/>
  <c r="X175" i="47"/>
  <c r="Z175" i="47" s="1"/>
  <c r="X116" i="47"/>
  <c r="X71" i="47"/>
  <c r="Z71" i="47" s="1"/>
  <c r="T178" i="47"/>
  <c r="F79" i="47"/>
  <c r="P72" i="47"/>
  <c r="X72" i="47" s="1"/>
  <c r="Z72" i="47" s="1"/>
  <c r="X28" i="47"/>
  <c r="Z28" i="47" s="1"/>
  <c r="X172" i="47"/>
  <c r="Z172" i="47" s="1"/>
  <c r="L75" i="47"/>
  <c r="L79" i="47" s="1"/>
  <c r="L92" i="47" s="1"/>
  <c r="L97" i="47" s="1"/>
  <c r="X73" i="47"/>
  <c r="Z73" i="47" s="1"/>
  <c r="R178" i="47"/>
  <c r="Z116" i="47" l="1"/>
  <c r="F92" i="47"/>
  <c r="X178" i="47"/>
  <c r="Z178" i="47" s="1"/>
  <c r="Z170" i="47"/>
  <c r="F97" i="47" l="1"/>
  <c r="F164" i="47" l="1"/>
  <c r="F180" i="47" l="1"/>
  <c r="J47" i="41" l="1"/>
  <c r="J40" i="41"/>
  <c r="F34" i="41"/>
  <c r="F24" i="41"/>
  <c r="F17" i="41"/>
  <c r="A12" i="41"/>
  <c r="A13" i="41" s="1"/>
  <c r="A14" i="41" s="1"/>
  <c r="A15" i="41" s="1"/>
  <c r="A16" i="41" s="1"/>
  <c r="A17" i="41" s="1"/>
  <c r="A20" i="41" s="1"/>
  <c r="A21" i="41" s="1"/>
  <c r="A22" i="41" s="1"/>
  <c r="A23" i="41" s="1"/>
  <c r="A24" i="41" s="1"/>
  <c r="A27" i="41" s="1"/>
  <c r="A28" i="41" s="1"/>
  <c r="A29" i="41" s="1"/>
  <c r="A30" i="41" s="1"/>
  <c r="A31" i="41" s="1"/>
  <c r="A32" i="41" s="1"/>
  <c r="A33" i="41" s="1"/>
  <c r="A34" i="41" s="1"/>
  <c r="A37" i="41" l="1"/>
  <c r="A38" i="41" s="1"/>
  <c r="A39" i="41" s="1"/>
  <c r="A41" i="41" s="1"/>
  <c r="A42" i="41" s="1"/>
  <c r="A43" i="41" s="1"/>
  <c r="A44" i="41" s="1"/>
  <c r="A45" i="41" s="1"/>
  <c r="A46" i="41" s="1"/>
  <c r="A48" i="41" s="1"/>
  <c r="A49" i="41" s="1"/>
  <c r="A50" i="41" s="1"/>
  <c r="A51" i="41" s="1"/>
  <c r="A52" i="41" s="1"/>
  <c r="A54" i="41"/>
  <c r="F54" i="41"/>
  <c r="J47" i="38" l="1"/>
  <c r="J40" i="38"/>
  <c r="A12" i="38"/>
  <c r="A13" i="38" s="1"/>
  <c r="A14" i="38" s="1"/>
  <c r="A15" i="38" s="1"/>
  <c r="A16" i="38" s="1"/>
  <c r="A17" i="38" s="1"/>
  <c r="A20" i="38" s="1"/>
  <c r="A21" i="38" s="1"/>
  <c r="A22" i="38" s="1"/>
  <c r="A23" i="38" s="1"/>
  <c r="A24" i="38" s="1"/>
  <c r="A27" i="38" s="1"/>
  <c r="A28" i="38" s="1"/>
  <c r="A29" i="38" s="1"/>
  <c r="A30" i="38" s="1"/>
  <c r="A31" i="38" s="1"/>
  <c r="A32" i="38" s="1"/>
  <c r="A33" i="38" s="1"/>
  <c r="A34" i="38" s="1"/>
  <c r="A37" i="38" s="1"/>
  <c r="A38" i="38" s="1"/>
  <c r="A39" i="38" s="1"/>
  <c r="A41" i="38" s="1"/>
  <c r="A42" i="38" s="1"/>
  <c r="A43" i="38" s="1"/>
  <c r="A44" i="38" s="1"/>
  <c r="A45" i="38" s="1"/>
  <c r="A46" i="38" s="1"/>
  <c r="A48" i="38" s="1"/>
  <c r="A49" i="38" s="1"/>
  <c r="A50" i="38" s="1"/>
  <c r="A51" i="38" s="1"/>
  <c r="A52" i="38" s="1"/>
  <c r="A54" i="38" s="1"/>
  <c r="J47" i="37"/>
  <c r="J40" i="37"/>
  <c r="A12" i="37"/>
  <c r="A13" i="37" s="1"/>
  <c r="A14" i="37" s="1"/>
  <c r="A15" i="37" s="1"/>
  <c r="A16" i="37" s="1"/>
  <c r="A17" i="37" s="1"/>
  <c r="A20" i="37" s="1"/>
  <c r="A21" i="37" s="1"/>
  <c r="A22" i="37" s="1"/>
  <c r="A23" i="37" s="1"/>
  <c r="A24" i="37" s="1"/>
  <c r="A27" i="37" s="1"/>
  <c r="A28" i="37" s="1"/>
  <c r="A29" i="37" s="1"/>
  <c r="A30" i="37" s="1"/>
  <c r="A31" i="37" s="1"/>
  <c r="A32" i="37" s="1"/>
  <c r="A33" i="37" s="1"/>
  <c r="A34" i="37" s="1"/>
  <c r="A37" i="37" s="1"/>
  <c r="A38" i="37" s="1"/>
  <c r="A39" i="37" s="1"/>
  <c r="A41" i="37" s="1"/>
  <c r="A42" i="37" s="1"/>
  <c r="A43" i="37" s="1"/>
  <c r="A44" i="37" s="1"/>
  <c r="A45" i="37" s="1"/>
  <c r="A46" i="37" s="1"/>
  <c r="A48" i="37" s="1"/>
  <c r="A49" i="37" s="1"/>
  <c r="A50" i="37" s="1"/>
  <c r="A51" i="37" s="1"/>
  <c r="A52" i="37" s="1"/>
  <c r="B12" i="16"/>
  <c r="B13" i="16" s="1"/>
  <c r="B14" i="16" s="1"/>
  <c r="B15" i="16" s="1"/>
  <c r="B16" i="16" s="1"/>
  <c r="B17" i="16" s="1"/>
  <c r="B20" i="16" s="1"/>
  <c r="B21" i="16" s="1"/>
  <c r="B22" i="16" s="1"/>
  <c r="B23" i="16" s="1"/>
  <c r="B24" i="16" s="1"/>
  <c r="B27" i="16" s="1"/>
  <c r="B28" i="16" s="1"/>
  <c r="B29" i="16" s="1"/>
  <c r="B30" i="16" s="1"/>
  <c r="B31" i="16" s="1"/>
  <c r="B32" i="16" s="1"/>
  <c r="B33" i="16" s="1"/>
  <c r="B34" i="16" s="1"/>
  <c r="B37" i="16" s="1"/>
  <c r="B38" i="16" s="1"/>
  <c r="B39" i="16" s="1"/>
  <c r="B41" i="16" l="1"/>
  <c r="B42" i="16" s="1"/>
  <c r="B43" i="16" s="1"/>
  <c r="B44" i="16" s="1"/>
  <c r="B45" i="16" s="1"/>
  <c r="B46" i="16" s="1"/>
  <c r="B48" i="16" s="1"/>
  <c r="B49" i="16" s="1"/>
  <c r="B50" i="16" s="1"/>
  <c r="B51" i="16" s="1"/>
  <c r="B52" i="16" s="1"/>
  <c r="B54" i="16" s="1"/>
  <c r="A28" i="5" l="1"/>
  <c r="A29" i="5" s="1"/>
  <c r="A30" i="5" s="1"/>
  <c r="A31" i="5" s="1"/>
  <c r="A32" i="5" s="1"/>
  <c r="A33" i="5" s="1"/>
  <c r="A34" i="5" s="1"/>
  <c r="A39" i="5" l="1"/>
  <c r="A41" i="5" s="1"/>
  <c r="A43" i="5" s="1"/>
  <c r="A35" i="5"/>
  <c r="A36" i="5" s="1"/>
  <c r="F24" i="37" l="1"/>
  <c r="F24" i="53"/>
  <c r="Q24" i="53" l="1"/>
  <c r="Q17" i="53"/>
  <c r="R34" i="53"/>
  <c r="Q34" i="53"/>
  <c r="R24" i="53"/>
  <c r="R17" i="53"/>
  <c r="Q53" i="53" l="1"/>
  <c r="R53" i="53"/>
  <c r="R34" i="54"/>
  <c r="Q24" i="54"/>
  <c r="R24" i="54"/>
  <c r="R17" i="54"/>
  <c r="Q17" i="54"/>
  <c r="Q34" i="54"/>
  <c r="R55" i="54" l="1"/>
  <c r="Q55" i="54"/>
  <c r="R17" i="41" l="1"/>
  <c r="R24" i="41"/>
  <c r="R34" i="41"/>
  <c r="R54" i="41"/>
  <c r="R54" i="55"/>
  <c r="R17" i="59"/>
  <c r="R34" i="59" l="1"/>
  <c r="Q27" i="60" l="1"/>
  <c r="R27" i="60"/>
  <c r="T27" i="60" l="1"/>
  <c r="U27" i="60"/>
  <c r="AD27" i="60"/>
  <c r="W27" i="60"/>
  <c r="Y27" i="60"/>
  <c r="S27" i="60"/>
  <c r="AE27" i="60"/>
  <c r="P27" i="60"/>
  <c r="AG27" i="60"/>
  <c r="AA27" i="60"/>
  <c r="Z27" i="60"/>
  <c r="N27" i="60"/>
  <c r="X27" i="60"/>
  <c r="V27" i="60"/>
  <c r="O27" i="60"/>
  <c r="AF27" i="60"/>
  <c r="J13" i="61" l="1"/>
  <c r="J14" i="61"/>
  <c r="J17" i="61"/>
  <c r="J18" i="61"/>
  <c r="J19" i="61"/>
  <c r="J20" i="61"/>
  <c r="J21" i="61"/>
  <c r="J23" i="61"/>
  <c r="J24" i="61"/>
  <c r="J25" i="61"/>
  <c r="J26" i="61"/>
  <c r="J27" i="61" l="1"/>
  <c r="F27" i="60" l="1"/>
  <c r="I24" i="52" l="1"/>
  <c r="R24" i="59" l="1"/>
  <c r="R54" i="59" s="1"/>
  <c r="L24" i="48" l="1"/>
  <c r="L47" i="49"/>
  <c r="L48" i="49"/>
  <c r="L136" i="49"/>
  <c r="L139" i="50"/>
  <c r="L148" i="48"/>
  <c r="L152" i="49"/>
  <c r="L153" i="49"/>
  <c r="L155" i="50"/>
  <c r="L172" i="51"/>
  <c r="L175" i="48"/>
  <c r="L176" i="51"/>
  <c r="L149" i="50"/>
  <c r="L174" i="49"/>
  <c r="L171" i="48"/>
  <c r="L139" i="48"/>
  <c r="L139" i="49"/>
  <c r="L139" i="51"/>
  <c r="L134" i="51"/>
  <c r="L134" i="48"/>
  <c r="L170" i="50" l="1"/>
  <c r="L147" i="48"/>
  <c r="L133" i="49"/>
  <c r="L124" i="50"/>
  <c r="H162" i="51"/>
  <c r="L133" i="51"/>
  <c r="H97" i="48"/>
  <c r="H164" i="48" s="1"/>
  <c r="H180" i="48" s="1"/>
  <c r="H97" i="51"/>
  <c r="L141" i="48"/>
  <c r="L29" i="51"/>
  <c r="L29" i="50"/>
  <c r="L29" i="48"/>
  <c r="L87" i="50"/>
  <c r="L87" i="49"/>
  <c r="L157" i="47"/>
  <c r="L160" i="47"/>
  <c r="L176" i="50"/>
  <c r="L126" i="50"/>
  <c r="L126" i="48"/>
  <c r="L126" i="49"/>
  <c r="L135" i="50"/>
  <c r="L135" i="49"/>
  <c r="L135" i="48"/>
  <c r="L135" i="51"/>
  <c r="L143" i="50"/>
  <c r="L143" i="48"/>
  <c r="L143" i="51"/>
  <c r="L143" i="49"/>
  <c r="L142" i="50"/>
  <c r="L142" i="51"/>
  <c r="L142" i="49"/>
  <c r="L142" i="48"/>
  <c r="L172" i="49"/>
  <c r="L174" i="51"/>
  <c r="L176" i="48"/>
  <c r="L171" i="50"/>
  <c r="L28" i="48"/>
  <c r="L28" i="51"/>
  <c r="L173" i="50"/>
  <c r="L173" i="51"/>
  <c r="L173" i="49"/>
  <c r="L173" i="48"/>
  <c r="L50" i="48"/>
  <c r="L50" i="50"/>
  <c r="L50" i="51"/>
  <c r="L50" i="49"/>
  <c r="L140" i="50"/>
  <c r="L140" i="49"/>
  <c r="L140" i="51"/>
  <c r="L140" i="48"/>
  <c r="L154" i="50"/>
  <c r="L154" i="48"/>
  <c r="L154" i="51"/>
  <c r="L26" i="50"/>
  <c r="L26" i="48"/>
  <c r="L26" i="51"/>
  <c r="L25" i="51"/>
  <c r="L25" i="48"/>
  <c r="L126" i="51"/>
  <c r="T74" i="47"/>
  <c r="L148" i="51"/>
  <c r="L87" i="48"/>
  <c r="L172" i="48"/>
  <c r="L174" i="50"/>
  <c r="L171" i="49"/>
  <c r="L149" i="49"/>
  <c r="L87" i="51"/>
  <c r="L171" i="51"/>
  <c r="L149" i="51"/>
  <c r="L149" i="48"/>
  <c r="L151" i="47"/>
  <c r="L128" i="48"/>
  <c r="L175" i="49"/>
  <c r="L175" i="51"/>
  <c r="L175" i="50"/>
  <c r="L148" i="50"/>
  <c r="L148" i="49"/>
  <c r="L136" i="51"/>
  <c r="L136" i="48"/>
  <c r="L136" i="50"/>
  <c r="L156" i="50"/>
  <c r="L156" i="49"/>
  <c r="L156" i="48"/>
  <c r="L156" i="51"/>
  <c r="L121" i="50"/>
  <c r="L121" i="48"/>
  <c r="L51" i="48"/>
  <c r="L51" i="49"/>
  <c r="L51" i="51"/>
  <c r="L51" i="50"/>
  <c r="L49" i="49"/>
  <c r="L49" i="48"/>
  <c r="L49" i="51"/>
  <c r="L49" i="50"/>
  <c r="L46" i="50"/>
  <c r="L46" i="48"/>
  <c r="L46" i="51"/>
  <c r="L27" i="51"/>
  <c r="L27" i="48"/>
  <c r="L24" i="51"/>
  <c r="L24" i="50"/>
  <c r="L48" i="50"/>
  <c r="L48" i="48"/>
  <c r="L48" i="51"/>
  <c r="L134" i="50"/>
  <c r="L134" i="49"/>
  <c r="L46" i="49"/>
  <c r="L130" i="50"/>
  <c r="L130" i="48"/>
  <c r="L130" i="49"/>
  <c r="L130" i="51"/>
  <c r="L129" i="50"/>
  <c r="L129" i="48"/>
  <c r="L129" i="49"/>
  <c r="L129" i="51"/>
  <c r="L47" i="48"/>
  <c r="L47" i="50"/>
  <c r="L47" i="51"/>
  <c r="L159" i="47"/>
  <c r="L153" i="50"/>
  <c r="L155" i="51"/>
  <c r="L152" i="50"/>
  <c r="L155" i="48"/>
  <c r="L176" i="49"/>
  <c r="L172" i="50"/>
  <c r="L174" i="48"/>
  <c r="L153" i="51"/>
  <c r="L155" i="49"/>
  <c r="L153" i="48"/>
  <c r="L152" i="51"/>
  <c r="L154" i="49"/>
  <c r="L152" i="48"/>
  <c r="AC134" i="48" l="1"/>
  <c r="AE134" i="48" s="1"/>
  <c r="AC175" i="48"/>
  <c r="AE175" i="48" s="1"/>
  <c r="X119" i="47"/>
  <c r="X47" i="49"/>
  <c r="L124" i="48"/>
  <c r="L147" i="51"/>
  <c r="R95" i="50"/>
  <c r="V95" i="50"/>
  <c r="H95" i="50"/>
  <c r="H97" i="50" s="1"/>
  <c r="H164" i="50" s="1"/>
  <c r="H180" i="50" s="1"/>
  <c r="Z95" i="50"/>
  <c r="X95" i="50"/>
  <c r="T95" i="50"/>
  <c r="AB95" i="50"/>
  <c r="P95" i="50"/>
  <c r="L170" i="49"/>
  <c r="F178" i="49"/>
  <c r="L147" i="49"/>
  <c r="AC139" i="48"/>
  <c r="AE139" i="48" s="1"/>
  <c r="AC171" i="48"/>
  <c r="AE171" i="48" s="1"/>
  <c r="F178" i="50"/>
  <c r="L124" i="51"/>
  <c r="L141" i="49"/>
  <c r="X174" i="49"/>
  <c r="L178" i="50"/>
  <c r="L27" i="50"/>
  <c r="L141" i="51"/>
  <c r="T62" i="47"/>
  <c r="L141" i="50"/>
  <c r="R95" i="49"/>
  <c r="T95" i="49"/>
  <c r="P95" i="49"/>
  <c r="V95" i="49"/>
  <c r="X95" i="49" s="1"/>
  <c r="X139" i="49"/>
  <c r="H53" i="49"/>
  <c r="H57" i="49" s="1"/>
  <c r="L25" i="49"/>
  <c r="F69" i="49"/>
  <c r="L69" i="49" s="1"/>
  <c r="L28" i="49"/>
  <c r="F72" i="49"/>
  <c r="L72" i="49" s="1"/>
  <c r="AA95" i="48"/>
  <c r="U95" i="48"/>
  <c r="S95" i="48"/>
  <c r="AC95" i="48"/>
  <c r="AE95" i="48" s="1"/>
  <c r="Y95" i="48"/>
  <c r="Q95" i="48"/>
  <c r="W95" i="48"/>
  <c r="AD155" i="50"/>
  <c r="AF155" i="50" s="1"/>
  <c r="L25" i="50"/>
  <c r="L28" i="50"/>
  <c r="AD139" i="50"/>
  <c r="AF139" i="50" s="1"/>
  <c r="L170" i="48"/>
  <c r="F178" i="48"/>
  <c r="L24" i="49"/>
  <c r="F68" i="49"/>
  <c r="L170" i="51"/>
  <c r="F178" i="51"/>
  <c r="H64" i="49"/>
  <c r="X152" i="49"/>
  <c r="AC24" i="48"/>
  <c r="AE24" i="48" s="1"/>
  <c r="H68" i="49"/>
  <c r="AD149" i="50"/>
  <c r="AF149" i="50" s="1"/>
  <c r="L27" i="49"/>
  <c r="F71" i="49"/>
  <c r="L71" i="49" s="1"/>
  <c r="P63" i="47"/>
  <c r="X136" i="49"/>
  <c r="H164" i="51"/>
  <c r="H180" i="51" s="1"/>
  <c r="AB71" i="51"/>
  <c r="AD70" i="51"/>
  <c r="T70" i="51"/>
  <c r="R70" i="51"/>
  <c r="X153" i="49"/>
  <c r="AC148" i="48"/>
  <c r="AE148" i="48" s="1"/>
  <c r="L133" i="50"/>
  <c r="L147" i="50"/>
  <c r="L145" i="47"/>
  <c r="H162" i="47"/>
  <c r="H164" i="47" s="1"/>
  <c r="H180" i="47" s="1"/>
  <c r="F70" i="49"/>
  <c r="L70" i="49" s="1"/>
  <c r="L26" i="49"/>
  <c r="L29" i="49"/>
  <c r="F73" i="49"/>
  <c r="L73" i="49" s="1"/>
  <c r="P95" i="51"/>
  <c r="R95" i="51"/>
  <c r="T95" i="51"/>
  <c r="AB95" i="51"/>
  <c r="AF95" i="51"/>
  <c r="V95" i="51"/>
  <c r="AH95" i="51"/>
  <c r="AD95" i="51"/>
  <c r="Z95" i="51"/>
  <c r="X95" i="51"/>
  <c r="V66" i="47"/>
  <c r="T66" i="47"/>
  <c r="L128" i="51"/>
  <c r="X41" i="47"/>
  <c r="L128" i="49"/>
  <c r="L128" i="50"/>
  <c r="V64" i="47"/>
  <c r="T63" i="47"/>
  <c r="L157" i="51"/>
  <c r="R63" i="47"/>
  <c r="L44" i="50"/>
  <c r="L119" i="50"/>
  <c r="L30" i="50"/>
  <c r="L41" i="50"/>
  <c r="R66" i="47"/>
  <c r="L22" i="51"/>
  <c r="L44" i="51"/>
  <c r="L127" i="49"/>
  <c r="L119" i="49"/>
  <c r="V74" i="47"/>
  <c r="L21" i="50"/>
  <c r="L43" i="51"/>
  <c r="R74" i="47"/>
  <c r="L45" i="48"/>
  <c r="L41" i="49"/>
  <c r="L42" i="51"/>
  <c r="L122" i="49"/>
  <c r="L119" i="51"/>
  <c r="L118" i="49"/>
  <c r="L23" i="51"/>
  <c r="L73" i="48"/>
  <c r="L73" i="50"/>
  <c r="L69" i="50"/>
  <c r="V65" i="47"/>
  <c r="V67" i="47"/>
  <c r="L72" i="48"/>
  <c r="L72" i="51"/>
  <c r="L69" i="51"/>
  <c r="L52" i="50"/>
  <c r="L52" i="48"/>
  <c r="L52" i="49"/>
  <c r="L52" i="51"/>
  <c r="T65" i="47"/>
  <c r="L72" i="50"/>
  <c r="L120" i="49"/>
  <c r="L120" i="51"/>
  <c r="L120" i="50"/>
  <c r="L120" i="48"/>
  <c r="L70" i="51"/>
  <c r="L71" i="51"/>
  <c r="L68" i="51"/>
  <c r="L70" i="48"/>
  <c r="L69" i="48"/>
  <c r="L68" i="48"/>
  <c r="L41" i="48"/>
  <c r="L122" i="48"/>
  <c r="L71" i="50"/>
  <c r="L42" i="48"/>
  <c r="L71" i="48"/>
  <c r="L119" i="48"/>
  <c r="L23" i="48"/>
  <c r="L44" i="48"/>
  <c r="L30" i="48"/>
  <c r="L131" i="50"/>
  <c r="L131" i="48"/>
  <c r="L131" i="49"/>
  <c r="L131" i="51"/>
  <c r="L73" i="51"/>
  <c r="L118" i="48"/>
  <c r="L43" i="48"/>
  <c r="L68" i="50"/>
  <c r="L20" i="48"/>
  <c r="L70" i="50"/>
  <c r="L19" i="48"/>
  <c r="L22" i="48"/>
  <c r="AD71" i="51" l="1"/>
  <c r="T64" i="47"/>
  <c r="X70" i="51"/>
  <c r="V71" i="51"/>
  <c r="V70" i="51"/>
  <c r="Z71" i="51"/>
  <c r="X171" i="49"/>
  <c r="AF70" i="51"/>
  <c r="R71" i="51"/>
  <c r="Z70" i="51"/>
  <c r="AH71" i="51"/>
  <c r="X43" i="47"/>
  <c r="Z43" i="47" s="1"/>
  <c r="X155" i="49"/>
  <c r="T71" i="51"/>
  <c r="AD148" i="50"/>
  <c r="AF148" i="50" s="1"/>
  <c r="X71" i="51"/>
  <c r="AH70" i="51"/>
  <c r="X130" i="49"/>
  <c r="AB70" i="51"/>
  <c r="X148" i="49"/>
  <c r="P53" i="47"/>
  <c r="X127" i="47"/>
  <c r="Z127" i="47" s="1"/>
  <c r="X140" i="49"/>
  <c r="AD48" i="50"/>
  <c r="AF48" i="50" s="1"/>
  <c r="AC152" i="48"/>
  <c r="AE152" i="48" s="1"/>
  <c r="AC149" i="48"/>
  <c r="AE149" i="48" s="1"/>
  <c r="AD124" i="50"/>
  <c r="AF124" i="50" s="1"/>
  <c r="R72" i="51"/>
  <c r="R67" i="47"/>
  <c r="X109" i="47"/>
  <c r="Z109" i="47" s="1"/>
  <c r="AC46" i="48"/>
  <c r="AE46" i="48" s="1"/>
  <c r="R53" i="47"/>
  <c r="AC156" i="48"/>
  <c r="AE156" i="48" s="1"/>
  <c r="T67" i="47"/>
  <c r="T75" i="47" s="1"/>
  <c r="V63" i="47"/>
  <c r="X63" i="47" s="1"/>
  <c r="Z63" i="47" s="1"/>
  <c r="AC129" i="48"/>
  <c r="AE129" i="48" s="1"/>
  <c r="AD175" i="50"/>
  <c r="AF175" i="50" s="1"/>
  <c r="X122" i="47"/>
  <c r="Z122" i="47" s="1"/>
  <c r="T53" i="47"/>
  <c r="V68" i="51"/>
  <c r="AD51" i="50"/>
  <c r="AF51" i="50" s="1"/>
  <c r="V73" i="51"/>
  <c r="X45" i="47"/>
  <c r="Z45" i="47" s="1"/>
  <c r="AD142" i="50"/>
  <c r="AF142" i="50" s="1"/>
  <c r="AC47" i="48"/>
  <c r="AE47" i="48" s="1"/>
  <c r="E38" i="46"/>
  <c r="X46" i="49"/>
  <c r="AF71" i="51"/>
  <c r="X68" i="51"/>
  <c r="AC51" i="48"/>
  <c r="AE51" i="48" s="1"/>
  <c r="X154" i="49"/>
  <c r="AD173" i="50"/>
  <c r="AF173" i="50" s="1"/>
  <c r="Z41" i="47"/>
  <c r="AD136" i="50"/>
  <c r="AF136" i="50" s="1"/>
  <c r="AD134" i="50"/>
  <c r="AF134" i="50" s="1"/>
  <c r="AD135" i="50"/>
  <c r="AF135" i="50" s="1"/>
  <c r="X87" i="49"/>
  <c r="L151" i="50"/>
  <c r="P66" i="47"/>
  <c r="X66" i="47" s="1"/>
  <c r="Z66" i="47" s="1"/>
  <c r="X22" i="47"/>
  <c r="Z22" i="47" s="1"/>
  <c r="L133" i="48"/>
  <c r="AE133" i="48"/>
  <c r="X142" i="49"/>
  <c r="L116" i="50"/>
  <c r="AF68" i="51"/>
  <c r="AC126" i="48"/>
  <c r="AE126" i="48" s="1"/>
  <c r="T69" i="49"/>
  <c r="R69" i="49"/>
  <c r="V69" i="49"/>
  <c r="V69" i="51"/>
  <c r="AD72" i="51"/>
  <c r="R178" i="50"/>
  <c r="Z73" i="50"/>
  <c r="AD26" i="50"/>
  <c r="AF26" i="50" s="1"/>
  <c r="P70" i="50"/>
  <c r="AB73" i="51"/>
  <c r="L109" i="51"/>
  <c r="AD130" i="50"/>
  <c r="AF130" i="50" s="1"/>
  <c r="AC142" i="48"/>
  <c r="AE142" i="48" s="1"/>
  <c r="AH68" i="51"/>
  <c r="X176" i="49"/>
  <c r="X129" i="49"/>
  <c r="AB69" i="51"/>
  <c r="X72" i="51"/>
  <c r="X49" i="49"/>
  <c r="P73" i="50"/>
  <c r="AD29" i="50"/>
  <c r="AF29" i="50" s="1"/>
  <c r="AB70" i="50"/>
  <c r="T73" i="51"/>
  <c r="AD47" i="50"/>
  <c r="AF47" i="50" s="1"/>
  <c r="P65" i="47"/>
  <c r="X21" i="47"/>
  <c r="Z21" i="47" s="1"/>
  <c r="P70" i="51"/>
  <c r="P71" i="51"/>
  <c r="AB68" i="51"/>
  <c r="T72" i="49"/>
  <c r="R72" i="49"/>
  <c r="V72" i="49"/>
  <c r="E29" i="46"/>
  <c r="P69" i="51"/>
  <c r="AB72" i="51"/>
  <c r="V178" i="50"/>
  <c r="Z70" i="50"/>
  <c r="P73" i="51"/>
  <c r="AD46" i="50"/>
  <c r="AF46" i="50" s="1"/>
  <c r="L22" i="49"/>
  <c r="T68" i="51"/>
  <c r="L178" i="48"/>
  <c r="X126" i="49"/>
  <c r="AC121" i="48"/>
  <c r="AE121" i="48" s="1"/>
  <c r="Z72" i="51"/>
  <c r="Z178" i="50"/>
  <c r="AC176" i="48"/>
  <c r="AE176" i="48" s="1"/>
  <c r="AD143" i="50"/>
  <c r="AF143" i="50" s="1"/>
  <c r="T70" i="50"/>
  <c r="AD73" i="51"/>
  <c r="AC173" i="48"/>
  <c r="AE173" i="48" s="1"/>
  <c r="L18" i="51"/>
  <c r="R65" i="47"/>
  <c r="X30" i="47"/>
  <c r="Z30" i="47" s="1"/>
  <c r="P74" i="47"/>
  <c r="X74" i="47" s="1"/>
  <c r="Z74" i="47" s="1"/>
  <c r="L118" i="51"/>
  <c r="R73" i="49"/>
  <c r="T73" i="49"/>
  <c r="V73" i="49"/>
  <c r="L116" i="49"/>
  <c r="X143" i="49"/>
  <c r="X157" i="47"/>
  <c r="Z157" i="47" s="1"/>
  <c r="T71" i="49"/>
  <c r="V71" i="49"/>
  <c r="R71" i="49"/>
  <c r="AD68" i="51"/>
  <c r="AC49" i="48"/>
  <c r="AE49" i="48" s="1"/>
  <c r="X51" i="49"/>
  <c r="AC147" i="48"/>
  <c r="AE147" i="48" s="1"/>
  <c r="AC140" i="48"/>
  <c r="AE140" i="48" s="1"/>
  <c r="X44" i="47"/>
  <c r="Z44" i="47" s="1"/>
  <c r="AF72" i="51"/>
  <c r="AD170" i="50"/>
  <c r="P178" i="50"/>
  <c r="AC141" i="48"/>
  <c r="AE141" i="48" s="1"/>
  <c r="AF73" i="51"/>
  <c r="AC174" i="48"/>
  <c r="AE174" i="48" s="1"/>
  <c r="L138" i="49"/>
  <c r="L138" i="51"/>
  <c r="L109" i="50"/>
  <c r="L151" i="51"/>
  <c r="X102" i="47"/>
  <c r="L42" i="49"/>
  <c r="X42" i="47"/>
  <c r="Z42" i="47" s="1"/>
  <c r="L116" i="51"/>
  <c r="X149" i="49"/>
  <c r="R68" i="51"/>
  <c r="X151" i="47"/>
  <c r="Z151" i="47" s="1"/>
  <c r="X133" i="49"/>
  <c r="AH72" i="51"/>
  <c r="AC25" i="48"/>
  <c r="AE25" i="48" s="1"/>
  <c r="AC87" i="48"/>
  <c r="AE87" i="48" s="1"/>
  <c r="T178" i="50"/>
  <c r="H31" i="49"/>
  <c r="H35" i="49" s="1"/>
  <c r="H62" i="49"/>
  <c r="H75" i="49" s="1"/>
  <c r="H79" i="49" s="1"/>
  <c r="H92" i="49" s="1"/>
  <c r="H97" i="49" s="1"/>
  <c r="R73" i="51"/>
  <c r="L40" i="50"/>
  <c r="L151" i="49"/>
  <c r="L102" i="50"/>
  <c r="P68" i="50"/>
  <c r="AD24" i="50"/>
  <c r="AF24" i="50" s="1"/>
  <c r="L18" i="50"/>
  <c r="L22" i="50"/>
  <c r="AC50" i="48"/>
  <c r="AE50" i="48" s="1"/>
  <c r="X175" i="49"/>
  <c r="AD50" i="50"/>
  <c r="AF50" i="50" s="1"/>
  <c r="Z68" i="51"/>
  <c r="L68" i="49"/>
  <c r="AB68" i="50"/>
  <c r="Z69" i="51"/>
  <c r="V72" i="51"/>
  <c r="X134" i="49"/>
  <c r="AD174" i="50"/>
  <c r="AF174" i="50" s="1"/>
  <c r="AD49" i="50"/>
  <c r="AF49" i="50" s="1"/>
  <c r="Z73" i="51"/>
  <c r="V31" i="47"/>
  <c r="V62" i="47"/>
  <c r="X118" i="47"/>
  <c r="Z118" i="47" s="1"/>
  <c r="R70" i="49"/>
  <c r="AC155" i="48"/>
  <c r="AE155" i="48" s="1"/>
  <c r="AC130" i="48"/>
  <c r="AE130" i="48" s="1"/>
  <c r="X50" i="49"/>
  <c r="T68" i="49"/>
  <c r="V68" i="49"/>
  <c r="R68" i="49"/>
  <c r="X172" i="49"/>
  <c r="Z68" i="50"/>
  <c r="AH69" i="51"/>
  <c r="AD129" i="50"/>
  <c r="AF129" i="50" s="1"/>
  <c r="AD87" i="50"/>
  <c r="AF87" i="50" s="1"/>
  <c r="P72" i="51"/>
  <c r="AC154" i="48"/>
  <c r="AE154" i="48" s="1"/>
  <c r="AC128" i="48"/>
  <c r="AE128" i="48" s="1"/>
  <c r="L151" i="48"/>
  <c r="R64" i="47"/>
  <c r="AD121" i="50"/>
  <c r="L116" i="48"/>
  <c r="P68" i="51"/>
  <c r="X68" i="50"/>
  <c r="R69" i="51"/>
  <c r="T72" i="51"/>
  <c r="V73" i="50"/>
  <c r="AD171" i="50"/>
  <c r="AF171" i="50" s="1"/>
  <c r="X19" i="47"/>
  <c r="Z19" i="47" s="1"/>
  <c r="AD140" i="50"/>
  <c r="AF140" i="50" s="1"/>
  <c r="L178" i="51"/>
  <c r="R68" i="50"/>
  <c r="AD69" i="51"/>
  <c r="X135" i="49"/>
  <c r="X73" i="50"/>
  <c r="X173" i="49"/>
  <c r="L109" i="49"/>
  <c r="L109" i="48"/>
  <c r="V53" i="47"/>
  <c r="L162" i="47"/>
  <c r="L164" i="47" s="1"/>
  <c r="L180" i="47" s="1"/>
  <c r="AD176" i="50"/>
  <c r="AF176" i="50" s="1"/>
  <c r="T68" i="50"/>
  <c r="AC136" i="48"/>
  <c r="AE136" i="48" s="1"/>
  <c r="AF69" i="51"/>
  <c r="AD156" i="50"/>
  <c r="AF156" i="50" s="1"/>
  <c r="T31" i="47"/>
  <c r="AC135" i="48"/>
  <c r="AE135" i="48" s="1"/>
  <c r="T71" i="50"/>
  <c r="R73" i="50"/>
  <c r="AD172" i="50"/>
  <c r="AF172" i="50" s="1"/>
  <c r="AC29" i="48"/>
  <c r="AE29" i="48" s="1"/>
  <c r="X70" i="50"/>
  <c r="X20" i="47"/>
  <c r="Z20" i="47" s="1"/>
  <c r="AC143" i="48"/>
  <c r="AE143" i="48" s="1"/>
  <c r="AD152" i="50"/>
  <c r="AF152" i="50" s="1"/>
  <c r="P67" i="47"/>
  <c r="X23" i="47"/>
  <c r="Z23" i="47" s="1"/>
  <c r="P62" i="47"/>
  <c r="P31" i="47"/>
  <c r="X18" i="47"/>
  <c r="AD126" i="50"/>
  <c r="AF126" i="50" s="1"/>
  <c r="AB72" i="50"/>
  <c r="V68" i="50"/>
  <c r="AC27" i="48"/>
  <c r="AE27" i="48" s="1"/>
  <c r="AC28" i="48"/>
  <c r="AE28" i="48" s="1"/>
  <c r="X69" i="51"/>
  <c r="X178" i="50"/>
  <c r="T73" i="50"/>
  <c r="R70" i="50"/>
  <c r="P64" i="47"/>
  <c r="AC48" i="48"/>
  <c r="AE48" i="48" s="1"/>
  <c r="V178" i="49"/>
  <c r="L178" i="49"/>
  <c r="T178" i="49"/>
  <c r="R178" i="49"/>
  <c r="AH73" i="51"/>
  <c r="AC26" i="48"/>
  <c r="AE26" i="48" s="1"/>
  <c r="X117" i="47"/>
  <c r="R62" i="47"/>
  <c r="R31" i="47"/>
  <c r="E26" i="46"/>
  <c r="AC153" i="48"/>
  <c r="AE153" i="48" s="1"/>
  <c r="AD153" i="50"/>
  <c r="AF153" i="50" s="1"/>
  <c r="T69" i="51"/>
  <c r="X156" i="49"/>
  <c r="AD154" i="50"/>
  <c r="AF154" i="50" s="1"/>
  <c r="AB178" i="50"/>
  <c r="AB73" i="50"/>
  <c r="V70" i="50"/>
  <c r="X73" i="51"/>
  <c r="L122" i="50"/>
  <c r="L20" i="50"/>
  <c r="L19" i="51"/>
  <c r="L21" i="48"/>
  <c r="L19" i="50"/>
  <c r="L157" i="50"/>
  <c r="L20" i="51"/>
  <c r="L157" i="48"/>
  <c r="L66" i="51"/>
  <c r="L127" i="51"/>
  <c r="L45" i="51"/>
  <c r="L30" i="51"/>
  <c r="L44" i="49"/>
  <c r="L127" i="50"/>
  <c r="L45" i="50"/>
  <c r="L23" i="50"/>
  <c r="L102" i="49"/>
  <c r="L21" i="51"/>
  <c r="L118" i="50"/>
  <c r="L43" i="49"/>
  <c r="L45" i="49"/>
  <c r="L43" i="50"/>
  <c r="L74" i="50"/>
  <c r="L66" i="48"/>
  <c r="L127" i="48"/>
  <c r="L74" i="48"/>
  <c r="L67" i="48"/>
  <c r="L63" i="48"/>
  <c r="L64" i="48"/>
  <c r="Z66" i="51" l="1"/>
  <c r="X66" i="51"/>
  <c r="T66" i="51"/>
  <c r="R75" i="47"/>
  <c r="X64" i="47"/>
  <c r="Z64" i="47" s="1"/>
  <c r="V66" i="51"/>
  <c r="AH66" i="51"/>
  <c r="AF66" i="51"/>
  <c r="AD119" i="50"/>
  <c r="AB66" i="51"/>
  <c r="X147" i="49"/>
  <c r="L66" i="50"/>
  <c r="R66" i="51"/>
  <c r="X67" i="47"/>
  <c r="Z67" i="47" s="1"/>
  <c r="AC119" i="48"/>
  <c r="AE119" i="48" s="1"/>
  <c r="V75" i="47"/>
  <c r="E20" i="46"/>
  <c r="AD66" i="51"/>
  <c r="X141" i="49"/>
  <c r="AD128" i="50"/>
  <c r="AF128" i="50" s="1"/>
  <c r="X118" i="49"/>
  <c r="X52" i="49"/>
  <c r="AC73" i="48"/>
  <c r="AE73" i="48" s="1"/>
  <c r="AD131" i="50"/>
  <c r="AF131" i="50" s="1"/>
  <c r="R65" i="50"/>
  <c r="Z65" i="50"/>
  <c r="V65" i="50"/>
  <c r="AB65" i="50"/>
  <c r="X65" i="50"/>
  <c r="T65" i="50"/>
  <c r="P65" i="50"/>
  <c r="L157" i="49"/>
  <c r="T72" i="50"/>
  <c r="Z71" i="50"/>
  <c r="AC22" i="48"/>
  <c r="AE22" i="48" s="1"/>
  <c r="X74" i="50"/>
  <c r="X27" i="49"/>
  <c r="P71" i="49"/>
  <c r="X71" i="49" s="1"/>
  <c r="X128" i="49"/>
  <c r="AC23" i="48"/>
  <c r="AE23" i="48" s="1"/>
  <c r="AD73" i="50"/>
  <c r="AF73" i="50" s="1"/>
  <c r="L30" i="49"/>
  <c r="F74" i="49"/>
  <c r="L74" i="49" s="1"/>
  <c r="V72" i="50"/>
  <c r="R71" i="50"/>
  <c r="X145" i="47"/>
  <c r="Z145" i="47" s="1"/>
  <c r="V74" i="50"/>
  <c r="F66" i="49"/>
  <c r="L66" i="49" s="1"/>
  <c r="F67" i="49"/>
  <c r="L67" i="49" s="1"/>
  <c r="L23" i="49"/>
  <c r="F62" i="49"/>
  <c r="Z117" i="47"/>
  <c r="X72" i="50"/>
  <c r="T74" i="50"/>
  <c r="AD68" i="50"/>
  <c r="AF68" i="50" s="1"/>
  <c r="AD120" i="50"/>
  <c r="AF120" i="50" s="1"/>
  <c r="AC70" i="48"/>
  <c r="AE70" i="48" s="1"/>
  <c r="AD30" i="50"/>
  <c r="AF30" i="50" s="1"/>
  <c r="P74" i="50"/>
  <c r="E27" i="46"/>
  <c r="Z102" i="47"/>
  <c r="AD41" i="50"/>
  <c r="AF41" i="50" s="1"/>
  <c r="L21" i="49"/>
  <c r="F65" i="49"/>
  <c r="L65" i="49" s="1"/>
  <c r="X31" i="47"/>
  <c r="Z18" i="47"/>
  <c r="AC41" i="48"/>
  <c r="AB74" i="50"/>
  <c r="L138" i="48"/>
  <c r="AE138" i="48"/>
  <c r="AC30" i="48"/>
  <c r="AE30" i="48" s="1"/>
  <c r="R69" i="50"/>
  <c r="AC120" i="48"/>
  <c r="AE120" i="48" s="1"/>
  <c r="L145" i="49"/>
  <c r="L41" i="51"/>
  <c r="L18" i="49"/>
  <c r="R74" i="50"/>
  <c r="AC124" i="48"/>
  <c r="AE124" i="48" s="1"/>
  <c r="X24" i="49"/>
  <c r="P68" i="49"/>
  <c r="X68" i="49" s="1"/>
  <c r="V69" i="50"/>
  <c r="AD52" i="50"/>
  <c r="AF52" i="50" s="1"/>
  <c r="AC131" i="48"/>
  <c r="AE131" i="48" s="1"/>
  <c r="X48" i="49"/>
  <c r="L145" i="48"/>
  <c r="L102" i="51"/>
  <c r="X74" i="51"/>
  <c r="AF74" i="51"/>
  <c r="V74" i="51"/>
  <c r="AH74" i="51"/>
  <c r="R74" i="51"/>
  <c r="AB74" i="51"/>
  <c r="AD74" i="51"/>
  <c r="Z74" i="51"/>
  <c r="T74" i="51"/>
  <c r="X62" i="47"/>
  <c r="P75" i="47"/>
  <c r="X131" i="49"/>
  <c r="Z74" i="50"/>
  <c r="F31" i="50"/>
  <c r="AD147" i="50"/>
  <c r="AF147" i="50" s="1"/>
  <c r="AF138" i="50"/>
  <c r="L138" i="50"/>
  <c r="AB69" i="50"/>
  <c r="AC68" i="48"/>
  <c r="AE68" i="48" s="1"/>
  <c r="AC170" i="48"/>
  <c r="L145" i="51"/>
  <c r="AC45" i="48"/>
  <c r="AE45" i="48" s="1"/>
  <c r="L31" i="50"/>
  <c r="AC122" i="48"/>
  <c r="AE122" i="48" s="1"/>
  <c r="AD25" i="50"/>
  <c r="P69" i="50"/>
  <c r="X29" i="49"/>
  <c r="P73" i="49"/>
  <c r="X73" i="49" s="1"/>
  <c r="P72" i="49"/>
  <c r="X72" i="49" s="1"/>
  <c r="X28" i="49"/>
  <c r="X65" i="47"/>
  <c r="Z65" i="47" s="1"/>
  <c r="AD141" i="50"/>
  <c r="AF141" i="50" s="1"/>
  <c r="X25" i="49"/>
  <c r="P69" i="49"/>
  <c r="X69" i="49" s="1"/>
  <c r="L145" i="50"/>
  <c r="L122" i="51"/>
  <c r="P178" i="49"/>
  <c r="X170" i="49"/>
  <c r="X178" i="49" s="1"/>
  <c r="AC20" i="48"/>
  <c r="AE20" i="48" s="1"/>
  <c r="AC43" i="48"/>
  <c r="AE43" i="48" s="1"/>
  <c r="Z69" i="50"/>
  <c r="L62" i="50"/>
  <c r="L102" i="48"/>
  <c r="X71" i="50"/>
  <c r="X69" i="50"/>
  <c r="X127" i="49"/>
  <c r="X119" i="49"/>
  <c r="AD28" i="50"/>
  <c r="P72" i="50"/>
  <c r="AD44" i="50"/>
  <c r="AF44" i="50" s="1"/>
  <c r="AC42" i="48"/>
  <c r="AE42" i="48" s="1"/>
  <c r="T69" i="50"/>
  <c r="X41" i="49"/>
  <c r="F63" i="49"/>
  <c r="L63" i="49" s="1"/>
  <c r="L19" i="49"/>
  <c r="AC52" i="48"/>
  <c r="AE52" i="48" s="1"/>
  <c r="Z72" i="50"/>
  <c r="AD21" i="50"/>
  <c r="AF21" i="50" s="1"/>
  <c r="AB71" i="50"/>
  <c r="AC69" i="48"/>
  <c r="AE69" i="48" s="1"/>
  <c r="T70" i="49"/>
  <c r="AD70" i="50"/>
  <c r="AF70" i="50" s="1"/>
  <c r="AB67" i="51"/>
  <c r="R67" i="51"/>
  <c r="T67" i="51"/>
  <c r="X67" i="51"/>
  <c r="AD67" i="51"/>
  <c r="AF67" i="51"/>
  <c r="AH67" i="51"/>
  <c r="V67" i="51"/>
  <c r="Z67" i="51"/>
  <c r="R72" i="50"/>
  <c r="V71" i="50"/>
  <c r="P66" i="51"/>
  <c r="AC118" i="48"/>
  <c r="AE118" i="48" s="1"/>
  <c r="V70" i="49"/>
  <c r="AC19" i="48"/>
  <c r="AD178" i="50"/>
  <c r="AF178" i="50" s="1"/>
  <c r="AF170" i="50"/>
  <c r="F31" i="51"/>
  <c r="P71" i="50"/>
  <c r="AD27" i="50"/>
  <c r="AC44" i="48"/>
  <c r="AE44" i="48" s="1"/>
  <c r="AC72" i="48"/>
  <c r="AE72" i="48" s="1"/>
  <c r="L31" i="51"/>
  <c r="X122" i="49"/>
  <c r="AC71" i="48"/>
  <c r="AE71" i="48" s="1"/>
  <c r="X53" i="47"/>
  <c r="L63" i="51"/>
  <c r="L63" i="50"/>
  <c r="L64" i="51"/>
  <c r="L65" i="51"/>
  <c r="L67" i="50"/>
  <c r="L67" i="51"/>
  <c r="L74" i="51"/>
  <c r="L65" i="50"/>
  <c r="T65" i="51" l="1"/>
  <c r="X65" i="51"/>
  <c r="AD65" i="50"/>
  <c r="AF65" i="50" s="1"/>
  <c r="V65" i="51"/>
  <c r="V66" i="49"/>
  <c r="AD127" i="50"/>
  <c r="AF127" i="50" s="1"/>
  <c r="X151" i="49"/>
  <c r="H162" i="49"/>
  <c r="H164" i="49" s="1"/>
  <c r="H180" i="49" s="1"/>
  <c r="L124" i="49"/>
  <c r="L40" i="48"/>
  <c r="F53" i="48"/>
  <c r="AB67" i="50"/>
  <c r="AD40" i="50"/>
  <c r="AC64" i="48"/>
  <c r="AE64" i="48" s="1"/>
  <c r="AC127" i="48"/>
  <c r="AE127" i="48" s="1"/>
  <c r="AC21" i="48"/>
  <c r="AE21" i="48" s="1"/>
  <c r="T67" i="50"/>
  <c r="L40" i="51"/>
  <c r="F53" i="51"/>
  <c r="P70" i="49"/>
  <c r="X70" i="49" s="1"/>
  <c r="X26" i="49"/>
  <c r="AD20" i="50"/>
  <c r="AF20" i="50" s="1"/>
  <c r="AC67" i="48"/>
  <c r="AE67" i="48" s="1"/>
  <c r="AC74" i="48"/>
  <c r="AE74" i="48" s="1"/>
  <c r="AC151" i="48"/>
  <c r="AE151" i="48" s="1"/>
  <c r="Z31" i="47"/>
  <c r="L64" i="50"/>
  <c r="L75" i="50" s="1"/>
  <c r="AD116" i="50"/>
  <c r="AF65" i="51"/>
  <c r="X42" i="49"/>
  <c r="AD122" i="50"/>
  <c r="AF122" i="50" s="1"/>
  <c r="AD109" i="50"/>
  <c r="AF109" i="50" s="1"/>
  <c r="AB63" i="50"/>
  <c r="L117" i="51"/>
  <c r="AC63" i="48"/>
  <c r="P67" i="51"/>
  <c r="L65" i="48"/>
  <c r="R65" i="51"/>
  <c r="V62" i="50"/>
  <c r="V31" i="50"/>
  <c r="V63" i="50"/>
  <c r="AD157" i="50"/>
  <c r="AF157" i="50" s="1"/>
  <c r="AH65" i="51"/>
  <c r="X62" i="50"/>
  <c r="X31" i="50"/>
  <c r="R63" i="50"/>
  <c r="X45" i="49"/>
  <c r="V66" i="50"/>
  <c r="P65" i="51"/>
  <c r="AB62" i="50"/>
  <c r="AB31" i="50"/>
  <c r="X63" i="50"/>
  <c r="AE170" i="48"/>
  <c r="R65" i="49"/>
  <c r="V65" i="49"/>
  <c r="T65" i="49"/>
  <c r="T67" i="49"/>
  <c r="V67" i="49"/>
  <c r="R67" i="49"/>
  <c r="AC116" i="48"/>
  <c r="AF27" i="50"/>
  <c r="X66" i="50"/>
  <c r="V63" i="49"/>
  <c r="T63" i="49"/>
  <c r="R63" i="49"/>
  <c r="AC109" i="48"/>
  <c r="AE109" i="48" s="1"/>
  <c r="AC157" i="48"/>
  <c r="AE157" i="48" s="1"/>
  <c r="P63" i="50"/>
  <c r="AD19" i="50"/>
  <c r="AF19" i="50" s="1"/>
  <c r="L20" i="49"/>
  <c r="F64" i="49"/>
  <c r="L64" i="49" s="1"/>
  <c r="X44" i="49"/>
  <c r="E30" i="46"/>
  <c r="AD43" i="50"/>
  <c r="AF43" i="50" s="1"/>
  <c r="AD71" i="50"/>
  <c r="AF71" i="50" s="1"/>
  <c r="AC66" i="48"/>
  <c r="AE66" i="48" s="1"/>
  <c r="R66" i="50"/>
  <c r="AD65" i="51"/>
  <c r="L42" i="50"/>
  <c r="F53" i="50"/>
  <c r="R62" i="50"/>
  <c r="R31" i="50"/>
  <c r="T63" i="50"/>
  <c r="E28" i="46"/>
  <c r="L40" i="49"/>
  <c r="F53" i="49"/>
  <c r="AB66" i="50"/>
  <c r="Z67" i="50"/>
  <c r="Z65" i="51"/>
  <c r="Z31" i="50"/>
  <c r="Z62" i="50"/>
  <c r="Z63" i="50"/>
  <c r="AD74" i="50"/>
  <c r="AF74" i="50" s="1"/>
  <c r="X22" i="49"/>
  <c r="P66" i="49"/>
  <c r="X138" i="49"/>
  <c r="Z66" i="50"/>
  <c r="V67" i="50"/>
  <c r="P62" i="50"/>
  <c r="P31" i="50"/>
  <c r="AD18" i="50"/>
  <c r="E24" i="46"/>
  <c r="Z62" i="47"/>
  <c r="X75" i="47"/>
  <c r="AD151" i="50"/>
  <c r="AF151" i="50" s="1"/>
  <c r="Z53" i="47"/>
  <c r="F31" i="48"/>
  <c r="L18" i="48"/>
  <c r="P66" i="50"/>
  <c r="AD22" i="50"/>
  <c r="AF22" i="50" s="1"/>
  <c r="AD72" i="50"/>
  <c r="AF72" i="50" s="1"/>
  <c r="X67" i="50"/>
  <c r="AB65" i="51"/>
  <c r="L117" i="49"/>
  <c r="T62" i="50"/>
  <c r="T31" i="50"/>
  <c r="L117" i="48"/>
  <c r="X116" i="49"/>
  <c r="P74" i="51"/>
  <c r="X109" i="49"/>
  <c r="T66" i="49"/>
  <c r="AD102" i="50"/>
  <c r="T66" i="50"/>
  <c r="AD45" i="50"/>
  <c r="AF45" i="50" s="1"/>
  <c r="AF28" i="50"/>
  <c r="R67" i="50"/>
  <c r="AD69" i="50"/>
  <c r="AF69" i="50" s="1"/>
  <c r="L62" i="49"/>
  <c r="AD118" i="50"/>
  <c r="AF118" i="50" s="1"/>
  <c r="R66" i="49"/>
  <c r="R74" i="49"/>
  <c r="V74" i="49"/>
  <c r="T74" i="49"/>
  <c r="AD23" i="50"/>
  <c r="AF23" i="50" s="1"/>
  <c r="P67" i="50"/>
  <c r="L117" i="50"/>
  <c r="AF25" i="50"/>
  <c r="X43" i="49"/>
  <c r="F31" i="49"/>
  <c r="X157" i="49" l="1"/>
  <c r="F75" i="50"/>
  <c r="F75" i="49"/>
  <c r="AC145" i="48"/>
  <c r="AE145" i="48" s="1"/>
  <c r="R53" i="49"/>
  <c r="V53" i="49"/>
  <c r="T53" i="49"/>
  <c r="L53" i="49"/>
  <c r="P62" i="49"/>
  <c r="AD63" i="50"/>
  <c r="AF63" i="50" s="1"/>
  <c r="AE116" i="48"/>
  <c r="L62" i="51"/>
  <c r="L75" i="51" s="1"/>
  <c r="F75" i="51"/>
  <c r="AF116" i="50"/>
  <c r="L53" i="51"/>
  <c r="AF40" i="50"/>
  <c r="X66" i="49"/>
  <c r="P67" i="49"/>
  <c r="X67" i="49" s="1"/>
  <c r="X23" i="49"/>
  <c r="AD67" i="50"/>
  <c r="AF67" i="50" s="1"/>
  <c r="AD31" i="50"/>
  <c r="AF18" i="50"/>
  <c r="AC102" i="48"/>
  <c r="X19" i="49"/>
  <c r="P63" i="49"/>
  <c r="X63" i="49" s="1"/>
  <c r="AD62" i="50"/>
  <c r="W53" i="48"/>
  <c r="Y53" i="48"/>
  <c r="L53" i="48"/>
  <c r="U53" i="48"/>
  <c r="AA53" i="48"/>
  <c r="S53" i="48"/>
  <c r="X21" i="49"/>
  <c r="P65" i="49"/>
  <c r="X65" i="49" s="1"/>
  <c r="L62" i="48"/>
  <c r="F75" i="48"/>
  <c r="AF102" i="50"/>
  <c r="L53" i="50"/>
  <c r="AD66" i="50"/>
  <c r="AF66" i="50" s="1"/>
  <c r="P74" i="49"/>
  <c r="X74" i="49" s="1"/>
  <c r="X30" i="49"/>
  <c r="L75" i="49"/>
  <c r="T64" i="49"/>
  <c r="R64" i="49"/>
  <c r="P31" i="49"/>
  <c r="V64" i="49"/>
  <c r="L31" i="49"/>
  <c r="U31" i="48"/>
  <c r="AA31" i="48"/>
  <c r="S31" i="48"/>
  <c r="L31" i="48"/>
  <c r="Y31" i="48"/>
  <c r="W31" i="48"/>
  <c r="X18" i="49"/>
  <c r="Z75" i="47"/>
  <c r="R31" i="49" l="1"/>
  <c r="X124" i="49"/>
  <c r="V62" i="49"/>
  <c r="V75" i="49" s="1"/>
  <c r="X125" i="47"/>
  <c r="Z125" i="47" s="1"/>
  <c r="W75" i="48"/>
  <c r="Y75" i="48"/>
  <c r="L75" i="48"/>
  <c r="S75" i="48"/>
  <c r="U75" i="48"/>
  <c r="AA75" i="48"/>
  <c r="AE102" i="48"/>
  <c r="X64" i="50"/>
  <c r="X75" i="50" s="1"/>
  <c r="X53" i="50"/>
  <c r="AF62" i="50"/>
  <c r="R62" i="49"/>
  <c r="R75" i="49" s="1"/>
  <c r="AC65" i="48"/>
  <c r="AE65" i="48" s="1"/>
  <c r="T64" i="50"/>
  <c r="T75" i="50" s="1"/>
  <c r="T53" i="50"/>
  <c r="R53" i="50"/>
  <c r="R64" i="50"/>
  <c r="R75" i="50" s="1"/>
  <c r="AD133" i="50"/>
  <c r="AF133" i="50" s="1"/>
  <c r="T62" i="49"/>
  <c r="T75" i="49" s="1"/>
  <c r="AB64" i="50"/>
  <c r="AB75" i="50" s="1"/>
  <c r="AB53" i="50"/>
  <c r="AF31" i="50"/>
  <c r="T31" i="49"/>
  <c r="AD42" i="50"/>
  <c r="P64" i="50"/>
  <c r="P53" i="50"/>
  <c r="X117" i="49"/>
  <c r="AC18" i="48"/>
  <c r="Q31" i="48"/>
  <c r="Z64" i="50"/>
  <c r="Z75" i="50" s="1"/>
  <c r="Z53" i="50"/>
  <c r="V64" i="50"/>
  <c r="V75" i="50" s="1"/>
  <c r="V53" i="50"/>
  <c r="AC40" i="48"/>
  <c r="Q53" i="48"/>
  <c r="P53" i="49"/>
  <c r="X40" i="49"/>
  <c r="X53" i="49" s="1"/>
  <c r="AC117" i="48"/>
  <c r="P64" i="49"/>
  <c r="X64" i="49" s="1"/>
  <c r="X20" i="49"/>
  <c r="X31" i="49" s="1"/>
  <c r="AD117" i="50"/>
  <c r="V31" i="49"/>
  <c r="L125" i="48" l="1"/>
  <c r="AE117" i="48"/>
  <c r="Q75" i="48"/>
  <c r="AC62" i="48"/>
  <c r="AF117" i="50"/>
  <c r="X62" i="49"/>
  <c r="X75" i="49" s="1"/>
  <c r="AD64" i="50"/>
  <c r="P75" i="50"/>
  <c r="P75" i="49"/>
  <c r="AF42" i="50"/>
  <c r="AD53" i="50"/>
  <c r="AC53" i="48"/>
  <c r="AE40" i="48"/>
  <c r="AC31" i="48"/>
  <c r="AE18" i="48"/>
  <c r="R63" i="51" l="1"/>
  <c r="R53" i="51"/>
  <c r="R64" i="51"/>
  <c r="V63" i="51"/>
  <c r="E25" i="46"/>
  <c r="AD63" i="51"/>
  <c r="V53" i="51"/>
  <c r="AF63" i="51"/>
  <c r="Z53" i="51"/>
  <c r="Z64" i="51"/>
  <c r="V62" i="51"/>
  <c r="V31" i="51"/>
  <c r="AE31" i="48"/>
  <c r="AF64" i="50"/>
  <c r="AD75" i="50"/>
  <c r="AD53" i="51"/>
  <c r="AF53" i="51"/>
  <c r="AE53" i="48"/>
  <c r="AD31" i="51"/>
  <c r="AD62" i="51"/>
  <c r="AF31" i="51"/>
  <c r="AF62" i="51"/>
  <c r="P53" i="51"/>
  <c r="AD64" i="51"/>
  <c r="AF64" i="51"/>
  <c r="L125" i="49"/>
  <c r="L125" i="50"/>
  <c r="P63" i="51"/>
  <c r="AF53" i="50"/>
  <c r="AC75" i="48"/>
  <c r="AE62" i="48"/>
  <c r="P62" i="51"/>
  <c r="P31" i="51"/>
  <c r="P64" i="51"/>
  <c r="Z63" i="51"/>
  <c r="Z31" i="51"/>
  <c r="Z62" i="51"/>
  <c r="V64" i="51"/>
  <c r="R62" i="51"/>
  <c r="R75" i="51" s="1"/>
  <c r="R31" i="51"/>
  <c r="AB63" i="51" l="1"/>
  <c r="AB64" i="51"/>
  <c r="X64" i="51"/>
  <c r="X63" i="51"/>
  <c r="T64" i="51"/>
  <c r="AH64" i="51"/>
  <c r="AH63" i="51"/>
  <c r="T53" i="51"/>
  <c r="AB62" i="51"/>
  <c r="AB31" i="51"/>
  <c r="AF75" i="51"/>
  <c r="T63" i="51"/>
  <c r="AC125" i="48"/>
  <c r="T31" i="51"/>
  <c r="T62" i="51"/>
  <c r="X53" i="51"/>
  <c r="AH53" i="51"/>
  <c r="AH62" i="51"/>
  <c r="AH31" i="51"/>
  <c r="X62" i="51"/>
  <c r="X31" i="51"/>
  <c r="P75" i="51"/>
  <c r="V75" i="51"/>
  <c r="Z75" i="51"/>
  <c r="AE75" i="48"/>
  <c r="AD75" i="51"/>
  <c r="AB53" i="51"/>
  <c r="AF75" i="50"/>
  <c r="AB75" i="51" l="1"/>
  <c r="AH75" i="51"/>
  <c r="X75" i="51"/>
  <c r="X102" i="49"/>
  <c r="AE125" i="48"/>
  <c r="AD125" i="50"/>
  <c r="T75" i="51"/>
  <c r="X125" i="49"/>
  <c r="AF125" i="50" l="1"/>
  <c r="X145" i="49"/>
  <c r="X120" i="49" l="1"/>
  <c r="I52" i="16" l="1"/>
  <c r="F52" i="59"/>
  <c r="F52" i="58"/>
  <c r="I34" i="16" l="1"/>
  <c r="I34" i="52" l="1"/>
  <c r="G41" i="16" l="1"/>
  <c r="M41" i="16" s="1"/>
  <c r="M41" i="52" l="1"/>
  <c r="I52" i="52" l="1"/>
  <c r="F34" i="37" l="1"/>
  <c r="F34" i="53" l="1"/>
  <c r="F34" i="54" l="1"/>
  <c r="V16" i="5" l="1"/>
  <c r="AA16" i="5"/>
  <c r="AB16" i="5" s="1"/>
  <c r="M16" i="5"/>
  <c r="U16" i="5"/>
  <c r="J16" i="5"/>
  <c r="Z16" i="5"/>
  <c r="K16" i="5"/>
  <c r="T16" i="5"/>
  <c r="S16" i="5"/>
  <c r="P16" i="5"/>
  <c r="N16" i="5"/>
  <c r="I16" i="5"/>
  <c r="W16" i="5"/>
  <c r="O16" i="5"/>
  <c r="R16" i="5"/>
  <c r="Q16" i="5"/>
  <c r="Y16" i="5"/>
  <c r="L16" i="5"/>
  <c r="G16" i="5"/>
  <c r="H16" i="5"/>
  <c r="J16" i="60" l="1"/>
  <c r="E24" i="56" l="1"/>
  <c r="E52" i="56"/>
  <c r="M23" i="56"/>
  <c r="M21" i="56"/>
  <c r="E34" i="56" l="1"/>
  <c r="M22" i="56"/>
  <c r="M42" i="56"/>
  <c r="J17" i="62"/>
  <c r="M43" i="56"/>
  <c r="J18" i="62"/>
  <c r="M38" i="56"/>
  <c r="J13" i="62"/>
  <c r="J21" i="62"/>
  <c r="M46" i="56"/>
  <c r="G24" i="56"/>
  <c r="M20" i="56"/>
  <c r="M39" i="56"/>
  <c r="J14" i="62"/>
  <c r="J26" i="62"/>
  <c r="M51" i="56"/>
  <c r="J20" i="62"/>
  <c r="M45" i="56"/>
  <c r="M44" i="56"/>
  <c r="J19" i="62"/>
  <c r="M30" i="56"/>
  <c r="G34" i="56" l="1"/>
  <c r="M27" i="56"/>
  <c r="M28" i="56"/>
  <c r="M32" i="56"/>
  <c r="D27" i="62"/>
  <c r="J12" i="62"/>
  <c r="J27" i="62" s="1"/>
  <c r="M37" i="56"/>
  <c r="M52" i="56" s="1"/>
  <c r="G52" i="56"/>
  <c r="M29" i="56"/>
  <c r="M24" i="56"/>
  <c r="M31" i="56"/>
  <c r="E17" i="56"/>
  <c r="E54" i="56" s="1"/>
  <c r="M15" i="56"/>
  <c r="M13" i="56" l="1"/>
  <c r="M14" i="56"/>
  <c r="M16" i="56"/>
  <c r="M11" i="56"/>
  <c r="G17" i="56"/>
  <c r="M12" i="56"/>
  <c r="G54" i="56" l="1"/>
  <c r="M17" i="56"/>
  <c r="J31" i="59" l="1"/>
  <c r="J32" i="59"/>
  <c r="J32" i="57" l="1"/>
  <c r="J32" i="58"/>
  <c r="J31" i="58"/>
  <c r="J31" i="57"/>
  <c r="AH27" i="62" l="1"/>
  <c r="J28" i="59" l="1"/>
  <c r="J28" i="57" l="1"/>
  <c r="J28" i="58"/>
  <c r="J41" i="59" l="1"/>
  <c r="J41" i="58" l="1"/>
  <c r="J41" i="57"/>
  <c r="J41" i="53"/>
  <c r="J41" i="37" l="1"/>
  <c r="J41" i="41"/>
  <c r="J41" i="38"/>
  <c r="J41" i="54"/>
  <c r="J42" i="57" l="1"/>
  <c r="J42" i="59"/>
  <c r="J49" i="59"/>
  <c r="J51" i="59"/>
  <c r="J42" i="58" l="1"/>
  <c r="J50" i="57"/>
  <c r="J49" i="58"/>
  <c r="J50" i="59"/>
  <c r="J48" i="59"/>
  <c r="J48" i="58" l="1"/>
  <c r="J48" i="57"/>
  <c r="J51" i="58"/>
  <c r="J50" i="58"/>
  <c r="J49" i="57"/>
  <c r="J39" i="59"/>
  <c r="J44" i="59"/>
  <c r="J38" i="59"/>
  <c r="J38" i="57" l="1"/>
  <c r="J44" i="57"/>
  <c r="J37" i="58"/>
  <c r="J37" i="59"/>
  <c r="J37" i="57"/>
  <c r="J38" i="58"/>
  <c r="J44" i="58"/>
  <c r="J39" i="58" l="1"/>
  <c r="J39" i="57"/>
  <c r="J45" i="58"/>
  <c r="J45" i="59"/>
  <c r="J46" i="59"/>
  <c r="D52" i="58" l="1"/>
  <c r="J45" i="57"/>
  <c r="J43" i="58"/>
  <c r="J46" i="57"/>
  <c r="J43" i="59"/>
  <c r="D52" i="59"/>
  <c r="J46" i="58"/>
  <c r="D52" i="57"/>
  <c r="J43" i="57"/>
  <c r="J52" i="58" l="1"/>
  <c r="X52" i="58"/>
  <c r="J52" i="59"/>
  <c r="J52" i="55"/>
  <c r="W52" i="58" l="1"/>
  <c r="O52" i="58"/>
  <c r="Q52" i="58"/>
  <c r="S52" i="58"/>
  <c r="Y52" i="58"/>
  <c r="R52" i="58"/>
  <c r="AB52" i="58"/>
  <c r="V52" i="58"/>
  <c r="AA52" i="58"/>
  <c r="U52" i="58"/>
  <c r="N52" i="58"/>
  <c r="AC52" i="58"/>
  <c r="P52" i="58"/>
  <c r="T52" i="58"/>
  <c r="Z52" i="58"/>
  <c r="J30" i="59" l="1"/>
  <c r="J29" i="58" l="1"/>
  <c r="J29" i="59"/>
  <c r="J27" i="59" l="1"/>
  <c r="J30" i="58"/>
  <c r="J27" i="58"/>
  <c r="J29" i="57"/>
  <c r="J30" i="57"/>
  <c r="J27" i="57"/>
  <c r="J15" i="59" l="1"/>
  <c r="J15" i="57" l="1"/>
  <c r="J15" i="58"/>
  <c r="J11" i="58" l="1"/>
  <c r="J11" i="57" l="1"/>
  <c r="J11" i="59"/>
  <c r="J16" i="59" l="1"/>
  <c r="J16" i="58" l="1"/>
  <c r="J16" i="57"/>
  <c r="F24" i="38" l="1"/>
  <c r="N52" i="59" l="1"/>
  <c r="O52" i="59" l="1"/>
  <c r="Q52" i="59"/>
  <c r="R52" i="59"/>
  <c r="P52" i="59"/>
  <c r="F34" i="59" l="1"/>
  <c r="F54" i="59" s="1"/>
  <c r="J23" i="59" l="1"/>
  <c r="J23" i="58" l="1"/>
  <c r="J23" i="57" l="1"/>
  <c r="F34" i="57" l="1"/>
  <c r="F53" i="57" s="1"/>
  <c r="J13" i="58" l="1"/>
  <c r="J20" i="58"/>
  <c r="F34" i="58"/>
  <c r="F34" i="38"/>
  <c r="J13" i="59"/>
  <c r="J13" i="57" l="1"/>
  <c r="F55" i="58"/>
  <c r="F54" i="58"/>
  <c r="J20" i="59"/>
  <c r="J20" i="57"/>
  <c r="J21" i="58" l="1"/>
  <c r="J21" i="57" l="1"/>
  <c r="J21" i="59"/>
  <c r="Q24" i="56" l="1"/>
  <c r="S24" i="56"/>
  <c r="R24" i="56"/>
  <c r="J22" i="58" l="1"/>
  <c r="D24" i="58"/>
  <c r="J22" i="59" l="1"/>
  <c r="D24" i="59"/>
  <c r="J22" i="57"/>
  <c r="D24" i="57"/>
  <c r="AB24" i="58"/>
  <c r="Q24" i="58"/>
  <c r="Z24" i="58"/>
  <c r="P24" i="58"/>
  <c r="AA24" i="58"/>
  <c r="S24" i="58"/>
  <c r="X24" i="58"/>
  <c r="V24" i="58"/>
  <c r="T24" i="58"/>
  <c r="R24" i="58"/>
  <c r="W24" i="58"/>
  <c r="AC24" i="58"/>
  <c r="Y24" i="58"/>
  <c r="O24" i="58"/>
  <c r="U24" i="58"/>
  <c r="J24" i="58"/>
  <c r="N24" i="58" l="1"/>
  <c r="Y24" i="57"/>
  <c r="W24" i="57"/>
  <c r="Q24" i="57"/>
  <c r="O24" i="57"/>
  <c r="V24" i="57"/>
  <c r="Z24" i="57"/>
  <c r="AA24" i="57"/>
  <c r="AB24" i="57"/>
  <c r="P24" i="57"/>
  <c r="AC24" i="57"/>
  <c r="R24" i="57"/>
  <c r="U24" i="57"/>
  <c r="X24" i="57"/>
  <c r="S24" i="57"/>
  <c r="T24" i="57"/>
  <c r="J24" i="57"/>
  <c r="N24" i="59"/>
  <c r="P24" i="59"/>
  <c r="Q24" i="59"/>
  <c r="O24" i="59"/>
  <c r="J24" i="59"/>
  <c r="N24" i="57" l="1"/>
  <c r="I34" i="56" l="1"/>
  <c r="I54" i="56" s="1"/>
  <c r="M33" i="56"/>
  <c r="S34" i="56" l="1"/>
  <c r="R34" i="56"/>
  <c r="M34" i="56"/>
  <c r="M54" i="56" s="1"/>
  <c r="Q34" i="56" l="1"/>
  <c r="J33" i="59" l="1"/>
  <c r="D34" i="59"/>
  <c r="J33" i="57"/>
  <c r="D34" i="57"/>
  <c r="J33" i="58"/>
  <c r="D34" i="58"/>
  <c r="Z34" i="58" l="1"/>
  <c r="AB34" i="58"/>
  <c r="V34" i="58"/>
  <c r="AC34" i="58"/>
  <c r="R34" i="58"/>
  <c r="O34" i="58"/>
  <c r="S34" i="58"/>
  <c r="Y34" i="58"/>
  <c r="P34" i="58"/>
  <c r="U34" i="58"/>
  <c r="X34" i="58"/>
  <c r="T34" i="58"/>
  <c r="W34" i="58"/>
  <c r="AA34" i="58"/>
  <c r="Q34" i="58"/>
  <c r="J34" i="58"/>
  <c r="V34" i="57"/>
  <c r="O34" i="57"/>
  <c r="Q34" i="57"/>
  <c r="Z34" i="57"/>
  <c r="W34" i="57"/>
  <c r="S34" i="57"/>
  <c r="AB34" i="57"/>
  <c r="P34" i="57"/>
  <c r="T34" i="57"/>
  <c r="U34" i="57"/>
  <c r="AA34" i="57"/>
  <c r="R34" i="57"/>
  <c r="AC34" i="57"/>
  <c r="Y34" i="57"/>
  <c r="X34" i="57"/>
  <c r="J34" i="57"/>
  <c r="N34" i="59"/>
  <c r="P34" i="59"/>
  <c r="O34" i="59"/>
  <c r="Q34" i="59"/>
  <c r="J34" i="59"/>
  <c r="N34" i="57" l="1"/>
  <c r="N34" i="58"/>
  <c r="E12" i="46"/>
  <c r="G14" i="46"/>
  <c r="E14" i="46" s="1"/>
  <c r="I14" i="46"/>
  <c r="K14" i="46"/>
  <c r="M14" i="46"/>
  <c r="E16" i="46"/>
  <c r="E19" i="46"/>
  <c r="E21" i="46"/>
  <c r="G21" i="46"/>
  <c r="I21" i="46"/>
  <c r="I36" i="46" s="1"/>
  <c r="I40" i="46" s="1"/>
  <c r="K21" i="46"/>
  <c r="M21" i="46"/>
  <c r="E32" i="46"/>
  <c r="E34" i="46" s="1"/>
  <c r="E33" i="46"/>
  <c r="G34" i="46"/>
  <c r="G36" i="46" s="1"/>
  <c r="G40" i="46" s="1"/>
  <c r="I34" i="46"/>
  <c r="K34" i="46"/>
  <c r="K36" i="46" s="1"/>
  <c r="K40" i="46" s="1"/>
  <c r="M34" i="46"/>
  <c r="M36" i="46"/>
  <c r="M40" i="46" s="1"/>
  <c r="Q17" i="56"/>
  <c r="R17" i="56"/>
  <c r="S17" i="56"/>
  <c r="G17" i="5"/>
  <c r="H17" i="5"/>
  <c r="H39" i="5" s="1"/>
  <c r="H43" i="5" s="1"/>
  <c r="I17" i="5"/>
  <c r="J17" i="5"/>
  <c r="K17" i="5"/>
  <c r="L17" i="5"/>
  <c r="M17" i="5"/>
  <c r="N17" i="5"/>
  <c r="O17" i="5"/>
  <c r="P17" i="5"/>
  <c r="P39" i="5" s="1"/>
  <c r="P43" i="5" s="1"/>
  <c r="Q17" i="5"/>
  <c r="R17" i="5"/>
  <c r="S17" i="5"/>
  <c r="T17" i="5"/>
  <c r="U17" i="5"/>
  <c r="V17" i="5"/>
  <c r="W17" i="5"/>
  <c r="Y17" i="5"/>
  <c r="Y39" i="5" s="1"/>
  <c r="Y43" i="5" s="1"/>
  <c r="Z17" i="5"/>
  <c r="AA17" i="5"/>
  <c r="G24" i="5"/>
  <c r="H24" i="5"/>
  <c r="I24" i="5"/>
  <c r="I39" i="5" s="1"/>
  <c r="I43" i="5" s="1"/>
  <c r="J24" i="5"/>
  <c r="K24" i="5"/>
  <c r="L24" i="5"/>
  <c r="L39" i="5" s="1"/>
  <c r="L43" i="5" s="1"/>
  <c r="M24" i="5"/>
  <c r="N24" i="5"/>
  <c r="O24" i="5"/>
  <c r="P24" i="5"/>
  <c r="Q24" i="5"/>
  <c r="Q39" i="5" s="1"/>
  <c r="Q43" i="5" s="1"/>
  <c r="R24" i="5"/>
  <c r="S24" i="5"/>
  <c r="T24" i="5"/>
  <c r="U24" i="5"/>
  <c r="V24" i="5"/>
  <c r="W24" i="5"/>
  <c r="Y24" i="5"/>
  <c r="Z24" i="5"/>
  <c r="Z39" i="5" s="1"/>
  <c r="Z43" i="5" s="1"/>
  <c r="AA24" i="5"/>
  <c r="E32" i="5"/>
  <c r="E36" i="5"/>
  <c r="G37" i="5"/>
  <c r="H37" i="5"/>
  <c r="I37" i="5"/>
  <c r="J37" i="5"/>
  <c r="J39" i="5" s="1"/>
  <c r="J43" i="5" s="1"/>
  <c r="K37" i="5"/>
  <c r="L37" i="5"/>
  <c r="M37" i="5"/>
  <c r="N37" i="5"/>
  <c r="O37" i="5"/>
  <c r="P37" i="5"/>
  <c r="Q37" i="5"/>
  <c r="R37" i="5"/>
  <c r="R39" i="5" s="1"/>
  <c r="R43" i="5" s="1"/>
  <c r="S37" i="5"/>
  <c r="T37" i="5"/>
  <c r="T39" i="5" s="1"/>
  <c r="T43" i="5" s="1"/>
  <c r="U37" i="5"/>
  <c r="V37" i="5"/>
  <c r="W37" i="5"/>
  <c r="Y37" i="5"/>
  <c r="Z37" i="5"/>
  <c r="AA37" i="5"/>
  <c r="AA39" i="5" s="1"/>
  <c r="AA43" i="5" s="1"/>
  <c r="E39" i="5"/>
  <c r="G39" i="5"/>
  <c r="K39" i="5"/>
  <c r="M39" i="5"/>
  <c r="M43" i="5" s="1"/>
  <c r="N39" i="5"/>
  <c r="O39" i="5"/>
  <c r="S39" i="5"/>
  <c r="U39" i="5"/>
  <c r="U43" i="5" s="1"/>
  <c r="V39" i="5"/>
  <c r="W39" i="5"/>
  <c r="E43" i="5"/>
  <c r="G43" i="5"/>
  <c r="K43" i="5"/>
  <c r="N43" i="5"/>
  <c r="O43" i="5"/>
  <c r="S43" i="5"/>
  <c r="V43" i="5"/>
  <c r="W43" i="5"/>
  <c r="X33" i="47"/>
  <c r="Z33" i="47" s="1"/>
  <c r="P35" i="47"/>
  <c r="R35" i="47"/>
  <c r="T35" i="47"/>
  <c r="V35" i="47"/>
  <c r="X35" i="47"/>
  <c r="Z35" i="47" s="1"/>
  <c r="X55" i="47"/>
  <c r="Z55" i="47" s="1"/>
  <c r="P57" i="47"/>
  <c r="R57" i="47"/>
  <c r="T57" i="47"/>
  <c r="V57" i="47"/>
  <c r="X57" i="47"/>
  <c r="Z57" i="47" s="1"/>
  <c r="P77" i="47"/>
  <c r="X77" i="47" s="1"/>
  <c r="R77" i="47"/>
  <c r="T77" i="47"/>
  <c r="T79" i="47" s="1"/>
  <c r="T92" i="47" s="1"/>
  <c r="T97" i="47" s="1"/>
  <c r="T164" i="47" s="1"/>
  <c r="T180" i="47" s="1"/>
  <c r="V77" i="47"/>
  <c r="V79" i="47" s="1"/>
  <c r="V92" i="47" s="1"/>
  <c r="V97" i="47" s="1"/>
  <c r="V164" i="47" s="1"/>
  <c r="V180" i="47" s="1"/>
  <c r="P79" i="47"/>
  <c r="R79" i="47"/>
  <c r="X84" i="47"/>
  <c r="Z84" i="47"/>
  <c r="X85" i="47"/>
  <c r="Z85" i="47"/>
  <c r="X86" i="47"/>
  <c r="Z86" i="47"/>
  <c r="X88" i="47"/>
  <c r="X89" i="47" s="1"/>
  <c r="Z89" i="47" s="1"/>
  <c r="Z88" i="47"/>
  <c r="P89" i="47"/>
  <c r="R89" i="47"/>
  <c r="T89" i="47"/>
  <c r="V89" i="47"/>
  <c r="P92" i="47"/>
  <c r="P97" i="47" s="1"/>
  <c r="X97" i="47" s="1"/>
  <c r="R92" i="47"/>
  <c r="R97" i="47" s="1"/>
  <c r="X103" i="47"/>
  <c r="Z103" i="47"/>
  <c r="P104" i="47"/>
  <c r="R104" i="47"/>
  <c r="T104" i="47"/>
  <c r="V104" i="47"/>
  <c r="X104" i="47"/>
  <c r="Z104" i="47"/>
  <c r="X108" i="47"/>
  <c r="Z108" i="47"/>
  <c r="P110" i="47"/>
  <c r="R110" i="47"/>
  <c r="T110" i="47"/>
  <c r="V110" i="47"/>
  <c r="X110" i="47"/>
  <c r="Z110" i="47"/>
  <c r="X159" i="47"/>
  <c r="Z159" i="47"/>
  <c r="X160" i="47"/>
  <c r="Z160" i="47"/>
  <c r="P162" i="47"/>
  <c r="R162" i="47"/>
  <c r="R164" i="47" s="1"/>
  <c r="R180" i="47" s="1"/>
  <c r="T162" i="47"/>
  <c r="V162" i="47"/>
  <c r="X162" i="47"/>
  <c r="Z162" i="47"/>
  <c r="L33" i="48"/>
  <c r="L35" i="48" s="1"/>
  <c r="AC33" i="48"/>
  <c r="AE33" i="48" s="1"/>
  <c r="F35" i="48"/>
  <c r="AE35" i="48" s="1"/>
  <c r="Q35" i="48"/>
  <c r="S35" i="48"/>
  <c r="U35" i="48"/>
  <c r="W35" i="48"/>
  <c r="Y35" i="48"/>
  <c r="AA35" i="48"/>
  <c r="AC35" i="48"/>
  <c r="L55" i="48"/>
  <c r="AC55" i="48"/>
  <c r="AE55" i="48"/>
  <c r="F57" i="48"/>
  <c r="L57" i="48"/>
  <c r="Q57" i="48"/>
  <c r="S57" i="48"/>
  <c r="U57" i="48"/>
  <c r="W57" i="48"/>
  <c r="Y57" i="48"/>
  <c r="AA57" i="48"/>
  <c r="AC57" i="48"/>
  <c r="AE57" i="48"/>
  <c r="L77" i="48"/>
  <c r="L79" i="48" s="1"/>
  <c r="L92" i="48" s="1"/>
  <c r="L97" i="48" s="1"/>
  <c r="AC77" i="48"/>
  <c r="AE77" i="48" s="1"/>
  <c r="F79" i="48"/>
  <c r="Q79" i="48"/>
  <c r="S79" i="48"/>
  <c r="U79" i="48"/>
  <c r="W79" i="48"/>
  <c r="Y79" i="48"/>
  <c r="AA79" i="48"/>
  <c r="L84" i="48"/>
  <c r="L89" i="48" s="1"/>
  <c r="AC84" i="48"/>
  <c r="AE84" i="48"/>
  <c r="L85" i="48"/>
  <c r="AC85" i="48"/>
  <c r="AE85" i="48" s="1"/>
  <c r="L86" i="48"/>
  <c r="AC86" i="48"/>
  <c r="AE86" i="48"/>
  <c r="L88" i="48"/>
  <c r="AC88" i="48"/>
  <c r="AE88" i="48" s="1"/>
  <c r="F89" i="48"/>
  <c r="AE89" i="48" s="1"/>
  <c r="Q89" i="48"/>
  <c r="S89" i="48"/>
  <c r="U89" i="48"/>
  <c r="U92" i="48" s="1"/>
  <c r="U97" i="48" s="1"/>
  <c r="U164" i="48" s="1"/>
  <c r="U180" i="48" s="1"/>
  <c r="W89" i="48"/>
  <c r="Y89" i="48"/>
  <c r="AA89" i="48"/>
  <c r="AC89" i="48"/>
  <c r="Q92" i="48"/>
  <c r="Q97" i="48" s="1"/>
  <c r="AC97" i="48" s="1"/>
  <c r="S92" i="48"/>
  <c r="W92" i="48"/>
  <c r="Y92" i="48"/>
  <c r="Y97" i="48" s="1"/>
  <c r="AA92" i="48"/>
  <c r="S97" i="48"/>
  <c r="W97" i="48"/>
  <c r="AA97" i="48"/>
  <c r="L103" i="48"/>
  <c r="L104" i="48" s="1"/>
  <c r="AC103" i="48"/>
  <c r="AE103" i="48"/>
  <c r="F104" i="48"/>
  <c r="Q104" i="48"/>
  <c r="S104" i="48"/>
  <c r="S164" i="48" s="1"/>
  <c r="S180" i="48" s="1"/>
  <c r="U104" i="48"/>
  <c r="W104" i="48"/>
  <c r="Y104" i="48"/>
  <c r="AA104" i="48"/>
  <c r="AC104" i="48"/>
  <c r="AE104" i="48"/>
  <c r="L108" i="48"/>
  <c r="L110" i="48" s="1"/>
  <c r="AC108" i="48"/>
  <c r="AE108" i="48" s="1"/>
  <c r="F110" i="48"/>
  <c r="Q110" i="48"/>
  <c r="S110" i="48"/>
  <c r="U110" i="48"/>
  <c r="W110" i="48"/>
  <c r="Y110" i="48"/>
  <c r="AA110" i="48"/>
  <c r="L159" i="48"/>
  <c r="AC159" i="48"/>
  <c r="AE159" i="48"/>
  <c r="L160" i="48"/>
  <c r="AC160" i="48"/>
  <c r="AE160" i="48" s="1"/>
  <c r="F162" i="48"/>
  <c r="L162" i="48"/>
  <c r="Q162" i="48"/>
  <c r="S162" i="48"/>
  <c r="U162" i="48"/>
  <c r="W162" i="48"/>
  <c r="Y162" i="48"/>
  <c r="Y164" i="48" s="1"/>
  <c r="Y180" i="48" s="1"/>
  <c r="AA162" i="48"/>
  <c r="W164" i="48"/>
  <c r="AA164" i="48"/>
  <c r="AE166" i="48"/>
  <c r="AC172" i="48"/>
  <c r="AE172" i="48"/>
  <c r="Q178" i="48"/>
  <c r="S178" i="48"/>
  <c r="U178" i="48"/>
  <c r="W178" i="48"/>
  <c r="Y178" i="48"/>
  <c r="AA178" i="48"/>
  <c r="AC178" i="48"/>
  <c r="AE178" i="48"/>
  <c r="W180" i="48"/>
  <c r="AA180" i="48"/>
  <c r="L33" i="49"/>
  <c r="L35" i="49" s="1"/>
  <c r="X33" i="49"/>
  <c r="X35" i="49" s="1"/>
  <c r="F35" i="49"/>
  <c r="P35" i="49"/>
  <c r="R35" i="49"/>
  <c r="T35" i="49"/>
  <c r="V35" i="49"/>
  <c r="L55" i="49"/>
  <c r="L57" i="49" s="1"/>
  <c r="X55" i="49"/>
  <c r="F57" i="49"/>
  <c r="P57" i="49"/>
  <c r="R57" i="49"/>
  <c r="T57" i="49"/>
  <c r="V57" i="49"/>
  <c r="X57" i="49"/>
  <c r="F77" i="49"/>
  <c r="L77" i="49"/>
  <c r="P77" i="49"/>
  <c r="R77" i="49"/>
  <c r="X77" i="49" s="1"/>
  <c r="X79" i="49" s="1"/>
  <c r="X92" i="49" s="1"/>
  <c r="T77" i="49"/>
  <c r="V77" i="49"/>
  <c r="F79" i="49"/>
  <c r="F92" i="49" s="1"/>
  <c r="F97" i="49" s="1"/>
  <c r="L79" i="49"/>
  <c r="P79" i="49"/>
  <c r="T79" i="49"/>
  <c r="T92" i="49" s="1"/>
  <c r="T97" i="49" s="1"/>
  <c r="V79" i="49"/>
  <c r="V92" i="49" s="1"/>
  <c r="V97" i="49" s="1"/>
  <c r="V164" i="49" s="1"/>
  <c r="V180" i="49" s="1"/>
  <c r="L84" i="49"/>
  <c r="X84" i="49"/>
  <c r="X89" i="49" s="1"/>
  <c r="L85" i="49"/>
  <c r="X85" i="49"/>
  <c r="L86" i="49"/>
  <c r="X86" i="49"/>
  <c r="L88" i="49"/>
  <c r="X88" i="49"/>
  <c r="F89" i="49"/>
  <c r="L89" i="49"/>
  <c r="L92" i="49" s="1"/>
  <c r="L97" i="49" s="1"/>
  <c r="P89" i="49"/>
  <c r="R89" i="49"/>
  <c r="T89" i="49"/>
  <c r="V89" i="49"/>
  <c r="P92" i="49"/>
  <c r="P97" i="49" s="1"/>
  <c r="L103" i="49"/>
  <c r="X103" i="49"/>
  <c r="L104" i="49"/>
  <c r="P104" i="49"/>
  <c r="X104" i="49" s="1"/>
  <c r="R104" i="49"/>
  <c r="T104" i="49"/>
  <c r="V104" i="49"/>
  <c r="L108" i="49"/>
  <c r="X108" i="49"/>
  <c r="L110" i="49"/>
  <c r="P110" i="49"/>
  <c r="X110" i="49" s="1"/>
  <c r="R110" i="49"/>
  <c r="T110" i="49"/>
  <c r="V110" i="49"/>
  <c r="L159" i="49"/>
  <c r="L162" i="49" s="1"/>
  <c r="L164" i="49" s="1"/>
  <c r="L180" i="49" s="1"/>
  <c r="X159" i="49"/>
  <c r="L160" i="49"/>
  <c r="X160" i="49"/>
  <c r="F162" i="49"/>
  <c r="F164" i="49" s="1"/>
  <c r="F180" i="49" s="1"/>
  <c r="P162" i="49"/>
  <c r="R162" i="49"/>
  <c r="T162" i="49"/>
  <c r="V162" i="49"/>
  <c r="X162" i="49"/>
  <c r="L33" i="50"/>
  <c r="AD33" i="50"/>
  <c r="AF33" i="50" s="1"/>
  <c r="F35" i="50"/>
  <c r="AF35" i="50" s="1"/>
  <c r="L35" i="50"/>
  <c r="P35" i="50"/>
  <c r="R35" i="50"/>
  <c r="T35" i="50"/>
  <c r="V35" i="50"/>
  <c r="X35" i="50"/>
  <c r="Z35" i="50"/>
  <c r="AB35" i="50"/>
  <c r="AD35" i="50"/>
  <c r="L55" i="50"/>
  <c r="L57" i="50" s="1"/>
  <c r="AD55" i="50"/>
  <c r="AF55" i="50" s="1"/>
  <c r="F57" i="50"/>
  <c r="P57" i="50"/>
  <c r="R57" i="50"/>
  <c r="T57" i="50"/>
  <c r="V57" i="50"/>
  <c r="X57" i="50"/>
  <c r="Z57" i="50"/>
  <c r="AB57" i="50"/>
  <c r="L77" i="50"/>
  <c r="P77" i="50"/>
  <c r="R77" i="50"/>
  <c r="T77" i="50"/>
  <c r="T79" i="50" s="1"/>
  <c r="T92" i="50" s="1"/>
  <c r="T97" i="50" s="1"/>
  <c r="T164" i="50" s="1"/>
  <c r="T180" i="50" s="1"/>
  <c r="V77" i="50"/>
  <c r="X77" i="50"/>
  <c r="Z77" i="50"/>
  <c r="AB77" i="50"/>
  <c r="F79" i="50"/>
  <c r="L79" i="50"/>
  <c r="L92" i="50" s="1"/>
  <c r="L97" i="50" s="1"/>
  <c r="P79" i="50"/>
  <c r="R79" i="50"/>
  <c r="V79" i="50"/>
  <c r="X79" i="50"/>
  <c r="Z79" i="50"/>
  <c r="AB79" i="50"/>
  <c r="L84" i="50"/>
  <c r="AD84" i="50"/>
  <c r="AF84" i="50"/>
  <c r="L85" i="50"/>
  <c r="AD85" i="50"/>
  <c r="AF85" i="50"/>
  <c r="L86" i="50"/>
  <c r="L89" i="50" s="1"/>
  <c r="AD86" i="50"/>
  <c r="AF86" i="50"/>
  <c r="L88" i="50"/>
  <c r="AD88" i="50"/>
  <c r="AF88" i="50" s="1"/>
  <c r="F89" i="50"/>
  <c r="P89" i="50"/>
  <c r="P92" i="50" s="1"/>
  <c r="P97" i="50" s="1"/>
  <c r="R89" i="50"/>
  <c r="T89" i="50"/>
  <c r="V89" i="50"/>
  <c r="X89" i="50"/>
  <c r="Z89" i="50"/>
  <c r="AB89" i="50"/>
  <c r="AD89" i="50"/>
  <c r="AF89" i="50"/>
  <c r="F92" i="50"/>
  <c r="R92" i="50"/>
  <c r="V92" i="50"/>
  <c r="X92" i="50"/>
  <c r="X97" i="50" s="1"/>
  <c r="X164" i="50" s="1"/>
  <c r="X180" i="50" s="1"/>
  <c r="Z92" i="50"/>
  <c r="Z97" i="50" s="1"/>
  <c r="Z164" i="50" s="1"/>
  <c r="Z180" i="50" s="1"/>
  <c r="AB92" i="50"/>
  <c r="F97" i="50"/>
  <c r="R97" i="50"/>
  <c r="V97" i="50"/>
  <c r="AB97" i="50"/>
  <c r="L103" i="50"/>
  <c r="L104" i="50" s="1"/>
  <c r="AD103" i="50"/>
  <c r="AF103" i="50" s="1"/>
  <c r="F104" i="50"/>
  <c r="P104" i="50"/>
  <c r="R104" i="50"/>
  <c r="T104" i="50"/>
  <c r="V104" i="50"/>
  <c r="X104" i="50"/>
  <c r="Z104" i="50"/>
  <c r="AB104" i="50"/>
  <c r="L108" i="50"/>
  <c r="AD108" i="50"/>
  <c r="AF108" i="50"/>
  <c r="F110" i="50"/>
  <c r="AF110" i="50" s="1"/>
  <c r="L110" i="50"/>
  <c r="P110" i="50"/>
  <c r="R110" i="50"/>
  <c r="T110" i="50"/>
  <c r="V110" i="50"/>
  <c r="X110" i="50"/>
  <c r="Z110" i="50"/>
  <c r="AB110" i="50"/>
  <c r="AD110" i="50"/>
  <c r="AD145" i="50"/>
  <c r="AF145" i="50"/>
  <c r="L159" i="50"/>
  <c r="AD159" i="50"/>
  <c r="AF159" i="50"/>
  <c r="L160" i="50"/>
  <c r="AD160" i="50"/>
  <c r="AF160" i="50"/>
  <c r="F162" i="50"/>
  <c r="L162" i="50"/>
  <c r="P162" i="50"/>
  <c r="R162" i="50"/>
  <c r="R164" i="50" s="1"/>
  <c r="R180" i="50" s="1"/>
  <c r="T162" i="50"/>
  <c r="V162" i="50"/>
  <c r="X162" i="50"/>
  <c r="Z162" i="50"/>
  <c r="AB162" i="50"/>
  <c r="AD162" i="50"/>
  <c r="AF162" i="50" s="1"/>
  <c r="F164" i="50"/>
  <c r="V164" i="50"/>
  <c r="V180" i="50" s="1"/>
  <c r="AB164" i="50"/>
  <c r="F180" i="50"/>
  <c r="AB180" i="50"/>
  <c r="L33" i="51"/>
  <c r="F35" i="51"/>
  <c r="L35" i="51"/>
  <c r="P35" i="51"/>
  <c r="R35" i="51"/>
  <c r="T35" i="51"/>
  <c r="V35" i="51"/>
  <c r="X35" i="51"/>
  <c r="Z35" i="51"/>
  <c r="AB35" i="51"/>
  <c r="AD35" i="51"/>
  <c r="AF35" i="51"/>
  <c r="AH35" i="51"/>
  <c r="L55" i="51"/>
  <c r="L57" i="51" s="1"/>
  <c r="F57" i="51"/>
  <c r="P57" i="51"/>
  <c r="R57" i="51"/>
  <c r="T57" i="51"/>
  <c r="V57" i="51"/>
  <c r="X57" i="51"/>
  <c r="Z57" i="51"/>
  <c r="AB57" i="51"/>
  <c r="AD57" i="51"/>
  <c r="AF57" i="51"/>
  <c r="AH57" i="51"/>
  <c r="L77" i="51"/>
  <c r="P77" i="51"/>
  <c r="R77" i="51"/>
  <c r="R79" i="51" s="1"/>
  <c r="R92" i="51" s="1"/>
  <c r="R97" i="51" s="1"/>
  <c r="R164" i="51" s="1"/>
  <c r="R180" i="51" s="1"/>
  <c r="T77" i="51"/>
  <c r="V77" i="51"/>
  <c r="X77" i="51"/>
  <c r="Z77" i="51"/>
  <c r="AB77" i="51"/>
  <c r="AD77" i="51"/>
  <c r="AF77" i="51"/>
  <c r="AF79" i="51" s="1"/>
  <c r="AF92" i="51" s="1"/>
  <c r="AF97" i="51" s="1"/>
  <c r="AF164" i="51" s="1"/>
  <c r="AF180" i="51" s="1"/>
  <c r="AH77" i="51"/>
  <c r="AH79" i="51" s="1"/>
  <c r="AH92" i="51" s="1"/>
  <c r="AH97" i="51" s="1"/>
  <c r="AH164" i="51" s="1"/>
  <c r="AH180" i="51" s="1"/>
  <c r="F79" i="51"/>
  <c r="L79" i="51"/>
  <c r="T79" i="51"/>
  <c r="V79" i="51"/>
  <c r="X79" i="51"/>
  <c r="Z79" i="51"/>
  <c r="AB79" i="51"/>
  <c r="AD79" i="51"/>
  <c r="L84" i="51"/>
  <c r="L85" i="51"/>
  <c r="L86" i="51"/>
  <c r="L88" i="51"/>
  <c r="F89" i="51"/>
  <c r="L89" i="51"/>
  <c r="P89" i="51"/>
  <c r="R89" i="51"/>
  <c r="T89" i="51"/>
  <c r="V89" i="51"/>
  <c r="X89" i="51"/>
  <c r="Z89" i="51"/>
  <c r="Z92" i="51" s="1"/>
  <c r="Z97" i="51" s="1"/>
  <c r="Z164" i="51" s="1"/>
  <c r="Z180" i="51" s="1"/>
  <c r="AB89" i="51"/>
  <c r="AD89" i="51"/>
  <c r="AF89" i="51"/>
  <c r="AH89" i="51"/>
  <c r="F92" i="51"/>
  <c r="L92" i="51"/>
  <c r="T92" i="51"/>
  <c r="V92" i="51"/>
  <c r="V97" i="51" s="1"/>
  <c r="V164" i="51" s="1"/>
  <c r="V180" i="51" s="1"/>
  <c r="X92" i="51"/>
  <c r="AB92" i="51"/>
  <c r="AD92" i="51"/>
  <c r="F97" i="51"/>
  <c r="L97" i="51"/>
  <c r="T97" i="51"/>
  <c r="X97" i="51"/>
  <c r="AB97" i="51"/>
  <c r="AD97" i="51"/>
  <c r="L103" i="51"/>
  <c r="F104" i="51"/>
  <c r="L104" i="51"/>
  <c r="P104" i="51"/>
  <c r="R104" i="51"/>
  <c r="T104" i="51"/>
  <c r="V104" i="51"/>
  <c r="X104" i="51"/>
  <c r="Z104" i="51"/>
  <c r="AB104" i="51"/>
  <c r="AD104" i="51"/>
  <c r="AF104" i="51"/>
  <c r="AH104" i="51"/>
  <c r="L108" i="51"/>
  <c r="L110" i="51" s="1"/>
  <c r="F110" i="51"/>
  <c r="P110" i="51"/>
  <c r="R110" i="51"/>
  <c r="T110" i="51"/>
  <c r="V110" i="51"/>
  <c r="X110" i="51"/>
  <c r="Z110" i="51"/>
  <c r="AB110" i="51"/>
  <c r="AD110" i="51"/>
  <c r="AF110" i="51"/>
  <c r="AH110" i="51"/>
  <c r="L159" i="51"/>
  <c r="L160" i="51"/>
  <c r="F162" i="51"/>
  <c r="L162" i="51"/>
  <c r="L164" i="51" s="1"/>
  <c r="L180" i="51" s="1"/>
  <c r="P162" i="51"/>
  <c r="R162" i="51"/>
  <c r="T162" i="51"/>
  <c r="V162" i="51"/>
  <c r="X162" i="51"/>
  <c r="Z162" i="51"/>
  <c r="AB162" i="51"/>
  <c r="AD162" i="51"/>
  <c r="AD164" i="51" s="1"/>
  <c r="AD180" i="51" s="1"/>
  <c r="AF162" i="51"/>
  <c r="AH162" i="51"/>
  <c r="F164" i="51"/>
  <c r="T164" i="51"/>
  <c r="X164" i="51"/>
  <c r="AB164" i="51"/>
  <c r="P178" i="51"/>
  <c r="R178" i="51"/>
  <c r="T178" i="51"/>
  <c r="V178" i="51"/>
  <c r="X178" i="51"/>
  <c r="Z178" i="51"/>
  <c r="AB178" i="51"/>
  <c r="AD178" i="51"/>
  <c r="AF178" i="51"/>
  <c r="AH178" i="51"/>
  <c r="F180" i="51"/>
  <c r="T180" i="51"/>
  <c r="X180" i="51"/>
  <c r="AB180" i="51"/>
  <c r="M11" i="16"/>
  <c r="M12" i="16"/>
  <c r="M13" i="16"/>
  <c r="M14" i="16"/>
  <c r="M15" i="16"/>
  <c r="M17" i="16" s="1"/>
  <c r="M16" i="16"/>
  <c r="E17" i="16"/>
  <c r="G17" i="16"/>
  <c r="I17" i="16"/>
  <c r="Q17" i="16"/>
  <c r="R17" i="16"/>
  <c r="S17" i="16"/>
  <c r="M20" i="16"/>
  <c r="M24" i="16" s="1"/>
  <c r="M21" i="16"/>
  <c r="M22" i="16"/>
  <c r="M23" i="16"/>
  <c r="E24" i="16"/>
  <c r="G24" i="16"/>
  <c r="I24" i="16"/>
  <c r="Q24" i="16"/>
  <c r="R24" i="16"/>
  <c r="S24" i="16"/>
  <c r="M27" i="16"/>
  <c r="M28" i="16"/>
  <c r="M34" i="16" s="1"/>
  <c r="M29" i="16"/>
  <c r="M30" i="16"/>
  <c r="M31" i="16"/>
  <c r="M32" i="16"/>
  <c r="M33" i="16"/>
  <c r="E34" i="16"/>
  <c r="Q34" i="16"/>
  <c r="R34" i="16"/>
  <c r="S34" i="16"/>
  <c r="M37" i="16"/>
  <c r="M52" i="16" s="1"/>
  <c r="M38" i="16"/>
  <c r="M39" i="16"/>
  <c r="M42" i="16"/>
  <c r="M43" i="16"/>
  <c r="M44" i="16"/>
  <c r="M45" i="16"/>
  <c r="M46" i="16"/>
  <c r="M48" i="16"/>
  <c r="M49" i="16"/>
  <c r="M50" i="16"/>
  <c r="M51" i="16"/>
  <c r="E52" i="16"/>
  <c r="E54" i="16" s="1"/>
  <c r="G52" i="16"/>
  <c r="G54" i="16"/>
  <c r="I54" i="16"/>
  <c r="J12" i="60"/>
  <c r="J13" i="60"/>
  <c r="J14" i="60"/>
  <c r="J17" i="60"/>
  <c r="J18" i="60"/>
  <c r="J19" i="60"/>
  <c r="J20" i="60"/>
  <c r="J21" i="60"/>
  <c r="J27" i="60" s="1"/>
  <c r="J23" i="60"/>
  <c r="J24" i="60"/>
  <c r="J25" i="60"/>
  <c r="J26" i="60"/>
  <c r="D27" i="60"/>
  <c r="M11" i="52"/>
  <c r="M12" i="52"/>
  <c r="M13" i="52"/>
  <c r="M14" i="52"/>
  <c r="M15" i="52"/>
  <c r="M16" i="52"/>
  <c r="E17" i="52"/>
  <c r="G17" i="52"/>
  <c r="I17" i="52"/>
  <c r="M17" i="52"/>
  <c r="Q17" i="52"/>
  <c r="R17" i="52"/>
  <c r="S17" i="52"/>
  <c r="M20" i="52"/>
  <c r="M21" i="52"/>
  <c r="M22" i="52"/>
  <c r="M24" i="52" s="1"/>
  <c r="M23" i="52"/>
  <c r="E24" i="52"/>
  <c r="G24" i="52"/>
  <c r="Q24" i="52"/>
  <c r="R24" i="52"/>
  <c r="S24" i="52"/>
  <c r="M27" i="52"/>
  <c r="M28" i="52"/>
  <c r="M34" i="52" s="1"/>
  <c r="M29" i="52"/>
  <c r="M30" i="52"/>
  <c r="M31" i="52"/>
  <c r="M32" i="52"/>
  <c r="M33" i="52"/>
  <c r="E34" i="52"/>
  <c r="E54" i="52" s="1"/>
  <c r="G34" i="52"/>
  <c r="G54" i="52" s="1"/>
  <c r="Q34" i="52"/>
  <c r="R34" i="52"/>
  <c r="S34" i="52"/>
  <c r="M37" i="52"/>
  <c r="M52" i="52" s="1"/>
  <c r="M38" i="52"/>
  <c r="M39" i="52"/>
  <c r="M42" i="52"/>
  <c r="M43" i="52"/>
  <c r="M44" i="52"/>
  <c r="M45" i="52"/>
  <c r="M46" i="52"/>
  <c r="M48" i="52"/>
  <c r="M49" i="52"/>
  <c r="M50" i="52"/>
  <c r="M51" i="52"/>
  <c r="E52" i="52"/>
  <c r="G52" i="52"/>
  <c r="I54" i="52"/>
  <c r="J12" i="57"/>
  <c r="J17" i="57" s="1"/>
  <c r="J53" i="57" s="1"/>
  <c r="J14" i="57"/>
  <c r="D17" i="57"/>
  <c r="N17" i="57"/>
  <c r="O17" i="57"/>
  <c r="P17" i="57"/>
  <c r="Q17" i="57"/>
  <c r="R17" i="57"/>
  <c r="S17" i="57"/>
  <c r="T17" i="57"/>
  <c r="U17" i="57"/>
  <c r="V17" i="57"/>
  <c r="W17" i="57"/>
  <c r="X17" i="57"/>
  <c r="Y17" i="57"/>
  <c r="Z17" i="57"/>
  <c r="AA17" i="57"/>
  <c r="AB17" i="57"/>
  <c r="AC17" i="57"/>
  <c r="J51" i="57"/>
  <c r="J52" i="57" s="1"/>
  <c r="F52" i="57"/>
  <c r="N52" i="57"/>
  <c r="O52" i="57"/>
  <c r="P52" i="57"/>
  <c r="Q52" i="57"/>
  <c r="R52" i="57"/>
  <c r="S52" i="57"/>
  <c r="T52" i="57"/>
  <c r="U52" i="57"/>
  <c r="V52" i="57"/>
  <c r="W52" i="57"/>
  <c r="X52" i="57"/>
  <c r="Y52" i="57"/>
  <c r="Z52" i="57"/>
  <c r="AA52" i="57"/>
  <c r="AB52" i="57"/>
  <c r="AC52" i="57"/>
  <c r="D53" i="57"/>
  <c r="N53" i="57"/>
  <c r="O53" i="57"/>
  <c r="P53" i="57"/>
  <c r="Q53" i="57"/>
  <c r="R53" i="57"/>
  <c r="S53" i="57"/>
  <c r="T53" i="57"/>
  <c r="U53" i="57"/>
  <c r="V53" i="57"/>
  <c r="W53" i="57"/>
  <c r="X53" i="57"/>
  <c r="Y53" i="57"/>
  <c r="Z53" i="57"/>
  <c r="AA53" i="57"/>
  <c r="AB53" i="57"/>
  <c r="AC53" i="57"/>
  <c r="J12" i="58"/>
  <c r="J14" i="58"/>
  <c r="J17" i="58" s="1"/>
  <c r="D17" i="58"/>
  <c r="N17" i="58"/>
  <c r="O17" i="58"/>
  <c r="O54" i="58" s="1"/>
  <c r="P17" i="58"/>
  <c r="Q17" i="58"/>
  <c r="Q54" i="58" s="1"/>
  <c r="R17" i="58"/>
  <c r="R54" i="58" s="1"/>
  <c r="S17" i="58"/>
  <c r="T17" i="58"/>
  <c r="U17" i="58"/>
  <c r="V17" i="58"/>
  <c r="W17" i="58"/>
  <c r="W54" i="58" s="1"/>
  <c r="X17" i="58"/>
  <c r="Y17" i="58"/>
  <c r="Y54" i="58" s="1"/>
  <c r="Z17" i="58"/>
  <c r="Z54" i="58" s="1"/>
  <c r="AA17" i="58"/>
  <c r="AB17" i="58"/>
  <c r="AC17" i="58"/>
  <c r="D54" i="58"/>
  <c r="N54" i="58"/>
  <c r="P54" i="58"/>
  <c r="S54" i="58"/>
  <c r="T54" i="58"/>
  <c r="U54" i="58"/>
  <c r="V54" i="58"/>
  <c r="X54" i="58"/>
  <c r="AA54" i="58"/>
  <c r="AB54" i="58"/>
  <c r="AC54" i="58"/>
  <c r="D55" i="58"/>
  <c r="N55" i="58"/>
  <c r="P55" i="58"/>
  <c r="R55" i="58"/>
  <c r="S55" i="58"/>
  <c r="T55" i="58"/>
  <c r="U55" i="58"/>
  <c r="V55" i="58"/>
  <c r="X55" i="58"/>
  <c r="Z55" i="58"/>
  <c r="AA55" i="58"/>
  <c r="AB55" i="58"/>
  <c r="AC55" i="58"/>
  <c r="J12" i="59"/>
  <c r="J17" i="59" s="1"/>
  <c r="J54" i="59" s="1"/>
  <c r="J14" i="59"/>
  <c r="D17" i="59"/>
  <c r="D54" i="59" s="1"/>
  <c r="N17" i="59"/>
  <c r="O17" i="59"/>
  <c r="O54" i="59" s="1"/>
  <c r="P17" i="59"/>
  <c r="Q17" i="59"/>
  <c r="N54" i="59"/>
  <c r="P54" i="59"/>
  <c r="Q54" i="59"/>
  <c r="J11" i="37"/>
  <c r="J12" i="37"/>
  <c r="J13" i="37"/>
  <c r="J14" i="37"/>
  <c r="J15" i="37"/>
  <c r="J16" i="37"/>
  <c r="J17" i="37" s="1"/>
  <c r="J53" i="37" s="1"/>
  <c r="D17" i="37"/>
  <c r="F17" i="37"/>
  <c r="N17" i="37"/>
  <c r="O17" i="37"/>
  <c r="P17" i="37"/>
  <c r="S17" i="37"/>
  <c r="T17" i="37"/>
  <c r="U17" i="37"/>
  <c r="V17" i="37"/>
  <c r="W17" i="37"/>
  <c r="X17" i="37"/>
  <c r="Y17" i="37"/>
  <c r="Z17" i="37"/>
  <c r="AA17" i="37"/>
  <c r="AB17" i="37"/>
  <c r="AC17" i="37"/>
  <c r="J20" i="37"/>
  <c r="J21" i="37"/>
  <c r="J22" i="37"/>
  <c r="J23" i="37"/>
  <c r="D24" i="37"/>
  <c r="J24" i="37"/>
  <c r="N24" i="37"/>
  <c r="O24" i="37"/>
  <c r="P24" i="37"/>
  <c r="S24" i="37"/>
  <c r="T24" i="37"/>
  <c r="U24" i="37"/>
  <c r="V24" i="37"/>
  <c r="W24" i="37"/>
  <c r="X24" i="37"/>
  <c r="Y24" i="37"/>
  <c r="Z24" i="37"/>
  <c r="AA24" i="37"/>
  <c r="AB24" i="37"/>
  <c r="AC24" i="37"/>
  <c r="J27" i="37"/>
  <c r="J28" i="37"/>
  <c r="J29" i="37"/>
  <c r="J30" i="37"/>
  <c r="J31" i="37"/>
  <c r="J34" i="37" s="1"/>
  <c r="J32" i="37"/>
  <c r="J33" i="37"/>
  <c r="D34" i="37"/>
  <c r="N34" i="37"/>
  <c r="O34" i="37"/>
  <c r="P34" i="37"/>
  <c r="S34" i="37"/>
  <c r="T34" i="37"/>
  <c r="U34" i="37"/>
  <c r="V34" i="37"/>
  <c r="W34" i="37"/>
  <c r="X34" i="37"/>
  <c r="Y34" i="37"/>
  <c r="Z34" i="37"/>
  <c r="AA34" i="37"/>
  <c r="AB34" i="37"/>
  <c r="AC34" i="37"/>
  <c r="J37" i="37"/>
  <c r="J38" i="37"/>
  <c r="J39" i="37"/>
  <c r="J42" i="37"/>
  <c r="J43" i="37"/>
  <c r="J44" i="37"/>
  <c r="J45" i="37"/>
  <c r="J46" i="37"/>
  <c r="J52" i="37" s="1"/>
  <c r="J48" i="37"/>
  <c r="J49" i="37"/>
  <c r="J50" i="37"/>
  <c r="J51" i="37"/>
  <c r="D52" i="37"/>
  <c r="F52" i="37"/>
  <c r="N52" i="37"/>
  <c r="O52" i="37"/>
  <c r="P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F53" i="37"/>
  <c r="N53" i="37"/>
  <c r="O53" i="37"/>
  <c r="P53" i="37"/>
  <c r="S53" i="37"/>
  <c r="T53" i="37"/>
  <c r="U53" i="37"/>
  <c r="V53" i="37"/>
  <c r="W53" i="37"/>
  <c r="X53" i="37"/>
  <c r="Y53" i="37"/>
  <c r="Z53" i="37"/>
  <c r="AA53" i="37"/>
  <c r="AB53" i="37"/>
  <c r="AC53" i="37"/>
  <c r="J11" i="38"/>
  <c r="J12" i="38"/>
  <c r="J13" i="38"/>
  <c r="J14" i="38"/>
  <c r="J15" i="38"/>
  <c r="J16" i="38"/>
  <c r="D17" i="38"/>
  <c r="F17" i="38"/>
  <c r="J17" i="38"/>
  <c r="N17" i="38"/>
  <c r="O17" i="38"/>
  <c r="P17" i="38"/>
  <c r="S17" i="38"/>
  <c r="T17" i="38"/>
  <c r="U17" i="38"/>
  <c r="V17" i="38"/>
  <c r="W17" i="38"/>
  <c r="X17" i="38"/>
  <c r="Y17" i="38"/>
  <c r="Z17" i="38"/>
  <c r="AA17" i="38"/>
  <c r="AB17" i="38"/>
  <c r="AC17" i="38"/>
  <c r="J20" i="38"/>
  <c r="J21" i="38"/>
  <c r="J22" i="38"/>
  <c r="J23" i="38"/>
  <c r="D24" i="38"/>
  <c r="J24" i="38"/>
  <c r="N24" i="38"/>
  <c r="O24" i="38"/>
  <c r="P24" i="38"/>
  <c r="S24" i="38"/>
  <c r="T24" i="38"/>
  <c r="U24" i="38"/>
  <c r="V24" i="38"/>
  <c r="W24" i="38"/>
  <c r="X24" i="38"/>
  <c r="Y24" i="38"/>
  <c r="Z24" i="38"/>
  <c r="AA24" i="38"/>
  <c r="AB24" i="38"/>
  <c r="AC24" i="38"/>
  <c r="J27" i="38"/>
  <c r="J28" i="38"/>
  <c r="J29" i="38"/>
  <c r="J30" i="38"/>
  <c r="J31" i="38"/>
  <c r="J32" i="38"/>
  <c r="J33" i="38"/>
  <c r="D34" i="38"/>
  <c r="J34" i="38"/>
  <c r="N34" i="38"/>
  <c r="O34" i="38"/>
  <c r="P34" i="38"/>
  <c r="S34" i="38"/>
  <c r="T34" i="38"/>
  <c r="U34" i="38"/>
  <c r="V34" i="38"/>
  <c r="W34" i="38"/>
  <c r="X34" i="38"/>
  <c r="Y34" i="38"/>
  <c r="Z34" i="38"/>
  <c r="AA34" i="38"/>
  <c r="AB34" i="38"/>
  <c r="AC34" i="38"/>
  <c r="J37" i="38"/>
  <c r="J52" i="38" s="1"/>
  <c r="J54" i="38" s="1"/>
  <c r="J38" i="38"/>
  <c r="J39" i="38"/>
  <c r="J42" i="38"/>
  <c r="J43" i="38"/>
  <c r="J44" i="38"/>
  <c r="J45" i="38"/>
  <c r="J46" i="38"/>
  <c r="J48" i="38"/>
  <c r="J49" i="38"/>
  <c r="J50" i="38"/>
  <c r="J51" i="38"/>
  <c r="D52" i="38"/>
  <c r="F52" i="38"/>
  <c r="N52" i="38"/>
  <c r="O52" i="38"/>
  <c r="P52" i="38"/>
  <c r="S52" i="38"/>
  <c r="T52" i="38"/>
  <c r="U52" i="38"/>
  <c r="V52" i="38"/>
  <c r="V54" i="38" s="1"/>
  <c r="W52" i="38"/>
  <c r="X52" i="38"/>
  <c r="Y52" i="38"/>
  <c r="Z52" i="38"/>
  <c r="AA52" i="38"/>
  <c r="AB52" i="38"/>
  <c r="AC52" i="38"/>
  <c r="D54" i="38"/>
  <c r="F54" i="38"/>
  <c r="N54" i="38"/>
  <c r="O54" i="38"/>
  <c r="P54" i="38"/>
  <c r="S54" i="38"/>
  <c r="T54" i="38"/>
  <c r="U54" i="38"/>
  <c r="W54" i="38"/>
  <c r="X54" i="38"/>
  <c r="Y54" i="38"/>
  <c r="Z54" i="38"/>
  <c r="AA54" i="38"/>
  <c r="AB54" i="38"/>
  <c r="AC54" i="38"/>
  <c r="D55" i="38"/>
  <c r="F55" i="38"/>
  <c r="J55" i="38"/>
  <c r="N55" i="38"/>
  <c r="O55" i="38"/>
  <c r="P55" i="38"/>
  <c r="S55" i="38"/>
  <c r="T55" i="38"/>
  <c r="U55" i="38"/>
  <c r="V55" i="38"/>
  <c r="W55" i="38"/>
  <c r="X55" i="38"/>
  <c r="Y55" i="38"/>
  <c r="Z55" i="38"/>
  <c r="AA55" i="38"/>
  <c r="AB55" i="38"/>
  <c r="AC55" i="38"/>
  <c r="J11" i="41"/>
  <c r="J17" i="41" s="1"/>
  <c r="J54" i="41" s="1"/>
  <c r="J12" i="41"/>
  <c r="J13" i="41"/>
  <c r="J14" i="41"/>
  <c r="J15" i="41"/>
  <c r="J16" i="41"/>
  <c r="D17" i="41"/>
  <c r="N17" i="41"/>
  <c r="O17" i="41"/>
  <c r="P17" i="41"/>
  <c r="Q17" i="41"/>
  <c r="J20" i="41"/>
  <c r="J24" i="41" s="1"/>
  <c r="J21" i="41"/>
  <c r="J22" i="41"/>
  <c r="J23" i="41"/>
  <c r="D24" i="41"/>
  <c r="D54" i="41" s="1"/>
  <c r="N24" i="41"/>
  <c r="O24" i="41"/>
  <c r="P24" i="41"/>
  <c r="Q24" i="41"/>
  <c r="J27" i="41"/>
  <c r="J34" i="41" s="1"/>
  <c r="J28" i="41"/>
  <c r="J29" i="41"/>
  <c r="J30" i="41"/>
  <c r="J31" i="41"/>
  <c r="J32" i="41"/>
  <c r="J33" i="41"/>
  <c r="D34" i="41"/>
  <c r="N34" i="41"/>
  <c r="O34" i="41"/>
  <c r="P34" i="41"/>
  <c r="Q34" i="41"/>
  <c r="J37" i="41"/>
  <c r="J38" i="41"/>
  <c r="J39" i="41"/>
  <c r="J42" i="41"/>
  <c r="J43" i="41"/>
  <c r="J44" i="41"/>
  <c r="J45" i="41"/>
  <c r="J46" i="41"/>
  <c r="J48" i="41"/>
  <c r="J50" i="41"/>
  <c r="J51" i="41"/>
  <c r="D52" i="41"/>
  <c r="F52" i="41"/>
  <c r="J52" i="41"/>
  <c r="N52" i="41"/>
  <c r="O52" i="41"/>
  <c r="P52" i="41"/>
  <c r="Q52" i="41"/>
  <c r="R52" i="41"/>
  <c r="N54" i="41"/>
  <c r="O54" i="41"/>
  <c r="P54" i="41"/>
  <c r="Q54" i="41"/>
  <c r="D11" i="53"/>
  <c r="J11" i="53" s="1"/>
  <c r="D12" i="53"/>
  <c r="J12" i="53"/>
  <c r="D13" i="53"/>
  <c r="J13" i="53"/>
  <c r="D14" i="53"/>
  <c r="J14" i="53"/>
  <c r="D15" i="53"/>
  <c r="J15" i="53" s="1"/>
  <c r="D16" i="53"/>
  <c r="J16" i="53" s="1"/>
  <c r="D17" i="53"/>
  <c r="F17" i="53"/>
  <c r="N17" i="53"/>
  <c r="O17" i="53"/>
  <c r="P17" i="53"/>
  <c r="S17" i="53"/>
  <c r="T17" i="53"/>
  <c r="U17" i="53"/>
  <c r="V17" i="53"/>
  <c r="W17" i="53"/>
  <c r="X17" i="53"/>
  <c r="Y17" i="53"/>
  <c r="Z17" i="53"/>
  <c r="AA17" i="53"/>
  <c r="AB17" i="53"/>
  <c r="AC17" i="53"/>
  <c r="D20" i="53"/>
  <c r="J20" i="53" s="1"/>
  <c r="D21" i="53"/>
  <c r="J21" i="53" s="1"/>
  <c r="D22" i="53"/>
  <c r="D23" i="53"/>
  <c r="J23" i="53" s="1"/>
  <c r="N24" i="53"/>
  <c r="O24" i="53"/>
  <c r="P24" i="53"/>
  <c r="S24" i="53"/>
  <c r="T24" i="53"/>
  <c r="U24" i="53"/>
  <c r="V24" i="53"/>
  <c r="W24" i="53"/>
  <c r="X24" i="53"/>
  <c r="Y24" i="53"/>
  <c r="Z24" i="53"/>
  <c r="AA24" i="53"/>
  <c r="AB24" i="53"/>
  <c r="AC24" i="53"/>
  <c r="D27" i="53"/>
  <c r="J27" i="53"/>
  <c r="D28" i="53"/>
  <c r="J28" i="53" s="1"/>
  <c r="D29" i="53"/>
  <c r="J29" i="53" s="1"/>
  <c r="D30" i="53"/>
  <c r="D31" i="53"/>
  <c r="J31" i="53" s="1"/>
  <c r="D32" i="53"/>
  <c r="J32" i="53" s="1"/>
  <c r="D33" i="53"/>
  <c r="J33" i="53"/>
  <c r="N34" i="53"/>
  <c r="O34" i="53"/>
  <c r="P34" i="53"/>
  <c r="S34" i="53"/>
  <c r="T34" i="53"/>
  <c r="U34" i="53"/>
  <c r="V34" i="53"/>
  <c r="W34" i="53"/>
  <c r="X34" i="53"/>
  <c r="Y34" i="53"/>
  <c r="Z34" i="53"/>
  <c r="AA34" i="53"/>
  <c r="AB34" i="53"/>
  <c r="AC34" i="53"/>
  <c r="J37" i="53"/>
  <c r="J38" i="53"/>
  <c r="J39" i="53"/>
  <c r="J42" i="53"/>
  <c r="J43" i="53"/>
  <c r="J44" i="53"/>
  <c r="J45" i="53"/>
  <c r="J46" i="53"/>
  <c r="J48" i="53"/>
  <c r="J52" i="53" s="1"/>
  <c r="J49" i="53"/>
  <c r="J50" i="53"/>
  <c r="J51" i="53"/>
  <c r="D52" i="53"/>
  <c r="F52" i="53"/>
  <c r="N52" i="53"/>
  <c r="O52" i="53"/>
  <c r="P52" i="53"/>
  <c r="Q52" i="53"/>
  <c r="R52" i="53"/>
  <c r="S52" i="53"/>
  <c r="T52" i="53"/>
  <c r="U52" i="53"/>
  <c r="V52" i="53"/>
  <c r="W52" i="53"/>
  <c r="X52" i="53"/>
  <c r="Y52" i="53"/>
  <c r="Z52" i="53"/>
  <c r="AA52" i="53"/>
  <c r="AB52" i="53"/>
  <c r="AC52" i="53"/>
  <c r="F53" i="53"/>
  <c r="N53" i="53"/>
  <c r="O53" i="53"/>
  <c r="P53" i="53"/>
  <c r="S53" i="53"/>
  <c r="T53" i="53"/>
  <c r="U53" i="53"/>
  <c r="V53" i="53"/>
  <c r="W53" i="53"/>
  <c r="X53" i="53"/>
  <c r="Y53" i="53"/>
  <c r="Z53" i="53"/>
  <c r="AA53" i="53"/>
  <c r="AB53" i="53"/>
  <c r="AC53" i="53"/>
  <c r="D11" i="54"/>
  <c r="J11" i="54" s="1"/>
  <c r="J17" i="54" s="1"/>
  <c r="D12" i="54"/>
  <c r="J12" i="54"/>
  <c r="D13" i="54"/>
  <c r="J13" i="54"/>
  <c r="D14" i="54"/>
  <c r="J14" i="54" s="1"/>
  <c r="D15" i="54"/>
  <c r="J15" i="54"/>
  <c r="D16" i="54"/>
  <c r="J16" i="54"/>
  <c r="F17" i="54"/>
  <c r="N17" i="54"/>
  <c r="O17" i="54"/>
  <c r="P17" i="54"/>
  <c r="S17" i="54"/>
  <c r="T17" i="54"/>
  <c r="U17" i="54"/>
  <c r="V17" i="54"/>
  <c r="W17" i="54"/>
  <c r="X17" i="54"/>
  <c r="Y17" i="54"/>
  <c r="Z17" i="54"/>
  <c r="AA17" i="54"/>
  <c r="AB17" i="54"/>
  <c r="AC17" i="54"/>
  <c r="D20" i="54"/>
  <c r="J20" i="54"/>
  <c r="D21" i="54"/>
  <c r="J21" i="54"/>
  <c r="D22" i="54"/>
  <c r="J22" i="54" s="1"/>
  <c r="D23" i="54"/>
  <c r="J23" i="54" s="1"/>
  <c r="N24" i="54"/>
  <c r="O24" i="54"/>
  <c r="P24" i="54"/>
  <c r="S24" i="54"/>
  <c r="T24" i="54"/>
  <c r="U24" i="54"/>
  <c r="V24" i="54"/>
  <c r="W24" i="54"/>
  <c r="X24" i="54"/>
  <c r="Y24" i="54"/>
  <c r="Z24" i="54"/>
  <c r="AA24" i="54"/>
  <c r="AB24" i="54"/>
  <c r="AC24" i="54"/>
  <c r="D27" i="54"/>
  <c r="J27" i="54" s="1"/>
  <c r="D28" i="54"/>
  <c r="J28" i="54"/>
  <c r="D29" i="54"/>
  <c r="J29" i="54"/>
  <c r="D30" i="54"/>
  <c r="J30" i="54" s="1"/>
  <c r="D31" i="54"/>
  <c r="J31" i="54" s="1"/>
  <c r="D32" i="54"/>
  <c r="J32" i="54" s="1"/>
  <c r="D33" i="54"/>
  <c r="J33" i="54"/>
  <c r="N34" i="54"/>
  <c r="O34" i="54"/>
  <c r="P34" i="54"/>
  <c r="S34" i="54"/>
  <c r="T34" i="54"/>
  <c r="U34" i="54"/>
  <c r="V34" i="54"/>
  <c r="W34" i="54"/>
  <c r="X34" i="54"/>
  <c r="Y34" i="54"/>
  <c r="Z34" i="54"/>
  <c r="AA34" i="54"/>
  <c r="AB34" i="54"/>
  <c r="AC34" i="54"/>
  <c r="J37" i="54"/>
  <c r="J38" i="54"/>
  <c r="J39" i="54"/>
  <c r="J42" i="54"/>
  <c r="J43" i="54"/>
  <c r="J44" i="54"/>
  <c r="J45" i="54"/>
  <c r="J46" i="54"/>
  <c r="J52" i="54" s="1"/>
  <c r="J48" i="54"/>
  <c r="J49" i="54"/>
  <c r="J50" i="54"/>
  <c r="J51" i="54"/>
  <c r="D52" i="54"/>
  <c r="F52" i="54"/>
  <c r="N52" i="54"/>
  <c r="O52" i="54"/>
  <c r="P52" i="54"/>
  <c r="Q52" i="54"/>
  <c r="R52" i="54"/>
  <c r="S52" i="54"/>
  <c r="T52" i="54"/>
  <c r="U52" i="54"/>
  <c r="V52" i="54"/>
  <c r="W52" i="54"/>
  <c r="X52" i="54"/>
  <c r="Y52" i="54"/>
  <c r="Z52" i="54"/>
  <c r="AA52" i="54"/>
  <c r="AB52" i="54"/>
  <c r="AC52" i="54"/>
  <c r="F54" i="54"/>
  <c r="N54" i="54"/>
  <c r="O54" i="54"/>
  <c r="P54" i="54"/>
  <c r="Q54" i="54"/>
  <c r="R54" i="54"/>
  <c r="S54" i="54"/>
  <c r="T54" i="54"/>
  <c r="U54" i="54"/>
  <c r="V54" i="54"/>
  <c r="W54" i="54"/>
  <c r="X54" i="54"/>
  <c r="Y54" i="54"/>
  <c r="Z54" i="54"/>
  <c r="AA54" i="54"/>
  <c r="AB54" i="54"/>
  <c r="AC54" i="54"/>
  <c r="F55" i="54"/>
  <c r="N55" i="54"/>
  <c r="O55" i="54"/>
  <c r="P55" i="54"/>
  <c r="S55" i="54"/>
  <c r="T55" i="54"/>
  <c r="U55" i="54"/>
  <c r="V55" i="54"/>
  <c r="W55" i="54"/>
  <c r="X55" i="54"/>
  <c r="Y55" i="54"/>
  <c r="Z55" i="54"/>
  <c r="AA55" i="54"/>
  <c r="AB55" i="54"/>
  <c r="AC55" i="54"/>
  <c r="D17" i="55"/>
  <c r="D54" i="55" s="1"/>
  <c r="D24" i="55"/>
  <c r="J24" i="55"/>
  <c r="J54" i="55" s="1"/>
  <c r="N24" i="55"/>
  <c r="O24" i="55"/>
  <c r="O54" i="55" s="1"/>
  <c r="P24" i="55"/>
  <c r="Q24" i="55"/>
  <c r="D34" i="55"/>
  <c r="J34" i="55"/>
  <c r="N34" i="55"/>
  <c r="N54" i="55" s="1"/>
  <c r="O34" i="55"/>
  <c r="P34" i="55"/>
  <c r="Q34" i="55"/>
  <c r="F49" i="55"/>
  <c r="F52" i="55" s="1"/>
  <c r="D52" i="55"/>
  <c r="N52" i="55"/>
  <c r="O52" i="55"/>
  <c r="P52" i="55"/>
  <c r="Q52" i="55"/>
  <c r="R52" i="55"/>
  <c r="P54" i="55"/>
  <c r="Q54" i="55"/>
  <c r="E36" i="46" l="1"/>
  <c r="E40" i="46" s="1"/>
  <c r="L164" i="48"/>
  <c r="L180" i="48" s="1"/>
  <c r="X164" i="47"/>
  <c r="Z97" i="47"/>
  <c r="J34" i="54"/>
  <c r="P164" i="49"/>
  <c r="P180" i="49" s="1"/>
  <c r="X97" i="49"/>
  <c r="X164" i="49" s="1"/>
  <c r="X180" i="49" s="1"/>
  <c r="P164" i="47"/>
  <c r="P180" i="47" s="1"/>
  <c r="Z77" i="47"/>
  <c r="X79" i="47"/>
  <c r="J54" i="58"/>
  <c r="J55" i="58"/>
  <c r="L164" i="50"/>
  <c r="L180" i="50" s="1"/>
  <c r="T164" i="49"/>
  <c r="T180" i="49" s="1"/>
  <c r="M54" i="52"/>
  <c r="J24" i="53"/>
  <c r="J17" i="53"/>
  <c r="M54" i="16"/>
  <c r="J24" i="54"/>
  <c r="J54" i="54" s="1"/>
  <c r="P164" i="50"/>
  <c r="P180" i="50" s="1"/>
  <c r="AD97" i="50"/>
  <c r="AF97" i="50" s="1"/>
  <c r="Q164" i="48"/>
  <c r="Q180" i="48" s="1"/>
  <c r="D24" i="54"/>
  <c r="J30" i="53"/>
  <c r="J34" i="53" s="1"/>
  <c r="J22" i="53"/>
  <c r="Y55" i="58"/>
  <c r="Q55" i="58"/>
  <c r="P79" i="51"/>
  <c r="P92" i="51" s="1"/>
  <c r="P97" i="51" s="1"/>
  <c r="R79" i="49"/>
  <c r="R92" i="49" s="1"/>
  <c r="R97" i="49" s="1"/>
  <c r="R164" i="49" s="1"/>
  <c r="R180" i="49" s="1"/>
  <c r="D34" i="54"/>
  <c r="W55" i="58"/>
  <c r="O55" i="58"/>
  <c r="F92" i="48"/>
  <c r="AC79" i="48"/>
  <c r="D24" i="53"/>
  <c r="AD77" i="50"/>
  <c r="D34" i="53"/>
  <c r="AD104" i="50"/>
  <c r="AD57" i="50"/>
  <c r="AF57" i="50" s="1"/>
  <c r="D17" i="54"/>
  <c r="AC162" i="48"/>
  <c r="AC110" i="48"/>
  <c r="AE110" i="48" s="1"/>
  <c r="AF77" i="50" l="1"/>
  <c r="AD79" i="50"/>
  <c r="J55" i="54"/>
  <c r="F97" i="48"/>
  <c r="D53" i="53"/>
  <c r="X92" i="47"/>
  <c r="Z92" i="47" s="1"/>
  <c r="Z79" i="47"/>
  <c r="D54" i="54"/>
  <c r="D55" i="54"/>
  <c r="AE162" i="48"/>
  <c r="AC164" i="48"/>
  <c r="AC180" i="48" s="1"/>
  <c r="AD164" i="50"/>
  <c r="AF104" i="50"/>
  <c r="J53" i="53"/>
  <c r="Z164" i="47"/>
  <c r="X180" i="47"/>
  <c r="Z180" i="47" s="1"/>
  <c r="AC92" i="48"/>
  <c r="AE92" i="48" s="1"/>
  <c r="AE79" i="48"/>
  <c r="P164" i="51"/>
  <c r="P180" i="51" s="1"/>
  <c r="AE97" i="48" l="1"/>
  <c r="F164" i="48"/>
  <c r="AF79" i="50"/>
  <c r="AD92" i="50"/>
  <c r="AF92" i="50" s="1"/>
  <c r="AF164" i="50"/>
  <c r="AD180" i="50"/>
  <c r="AF180" i="50" s="1"/>
  <c r="F180" i="48" l="1"/>
  <c r="AE180" i="48" s="1"/>
  <c r="AE164" i="48"/>
</calcChain>
</file>

<file path=xl/sharedStrings.xml><?xml version="1.0" encoding="utf-8"?>
<sst xmlns="http://schemas.openxmlformats.org/spreadsheetml/2006/main" count="4416" uniqueCount="575">
  <si>
    <t>2024 Cost Allocation Study - Two Rate Zones - With One Rate Zone Distribution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</si>
  <si>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</si>
  <si>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</si>
  <si>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</si>
  <si>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</si>
  <si>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</si>
  <si>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</si>
  <si>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</si>
  <si>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</si>
  <si>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</si>
  <si>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</si>
  <si>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</si>
  <si>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</si>
  <si>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</si>
  <si>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</si>
  <si>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</si>
  <si>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</si>
  <si>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</si>
  <si>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</si>
  <si>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</si>
  <si>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</si>
  <si>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</si>
  <si>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</si>
  <si>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</si>
  <si>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</si>
  <si>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</si>
  <si>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</si>
  <si>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</si>
  <si>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</si>
  <si>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</si>
  <si>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</si>
  <si>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</si>
  <si>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</si>
  <si>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</si>
  <si>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</si>
  <si>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</si>
  <si>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</si>
  <si>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>2024 Cost Allocation Study - Two Rate Zones - With One Rate Zone Distribution</t>
    </r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</si>
  <si>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>Revenue Requirement Summary - By Rate Class</t>
    </r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</si>
  <si>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 xml:space="preserve">Revenue Requirement Summary - By Rate Class </t>
    </r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</si>
  <si>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</si>
  <si>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</si>
  <si>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</si>
  <si>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</si>
  <si>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</si>
  <si>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</si>
  <si>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E12</t>
  </si>
  <si>
    <t>E14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</si>
  <si>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</si>
  <si>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</si>
  <si>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</si>
  <si>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</si>
  <si>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</si>
  <si>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</si>
  <si>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</si>
  <si>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</si>
  <si>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</si>
  <si>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</si>
  <si>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</si>
  <si>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</si>
  <si>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</si>
  <si>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</si>
  <si>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</si>
  <si>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</si>
  <si>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</si>
  <si>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</si>
  <si>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</si>
  <si>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</si>
  <si>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</si>
  <si>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</si>
  <si>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</si>
  <si>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</si>
  <si>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</si>
  <si>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</si>
  <si>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</si>
  <si>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</si>
  <si>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</si>
  <si>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</si>
  <si>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</si>
  <si>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</si>
  <si>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</si>
  <si>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</si>
  <si>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</si>
  <si>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</si>
  <si>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</si>
  <si>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</si>
  <si>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</si>
  <si>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</si>
  <si>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</si>
  <si>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Match </t>
  </si>
  <si>
    <t>Functionalized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</si>
  <si>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</si>
  <si>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</si>
  <si>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</si>
  <si>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</si>
  <si>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</si>
  <si>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</si>
  <si>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</si>
  <si>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</si>
  <si>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</si>
  <si>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</si>
  <si>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</si>
  <si>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</si>
  <si>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</si>
  <si>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</si>
  <si>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</si>
  <si>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</si>
  <si>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</si>
  <si>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</si>
  <si>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</si>
  <si>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</si>
  <si>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</si>
  <si>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</si>
  <si>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</si>
  <si>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</si>
  <si>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</si>
  <si>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</si>
  <si>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</si>
  <si>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</si>
  <si>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</si>
  <si>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</si>
  <si>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</si>
  <si>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</si>
  <si>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</si>
  <si>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</si>
  <si>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</si>
  <si>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</si>
  <si>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</si>
  <si>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</si>
  <si>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</si>
  <si>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</si>
  <si>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</si>
  <si>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</si>
  <si>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</si>
  <si>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</si>
  <si>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</si>
  <si>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</si>
  <si>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</si>
  <si>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</si>
  <si>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</si>
  <si>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</si>
  <si>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</si>
  <si>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</si>
  <si>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</si>
  <si>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</si>
  <si>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</si>
  <si>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</si>
  <si>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</si>
  <si>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</si>
  <si>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</si>
  <si>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</si>
  <si>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</si>
  <si>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</si>
  <si>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</si>
  <si>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</si>
  <si>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</si>
  <si>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</si>
  <si>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</si>
  <si>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</si>
  <si>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</si>
  <si>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</si>
  <si>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</si>
  <si>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</si>
  <si>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</si>
  <si>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</si>
  <si>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</si>
  <si>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</si>
  <si>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</si>
  <si>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</si>
  <si>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</si>
  <si>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</si>
  <si>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</si>
  <si>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</si>
  <si>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</si>
  <si>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</si>
  <si>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 xml:space="preserve">        Supervision</t>
  </si>
  <si>
    <t>Lines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</si>
  <si>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</si>
  <si>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</si>
  <si>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</si>
  <si>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</si>
  <si>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</si>
  <si>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</si>
  <si>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</si>
  <si>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</si>
  <si>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</si>
  <si>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</si>
  <si>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</si>
  <si>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</si>
  <si>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</si>
  <si>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</si>
  <si>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</si>
  <si>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</si>
  <si>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</si>
  <si>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</si>
  <si>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</si>
  <si>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</si>
  <si>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</si>
  <si>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</si>
  <si>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</si>
  <si>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</si>
  <si>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</si>
  <si>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</si>
  <si>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</si>
  <si>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</si>
  <si>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</si>
  <si>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</si>
  <si>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</si>
  <si>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</si>
  <si>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</si>
  <si>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2024 Cost Allocation Study -  Two Rate Zones - With One Rate Zone Distribution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</si>
  <si>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</si>
  <si>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</si>
  <si>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</si>
  <si>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</si>
  <si>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</si>
  <si>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</si>
  <si>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</si>
  <si>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</si>
  <si>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</si>
  <si>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</si>
  <si>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</si>
  <si>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</si>
  <si>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</si>
  <si>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</si>
  <si>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 xml:space="preserve">         Supervision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</si>
  <si>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</si>
  <si>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</si>
  <si>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</si>
  <si>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</si>
  <si>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</si>
  <si>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</si>
  <si>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</si>
  <si>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</si>
  <si>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</si>
  <si>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</si>
  <si>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</si>
  <si>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</si>
  <si>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</si>
  <si>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</si>
  <si>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</si>
  <si>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</si>
  <si>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</si>
  <si>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</si>
  <si>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</si>
  <si>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</si>
  <si>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</si>
  <si>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</si>
  <si>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</si>
  <si>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</si>
  <si>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</si>
  <si>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</si>
  <si>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</si>
  <si>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</si>
  <si>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 xml:space="preserve">          Supervision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</si>
  <si>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</si>
  <si>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</si>
  <si>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</si>
  <si>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</si>
  <si>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</si>
  <si>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</si>
  <si>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</si>
  <si>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</si>
  <si>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</si>
  <si>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</si>
  <si>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</si>
  <si>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</si>
  <si>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</si>
  <si>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</si>
  <si>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</si>
  <si>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</si>
  <si>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</si>
  <si>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</si>
  <si>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</si>
  <si>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</si>
  <si>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</si>
  <si>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</si>
  <si>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</si>
  <si>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</si>
  <si>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</si>
  <si>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</si>
  <si>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</si>
  <si>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</si>
  <si>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</si>
  <si>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</si>
  <si>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</si>
  <si>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</si>
  <si>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</si>
  <si>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</si>
  <si>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</si>
  <si>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</si>
  <si>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</si>
  <si>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</si>
  <si>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</si>
  <si>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</si>
  <si>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</si>
  <si>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</si>
  <si>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</si>
  <si>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</si>
  <si>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</si>
  <si>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</si>
  <si>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</si>
  <si>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</si>
  <si>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</si>
  <si>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</si>
  <si>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</si>
  <si>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</si>
  <si>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</si>
  <si>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</si>
  <si>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</si>
  <si>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</si>
  <si>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</si>
  <si>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</si>
  <si>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</si>
  <si>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</si>
  <si>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</si>
  <si>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</si>
  <si>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</si>
  <si>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</si>
  <si>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</si>
  <si>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</si>
  <si>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</si>
  <si>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</si>
  <si>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</si>
  <si>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</si>
  <si>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</si>
  <si>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2024 Cost Allocation Study - Two Rate Zones - With One Distribution Rate Zone</t>
  </si>
  <si>
    <t>Total Allocation to Rate Zones</t>
  </si>
  <si>
    <t xml:space="preserve">Total Revenue </t>
  </si>
  <si>
    <t xml:space="preserve">Total Direct </t>
  </si>
  <si>
    <t>Direct Assignment</t>
  </si>
  <si>
    <t>Balance to be</t>
  </si>
  <si>
    <t xml:space="preserve">Requirement </t>
  </si>
  <si>
    <t>Net of Other Revenue</t>
  </si>
  <si>
    <t xml:space="preserve">Allocated </t>
  </si>
  <si>
    <t>North Rate Zone</t>
  </si>
  <si>
    <t>South Rate Zone</t>
  </si>
  <si>
    <t>Ex-franchise</t>
  </si>
  <si>
    <t>Gas Supply Revenue Requirement</t>
  </si>
  <si>
    <t>Gas Supply Commodity</t>
  </si>
  <si>
    <t>SUPPLY_VOL_SA</t>
  </si>
  <si>
    <t>Load Balancing - Transportation</t>
  </si>
  <si>
    <t>LOAD_BALANCING_SA</t>
  </si>
  <si>
    <t>Load Balancing - Commodity</t>
  </si>
  <si>
    <t>NETFROMSTOR_SA</t>
  </si>
  <si>
    <t>Transportation Demand</t>
  </si>
  <si>
    <t>TRANSPT_DEMAND_OPT_SA</t>
  </si>
  <si>
    <t>TRANS_DEMAND_SA</t>
  </si>
  <si>
    <t>Transportation Commodity</t>
  </si>
  <si>
    <t>TRANS_FUEL_SA</t>
  </si>
  <si>
    <t>ADMIN SA</t>
  </si>
  <si>
    <t>Total Gas Supply Revenue Requirement</t>
  </si>
  <si>
    <t>Storage Revenue Requirement</t>
  </si>
  <si>
    <t>Storage Demand - Deliverability</t>
  </si>
  <si>
    <t>Storage Demand - Space</t>
  </si>
  <si>
    <t>GASSTORALLO_SA</t>
  </si>
  <si>
    <t>STORAGEXCESS_SA</t>
  </si>
  <si>
    <t>Storage Demand - Operational Contingency</t>
  </si>
  <si>
    <t>OP_CONTINGENCY_SA</t>
  </si>
  <si>
    <t>Storage Commodity</t>
  </si>
  <si>
    <t>STORCOMM_SA</t>
  </si>
  <si>
    <t>Total Storage Revenue Requirement</t>
  </si>
  <si>
    <t>Transmission Revenue Requirement</t>
  </si>
  <si>
    <t>Transmission Demand - Dawn Station</t>
  </si>
  <si>
    <t>DAWNDEMAND_SA</t>
  </si>
  <si>
    <t>Transmission Demand - Kirkwall Station</t>
  </si>
  <si>
    <t>KIRKWALL_SA</t>
  </si>
  <si>
    <t>Transmission Demand - Parkway Station</t>
  </si>
  <si>
    <t>PKWY_SA</t>
  </si>
  <si>
    <t>Transmission Demand - Dawn Parkway</t>
  </si>
  <si>
    <t>D-PTRANS_SA</t>
  </si>
  <si>
    <t>Transmission Demand - Albion</t>
  </si>
  <si>
    <t>ALBIONTRANS_SA</t>
  </si>
  <si>
    <t>Transmission Demand - Panhandle St. Clair</t>
  </si>
  <si>
    <t>PAN_STCLAIR_SA</t>
  </si>
  <si>
    <t>Transmission Commodity</t>
  </si>
  <si>
    <t>TRANS_COMPFUEL_SA</t>
  </si>
  <si>
    <t>TRANSCOMM_SA</t>
  </si>
  <si>
    <t>Total Transmission Revenue Requirement</t>
  </si>
  <si>
    <t>Distribution Revenue Requirement (1)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</si>
  <si>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</si>
  <si>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</si>
  <si>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</si>
  <si>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</si>
  <si>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</si>
  <si>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</si>
  <si>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</si>
  <si>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</si>
  <si>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</si>
  <si>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</si>
  <si>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</si>
  <si>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SALES_PROMO_SA</t>
  </si>
  <si>
    <t>Distribution Commodity</t>
  </si>
  <si>
    <t>Total Distribution Revenue Requirement</t>
  </si>
  <si>
    <t xml:space="preserve">Total Revenue Requirement 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</si>
  <si>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</t>
    </r>
  </si>
  <si>
    <t>(1)</t>
  </si>
  <si>
    <t xml:space="preserve">Distribution Revenue Requirement allocated based on one rate zone. See pp. 7-8, lines 1 to 14. </t>
  </si>
  <si>
    <t>Total Allocation - North Rate Zone</t>
  </si>
  <si>
    <t xml:space="preserve">Total Allocation - North Rate Zone 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</si>
  <si>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</si>
  <si>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</si>
  <si>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</si>
  <si>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</si>
  <si>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</si>
  <si>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</si>
  <si>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</si>
  <si>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</si>
  <si>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</si>
  <si>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</si>
  <si>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</si>
  <si>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</si>
  <si>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</si>
  <si>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</si>
  <si>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</si>
  <si>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>SUPPLY_VOL</t>
  </si>
  <si>
    <t>LOAD_BALANCING</t>
  </si>
  <si>
    <t>NETFROMSTOR</t>
  </si>
  <si>
    <t>TRANSPT_DEMAND_OPT</t>
  </si>
  <si>
    <t>TRANSDEMAND</t>
  </si>
  <si>
    <t>TRANS_FUEL</t>
  </si>
  <si>
    <t>GASSTORALLO</t>
  </si>
  <si>
    <t>STORAGEXCESS</t>
  </si>
  <si>
    <t>OP_CONTINGENCY</t>
  </si>
  <si>
    <t>STORCOMM</t>
  </si>
  <si>
    <t>DAWN_DEMAND</t>
  </si>
  <si>
    <t>KIRKWALL_DEMAND</t>
  </si>
  <si>
    <t>PKWY_DEMAND</t>
  </si>
  <si>
    <t>D-PTRANS</t>
  </si>
  <si>
    <t>ALBIONTRANS</t>
  </si>
  <si>
    <t>TRANS_COMPFUEL</t>
  </si>
  <si>
    <t>TRANSCOMM</t>
  </si>
  <si>
    <t>Distribution Revenue Requirement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</si>
  <si>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</si>
  <si>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</si>
  <si>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</si>
  <si>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</si>
  <si>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</si>
  <si>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</si>
  <si>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</si>
  <si>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</si>
  <si>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</si>
  <si>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SALESPROMO</t>
  </si>
  <si>
    <t>CUST_EXCL_GS</t>
  </si>
  <si>
    <t>DISTCOMM</t>
  </si>
  <si>
    <t>Total Revenue Requirement Excluding Distribution (1)</t>
  </si>
  <si>
    <t>Total Allocation - South Rate Zone</t>
  </si>
  <si>
    <t xml:space="preserve">Total Allocation - South Rate Zone </t>
  </si>
  <si>
    <t>Total Allocation - Ex-franchise</t>
  </si>
  <si>
    <t>E60</t>
  </si>
  <si>
    <t>E70</t>
  </si>
  <si>
    <t>E72</t>
  </si>
  <si>
    <t>E80</t>
  </si>
  <si>
    <t>E82</t>
  </si>
  <si>
    <t xml:space="preserve">Distribution Revenue Requirement allocated based on one rate zone. See pages 7-8, lines 1 to 14. </t>
  </si>
  <si>
    <t xml:space="preserve">Total Allocation </t>
  </si>
  <si>
    <t>(u)</t>
  </si>
  <si>
    <t>(v)</t>
  </si>
  <si>
    <t>(w)</t>
  </si>
  <si>
    <t>(x)</t>
  </si>
  <si>
    <t>Allocation of Delivery Revenue Requirement to Rate Zones</t>
  </si>
  <si>
    <t>HIGHPRESS&gt;4_SA</t>
  </si>
  <si>
    <t>HIGHPRESS&lt;=4_SA</t>
  </si>
  <si>
    <t>LOWPRESS_SA</t>
  </si>
  <si>
    <t>DSM_PRO_SA</t>
  </si>
  <si>
    <t>DSM_ADM_SA</t>
  </si>
  <si>
    <t>DIST_MAINS_SA</t>
  </si>
  <si>
    <t>DIST_SERVICES_SA</t>
  </si>
  <si>
    <t>METERREPLCOST_SA</t>
  </si>
  <si>
    <t>STATIONREPLCOST_SA</t>
  </si>
  <si>
    <t>BAD_DEBT_SA</t>
  </si>
  <si>
    <t>TOTAL_CUSTOMERS_SA</t>
  </si>
  <si>
    <t>CUST_EXCL_GS_SA</t>
  </si>
  <si>
    <t>DISTCOMM_SA</t>
  </si>
  <si>
    <t>Distribution Revenue Requirement allocated based on one rate zone. See pages 7-8, lines 1 to 14 for allocation of Delivery Revenue Requirement.</t>
  </si>
  <si>
    <t>Allocation of Delivery Revenue Requirement - North Rate Zone</t>
  </si>
  <si>
    <t xml:space="preserve">Allocation of Delivery Revenue Requirement - North Rate Zone </t>
  </si>
  <si>
    <t>Allocation of Delivery Revenue Requirement - South Rate Zone</t>
  </si>
  <si>
    <t xml:space="preserve">Allocation of Delivery Revenue Requirement - South Rate Zone </t>
  </si>
  <si>
    <t>Allocation of Delivery Revenue Requirement - Ex-franchise</t>
  </si>
  <si>
    <t xml:space="preserve">Allocation of Delivery Revenue Requirement </t>
  </si>
  <si>
    <t>Allocation of Gas Cost Revenue Requirement to Rate Zones</t>
  </si>
  <si>
    <t>Distribution Revenue Requirement allocated based on one rate zone. See pages 7-8, lines 1 to 14 for allocation of Gas Cost Revenue Requirement.</t>
  </si>
  <si>
    <t>Allocation of Gas Cost Revenue Requirement - North Rate Zone</t>
  </si>
  <si>
    <t xml:space="preserve">Allocation of Gas Cost Revenue Requirement - North Rate Zone </t>
  </si>
  <si>
    <t>Allocation of Gas Cost Revenue Requirement - South Rate Zone</t>
  </si>
  <si>
    <t xml:space="preserve">Allocation of Gas Cost Revenue Requirement - South Rate Zone </t>
  </si>
  <si>
    <t>Note:</t>
  </si>
  <si>
    <t>Allocation of Gas Cost Revenue Requirement - Ex-franchise</t>
  </si>
  <si>
    <t xml:space="preserve">Allocation of Gas Cost Revenue Requirement </t>
  </si>
  <si>
    <t>Functionalization Factors</t>
  </si>
  <si>
    <t xml:space="preserve">Functionalization </t>
  </si>
  <si>
    <t>EXT</t>
  </si>
  <si>
    <t>INT</t>
  </si>
  <si>
    <t xml:space="preserve">Functionalization Factors </t>
  </si>
  <si>
    <t>2024 Cost Allocation Study - Two Rates Zones - With One Rate Zone Distribution</t>
  </si>
  <si>
    <t>Gas Supply Classification Factors</t>
  </si>
  <si>
    <t>Gas</t>
  </si>
  <si>
    <t>Classification Factor</t>
  </si>
  <si>
    <t>Supply</t>
  </si>
  <si>
    <t>Storage Classification Factors</t>
  </si>
  <si>
    <t xml:space="preserve">Storage Classification Factors </t>
  </si>
  <si>
    <t>Transmission Classification Factors</t>
  </si>
  <si>
    <t xml:space="preserve">Transmission Classification Factors </t>
  </si>
  <si>
    <t>Distribution Classification Factors</t>
  </si>
  <si>
    <t xml:space="preserve">Distribution </t>
  </si>
  <si>
    <t>Pressure &gt; 4"</t>
  </si>
  <si>
    <t>Allocation Factors - All Rate Zones</t>
  </si>
  <si>
    <t>North</t>
  </si>
  <si>
    <t>South</t>
  </si>
  <si>
    <t>Allocation Factors</t>
  </si>
  <si>
    <t>Rate Zone</t>
  </si>
  <si>
    <t>Ex-Franchise</t>
  </si>
  <si>
    <t>TRANSPT_DEM_OPT_SA</t>
  </si>
  <si>
    <t>ADMIN_SA</t>
  </si>
  <si>
    <t xml:space="preserve">Allocation Factors - All Rate Zones </t>
  </si>
  <si>
    <t>Gas Supply, Storage and Transmission Allocation Factors - North Rate Zone</t>
  </si>
  <si>
    <t>TRANSPT_DEM_OPT</t>
  </si>
  <si>
    <t xml:space="preserve">Gas Supply, Storage and Transmission Allocation Factors - North Rate Zone </t>
  </si>
  <si>
    <t>TRANS_DEMAND</t>
  </si>
  <si>
    <t>Gas Supply, Storage and Transmission Allocation Factors - South Rate Zone</t>
  </si>
  <si>
    <t xml:space="preserve">Gas Supply, Storage and Transmission Allocation Factors - South Rate Zone </t>
  </si>
  <si>
    <t>Gas Supply, Storage and Transmission Allocation Factors - Ex-franchise</t>
  </si>
  <si>
    <t xml:space="preserve">Gas Supply, Storage and Transmission Allocation Factors - Ex-franchise </t>
  </si>
  <si>
    <t>Distribution Allocation Factors</t>
  </si>
  <si>
    <t>Distribution Allocation Factors (Continued)</t>
  </si>
  <si>
    <t>Allocation Factors - Distribution (Continued)</t>
  </si>
  <si>
    <t xml:space="preserve">Distribution Allocation Factors </t>
  </si>
  <si>
    <t>Mapping of Total Revenue Requirement to Rate Component by Rate Class</t>
  </si>
  <si>
    <t>In-franchise</t>
  </si>
  <si>
    <t xml:space="preserve">(d) </t>
  </si>
  <si>
    <t xml:space="preserve">(f) </t>
  </si>
  <si>
    <t>Delivery Revenue Requirement (1)</t>
  </si>
  <si>
    <t xml:space="preserve">Cost Allocation Study </t>
  </si>
  <si>
    <t>Adjustments</t>
  </si>
  <si>
    <t>Total Delivery Revenue Requirement</t>
  </si>
  <si>
    <t xml:space="preserve">Rate Design Component </t>
  </si>
  <si>
    <t>Monthly Customer Charge</t>
  </si>
  <si>
    <t>Delivery Demand Charge</t>
  </si>
  <si>
    <t xml:space="preserve">  Common Allocation</t>
  </si>
  <si>
    <t>Delivery Commodity Charge</t>
  </si>
  <si>
    <t>Gas Supply Transportation Charge</t>
  </si>
  <si>
    <t>Gas Supply Commodity Charge</t>
  </si>
  <si>
    <t>Storage Charges</t>
  </si>
  <si>
    <t>Gas Cost Revenue Requirement (2)</t>
  </si>
  <si>
    <t>Total Gas Cost Revenue Requirement</t>
  </si>
  <si>
    <t>Customer Supplied Fuel</t>
  </si>
  <si>
    <t>Total Revenue Requirement (3)</t>
  </si>
  <si>
    <t>Cost Allocation Study</t>
  </si>
  <si>
    <t>Notes: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</si>
  <si>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</si>
  <si>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</si>
  <si>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</si>
  <si>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</si>
  <si>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</si>
  <si>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</si>
  <si>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Allocation of Delivery Revenue Requirement (1)</t>
  </si>
  <si>
    <t xml:space="preserve">Load Balancing - Transportation </t>
  </si>
  <si>
    <t xml:space="preserve">South 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</si>
  <si>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</si>
  <si>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</si>
  <si>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</si>
  <si>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</si>
  <si>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</si>
  <si>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</si>
  <si>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Proposed Delivery Revenue Requirement by Rate Design Component (3)</t>
  </si>
  <si>
    <t>Common Allocation</t>
  </si>
  <si>
    <t>Allocation of delivery revenue requirement by rate class per the cost allocation study at Attachment 9.</t>
  </si>
  <si>
    <t>Panhandle/St. Clair transmission cost re-allocation based on the methodology described at Phase 3 Exhibit 8, Tab 2, Schedule 2, Section 1.2.</t>
  </si>
  <si>
    <t>Proposed delivery revenue requirement by rate class per Phase 3 Exhibit 8, Tab 2, Schedule 12, Attachment 1, page 2, column (e).</t>
  </si>
  <si>
    <t>Mapping of Gas Cost Revenue Requirement to Rate Component by Rate Class</t>
  </si>
  <si>
    <t>Allocation of Gas Cost Revenue Requirement (1)</t>
  </si>
  <si>
    <t>Proposed Gas Cost Revenue Requirement by Rate Design Component (2)</t>
  </si>
  <si>
    <t>Allocation of gas cost revenue requirement by rate class per the cost allocation study at Attachment 10.</t>
  </si>
  <si>
    <t>Proposed gas cost revenue requirement by rate class per Phase 3 Exhibit 8, Tab 2, Schedule 12, Attachment 1, page 3, column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</si>
</sst>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0.00000%"/>
    <numFmt numFmtId="169" formatCode="0.000000000%"/>
    <numFmt numFmtId="170" formatCode="0.0%"/>
    <numFmt numFmtId="171" formatCode="_(* #,##0.000_);_(* \(#,##0.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0" xfId="0" applyFont="1" applyFill="1"/>
    <xf numFmtId="0" fontId="16" fillId="3" borderId="0" xfId="0" applyFont="1" applyFill="1" applyAlignment="1">
      <alignment horizontal="center"/>
    </xf>
    <xf numFmtId="0" fontId="17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7" fillId="0" borderId="0" xfId="0" applyFont="1" applyAlignment="1">
      <alignment horizontal="center"/>
    </xf>
    <xf numFmtId="0" fontId="13" fillId="3" borderId="0" xfId="0" applyFont="1" applyFill="1"/>
    <xf numFmtId="0" fontId="16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164" fontId="3" fillId="0" borderId="0" xfId="6" applyNumberFormat="1" applyFont="1" applyBorder="1"/>
    <xf numFmtId="164" fontId="3" fillId="3" borderId="0" xfId="6" applyNumberFormat="1" applyFont="1" applyFill="1" applyBorder="1"/>
    <xf numFmtId="164" fontId="3" fillId="4" borderId="0" xfId="6" applyNumberFormat="1" applyFont="1" applyFill="1" applyBorder="1"/>
    <xf numFmtId="9" fontId="3" fillId="0" borderId="0" xfId="1" applyFont="1" applyBorder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43" fontId="5" fillId="0" borderId="0" xfId="0" applyNumberFormat="1" applyFont="1" applyAlignment="1">
      <alignment horizontal="center"/>
    </xf>
    <xf numFmtId="9" fontId="3" fillId="5" borderId="0" xfId="1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3" fillId="2" borderId="0" xfId="0" applyFont="1" applyFill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164" fontId="3" fillId="2" borderId="0" xfId="0" applyNumberFormat="1" applyFont="1" applyFill="1"/>
    <xf numFmtId="164" fontId="3" fillId="2" borderId="0" xfId="6" applyNumberFormat="1" applyFont="1" applyFill="1"/>
    <xf numFmtId="164" fontId="3" fillId="2" borderId="2" xfId="0" applyNumberFormat="1" applyFont="1" applyFill="1" applyBorder="1"/>
    <xf numFmtId="164" fontId="3" fillId="2" borderId="2" xfId="6" applyNumberFormat="1" applyFont="1" applyFill="1" applyBorder="1"/>
    <xf numFmtId="43" fontId="3" fillId="2" borderId="0" xfId="6" applyFont="1" applyFill="1" applyBorder="1"/>
    <xf numFmtId="164" fontId="3" fillId="2" borderId="0" xfId="6" applyNumberFormat="1" applyFont="1" applyFill="1" applyBorder="1"/>
    <xf numFmtId="165" fontId="3" fillId="2" borderId="0" xfId="1" applyNumberFormat="1" applyFont="1" applyFill="1"/>
    <xf numFmtId="165" fontId="3" fillId="2" borderId="0" xfId="0" applyNumberFormat="1" applyFont="1" applyFill="1"/>
    <xf numFmtId="0" fontId="5" fillId="2" borderId="0" xfId="0" applyFont="1" applyFill="1" applyAlignment="1">
      <alignment horizontal="left" indent="2"/>
    </xf>
    <xf numFmtId="164" fontId="3" fillId="2" borderId="5" xfId="0" applyNumberFormat="1" applyFont="1" applyFill="1" applyBorder="1"/>
    <xf numFmtId="0" fontId="12" fillId="2" borderId="0" xfId="0" applyFont="1" applyFill="1"/>
    <xf numFmtId="164" fontId="5" fillId="2" borderId="0" xfId="6" applyNumberFormat="1" applyFont="1" applyFill="1"/>
    <xf numFmtId="164" fontId="5" fillId="2" borderId="0" xfId="0" applyNumberFormat="1" applyFont="1" applyFill="1"/>
    <xf numFmtId="43" fontId="5" fillId="2" borderId="0" xfId="0" applyNumberFormat="1" applyFont="1" applyFill="1"/>
    <xf numFmtId="0" fontId="7" fillId="2" borderId="0" xfId="0" applyFont="1" applyFill="1" applyAlignment="1">
      <alignment horizontal="center"/>
    </xf>
    <xf numFmtId="164" fontId="5" fillId="2" borderId="0" xfId="6" applyNumberFormat="1" applyFont="1" applyFill="1" applyBorder="1"/>
    <xf numFmtId="164" fontId="9" fillId="2" borderId="0" xfId="6" applyNumberFormat="1" applyFont="1" applyFill="1" applyBorder="1"/>
    <xf numFmtId="164" fontId="5" fillId="2" borderId="2" xfId="6" applyNumberFormat="1" applyFont="1" applyFill="1" applyBorder="1"/>
    <xf numFmtId="43" fontId="5" fillId="2" borderId="0" xfId="6" applyFont="1" applyFill="1" applyBorder="1"/>
    <xf numFmtId="164" fontId="5" fillId="2" borderId="2" xfId="0" applyNumberFormat="1" applyFont="1" applyFill="1" applyBorder="1"/>
    <xf numFmtId="43" fontId="5" fillId="2" borderId="2" xfId="6" applyFont="1" applyFill="1" applyBorder="1"/>
    <xf numFmtId="10" fontId="3" fillId="2" borderId="0" xfId="1" applyNumberFormat="1" applyFont="1" applyFill="1" applyBorder="1"/>
    <xf numFmtId="10" fontId="5" fillId="2" borderId="0" xfId="1" applyNumberFormat="1" applyFont="1" applyFill="1"/>
    <xf numFmtId="9" fontId="3" fillId="2" borderId="0" xfId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6" applyNumberFormat="1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5" fillId="0" borderId="1" xfId="0" applyFont="1" applyBorder="1" applyAlignment="1">
      <alignment horizontal="center"/>
    </xf>
    <xf numFmtId="165" fontId="5" fillId="0" borderId="0" xfId="1" applyNumberFormat="1" applyFont="1" applyFill="1" applyBorder="1"/>
    <xf numFmtId="164" fontId="7" fillId="0" borderId="0" xfId="6" applyNumberFormat="1" applyFont="1" applyFill="1"/>
    <xf numFmtId="0" fontId="7" fillId="0" borderId="0" xfId="0" applyFont="1"/>
    <xf numFmtId="0" fontId="13" fillId="0" borderId="0" xfId="0" quotePrefix="1" applyFont="1" applyAlignment="1">
      <alignment horizontal="center"/>
    </xf>
    <xf numFmtId="164" fontId="3" fillId="0" borderId="0" xfId="6" applyNumberFormat="1" applyFont="1" applyFill="1" applyBorder="1" applyAlignment="1">
      <alignment horizontal="center"/>
    </xf>
    <xf numFmtId="164" fontId="13" fillId="0" borderId="0" xfId="6" applyNumberFormat="1" applyFont="1" applyFill="1"/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/>
    <xf numFmtId="165" fontId="13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0" fontId="12" fillId="2" borderId="0" xfId="0" applyFont="1" applyFill="1" applyAlignment="1">
      <alignment horizontal="center"/>
    </xf>
    <xf numFmtId="165" fontId="5" fillId="2" borderId="0" xfId="0" applyNumberFormat="1" applyFont="1" applyFill="1"/>
    <xf numFmtId="165" fontId="13" fillId="2" borderId="0" xfId="0" applyNumberFormat="1" applyFont="1" applyFill="1"/>
    <xf numFmtId="165" fontId="5" fillId="2" borderId="0" xfId="1" applyNumberFormat="1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65" fontId="5" fillId="0" borderId="0" xfId="0" applyNumberFormat="1" applyFont="1" applyAlignment="1">
      <alignment horizontal="center"/>
    </xf>
    <xf numFmtId="164" fontId="3" fillId="5" borderId="0" xfId="0" applyNumberFormat="1" applyFont="1" applyFill="1"/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Continuous"/>
    </xf>
    <xf numFmtId="165" fontId="5" fillId="2" borderId="1" xfId="1" applyNumberFormat="1" applyFont="1" applyFill="1" applyBorder="1"/>
    <xf numFmtId="164" fontId="5" fillId="2" borderId="1" xfId="6" applyNumberFormat="1" applyFont="1" applyFill="1" applyBorder="1"/>
    <xf numFmtId="164" fontId="5" fillId="2" borderId="3" xfId="6" applyNumberFormat="1" applyFont="1" applyFill="1" applyBorder="1"/>
    <xf numFmtId="43" fontId="5" fillId="0" borderId="0" xfId="6" applyFont="1" applyFill="1"/>
    <xf numFmtId="43" fontId="5" fillId="0" borderId="1" xfId="6" applyFont="1" applyFill="1" applyBorder="1"/>
    <xf numFmtId="164" fontId="3" fillId="0" borderId="0" xfId="6" applyNumberFormat="1" applyFont="1"/>
    <xf numFmtId="164" fontId="3" fillId="0" borderId="3" xfId="0" applyNumberFormat="1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18" applyNumberFormat="1" applyFont="1" applyFill="1" applyBorder="1"/>
    <xf numFmtId="1" fontId="3" fillId="0" borderId="0" xfId="18" applyNumberFormat="1" applyFont="1" applyFill="1" applyBorder="1"/>
    <xf numFmtId="164" fontId="0" fillId="0" borderId="0" xfId="6" applyNumberFormat="1" applyFont="1" applyFill="1"/>
    <xf numFmtId="0" fontId="1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68" fontId="5" fillId="0" borderId="0" xfId="0" applyNumberFormat="1" applyFont="1"/>
    <xf numFmtId="169" fontId="5" fillId="0" borderId="0" xfId="0" applyNumberFormat="1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3" fontId="3" fillId="0" borderId="0" xfId="6" applyFont="1" applyFill="1" applyBorder="1"/>
    <xf numFmtId="10" fontId="3" fillId="0" borderId="0" xfId="1" applyNumberFormat="1" applyFont="1" applyFill="1" applyBorder="1"/>
    <xf numFmtId="43" fontId="3" fillId="0" borderId="0" xfId="18" applyFont="1" applyFill="1" applyBorder="1"/>
    <xf numFmtId="170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9" fontId="3" fillId="0" borderId="0" xfId="1" applyFont="1" applyFill="1"/>
    <xf numFmtId="9" fontId="3" fillId="0" borderId="0" xfId="1" applyFont="1" applyFill="1" applyBorder="1"/>
    <xf numFmtId="10" fontId="3" fillId="0" borderId="0" xfId="1" applyNumberFormat="1" applyFont="1" applyFill="1"/>
    <xf numFmtId="10" fontId="3" fillId="0" borderId="0" xfId="0" applyNumberFormat="1" applyFont="1"/>
    <xf numFmtId="0" fontId="5" fillId="0" borderId="2" xfId="0" applyFont="1" applyBorder="1" applyAlignment="1">
      <alignment horizontal="center"/>
    </xf>
    <xf numFmtId="0" fontId="21" fillId="0" borderId="0" xfId="5" applyFont="1"/>
    <xf numFmtId="0" fontId="2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3" xfId="0" applyNumberFormat="1" applyFont="1" applyBorder="1"/>
    <xf numFmtId="49" fontId="5" fillId="6" borderId="0" xfId="0" applyNumberFormat="1" applyFont="1" applyFill="1" applyAlignment="1">
      <alignment horizontal="left"/>
    </xf>
    <xf numFmtId="164" fontId="5" fillId="6" borderId="0" xfId="6" applyNumberFormat="1" applyFont="1" applyFill="1"/>
    <xf numFmtId="49" fontId="5" fillId="7" borderId="0" xfId="0" applyNumberFormat="1" applyFont="1" applyFill="1" applyAlignment="1">
      <alignment horizontal="left"/>
    </xf>
    <xf numFmtId="164" fontId="5" fillId="7" borderId="0" xfId="6" applyNumberFormat="1" applyFont="1" applyFill="1"/>
    <xf numFmtId="49" fontId="5" fillId="7" borderId="0" xfId="0" applyNumberFormat="1" applyFont="1" applyFill="1" applyAlignment="1">
      <alignment horizontal="left" indent="1"/>
    </xf>
    <xf numFmtId="0" fontId="5" fillId="7" borderId="0" xfId="0" applyFont="1" applyFill="1" applyAlignment="1">
      <alignment horizontal="left" indent="2"/>
    </xf>
    <xf numFmtId="49" fontId="5" fillId="8" borderId="0" xfId="0" applyNumberFormat="1" applyFont="1" applyFill="1" applyAlignment="1">
      <alignment horizontal="left"/>
    </xf>
    <xf numFmtId="164" fontId="5" fillId="8" borderId="0" xfId="6" applyNumberFormat="1" applyFont="1" applyFill="1"/>
    <xf numFmtId="49" fontId="5" fillId="9" borderId="0" xfId="0" applyNumberFormat="1" applyFont="1" applyFill="1" applyAlignment="1">
      <alignment horizontal="left"/>
    </xf>
    <xf numFmtId="164" fontId="5" fillId="9" borderId="0" xfId="6" applyNumberFormat="1" applyFont="1" applyFill="1"/>
    <xf numFmtId="0" fontId="5" fillId="9" borderId="0" xfId="0" applyFont="1" applyFill="1" applyAlignment="1">
      <alignment horizontal="left" indent="2"/>
    </xf>
    <xf numFmtId="49" fontId="5" fillId="10" borderId="0" xfId="0" applyNumberFormat="1" applyFont="1" applyFill="1" applyAlignment="1">
      <alignment horizontal="left"/>
    </xf>
    <xf numFmtId="164" fontId="5" fillId="10" borderId="0" xfId="6" applyNumberFormat="1" applyFont="1" applyFill="1"/>
    <xf numFmtId="0" fontId="5" fillId="10" borderId="0" xfId="0" applyFont="1" applyFill="1" applyAlignment="1">
      <alignment horizontal="left" indent="2"/>
    </xf>
    <xf numFmtId="49" fontId="3" fillId="11" borderId="0" xfId="13" applyNumberFormat="1" applyFont="1" applyFill="1" applyAlignment="1">
      <alignment horizontal="left"/>
    </xf>
    <xf numFmtId="164" fontId="5" fillId="11" borderId="0" xfId="0" applyNumberFormat="1" applyFont="1" applyFill="1" applyAlignment="1">
      <alignment horizontal="right" indent="1"/>
    </xf>
    <xf numFmtId="49" fontId="3" fillId="12" borderId="0" xfId="0" applyNumberFormat="1" applyFont="1" applyFill="1" applyAlignment="1">
      <alignment horizontal="left"/>
    </xf>
    <xf numFmtId="164" fontId="5" fillId="12" borderId="0" xfId="6" applyNumberFormat="1" applyFont="1" applyFill="1"/>
    <xf numFmtId="164" fontId="0" fillId="0" borderId="0" xfId="0" applyNumberFormat="1"/>
    <xf numFmtId="49" fontId="6" fillId="0" borderId="0" xfId="0" applyNumberFormat="1" applyFont="1"/>
    <xf numFmtId="49" fontId="5" fillId="0" borderId="0" xfId="0" applyNumberFormat="1" applyFont="1" applyAlignment="1">
      <alignment horizontal="left" indent="1"/>
    </xf>
    <xf numFmtId="49" fontId="5" fillId="0" borderId="0" xfId="0" applyNumberFormat="1" applyFont="1"/>
    <xf numFmtId="164" fontId="5" fillId="11" borderId="0" xfId="6" applyNumberFormat="1" applyFont="1" applyFill="1"/>
    <xf numFmtId="0" fontId="5" fillId="0" borderId="0" xfId="0" quotePrefix="1" applyFont="1" applyAlignment="1">
      <alignment horizontal="right"/>
    </xf>
    <xf numFmtId="164" fontId="3" fillId="0" borderId="0" xfId="6" applyNumberFormat="1" applyFont="1" applyFill="1" applyAlignment="1">
      <alignment horizontal="right"/>
    </xf>
    <xf numFmtId="0" fontId="19" fillId="0" borderId="0" xfId="0" applyFont="1" applyAlignment="1">
      <alignment horizontal="right"/>
    </xf>
    <xf numFmtId="164" fontId="5" fillId="0" borderId="0" xfId="13" applyNumberFormat="1" applyFont="1" applyAlignment="1">
      <alignment horizontal="left" indent="2"/>
    </xf>
    <xf numFmtId="164" fontId="3" fillId="9" borderId="0" xfId="6" applyNumberFormat="1" applyFont="1" applyFill="1" applyAlignment="1">
      <alignment horizontal="right"/>
    </xf>
    <xf numFmtId="164" fontId="3" fillId="7" borderId="0" xfId="6" applyNumberFormat="1" applyFont="1" applyFill="1" applyAlignment="1">
      <alignment horizontal="right"/>
    </xf>
    <xf numFmtId="164" fontId="3" fillId="0" borderId="0" xfId="18" applyNumberFormat="1" applyFont="1" applyFill="1" applyAlignment="1">
      <alignment horizontal="right"/>
    </xf>
    <xf numFmtId="164" fontId="3" fillId="10" borderId="0" xfId="6" applyNumberFormat="1" applyFont="1" applyFill="1" applyAlignment="1">
      <alignment horizontal="right"/>
    </xf>
    <xf numFmtId="164" fontId="3" fillId="0" borderId="2" xfId="6" applyNumberFormat="1" applyFont="1" applyFill="1" applyBorder="1" applyAlignment="1">
      <alignment horizontal="right"/>
    </xf>
    <xf numFmtId="164" fontId="3" fillId="0" borderId="2" xfId="6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 indent="1"/>
    </xf>
    <xf numFmtId="164" fontId="3" fillId="11" borderId="0" xfId="0" applyNumberFormat="1" applyFont="1" applyFill="1" applyAlignment="1">
      <alignment horizontal="right" indent="1"/>
    </xf>
    <xf numFmtId="164" fontId="3" fillId="7" borderId="0" xfId="6" applyNumberFormat="1" applyFont="1" applyFill="1"/>
    <xf numFmtId="164" fontId="3" fillId="6" borderId="0" xfId="6" applyNumberFormat="1" applyFont="1" applyFill="1"/>
    <xf numFmtId="164" fontId="3" fillId="6" borderId="0" xfId="6" quotePrefix="1" applyNumberFormat="1" applyFont="1" applyFill="1"/>
    <xf numFmtId="164" fontId="3" fillId="0" borderId="0" xfId="6" quotePrefix="1" applyNumberFormat="1" applyFont="1" applyFill="1"/>
    <xf numFmtId="164" fontId="7" fillId="0" borderId="0" xfId="0" applyNumberFormat="1" applyFont="1"/>
    <xf numFmtId="41" fontId="3" fillId="9" borderId="0" xfId="0" applyNumberFormat="1" applyFont="1" applyFill="1" applyAlignment="1">
      <alignment horizontal="right"/>
    </xf>
    <xf numFmtId="164" fontId="3" fillId="10" borderId="0" xfId="6" applyNumberFormat="1" applyFont="1" applyFill="1"/>
    <xf numFmtId="0" fontId="5" fillId="6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164" fontId="5" fillId="7" borderId="0" xfId="13" applyNumberFormat="1" applyFont="1" applyFill="1" applyAlignment="1">
      <alignment horizontal="left" indent="1"/>
    </xf>
    <xf numFmtId="0" fontId="5" fillId="8" borderId="0" xfId="0" applyFont="1" applyFill="1" applyAlignment="1">
      <alignment horizontal="left"/>
    </xf>
    <xf numFmtId="164" fontId="3" fillId="8" borderId="0" xfId="6" applyNumberFormat="1" applyFont="1" applyFill="1"/>
    <xf numFmtId="0" fontId="3" fillId="9" borderId="0" xfId="0" applyFont="1" applyFill="1" applyAlignment="1">
      <alignment horizontal="left"/>
    </xf>
    <xf numFmtId="164" fontId="3" fillId="9" borderId="0" xfId="6" applyNumberFormat="1" applyFont="1" applyFill="1"/>
    <xf numFmtId="164" fontId="5" fillId="9" borderId="0" xfId="13" applyNumberFormat="1" applyFont="1" applyFill="1" applyAlignment="1">
      <alignment horizontal="left" indent="1"/>
    </xf>
    <xf numFmtId="0" fontId="3" fillId="10" borderId="0" xfId="0" applyFont="1" applyFill="1" applyAlignment="1">
      <alignment horizontal="left"/>
    </xf>
    <xf numFmtId="164" fontId="5" fillId="10" borderId="0" xfId="13" applyNumberFormat="1" applyFont="1" applyFill="1" applyAlignment="1">
      <alignment horizontal="left" indent="1"/>
    </xf>
    <xf numFmtId="164" fontId="3" fillId="11" borderId="0" xfId="13" applyNumberFormat="1" applyFont="1" applyFill="1" applyAlignment="1">
      <alignment horizontal="left"/>
    </xf>
    <xf numFmtId="164" fontId="5" fillId="11" borderId="0" xfId="0" applyNumberFormat="1" applyFont="1" applyFill="1" applyAlignment="1">
      <alignment horizontal="left" indent="1"/>
    </xf>
    <xf numFmtId="164" fontId="3" fillId="11" borderId="0" xfId="0" applyNumberFormat="1" applyFont="1" applyFill="1" applyAlignment="1">
      <alignment horizontal="left" indent="1"/>
    </xf>
    <xf numFmtId="164" fontId="3" fillId="0" borderId="0" xfId="18" applyNumberFormat="1" applyFont="1" applyFill="1"/>
    <xf numFmtId="164" fontId="3" fillId="0" borderId="0" xfId="0" applyNumberFormat="1" applyFont="1" applyAlignment="1">
      <alignment horizontal="left" indent="1"/>
    </xf>
    <xf numFmtId="164" fontId="3" fillId="9" borderId="0" xfId="18" applyNumberFormat="1" applyFont="1" applyFill="1"/>
    <xf numFmtId="164" fontId="3" fillId="12" borderId="0" xfId="6" applyNumberFormat="1" applyFont="1" applyFill="1"/>
    <xf numFmtId="164" fontId="3" fillId="8" borderId="0" xfId="18" applyNumberFormat="1" applyFont="1" applyFill="1"/>
    <xf numFmtId="164" fontId="3" fillId="0" borderId="2" xfId="6" applyNumberFormat="1" applyFont="1" applyBorder="1"/>
    <xf numFmtId="164" fontId="3" fillId="8" borderId="0" xfId="6" quotePrefix="1" applyNumberFormat="1" applyFont="1" applyFill="1"/>
    <xf numFmtId="0" fontId="3" fillId="12" borderId="0" xfId="0" applyFont="1" applyFill="1" applyAlignment="1">
      <alignment horizontal="left"/>
    </xf>
    <xf numFmtId="171" fontId="0" fillId="0" borderId="0" xfId="0" applyNumberFormat="1"/>
    <xf numFmtId="0" fontId="15" fillId="0" borderId="0" xfId="0" applyFont="1" applyAlignment="1">
      <alignment horizontal="center"/>
    </xf>
    <xf numFmtId="43" fontId="3" fillId="0" borderId="0" xfId="0" applyNumberFormat="1" applyFont="1"/>
    <xf numFmtId="0" fontId="11" fillId="0" borderId="0" xfId="0" applyFont="1" applyAlignment="1">
      <alignment horizontal="center"/>
    </xf>
    <xf numFmtId="43" fontId="3" fillId="0" borderId="0" xfId="6" applyFont="1" applyFill="1"/>
    <xf numFmtId="167" fontId="3" fillId="0" borderId="0" xfId="13" applyNumberFormat="1" applyFont="1" applyFill="1" applyBorder="1"/>
    <xf numFmtId="0" fontId="17" fillId="0" borderId="0" xfId="0" applyFont="1" applyAlignment="1">
      <alignment horizontal="center"/>
    </xf>
    <xf numFmtId="164" fontId="9" fillId="0" borderId="0" xfId="6" applyNumberFormat="1" applyFont="1" applyFill="1" applyBorder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287956AA-ADB6-4F33-9F95-33B0323C38EC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FFC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4971-8BBB-4555-A90F-CA19A97DA9B7}">
  <sheetPr>
    <pageSetUpPr fitToPage="1"/>
  </sheetPr>
  <dimension ref="A1:O139"/>
  <sheetViews>
    <sheetView view="pageBreakPreview" zoomScale="80" zoomScaleNormal="100" zoomScaleSheetLayoutView="80" workbookViewId="0">
      <selection activeCell="H29" sqref="H29"/>
    </sheetView>
  </sheetViews>
  <sheetFormatPr defaultColWidth="9.140625" defaultRowHeight="12.75" x14ac:dyDescent="0.2"/>
  <cols>
    <col min="1" max="1" width="6.5703125" style="26" customWidth="1"/>
    <col min="2" max="2" width="1.7109375" style="1" customWidth="1"/>
    <col min="3" max="3" width="41.85546875" style="1" bestFit="1" customWidth="1"/>
    <col min="4" max="4" width="1.7109375" style="1" customWidth="1"/>
    <col min="5" max="5" width="13.85546875" style="1" customWidth="1"/>
    <col min="6" max="6" width="1.7109375" style="1" customWidth="1"/>
    <col min="7" max="7" width="12.570312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2.5703125" style="1" customWidth="1"/>
    <col min="12" max="12" width="1.7109375" style="1" customWidth="1"/>
    <col min="13" max="13" width="12.5703125" style="1" customWidth="1"/>
    <col min="14" max="16384" width="9.140625" style="1"/>
  </cols>
  <sheetData>
    <row r="1" spans="1:15" ht="104.45" customHeight="1" x14ac:dyDescent="0.2">
      <c r="M1" s="7"/>
    </row>
    <row r="2" spans="1:15" x14ac:dyDescent="0.2">
      <c r="B2" s="4"/>
      <c r="C2" s="3" t="s">
        <v>0</v>
      </c>
      <c r="D2" s="4"/>
      <c r="E2" s="4"/>
      <c r="F2" s="4"/>
      <c r="G2" s="4"/>
      <c r="H2" s="4"/>
      <c r="I2" s="4"/>
      <c r="J2" s="4"/>
      <c r="K2" s="4"/>
      <c r="M2" s="7"/>
    </row>
    <row r="3" spans="1:15" x14ac:dyDescent="0.2">
      <c r="C3" s="3" t="s">
        <v>1</v>
      </c>
      <c r="D3" s="4"/>
      <c r="E3" s="4"/>
      <c r="F3" s="4"/>
      <c r="G3" s="4"/>
      <c r="H3" s="4"/>
      <c r="I3" s="4"/>
      <c r="J3" s="4"/>
      <c r="K3" s="4"/>
      <c r="M3" s="7"/>
    </row>
    <row r="4" spans="1:15" x14ac:dyDescent="0.2">
      <c r="M4" s="7"/>
    </row>
    <row r="6" spans="1:15" x14ac:dyDescent="0.2">
      <c r="G6" s="20" t="s">
        <v>2</v>
      </c>
      <c r="H6" s="20"/>
      <c r="I6" s="20"/>
      <c r="J6" s="20"/>
      <c r="K6" s="20"/>
      <c r="L6" s="20"/>
      <c r="M6" s="20"/>
    </row>
    <row r="7" spans="1:15" x14ac:dyDescent="0.2">
      <c r="A7" s="26" t="s">
        <v>3</v>
      </c>
      <c r="E7" s="26" t="s">
        <v>4</v>
      </c>
      <c r="F7" s="26"/>
      <c r="G7" s="26"/>
      <c r="H7" s="26"/>
      <c r="I7" s="26"/>
      <c r="J7" s="26"/>
      <c r="K7" s="26"/>
      <c r="L7" s="26"/>
      <c r="M7" s="26"/>
    </row>
    <row r="8" spans="1:15" x14ac:dyDescent="0.2">
      <c r="A8" s="107" t="s">
        <v>5</v>
      </c>
      <c r="C8" s="2" t="s">
        <v>6</v>
      </c>
      <c r="E8" s="107" t="s">
        <v>7</v>
      </c>
      <c r="F8" s="26"/>
      <c r="G8" s="107" t="s">
        <v>8</v>
      </c>
      <c r="H8" s="26"/>
      <c r="I8" s="107" t="s">
        <v>9</v>
      </c>
      <c r="J8" s="26"/>
      <c r="K8" s="107" t="s">
        <v>10</v>
      </c>
      <c r="L8" s="26"/>
      <c r="M8" s="107" t="s">
        <v>11</v>
      </c>
    </row>
    <row r="9" spans="1:15" x14ac:dyDescent="0.2">
      <c r="E9" s="26" t="s">
        <v>12</v>
      </c>
      <c r="F9" s="26"/>
      <c r="G9" s="26" t="s">
        <v>13</v>
      </c>
      <c r="H9" s="26"/>
      <c r="I9" s="117" t="s">
        <v>14</v>
      </c>
      <c r="J9" s="26"/>
      <c r="K9" s="26" t="s">
        <v>15</v>
      </c>
      <c r="L9" s="26"/>
      <c r="M9" s="26" t="s">
        <v>16</v>
      </c>
    </row>
    <row r="10" spans="1:15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C11" s="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26">
        <v>1</v>
      </c>
      <c r="C12" s="9" t="s">
        <v>18</v>
      </c>
      <c r="E12" s="10">
        <f>SUM(G12:M12)</f>
        <v>15519249.032609718</v>
      </c>
      <c r="F12" s="10"/>
      <c r="G12" s="10">
        <v>0</v>
      </c>
      <c r="H12" s="10"/>
      <c r="I12" s="10">
        <v>1128725.1756033166</v>
      </c>
      <c r="J12" s="10"/>
      <c r="K12" s="10">
        <v>2606329.5708189611</v>
      </c>
      <c r="L12" s="10"/>
      <c r="M12" s="10">
        <v>11784194.28618744</v>
      </c>
      <c r="N12" s="10"/>
      <c r="O12" s="10"/>
    </row>
    <row r="13" spans="1:15" x14ac:dyDescent="0.2">
      <c r="A13" s="26">
        <v>2</v>
      </c>
      <c r="C13" s="9" t="s">
        <v>19</v>
      </c>
      <c r="E13" s="21">
        <v>6.0821321807016528E-2</v>
      </c>
      <c r="F13" s="22"/>
      <c r="G13" s="21">
        <v>6.0821321807016528E-2</v>
      </c>
      <c r="H13" s="22"/>
      <c r="I13" s="21">
        <v>6.0821321807016528E-2</v>
      </c>
      <c r="J13" s="22"/>
      <c r="K13" s="21">
        <v>6.0821321807016528E-2</v>
      </c>
      <c r="L13" s="22"/>
      <c r="M13" s="21">
        <v>6.0821321807016528E-2</v>
      </c>
      <c r="N13" s="10"/>
      <c r="O13" s="10"/>
    </row>
    <row r="14" spans="1:15" x14ac:dyDescent="0.2">
      <c r="A14" s="26">
        <v>3</v>
      </c>
      <c r="C14" s="1" t="s">
        <v>20</v>
      </c>
      <c r="E14" s="10">
        <f>SUM(G14:M14)</f>
        <v>943901.23961558565</v>
      </c>
      <c r="F14" s="10"/>
      <c r="G14" s="10">
        <f>G12*G13</f>
        <v>0</v>
      </c>
      <c r="H14" s="10"/>
      <c r="I14" s="10">
        <f>I12*I13</f>
        <v>68650.557137050564</v>
      </c>
      <c r="J14" s="10"/>
      <c r="K14" s="10">
        <f>K12*K13</f>
        <v>158520.4095619233</v>
      </c>
      <c r="L14" s="10"/>
      <c r="M14" s="10">
        <f>M12*M13</f>
        <v>716730.27291661175</v>
      </c>
      <c r="N14" s="10"/>
      <c r="O14" s="10"/>
    </row>
    <row r="15" spans="1:15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26">
        <v>4</v>
      </c>
      <c r="C16" s="1" t="s">
        <v>21</v>
      </c>
      <c r="E16" s="10">
        <f>SUM(G16:M16)</f>
        <v>730199.99999971013</v>
      </c>
      <c r="F16" s="10"/>
      <c r="G16" s="10">
        <v>0</v>
      </c>
      <c r="H16" s="10"/>
      <c r="I16" s="10">
        <v>27855.65739191823</v>
      </c>
      <c r="J16" s="10"/>
      <c r="K16" s="10">
        <v>89493.032037264871</v>
      </c>
      <c r="L16" s="10"/>
      <c r="M16" s="10">
        <v>612851.31057052698</v>
      </c>
      <c r="N16" s="10"/>
      <c r="O16" s="10"/>
    </row>
    <row r="17" spans="1:15" x14ac:dyDescent="0.2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C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26">
        <v>5</v>
      </c>
      <c r="C19" s="9" t="s">
        <v>23</v>
      </c>
      <c r="E19" s="23">
        <f>SUM(G19:M19)</f>
        <v>121807.67104598368</v>
      </c>
      <c r="F19" s="10"/>
      <c r="G19" s="23">
        <v>0</v>
      </c>
      <c r="H19" s="10"/>
      <c r="I19" s="23">
        <v>8859.1519217401892</v>
      </c>
      <c r="J19" s="10"/>
      <c r="K19" s="23">
        <v>20456.591316541941</v>
      </c>
      <c r="L19" s="10"/>
      <c r="M19" s="23">
        <v>92491.927807701548</v>
      </c>
      <c r="N19" s="10"/>
      <c r="O19" s="10"/>
    </row>
    <row r="20" spans="1:15" x14ac:dyDescent="0.2">
      <c r="A20" s="26">
        <v>6</v>
      </c>
      <c r="C20" s="9" t="s">
        <v>24</v>
      </c>
      <c r="E20" s="24">
        <f>SUM(G20:M20)</f>
        <v>125582.50292039153</v>
      </c>
      <c r="F20" s="10"/>
      <c r="G20" s="24">
        <v>0</v>
      </c>
      <c r="H20" s="10"/>
      <c r="I20" s="24">
        <v>4332.8583914291694</v>
      </c>
      <c r="J20" s="10"/>
      <c r="K20" s="24">
        <v>25970.862333656336</v>
      </c>
      <c r="L20" s="10"/>
      <c r="M20" s="24">
        <v>95278.782195306019</v>
      </c>
      <c r="N20" s="10"/>
      <c r="O20" s="10"/>
    </row>
    <row r="21" spans="1:15" x14ac:dyDescent="0.2">
      <c r="A21" s="26">
        <v>7</v>
      </c>
      <c r="C21" s="1" t="s">
        <v>25</v>
      </c>
      <c r="E21" s="10">
        <f>SUM(E19:E20)</f>
        <v>247390.17396637521</v>
      </c>
      <c r="F21" s="10"/>
      <c r="G21" s="10">
        <f>SUM(G19:G20)</f>
        <v>0</v>
      </c>
      <c r="H21" s="10"/>
      <c r="I21" s="10">
        <f>SUM(I19:I20)</f>
        <v>13192.010313169358</v>
      </c>
      <c r="J21" s="10"/>
      <c r="K21" s="10">
        <f>SUM(K19:K20)</f>
        <v>46427.45365019828</v>
      </c>
      <c r="L21" s="10"/>
      <c r="M21" s="10">
        <f>SUM(M19:M20)</f>
        <v>187770.71000300755</v>
      </c>
      <c r="N21" s="10"/>
      <c r="O21" s="10"/>
    </row>
    <row r="22" spans="1:15" x14ac:dyDescent="0.2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C23" s="1" t="s">
        <v>26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26">
        <v>8</v>
      </c>
      <c r="C24" s="9" t="s">
        <v>8</v>
      </c>
      <c r="E24" s="10">
        <f>SUM(G24:M24)</f>
        <v>2350398.9906080579</v>
      </c>
      <c r="F24" s="10"/>
      <c r="G24" s="10">
        <v>2247538.0139059885</v>
      </c>
      <c r="H24" s="10"/>
      <c r="I24" s="10">
        <v>27381.480246158113</v>
      </c>
      <c r="J24" s="10"/>
      <c r="K24" s="10">
        <v>46429.622983469031</v>
      </c>
      <c r="L24" s="10"/>
      <c r="M24" s="10">
        <v>29049.873472442094</v>
      </c>
      <c r="N24" s="10"/>
      <c r="O24" s="10"/>
    </row>
    <row r="25" spans="1:15" x14ac:dyDescent="0.2">
      <c r="A25" s="26">
        <f>A24+1</f>
        <v>9</v>
      </c>
      <c r="C25" s="9" t="s">
        <v>9</v>
      </c>
      <c r="E25" s="10">
        <f t="shared" ref="E25:E30" si="0">SUM(G25:M25)</f>
        <v>30284.585334084644</v>
      </c>
      <c r="F25" s="10"/>
      <c r="G25" s="10">
        <v>0</v>
      </c>
      <c r="H25" s="10"/>
      <c r="I25" s="10">
        <v>25007.101442961823</v>
      </c>
      <c r="J25" s="10"/>
      <c r="K25" s="10">
        <v>5277.4838911228217</v>
      </c>
      <c r="L25" s="10"/>
      <c r="M25" s="10">
        <v>0</v>
      </c>
      <c r="N25" s="10"/>
      <c r="O25" s="10"/>
    </row>
    <row r="26" spans="1:15" x14ac:dyDescent="0.2">
      <c r="A26" s="26">
        <f t="shared" ref="A26:A34" si="1">A25+1</f>
        <v>10</v>
      </c>
      <c r="C26" s="9" t="s">
        <v>10</v>
      </c>
      <c r="E26" s="10">
        <f t="shared" si="0"/>
        <v>12038.006099324666</v>
      </c>
      <c r="F26" s="10"/>
      <c r="G26" s="10">
        <v>0</v>
      </c>
      <c r="H26" s="10"/>
      <c r="I26" s="10">
        <v>0</v>
      </c>
      <c r="J26" s="10"/>
      <c r="K26" s="10">
        <v>12038.006099324666</v>
      </c>
      <c r="L26" s="10"/>
      <c r="M26" s="10">
        <v>0</v>
      </c>
      <c r="N26" s="10"/>
      <c r="O26" s="10"/>
    </row>
    <row r="27" spans="1:15" x14ac:dyDescent="0.2">
      <c r="A27" s="26">
        <f t="shared" si="1"/>
        <v>11</v>
      </c>
      <c r="C27" s="9" t="s">
        <v>11</v>
      </c>
      <c r="E27" s="10">
        <f t="shared" si="0"/>
        <v>101331.43023372216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101331.43023372216</v>
      </c>
      <c r="N27" s="10"/>
      <c r="O27" s="10"/>
    </row>
    <row r="28" spans="1:15" x14ac:dyDescent="0.2">
      <c r="A28" s="26">
        <f t="shared" si="1"/>
        <v>12</v>
      </c>
      <c r="C28" s="9" t="s">
        <v>27</v>
      </c>
      <c r="E28" s="10">
        <f t="shared" si="0"/>
        <v>197654.2230046961</v>
      </c>
      <c r="F28" s="10"/>
      <c r="G28" s="10">
        <v>2546.4739944630078</v>
      </c>
      <c r="H28" s="10"/>
      <c r="I28" s="10">
        <v>7271.6222767735126</v>
      </c>
      <c r="J28" s="10"/>
      <c r="K28" s="10">
        <v>17848.649151574664</v>
      </c>
      <c r="L28" s="10"/>
      <c r="M28" s="10">
        <v>169987.47758188492</v>
      </c>
      <c r="N28" s="10"/>
      <c r="O28" s="10"/>
    </row>
    <row r="29" spans="1:15" x14ac:dyDescent="0.2">
      <c r="A29" s="26">
        <f t="shared" si="1"/>
        <v>13</v>
      </c>
      <c r="C29" s="9" t="s">
        <v>28</v>
      </c>
      <c r="E29" s="10">
        <f t="shared" si="0"/>
        <v>193264.44833656598</v>
      </c>
      <c r="F29" s="10"/>
      <c r="G29" s="10">
        <v>0</v>
      </c>
      <c r="H29" s="10"/>
      <c r="I29" s="10">
        <v>0</v>
      </c>
      <c r="J29" s="10"/>
      <c r="K29" s="10">
        <v>0</v>
      </c>
      <c r="L29" s="10"/>
      <c r="M29" s="10">
        <v>193264.44833656598</v>
      </c>
      <c r="N29" s="10"/>
      <c r="O29" s="10"/>
    </row>
    <row r="30" spans="1:15" x14ac:dyDescent="0.2">
      <c r="A30" s="26">
        <f t="shared" si="1"/>
        <v>14</v>
      </c>
      <c r="C30" s="9" t="s">
        <v>29</v>
      </c>
      <c r="E30" s="10">
        <f t="shared" si="0"/>
        <v>129044.15298987577</v>
      </c>
      <c r="F30" s="10"/>
      <c r="G30" s="10">
        <v>11446.693046176775</v>
      </c>
      <c r="H30" s="10"/>
      <c r="I30" s="10">
        <v>0</v>
      </c>
      <c r="J30" s="10"/>
      <c r="K30" s="10">
        <v>0</v>
      </c>
      <c r="L30" s="10"/>
      <c r="M30" s="10">
        <v>117597.459943699</v>
      </c>
      <c r="N30" s="10"/>
      <c r="O30" s="10"/>
    </row>
    <row r="31" spans="1:15" x14ac:dyDescent="0.2">
      <c r="A31" s="26">
        <f t="shared" si="1"/>
        <v>15</v>
      </c>
      <c r="C31" s="9" t="s">
        <v>30</v>
      </c>
      <c r="N31" s="10"/>
      <c r="O31" s="10"/>
    </row>
    <row r="32" spans="1:15" x14ac:dyDescent="0.2">
      <c r="A32" s="26">
        <f t="shared" si="1"/>
        <v>16</v>
      </c>
      <c r="C32" s="12" t="s">
        <v>31</v>
      </c>
      <c r="E32" s="23">
        <f>SUM(G32:M32)</f>
        <v>176362.2125386211</v>
      </c>
      <c r="F32" s="23"/>
      <c r="G32" s="23">
        <v>2104.1517941099964</v>
      </c>
      <c r="H32" s="23"/>
      <c r="I32" s="23">
        <v>10406.168494020047</v>
      </c>
      <c r="J32" s="23"/>
      <c r="K32" s="23">
        <v>12393.267122205592</v>
      </c>
      <c r="L32" s="23"/>
      <c r="M32" s="23">
        <v>151458.62512828546</v>
      </c>
      <c r="N32" s="10"/>
      <c r="O32" s="10"/>
    </row>
    <row r="33" spans="1:15" x14ac:dyDescent="0.2">
      <c r="A33" s="26">
        <f t="shared" si="1"/>
        <v>17</v>
      </c>
      <c r="C33" s="12" t="s">
        <v>32</v>
      </c>
      <c r="E33" s="24">
        <f>SUM(G33:M33)</f>
        <v>218020.94145853556</v>
      </c>
      <c r="F33" s="10"/>
      <c r="G33" s="24">
        <v>4758.6044086021757</v>
      </c>
      <c r="H33" s="23"/>
      <c r="I33" s="24">
        <v>13722.899779797011</v>
      </c>
      <c r="J33" s="23"/>
      <c r="K33" s="24">
        <v>15289.379593203623</v>
      </c>
      <c r="L33" s="23"/>
      <c r="M33" s="24">
        <v>184250.05767693275</v>
      </c>
      <c r="N33" s="10"/>
      <c r="O33" s="10"/>
    </row>
    <row r="34" spans="1:15" x14ac:dyDescent="0.2">
      <c r="A34" s="26">
        <f t="shared" si="1"/>
        <v>18</v>
      </c>
      <c r="C34" s="1" t="s">
        <v>33</v>
      </c>
      <c r="E34" s="10">
        <f>SUM(E24:E33)</f>
        <v>3408398.9906034833</v>
      </c>
      <c r="F34" s="10"/>
      <c r="G34" s="10">
        <f>SUM(G24:G33)</f>
        <v>2268393.9371493408</v>
      </c>
      <c r="H34" s="10"/>
      <c r="I34" s="10">
        <f>SUM(I24:I33)</f>
        <v>83789.27223971051</v>
      </c>
      <c r="J34" s="10"/>
      <c r="K34" s="10">
        <f>SUM(K24:K33)</f>
        <v>109276.4088409004</v>
      </c>
      <c r="L34" s="10"/>
      <c r="M34" s="10">
        <f>SUM(M24:M33)</f>
        <v>946939.37237353239</v>
      </c>
      <c r="N34" s="10"/>
      <c r="O34" s="10"/>
    </row>
    <row r="35" spans="1:1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3.5" thickBot="1" x14ac:dyDescent="0.25">
      <c r="A36" s="26">
        <f>A34+1</f>
        <v>19</v>
      </c>
      <c r="C36" s="1" t="s">
        <v>34</v>
      </c>
      <c r="E36" s="25">
        <f>E14+E16+E21+E34</f>
        <v>5329890.4041851545</v>
      </c>
      <c r="F36" s="10"/>
      <c r="G36" s="25">
        <f>G14+G16+G21+G34</f>
        <v>2268393.9371493408</v>
      </c>
      <c r="H36" s="10"/>
      <c r="I36" s="25">
        <f>I14+I16+I21+I34</f>
        <v>193487.49708184868</v>
      </c>
      <c r="J36" s="10"/>
      <c r="K36" s="25">
        <f>K14+K16+K21+K34</f>
        <v>403717.30409028684</v>
      </c>
      <c r="L36" s="10"/>
      <c r="M36" s="25">
        <f>M14+M16+M21+M34</f>
        <v>2464291.6658636788</v>
      </c>
      <c r="N36" s="10"/>
      <c r="O36" s="10"/>
    </row>
    <row r="37" spans="1:15" ht="13.5" thickTop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">
      <c r="A38" s="26">
        <f>A36+1</f>
        <v>20</v>
      </c>
      <c r="C38" s="1" t="s">
        <v>35</v>
      </c>
      <c r="E38" s="10">
        <f t="shared" ref="E38" si="2">SUM(G38:M38)</f>
        <v>85633.427639633912</v>
      </c>
      <c r="F38" s="10"/>
      <c r="G38" s="10">
        <v>20700.84256063772</v>
      </c>
      <c r="H38" s="10"/>
      <c r="I38" s="10">
        <v>0</v>
      </c>
      <c r="J38" s="10"/>
      <c r="K38" s="10">
        <v>0</v>
      </c>
      <c r="L38" s="10"/>
      <c r="M38" s="10">
        <v>64932.585078996191</v>
      </c>
      <c r="N38" s="10"/>
      <c r="O38" s="10"/>
    </row>
    <row r="39" spans="1:15" x14ac:dyDescent="0.2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3.5" thickBot="1" x14ac:dyDescent="0.25">
      <c r="A40" s="26">
        <f>A38+1</f>
        <v>21</v>
      </c>
      <c r="C40" s="1" t="s">
        <v>36</v>
      </c>
      <c r="E40" s="25">
        <f>E36-E38</f>
        <v>5244256.9765455201</v>
      </c>
      <c r="F40" s="10"/>
      <c r="G40" s="25">
        <f>G36-G38</f>
        <v>2247693.094588703</v>
      </c>
      <c r="H40" s="10"/>
      <c r="I40" s="25">
        <f>I36-I38</f>
        <v>193487.49708184868</v>
      </c>
      <c r="J40" s="10"/>
      <c r="K40" s="25">
        <f>K36-K38</f>
        <v>403717.30409028684</v>
      </c>
      <c r="L40" s="10"/>
      <c r="M40" s="25">
        <f>M36-M38</f>
        <v>2399359.0807846827</v>
      </c>
      <c r="N40" s="10"/>
      <c r="O40" s="10"/>
    </row>
    <row r="41" spans="1:15" ht="13.5" thickTop="1" x14ac:dyDescent="0.2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87" ht="11.2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</sheetData>
  <pageMargins left="0.70866141732283505" right="0.70866141732283505" top="0.74803149606299202" bottom="0.74803149606299202" header="0.31496062992126" footer="0.31496062992126"/>
  <pageSetup scale="73" fitToHeight="0" orientation="portrait" blackAndWhite="1" r:id="rId1"/>
  <headerFooter scaleWithDoc="0">
    <oddHeader>&amp;R&amp;"Arial,Regular"&amp;10Filed: 2025-02-28
EB-2025-0064
Phase 3 Exhibit 7
Tab 3
Schedule 4
Attachment 1
Page &amp;P of &amp;N</oddHeader>
  </headerFooter>
  <rowBreaks count="2" manualBreakCount="2">
    <brk id="40" max="12" man="1"/>
    <brk id="9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2F68-57F3-42FC-9228-DDFACEAC7F1C}">
  <dimension ref="A1:AG60"/>
  <sheetViews>
    <sheetView view="pageBreakPreview" zoomScale="60" zoomScaleNormal="70" zoomScalePageLayoutView="80" workbookViewId="0">
      <selection activeCell="AB17" sqref="AB17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3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2.28515625" style="6" customWidth="1"/>
    <col min="15" max="15" width="11.7109375" style="6" customWidth="1"/>
    <col min="16" max="16" width="10.7109375" style="6" customWidth="1"/>
    <col min="17" max="18" width="10.7109375" style="6" hidden="1" customWidth="1"/>
    <col min="19" max="25" width="10.7109375" style="6" customWidth="1"/>
    <col min="26" max="26" width="10.85546875" style="6" bestFit="1" customWidth="1"/>
    <col min="27" max="29" width="9.140625" style="6"/>
    <col min="30" max="30" width="24.85546875" style="6" customWidth="1"/>
    <col min="31" max="16384" width="9.140625" style="6"/>
  </cols>
  <sheetData>
    <row r="1" spans="1:33" ht="61.15" customHeight="1" x14ac:dyDescent="0.2"/>
    <row r="2" spans="1:33" ht="15" customHeight="1" x14ac:dyDescent="0.2">
      <c r="B2" s="251" t="s">
        <v>0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 t="s">
        <v>0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11"/>
      <c r="AD2" s="11"/>
      <c r="AE2" s="11"/>
      <c r="AF2" s="116"/>
      <c r="AG2" s="116"/>
    </row>
    <row r="3" spans="1:33" ht="15" customHeight="1" x14ac:dyDescent="0.2">
      <c r="B3" s="251" t="s">
        <v>446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 t="s">
        <v>447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11"/>
      <c r="AD3" s="11"/>
      <c r="AE3" s="11"/>
      <c r="AF3" s="116"/>
      <c r="AG3" s="116"/>
    </row>
    <row r="5" spans="1:33" x14ac:dyDescent="0.2">
      <c r="D5" s="19" t="s">
        <v>328</v>
      </c>
    </row>
    <row r="6" spans="1:33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</row>
    <row r="7" spans="1:33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8" t="s">
        <v>413</v>
      </c>
      <c r="AC7" s="18" t="s">
        <v>414</v>
      </c>
    </row>
    <row r="8" spans="1:33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/>
      <c r="AE8" s="103"/>
    </row>
    <row r="10" spans="1:33" x14ac:dyDescent="0.2">
      <c r="B10" s="11" t="s">
        <v>338</v>
      </c>
    </row>
    <row r="11" spans="1:33" x14ac:dyDescent="0.2">
      <c r="A11" s="19">
        <v>1</v>
      </c>
      <c r="B11" s="6" t="s">
        <v>339</v>
      </c>
      <c r="D11" s="17">
        <v>1607381.5768921007</v>
      </c>
      <c r="J11" s="17">
        <f>D11-F11</f>
        <v>1607381.5768921007</v>
      </c>
      <c r="L11" s="19" t="s">
        <v>415</v>
      </c>
      <c r="N11" s="17">
        <v>1054875.725952544</v>
      </c>
      <c r="O11" s="17">
        <v>522492.0243601501</v>
      </c>
      <c r="P11" s="17">
        <v>25576.370380719476</v>
      </c>
      <c r="Q11" s="17"/>
      <c r="R11" s="17"/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1165.8542892540936</v>
      </c>
      <c r="Z11" s="17">
        <v>908.89653926420601</v>
      </c>
      <c r="AA11" s="17">
        <v>0</v>
      </c>
      <c r="AB11" s="17">
        <v>2362.7053701687569</v>
      </c>
      <c r="AC11" s="17">
        <v>0</v>
      </c>
      <c r="AD11" s="35"/>
    </row>
    <row r="12" spans="1:33" x14ac:dyDescent="0.2">
      <c r="A12" s="19">
        <f>A11+1</f>
        <v>2</v>
      </c>
      <c r="B12" s="6" t="s">
        <v>341</v>
      </c>
      <c r="D12" s="17">
        <v>14280.353941929141</v>
      </c>
      <c r="J12" s="17">
        <f t="shared" ref="J12:J16" si="0">D12-F12</f>
        <v>14280.353941929141</v>
      </c>
      <c r="L12" s="19" t="s">
        <v>416</v>
      </c>
      <c r="N12" s="17">
        <v>7769.5849193147778</v>
      </c>
      <c r="O12" s="17">
        <v>6012.7320368663923</v>
      </c>
      <c r="P12" s="17">
        <v>498.03698574797096</v>
      </c>
      <c r="Q12" s="17"/>
      <c r="R12" s="17"/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3" x14ac:dyDescent="0.2">
      <c r="A13" s="19">
        <f t="shared" ref="A13:A17" si="1">A12+1</f>
        <v>3</v>
      </c>
      <c r="B13" s="6" t="s">
        <v>343</v>
      </c>
      <c r="D13" s="17">
        <v>33470.907100727294</v>
      </c>
      <c r="J13" s="17">
        <f t="shared" si="0"/>
        <v>33470.907100727294</v>
      </c>
      <c r="L13" s="19" t="s">
        <v>417</v>
      </c>
      <c r="N13" s="17">
        <v>16494.337622867286</v>
      </c>
      <c r="O13" s="17">
        <v>11807.234715561934</v>
      </c>
      <c r="P13" s="17">
        <v>2729.0385562761771</v>
      </c>
      <c r="Q13" s="17"/>
      <c r="R13" s="17"/>
      <c r="S13" s="17">
        <v>1683.3721963380592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0.43257873495542049</v>
      </c>
      <c r="Z13" s="17">
        <v>0</v>
      </c>
      <c r="AA13" s="17">
        <v>251.61547121694153</v>
      </c>
      <c r="AB13" s="17">
        <v>76.827631545222303</v>
      </c>
      <c r="AC13" s="17">
        <v>428.04832818671429</v>
      </c>
      <c r="AD13" s="35"/>
    </row>
    <row r="14" spans="1:33" x14ac:dyDescent="0.2">
      <c r="A14" s="19">
        <f t="shared" si="1"/>
        <v>4</v>
      </c>
      <c r="B14" s="6" t="s">
        <v>345</v>
      </c>
      <c r="D14" s="17">
        <v>39003.166468315074</v>
      </c>
      <c r="F14" s="35">
        <v>-2002.7762187472147</v>
      </c>
      <c r="H14" s="19" t="s">
        <v>418</v>
      </c>
      <c r="J14" s="17">
        <f t="shared" si="0"/>
        <v>41005.942687062292</v>
      </c>
      <c r="L14" s="19" t="s">
        <v>419</v>
      </c>
      <c r="N14" s="17">
        <v>18307.079675581539</v>
      </c>
      <c r="O14" s="17">
        <v>14377.687192638101</v>
      </c>
      <c r="P14" s="17">
        <v>4639.2347354105668</v>
      </c>
      <c r="Q14" s="17"/>
      <c r="R14" s="17"/>
      <c r="S14" s="17">
        <v>362.27166406954052</v>
      </c>
      <c r="T14" s="17">
        <v>7.3091318983154281</v>
      </c>
      <c r="U14" s="17">
        <v>0</v>
      </c>
      <c r="V14" s="17">
        <v>0</v>
      </c>
      <c r="W14" s="17">
        <v>131.5591765538413</v>
      </c>
      <c r="X14" s="17">
        <v>0</v>
      </c>
      <c r="Y14" s="17">
        <v>1001.3457360207553</v>
      </c>
      <c r="Z14" s="17">
        <v>145.40719565832973</v>
      </c>
      <c r="AA14" s="17">
        <v>0</v>
      </c>
      <c r="AB14" s="17">
        <v>8.3023637878438628</v>
      </c>
      <c r="AC14" s="17">
        <v>22.969596696249454</v>
      </c>
      <c r="AD14" s="35"/>
    </row>
    <row r="15" spans="1:33" x14ac:dyDescent="0.2">
      <c r="A15" s="19">
        <f t="shared" si="1"/>
        <v>5</v>
      </c>
      <c r="B15" s="6" t="s">
        <v>348</v>
      </c>
      <c r="D15" s="17">
        <v>563.8527719960482</v>
      </c>
      <c r="J15" s="17">
        <f t="shared" si="0"/>
        <v>563.8527719960482</v>
      </c>
      <c r="L15" s="19" t="s">
        <v>420</v>
      </c>
      <c r="N15" s="17">
        <v>231.21573009677422</v>
      </c>
      <c r="O15" s="17">
        <v>186.3105397299945</v>
      </c>
      <c r="P15" s="17">
        <v>70.219237681495613</v>
      </c>
      <c r="Q15" s="17"/>
      <c r="R15" s="17"/>
      <c r="S15" s="17">
        <v>40.57620250871706</v>
      </c>
      <c r="T15" s="17">
        <v>0.81865860756926478</v>
      </c>
      <c r="U15" s="17">
        <v>0</v>
      </c>
      <c r="V15" s="17">
        <v>0</v>
      </c>
      <c r="W15" s="17">
        <v>14.735272777790399</v>
      </c>
      <c r="X15" s="17">
        <v>0</v>
      </c>
      <c r="Y15" s="17">
        <v>14.517493639869741</v>
      </c>
      <c r="Z15" s="17">
        <v>1.9570240605374674</v>
      </c>
      <c r="AA15" s="17">
        <v>0</v>
      </c>
      <c r="AB15" s="17">
        <v>0.92990544877925052</v>
      </c>
      <c r="AC15" s="17">
        <v>2.57270744452061</v>
      </c>
      <c r="AD15" s="35"/>
    </row>
    <row r="16" spans="1:33" x14ac:dyDescent="0.2">
      <c r="A16" s="19">
        <f t="shared" si="1"/>
        <v>6</v>
      </c>
      <c r="B16" s="6" t="s">
        <v>219</v>
      </c>
      <c r="D16" s="17">
        <v>12641.879645794897</v>
      </c>
      <c r="J16" s="17">
        <f t="shared" si="0"/>
        <v>12641.879645794897</v>
      </c>
      <c r="L16" s="19" t="s">
        <v>415</v>
      </c>
      <c r="N16" s="17">
        <v>8296.4817815986244</v>
      </c>
      <c r="O16" s="17">
        <v>4109.3424130318672</v>
      </c>
      <c r="P16" s="17">
        <v>201.1553453004604</v>
      </c>
      <c r="Q16" s="17"/>
      <c r="R16" s="17"/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9.1693159988689885</v>
      </c>
      <c r="Z16" s="17">
        <v>7.1483715037184936</v>
      </c>
      <c r="AA16" s="17">
        <v>0</v>
      </c>
      <c r="AB16" s="17">
        <v>18.582418361356979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351</v>
      </c>
      <c r="D17" s="37">
        <f>SUM(D11:D16)</f>
        <v>1707341.7368208631</v>
      </c>
      <c r="F17" s="37">
        <f>SUM(F11:F16)</f>
        <v>-2002.7762187472147</v>
      </c>
      <c r="J17" s="36">
        <f>SUM(J11:J16)</f>
        <v>1709344.5130396103</v>
      </c>
      <c r="N17" s="36">
        <f t="shared" ref="N17:AB17" si="2">SUM(N11:N16)</f>
        <v>1105974.4256820029</v>
      </c>
      <c r="O17" s="36">
        <f t="shared" si="2"/>
        <v>558985.33125797834</v>
      </c>
      <c r="P17" s="36">
        <f t="shared" si="2"/>
        <v>33714.055241136142</v>
      </c>
      <c r="Q17" s="36"/>
      <c r="R17" s="36"/>
      <c r="S17" s="36">
        <f t="shared" si="2"/>
        <v>2086.2200629163167</v>
      </c>
      <c r="T17" s="36">
        <f t="shared" si="2"/>
        <v>8.1277905058846933</v>
      </c>
      <c r="U17" s="36">
        <f t="shared" si="2"/>
        <v>0</v>
      </c>
      <c r="V17" s="36">
        <f t="shared" si="2"/>
        <v>0</v>
      </c>
      <c r="W17" s="36">
        <f t="shared" si="2"/>
        <v>146.29444933163171</v>
      </c>
      <c r="X17" s="36">
        <f t="shared" si="2"/>
        <v>0</v>
      </c>
      <c r="Y17" s="36">
        <f t="shared" si="2"/>
        <v>2191.3194136485431</v>
      </c>
      <c r="Z17" s="36">
        <f>SUM(Z11:Z16)</f>
        <v>1063.4091304867916</v>
      </c>
      <c r="AA17" s="36">
        <f t="shared" si="2"/>
        <v>251.61547121694153</v>
      </c>
      <c r="AB17" s="36">
        <f t="shared" si="2"/>
        <v>2467.3476893119587</v>
      </c>
      <c r="AC17" s="36">
        <f>SUM(AC11:AC16)</f>
        <v>453.59063232748434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AD18" s="35"/>
    </row>
    <row r="19" spans="1:30" x14ac:dyDescent="0.2">
      <c r="B19" s="11" t="s">
        <v>352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AD19" s="35"/>
    </row>
    <row r="20" spans="1:30" x14ac:dyDescent="0.2">
      <c r="A20" s="19">
        <f>A17+1</f>
        <v>8</v>
      </c>
      <c r="B20" s="6" t="s">
        <v>353</v>
      </c>
      <c r="D20" s="17">
        <v>88195.70965883747</v>
      </c>
      <c r="J20" s="17">
        <f t="shared" ref="J20:J23" si="3">D20-F20</f>
        <v>88195.70965883747</v>
      </c>
      <c r="L20" s="19" t="s">
        <v>417</v>
      </c>
      <c r="N20" s="17">
        <v>43462.515300926294</v>
      </c>
      <c r="O20" s="17">
        <v>31112.017421984336</v>
      </c>
      <c r="P20" s="17">
        <v>7191.0059513109736</v>
      </c>
      <c r="Q20" s="17"/>
      <c r="R20" s="17"/>
      <c r="S20" s="17">
        <v>4435.6791714427418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1.1398432793560731</v>
      </c>
      <c r="Z20" s="17">
        <v>0</v>
      </c>
      <c r="AA20" s="17">
        <v>663.00578524323146</v>
      </c>
      <c r="AB20" s="17">
        <v>202.44050945937269</v>
      </c>
      <c r="AC20" s="17">
        <v>1127.9056751911546</v>
      </c>
      <c r="AD20" s="35"/>
    </row>
    <row r="21" spans="1:30" x14ac:dyDescent="0.2">
      <c r="A21" s="19">
        <f>A20+1</f>
        <v>9</v>
      </c>
      <c r="B21" s="6" t="s">
        <v>354</v>
      </c>
      <c r="D21" s="17">
        <v>54722.979751061299</v>
      </c>
      <c r="F21" s="17">
        <v>22761.109628983257</v>
      </c>
      <c r="H21" s="19" t="s">
        <v>421</v>
      </c>
      <c r="J21" s="17">
        <f t="shared" si="3"/>
        <v>31961.870122078042</v>
      </c>
      <c r="L21" s="19" t="s">
        <v>422</v>
      </c>
      <c r="N21" s="17">
        <v>28692.784620164566</v>
      </c>
      <c r="O21" s="17">
        <v>19841.95442913541</v>
      </c>
      <c r="P21" s="17">
        <v>3279.5297273336305</v>
      </c>
      <c r="Q21" s="17"/>
      <c r="R21" s="17"/>
      <c r="S21" s="17">
        <v>1526.2590479119278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255.05726994643953</v>
      </c>
      <c r="Z21" s="17">
        <v>0</v>
      </c>
      <c r="AA21" s="17">
        <v>436.73154609655177</v>
      </c>
      <c r="AB21" s="17">
        <v>112.89276919187282</v>
      </c>
      <c r="AC21" s="17">
        <v>577.77034128090179</v>
      </c>
      <c r="AD21" s="35"/>
    </row>
    <row r="22" spans="1:30" x14ac:dyDescent="0.2">
      <c r="A22" s="19">
        <f t="shared" ref="A22:A24" si="4">A21+1</f>
        <v>10</v>
      </c>
      <c r="B22" s="6" t="s">
        <v>357</v>
      </c>
      <c r="D22" s="17">
        <v>4368.2244235760718</v>
      </c>
      <c r="J22" s="17">
        <f t="shared" si="3"/>
        <v>4368.2244235760718</v>
      </c>
      <c r="L22" s="19" t="s">
        <v>423</v>
      </c>
      <c r="N22" s="17">
        <v>2337.7899595830481</v>
      </c>
      <c r="O22" s="17">
        <v>1669.6230189426678</v>
      </c>
      <c r="P22" s="17">
        <v>104.80357566202251</v>
      </c>
      <c r="Q22" s="17"/>
      <c r="R22" s="17"/>
      <c r="S22" s="17">
        <v>133.37000812253069</v>
      </c>
      <c r="T22" s="17">
        <v>1.2137004413002555</v>
      </c>
      <c r="U22" s="17">
        <v>0</v>
      </c>
      <c r="V22" s="17">
        <v>0</v>
      </c>
      <c r="W22" s="17">
        <v>60.701032150643634</v>
      </c>
      <c r="X22" s="17">
        <v>0</v>
      </c>
      <c r="Y22" s="17">
        <v>9.6578049480964303</v>
      </c>
      <c r="Z22" s="17">
        <v>0.70955069275873384</v>
      </c>
      <c r="AA22" s="17">
        <v>8.8420497872321278</v>
      </c>
      <c r="AB22" s="17">
        <v>6.3961873891318586</v>
      </c>
      <c r="AC22" s="17">
        <v>35.117535856639627</v>
      </c>
      <c r="AD22" s="35"/>
    </row>
    <row r="23" spans="1:30" x14ac:dyDescent="0.2">
      <c r="A23" s="19">
        <f t="shared" si="4"/>
        <v>11</v>
      </c>
      <c r="B23" s="6" t="s">
        <v>359</v>
      </c>
      <c r="D23" s="17">
        <v>11971.55401416434</v>
      </c>
      <c r="J23" s="17">
        <f t="shared" si="3"/>
        <v>11971.55401416434</v>
      </c>
      <c r="L23" s="19" t="s">
        <v>424</v>
      </c>
      <c r="N23" s="17">
        <v>4957.2150190167113</v>
      </c>
      <c r="O23" s="17">
        <v>3717.5113589898938</v>
      </c>
      <c r="P23" s="17">
        <v>1734.5934963521879</v>
      </c>
      <c r="Q23" s="17"/>
      <c r="R23" s="17"/>
      <c r="S23" s="17">
        <v>657.97517548256747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286.34210949224018</v>
      </c>
      <c r="Z23" s="17">
        <v>30.853716242323351</v>
      </c>
      <c r="AA23" s="17">
        <v>339.43046423798779</v>
      </c>
      <c r="AB23" s="17">
        <v>59.947561583695737</v>
      </c>
      <c r="AC23" s="17">
        <v>187.68511276673155</v>
      </c>
      <c r="AD23" s="35"/>
    </row>
    <row r="24" spans="1:30" x14ac:dyDescent="0.2">
      <c r="A24" s="19">
        <f t="shared" si="4"/>
        <v>12</v>
      </c>
      <c r="B24" s="6" t="s">
        <v>361</v>
      </c>
      <c r="D24" s="36">
        <f>SUM(D20:D23)</f>
        <v>159258.46784763917</v>
      </c>
      <c r="F24" s="36">
        <f>SUM(F20:F23)</f>
        <v>22761.109628983257</v>
      </c>
      <c r="H24" s="104"/>
      <c r="J24" s="36">
        <f>SUM(J20:J23)</f>
        <v>136497.35821865592</v>
      </c>
      <c r="N24" s="36">
        <f t="shared" ref="N24:AB24" si="5">SUM(N20:N23)</f>
        <v>79450.304899690629</v>
      </c>
      <c r="O24" s="36">
        <f t="shared" si="5"/>
        <v>56341.106229052311</v>
      </c>
      <c r="P24" s="36">
        <f t="shared" si="5"/>
        <v>12309.932750658816</v>
      </c>
      <c r="Q24" s="36"/>
      <c r="R24" s="36"/>
      <c r="S24" s="36">
        <f t="shared" si="5"/>
        <v>6753.283402959768</v>
      </c>
      <c r="T24" s="36">
        <f t="shared" si="5"/>
        <v>1.2137004413002555</v>
      </c>
      <c r="U24" s="36">
        <f t="shared" si="5"/>
        <v>0</v>
      </c>
      <c r="V24" s="36">
        <f t="shared" si="5"/>
        <v>0</v>
      </c>
      <c r="W24" s="36">
        <f t="shared" si="5"/>
        <v>60.701032150643634</v>
      </c>
      <c r="X24" s="36">
        <f t="shared" si="5"/>
        <v>0</v>
      </c>
      <c r="Y24" s="36">
        <f t="shared" si="5"/>
        <v>552.19702766613227</v>
      </c>
      <c r="Z24" s="36">
        <f>SUM(Z20:Z23)</f>
        <v>31.563266935082083</v>
      </c>
      <c r="AA24" s="36">
        <f t="shared" si="5"/>
        <v>1448.009845365003</v>
      </c>
      <c r="AB24" s="36">
        <f t="shared" si="5"/>
        <v>381.67702762407311</v>
      </c>
      <c r="AC24" s="36">
        <f>SUM(AC20:AC23)</f>
        <v>1928.4786650954275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AD25" s="35"/>
    </row>
    <row r="26" spans="1:30" x14ac:dyDescent="0.2">
      <c r="B26" s="11" t="s">
        <v>362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AD26" s="35"/>
    </row>
    <row r="27" spans="1:30" x14ac:dyDescent="0.2">
      <c r="A27" s="19">
        <f>A24+1</f>
        <v>13</v>
      </c>
      <c r="B27" s="6" t="s">
        <v>363</v>
      </c>
      <c r="D27" s="17">
        <v>7179.1739335693392</v>
      </c>
      <c r="J27" s="17">
        <f t="shared" ref="J27:J33" si="6">D27-F27</f>
        <v>7179.1739335693392</v>
      </c>
      <c r="L27" s="19" t="s">
        <v>425</v>
      </c>
      <c r="N27" s="17">
        <v>3017.4408723867887</v>
      </c>
      <c r="O27" s="17">
        <v>1841.2792867397131</v>
      </c>
      <c r="P27" s="17">
        <v>533.537651314458</v>
      </c>
      <c r="Q27" s="17"/>
      <c r="R27" s="17"/>
      <c r="S27" s="17">
        <v>821.53855438277685</v>
      </c>
      <c r="T27" s="17">
        <v>0</v>
      </c>
      <c r="U27" s="17">
        <v>0</v>
      </c>
      <c r="V27" s="17">
        <v>0</v>
      </c>
      <c r="W27" s="17">
        <v>509.24468848394588</v>
      </c>
      <c r="X27" s="17">
        <v>0</v>
      </c>
      <c r="Y27" s="17">
        <v>3.0741748291562008</v>
      </c>
      <c r="Z27" s="17">
        <v>0</v>
      </c>
      <c r="AA27" s="17">
        <v>0</v>
      </c>
      <c r="AB27" s="17">
        <v>72.398730644921372</v>
      </c>
      <c r="AC27" s="17">
        <v>380.65997478757924</v>
      </c>
      <c r="AD27" s="35"/>
    </row>
    <row r="28" spans="1:30" x14ac:dyDescent="0.2">
      <c r="A28" s="19">
        <f>A27+1</f>
        <v>14</v>
      </c>
      <c r="B28" s="6" t="s">
        <v>365</v>
      </c>
      <c r="D28" s="17">
        <v>286.05282800224472</v>
      </c>
      <c r="J28" s="17">
        <f t="shared" si="6"/>
        <v>286.05282800224472</v>
      </c>
      <c r="L28" s="19" t="s">
        <v>426</v>
      </c>
      <c r="N28" s="17">
        <v>120.22936104664927</v>
      </c>
      <c r="O28" s="17">
        <v>73.365425045773321</v>
      </c>
      <c r="P28" s="17">
        <v>21.258706839589934</v>
      </c>
      <c r="Q28" s="17"/>
      <c r="R28" s="17"/>
      <c r="S28" s="17">
        <v>32.734048369438284</v>
      </c>
      <c r="T28" s="17">
        <v>0</v>
      </c>
      <c r="U28" s="17">
        <v>0</v>
      </c>
      <c r="V28" s="17">
        <v>0</v>
      </c>
      <c r="W28" s="17">
        <v>20.290758328727421</v>
      </c>
      <c r="X28" s="17">
        <v>0</v>
      </c>
      <c r="Y28" s="17">
        <v>0.12248991482732341</v>
      </c>
      <c r="Z28" s="17">
        <v>0</v>
      </c>
      <c r="AA28" s="17">
        <v>0</v>
      </c>
      <c r="AB28" s="17">
        <v>2.8847137339735709</v>
      </c>
      <c r="AC28" s="17">
        <v>15.167324723265605</v>
      </c>
      <c r="AD28" s="35"/>
    </row>
    <row r="29" spans="1:30" x14ac:dyDescent="0.2">
      <c r="A29" s="19">
        <f t="shared" ref="A29:A34" si="7">A28+1</f>
        <v>15</v>
      </c>
      <c r="B29" s="6" t="s">
        <v>367</v>
      </c>
      <c r="D29" s="17">
        <v>16407.221259188133</v>
      </c>
      <c r="J29" s="17">
        <f t="shared" si="6"/>
        <v>16407.221259188133</v>
      </c>
      <c r="L29" s="19" t="s">
        <v>427</v>
      </c>
      <c r="N29" s="17">
        <v>6929.1167752679266</v>
      </c>
      <c r="O29" s="17">
        <v>5026.1390982835183</v>
      </c>
      <c r="P29" s="17">
        <v>1499.171009681256</v>
      </c>
      <c r="Q29" s="17"/>
      <c r="R29" s="17"/>
      <c r="S29" s="17">
        <v>1726.6450878816302</v>
      </c>
      <c r="T29" s="17">
        <v>0</v>
      </c>
      <c r="U29" s="17">
        <v>0</v>
      </c>
      <c r="V29" s="17">
        <v>0</v>
      </c>
      <c r="W29" s="17">
        <v>933.34547471394217</v>
      </c>
      <c r="X29" s="17">
        <v>0</v>
      </c>
      <c r="Y29" s="17">
        <v>0.13156577662229255</v>
      </c>
      <c r="Z29" s="17">
        <v>1.7197338377793312</v>
      </c>
      <c r="AA29" s="17">
        <v>0</v>
      </c>
      <c r="AB29" s="17">
        <v>46.494179276417071</v>
      </c>
      <c r="AC29" s="17">
        <v>244.45833446903978</v>
      </c>
      <c r="AD29" s="35"/>
    </row>
    <row r="30" spans="1:30" x14ac:dyDescent="0.2">
      <c r="A30" s="19">
        <f t="shared" si="7"/>
        <v>16</v>
      </c>
      <c r="B30" s="6" t="s">
        <v>369</v>
      </c>
      <c r="D30" s="17">
        <v>141086.42307606991</v>
      </c>
      <c r="J30" s="17">
        <f t="shared" si="6"/>
        <v>141086.42307606991</v>
      </c>
      <c r="L30" s="19" t="s">
        <v>428</v>
      </c>
      <c r="N30" s="17">
        <v>59299.293131477127</v>
      </c>
      <c r="O30" s="17">
        <v>36185.153174162799</v>
      </c>
      <c r="P30" s="17">
        <v>10485.178308382221</v>
      </c>
      <c r="Q30" s="17"/>
      <c r="R30" s="17"/>
      <c r="S30" s="17">
        <v>16145.02408347756</v>
      </c>
      <c r="T30" s="17">
        <v>0</v>
      </c>
      <c r="U30" s="17">
        <v>0</v>
      </c>
      <c r="V30" s="17">
        <v>0</v>
      </c>
      <c r="W30" s="17">
        <v>10007.768614259816</v>
      </c>
      <c r="X30" s="17">
        <v>0</v>
      </c>
      <c r="Y30" s="17">
        <v>60.414239099023717</v>
      </c>
      <c r="Z30" s="17">
        <v>0</v>
      </c>
      <c r="AA30" s="17">
        <v>0</v>
      </c>
      <c r="AB30" s="17">
        <v>1422.7929336239629</v>
      </c>
      <c r="AC30" s="17">
        <v>7480.7985915874033</v>
      </c>
      <c r="AD30" s="35"/>
    </row>
    <row r="31" spans="1:30" x14ac:dyDescent="0.2">
      <c r="A31" s="19">
        <f t="shared" si="7"/>
        <v>17</v>
      </c>
      <c r="B31" s="6" t="s">
        <v>371</v>
      </c>
      <c r="D31" s="17">
        <v>12227.889051322658</v>
      </c>
      <c r="J31" s="17">
        <f t="shared" si="6"/>
        <v>12227.889051322658</v>
      </c>
      <c r="L31" s="19" t="s">
        <v>429</v>
      </c>
      <c r="N31" s="17">
        <v>6395.55750949711</v>
      </c>
      <c r="O31" s="17">
        <v>5050.8315292437255</v>
      </c>
      <c r="P31" s="17">
        <v>779.02532534756608</v>
      </c>
      <c r="Q31" s="17"/>
      <c r="R31" s="17"/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2.4746872342567654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373</v>
      </c>
      <c r="D32" s="17">
        <v>53148.309605428803</v>
      </c>
      <c r="J32" s="17">
        <f t="shared" si="6"/>
        <v>53148.309605428803</v>
      </c>
      <c r="L32" s="19" t="s">
        <v>288</v>
      </c>
      <c r="N32" s="17">
        <v>8595.3684971611219</v>
      </c>
      <c r="O32" s="17">
        <v>5244.9988732336378</v>
      </c>
      <c r="P32" s="17">
        <v>9417.9013963890684</v>
      </c>
      <c r="Q32" s="17"/>
      <c r="R32" s="17"/>
      <c r="S32" s="17">
        <v>20088.298389019114</v>
      </c>
      <c r="T32" s="17">
        <v>0</v>
      </c>
      <c r="U32" s="17">
        <v>0</v>
      </c>
      <c r="V32" s="17">
        <v>0</v>
      </c>
      <c r="W32" s="17">
        <v>9800.6791051317596</v>
      </c>
      <c r="X32" s="17">
        <v>0</v>
      </c>
      <c r="Y32" s="17">
        <v>1.0633444941004329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375</v>
      </c>
      <c r="D33" s="17">
        <v>8163.6709527584489</v>
      </c>
      <c r="F33" s="17">
        <v>7778.2073897635082</v>
      </c>
      <c r="H33" s="19" t="s">
        <v>430</v>
      </c>
      <c r="J33" s="17">
        <f t="shared" si="6"/>
        <v>385.46356299494073</v>
      </c>
      <c r="L33" s="19" t="s">
        <v>431</v>
      </c>
      <c r="N33" s="17">
        <v>2776.8880371191012</v>
      </c>
      <c r="O33" s="17">
        <v>2083.7284666519386</v>
      </c>
      <c r="P33" s="17">
        <v>971.59879033191976</v>
      </c>
      <c r="Q33" s="17"/>
      <c r="R33" s="17"/>
      <c r="S33" s="17">
        <v>1465.2932230109327</v>
      </c>
      <c r="T33" s="17">
        <v>29.563508551114779</v>
      </c>
      <c r="U33" s="17">
        <v>0</v>
      </c>
      <c r="V33" s="17">
        <v>0</v>
      </c>
      <c r="W33" s="17">
        <v>532.12213084164762</v>
      </c>
      <c r="X33" s="17">
        <v>0</v>
      </c>
      <c r="Y33" s="17">
        <v>160.47150306743413</v>
      </c>
      <c r="Z33" s="17">
        <v>17.283348720087787</v>
      </c>
      <c r="AA33" s="17">
        <v>0.23512170252343162</v>
      </c>
      <c r="AB33" s="17">
        <v>33.580869276342952</v>
      </c>
      <c r="AC33" s="17">
        <v>92.905953485405377</v>
      </c>
      <c r="AD33" s="35"/>
    </row>
    <row r="34" spans="1:30" x14ac:dyDescent="0.2">
      <c r="A34" s="19">
        <f t="shared" si="7"/>
        <v>20</v>
      </c>
      <c r="B34" s="6" t="s">
        <v>378</v>
      </c>
      <c r="D34" s="36">
        <f>SUM(D27:D33)</f>
        <v>238498.74070633954</v>
      </c>
      <c r="F34" s="36">
        <f>SUM(F27:F33)</f>
        <v>7778.2073897635082</v>
      </c>
      <c r="J34" s="36">
        <f>SUM(J27:J33)</f>
        <v>230720.53331657601</v>
      </c>
      <c r="N34" s="36">
        <f>SUM(N27:N33)</f>
        <v>87133.894183955839</v>
      </c>
      <c r="O34" s="36">
        <f t="shared" ref="O34:AB34" si="8">SUM(O27:O33)</f>
        <v>55505.495853361106</v>
      </c>
      <c r="P34" s="36">
        <f t="shared" si="8"/>
        <v>23707.671188286076</v>
      </c>
      <c r="Q34" s="36"/>
      <c r="R34" s="36"/>
      <c r="S34" s="36">
        <f t="shared" si="8"/>
        <v>40279.533386141455</v>
      </c>
      <c r="T34" s="36">
        <f t="shared" si="8"/>
        <v>29.563508551114779</v>
      </c>
      <c r="U34" s="36">
        <f t="shared" si="8"/>
        <v>0</v>
      </c>
      <c r="V34" s="36">
        <f t="shared" si="8"/>
        <v>0</v>
      </c>
      <c r="W34" s="36">
        <f t="shared" si="8"/>
        <v>21803.450771759835</v>
      </c>
      <c r="X34" s="36">
        <f t="shared" si="8"/>
        <v>0</v>
      </c>
      <c r="Y34" s="36">
        <f t="shared" si="8"/>
        <v>225.27731718116411</v>
      </c>
      <c r="Z34" s="36">
        <f t="shared" si="8"/>
        <v>21.477769792123883</v>
      </c>
      <c r="AA34" s="36">
        <f t="shared" si="8"/>
        <v>0.23512170252343162</v>
      </c>
      <c r="AB34" s="36">
        <f t="shared" si="8"/>
        <v>1578.1514265556179</v>
      </c>
      <c r="AC34" s="36">
        <f>SUM(AC27:AC33)</f>
        <v>8213.9901790526928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idden="1" x14ac:dyDescent="0.2">
      <c r="B36" s="11" t="s">
        <v>432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hidden="1" x14ac:dyDescent="0.2">
      <c r="A37" s="19">
        <f>A34+1</f>
        <v>21</v>
      </c>
      <c r="B37" s="6" t="s">
        <v>380</v>
      </c>
      <c r="D37" s="17">
        <v>247062.5619188835</v>
      </c>
      <c r="E37" s="17"/>
      <c r="F37" s="17"/>
      <c r="G37" s="17"/>
      <c r="H37" s="112"/>
      <c r="I37" s="17"/>
      <c r="J37" s="17">
        <f t="shared" ref="J37:J51" si="9">D37-F37</f>
        <v>247062.5619188835</v>
      </c>
      <c r="L37" s="19" t="s">
        <v>433</v>
      </c>
      <c r="N37" s="17">
        <v>99084.26965191061</v>
      </c>
      <c r="O37" s="17">
        <v>71872.265668820168</v>
      </c>
      <c r="P37" s="17">
        <v>21437.691035570824</v>
      </c>
      <c r="Q37" s="17"/>
      <c r="R37" s="17"/>
      <c r="S37" s="17">
        <v>24690.501405815186</v>
      </c>
      <c r="T37" s="17">
        <v>0</v>
      </c>
      <c r="U37" s="17">
        <v>0</v>
      </c>
      <c r="V37" s="17">
        <v>0</v>
      </c>
      <c r="W37" s="17">
        <v>25790.82837536477</v>
      </c>
      <c r="X37" s="17">
        <v>0</v>
      </c>
      <c r="Y37" s="17">
        <v>1.8813507277487334</v>
      </c>
      <c r="Z37" s="17">
        <v>24.591672624171292</v>
      </c>
      <c r="AA37" s="17">
        <v>0</v>
      </c>
      <c r="AB37" s="17">
        <v>664.8526711386894</v>
      </c>
      <c r="AC37" s="17">
        <v>3495.6800869113231</v>
      </c>
      <c r="AD37" s="35"/>
    </row>
    <row r="38" spans="1:30" hidden="1" x14ac:dyDescent="0.2">
      <c r="A38" s="19">
        <f>A37+1</f>
        <v>22</v>
      </c>
      <c r="B38" s="6" t="s">
        <v>381</v>
      </c>
      <c r="D38" s="17">
        <v>45073.076328983749</v>
      </c>
      <c r="E38" s="17"/>
      <c r="F38" s="17"/>
      <c r="G38" s="17"/>
      <c r="H38" s="112"/>
      <c r="I38" s="17"/>
      <c r="J38" s="17">
        <f t="shared" si="9"/>
        <v>45073.076328983749</v>
      </c>
      <c r="L38" s="19" t="s">
        <v>434</v>
      </c>
      <c r="N38" s="17">
        <v>23994.113590759152</v>
      </c>
      <c r="O38" s="17">
        <v>17404.491273349537</v>
      </c>
      <c r="P38" s="17">
        <v>2990.0947380423454</v>
      </c>
      <c r="Q38" s="17"/>
      <c r="R38" s="17"/>
      <c r="S38" s="17">
        <v>610.02923102299087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4.170157655972706</v>
      </c>
      <c r="AA38" s="17">
        <v>0</v>
      </c>
      <c r="AB38" s="17">
        <v>70.177338153748053</v>
      </c>
      <c r="AC38" s="17">
        <v>0</v>
      </c>
      <c r="AD38" s="35"/>
    </row>
    <row r="39" spans="1:30" hidden="1" x14ac:dyDescent="0.2">
      <c r="A39" s="19">
        <f t="shared" ref="A39:A52" si="10">A38+1</f>
        <v>23</v>
      </c>
      <c r="B39" s="6" t="s">
        <v>382</v>
      </c>
      <c r="D39" s="17">
        <v>239351.8781088324</v>
      </c>
      <c r="E39" s="17"/>
      <c r="F39" s="17"/>
      <c r="G39" s="17"/>
      <c r="H39" s="112"/>
      <c r="I39" s="17"/>
      <c r="J39" s="17">
        <f t="shared" si="9"/>
        <v>239351.8781088324</v>
      </c>
      <c r="L39" s="19" t="s">
        <v>435</v>
      </c>
      <c r="N39" s="17">
        <v>130284.62806934371</v>
      </c>
      <c r="O39" s="17">
        <v>94503.915041803382</v>
      </c>
      <c r="P39" s="17">
        <v>12034.188261018229</v>
      </c>
      <c r="Q39" s="17"/>
      <c r="R39" s="17"/>
      <c r="S39" s="17">
        <v>1891.9825231779485</v>
      </c>
      <c r="T39" s="17">
        <v>186.41066807521452</v>
      </c>
      <c r="U39" s="17">
        <v>0</v>
      </c>
      <c r="V39" s="17">
        <v>0</v>
      </c>
      <c r="W39" s="17">
        <v>0</v>
      </c>
      <c r="X39" s="17">
        <v>168.89321291448746</v>
      </c>
      <c r="Y39" s="17">
        <v>268.01571891723216</v>
      </c>
      <c r="Z39" s="17">
        <v>13.844613582212347</v>
      </c>
      <c r="AA39" s="17">
        <v>0</v>
      </c>
      <c r="AB39" s="17">
        <v>0</v>
      </c>
      <c r="AC39" s="17">
        <v>0</v>
      </c>
      <c r="AD39" s="35"/>
    </row>
    <row r="40" spans="1:30" hidden="1" x14ac:dyDescent="0.2">
      <c r="B40" s="6" t="s">
        <v>383</v>
      </c>
      <c r="D40" s="17"/>
      <c r="E40" s="17"/>
      <c r="F40" s="17"/>
      <c r="G40" s="17"/>
      <c r="H40" s="112"/>
      <c r="I40" s="17"/>
      <c r="J40" s="17">
        <f t="shared" si="9"/>
        <v>0</v>
      </c>
      <c r="N40" s="17">
        <v>0</v>
      </c>
      <c r="O40" s="17">
        <v>0</v>
      </c>
      <c r="P40" s="17">
        <v>0</v>
      </c>
      <c r="Q40" s="17"/>
      <c r="R40" s="17"/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hidden="1" x14ac:dyDescent="0.2">
      <c r="A41" s="19">
        <f>A39+1</f>
        <v>24</v>
      </c>
      <c r="B41" s="106" t="s">
        <v>384</v>
      </c>
      <c r="D41" s="17">
        <v>124732.61418104559</v>
      </c>
      <c r="E41" s="17"/>
      <c r="F41" s="17"/>
      <c r="G41" s="17"/>
      <c r="H41" s="112"/>
      <c r="I41" s="17"/>
      <c r="J41" s="17">
        <f t="shared" si="9"/>
        <v>124732.61418104559</v>
      </c>
      <c r="L41" s="19" t="s">
        <v>436</v>
      </c>
      <c r="N41" s="17">
        <v>89403.568295809644</v>
      </c>
      <c r="O41" s="17">
        <v>21128.034666319105</v>
      </c>
      <c r="P41" s="17">
        <v>8912.3530567050802</v>
      </c>
      <c r="Q41" s="17"/>
      <c r="R41" s="17"/>
      <c r="S41" s="17">
        <v>3113.0442388940387</v>
      </c>
      <c r="T41" s="17">
        <v>62.808254699710055</v>
      </c>
      <c r="U41" s="17">
        <v>0</v>
      </c>
      <c r="V41" s="17">
        <v>0</v>
      </c>
      <c r="W41" s="17">
        <v>515.12309232299401</v>
      </c>
      <c r="X41" s="17">
        <v>0</v>
      </c>
      <c r="Y41" s="17">
        <v>897.92767412992657</v>
      </c>
      <c r="Z41" s="17">
        <v>589.7284917294578</v>
      </c>
      <c r="AA41" s="17">
        <v>0</v>
      </c>
      <c r="AB41" s="17">
        <v>16.283849195312797</v>
      </c>
      <c r="AC41" s="17">
        <v>93.742561240303274</v>
      </c>
      <c r="AD41" s="35"/>
    </row>
    <row r="42" spans="1:30" hidden="1" x14ac:dyDescent="0.2">
      <c r="A42" s="19">
        <f t="shared" si="10"/>
        <v>25</v>
      </c>
      <c r="B42" s="106" t="s">
        <v>385</v>
      </c>
      <c r="D42" s="17">
        <v>54976.552200042686</v>
      </c>
      <c r="E42" s="17"/>
      <c r="F42" s="17"/>
      <c r="G42" s="17"/>
      <c r="H42" s="112"/>
      <c r="I42" s="17"/>
      <c r="J42" s="17">
        <f t="shared" si="9"/>
        <v>54976.552200042686</v>
      </c>
      <c r="L42" s="19" t="s">
        <v>437</v>
      </c>
      <c r="N42" s="17">
        <v>32943.156511683439</v>
      </c>
      <c r="O42" s="17">
        <v>12030.259316309302</v>
      </c>
      <c r="P42" s="17">
        <v>7068.4169568369725</v>
      </c>
      <c r="Q42" s="17"/>
      <c r="R42" s="17"/>
      <c r="S42" s="17">
        <v>1516.2852733607169</v>
      </c>
      <c r="T42" s="17">
        <v>30.592315540139353</v>
      </c>
      <c r="U42" s="17">
        <v>0</v>
      </c>
      <c r="V42" s="17">
        <v>0</v>
      </c>
      <c r="W42" s="17">
        <v>223.17668883763764</v>
      </c>
      <c r="X42" s="17">
        <v>0</v>
      </c>
      <c r="Y42" s="17">
        <v>616.25372523401245</v>
      </c>
      <c r="Z42" s="17">
        <v>503.5191557379697</v>
      </c>
      <c r="AA42" s="17">
        <v>0</v>
      </c>
      <c r="AB42" s="17">
        <v>6.6440296655115327</v>
      </c>
      <c r="AC42" s="17">
        <v>38.248226836986653</v>
      </c>
      <c r="AD42" s="35"/>
    </row>
    <row r="43" spans="1:30" hidden="1" x14ac:dyDescent="0.2">
      <c r="A43" s="19">
        <f t="shared" si="10"/>
        <v>26</v>
      </c>
      <c r="B43" s="6" t="s">
        <v>386</v>
      </c>
      <c r="D43" s="17">
        <v>316707.91772580112</v>
      </c>
      <c r="E43" s="17"/>
      <c r="F43" s="17"/>
      <c r="G43" s="17"/>
      <c r="H43" s="112"/>
      <c r="I43" s="17"/>
      <c r="J43" s="17">
        <f t="shared" si="9"/>
        <v>316707.91772580112</v>
      </c>
      <c r="L43" s="19" t="s">
        <v>438</v>
      </c>
      <c r="N43" s="17">
        <v>309561.63389351452</v>
      </c>
      <c r="O43" s="17">
        <v>7059.4910753832119</v>
      </c>
      <c r="P43" s="17">
        <v>69.012296287780529</v>
      </c>
      <c r="Q43" s="17"/>
      <c r="R43" s="17"/>
      <c r="S43" s="17">
        <v>8.0363663799453295</v>
      </c>
      <c r="T43" s="17">
        <v>0</v>
      </c>
      <c r="U43" s="17">
        <v>0</v>
      </c>
      <c r="V43" s="17">
        <v>0</v>
      </c>
      <c r="W43" s="17">
        <v>1.105000377242483</v>
      </c>
      <c r="X43" s="17">
        <v>0</v>
      </c>
      <c r="Y43" s="17">
        <v>4.8218198279671975</v>
      </c>
      <c r="Z43" s="17">
        <v>3.3150011317274486</v>
      </c>
      <c r="AA43" s="17">
        <v>0</v>
      </c>
      <c r="AB43" s="17">
        <v>0.4018183189972665</v>
      </c>
      <c r="AC43" s="17">
        <v>0.10045457974931662</v>
      </c>
      <c r="AD43" s="35"/>
    </row>
    <row r="44" spans="1:30" hidden="1" x14ac:dyDescent="0.2">
      <c r="A44" s="19">
        <f t="shared" si="10"/>
        <v>27</v>
      </c>
      <c r="B44" s="6" t="s">
        <v>387</v>
      </c>
      <c r="D44" s="17">
        <v>448233.2411650538</v>
      </c>
      <c r="E44" s="17"/>
      <c r="F44" s="17"/>
      <c r="G44" s="17"/>
      <c r="H44" s="112"/>
      <c r="I44" s="17"/>
      <c r="J44" s="17">
        <f t="shared" si="9"/>
        <v>448233.2411650538</v>
      </c>
      <c r="L44" s="19" t="s">
        <v>438</v>
      </c>
      <c r="N44" s="17">
        <v>438119.18406337913</v>
      </c>
      <c r="O44" s="17">
        <v>9991.2202650846557</v>
      </c>
      <c r="P44" s="17">
        <v>97.672345760855023</v>
      </c>
      <c r="Q44" s="17"/>
      <c r="R44" s="17"/>
      <c r="S44" s="17">
        <v>11.37378116574731</v>
      </c>
      <c r="T44" s="17">
        <v>0</v>
      </c>
      <c r="U44" s="17">
        <v>0</v>
      </c>
      <c r="V44" s="17">
        <v>0</v>
      </c>
      <c r="W44" s="17">
        <v>1.5638949102902553</v>
      </c>
      <c r="X44" s="17">
        <v>0</v>
      </c>
      <c r="Y44" s="17">
        <v>6.8242686994483863</v>
      </c>
      <c r="Z44" s="17">
        <v>4.6916847308707652</v>
      </c>
      <c r="AA44" s="17">
        <v>0</v>
      </c>
      <c r="AB44" s="17">
        <v>0.56868905828736549</v>
      </c>
      <c r="AC44" s="17">
        <v>0.14217226457184137</v>
      </c>
      <c r="AD44" s="35"/>
    </row>
    <row r="45" spans="1:30" hidden="1" x14ac:dyDescent="0.2">
      <c r="A45" s="19">
        <f t="shared" si="10"/>
        <v>28</v>
      </c>
      <c r="B45" s="6" t="s">
        <v>388</v>
      </c>
      <c r="D45" s="17">
        <v>238290.0746166232</v>
      </c>
      <c r="E45" s="17"/>
      <c r="F45" s="17"/>
      <c r="G45" s="17"/>
      <c r="H45" s="112"/>
      <c r="I45" s="17"/>
      <c r="J45" s="17">
        <f t="shared" si="9"/>
        <v>238290.0746166232</v>
      </c>
      <c r="L45" s="19" t="s">
        <v>439</v>
      </c>
      <c r="N45" s="17">
        <v>188968.25244322902</v>
      </c>
      <c r="O45" s="17">
        <v>44909.718450108579</v>
      </c>
      <c r="P45" s="17">
        <v>2662.1851176843038</v>
      </c>
      <c r="Q45" s="17"/>
      <c r="R45" s="17"/>
      <c r="S45" s="17">
        <v>1004.9695112686463</v>
      </c>
      <c r="T45" s="17">
        <v>0</v>
      </c>
      <c r="U45" s="17">
        <v>0</v>
      </c>
      <c r="V45" s="17">
        <v>0</v>
      </c>
      <c r="W45" s="17">
        <v>154.38941423438945</v>
      </c>
      <c r="X45" s="17">
        <v>0</v>
      </c>
      <c r="Y45" s="17">
        <v>319.27145977159068</v>
      </c>
      <c r="Z45" s="17">
        <v>230.99069031419958</v>
      </c>
      <c r="AA45" s="17">
        <v>0</v>
      </c>
      <c r="AB45" s="17">
        <v>18.217818302928201</v>
      </c>
      <c r="AC45" s="17">
        <v>22.079711709531164</v>
      </c>
      <c r="AD45" s="35"/>
    </row>
    <row r="46" spans="1:30" hidden="1" x14ac:dyDescent="0.2">
      <c r="A46" s="19">
        <f t="shared" si="10"/>
        <v>29</v>
      </c>
      <c r="B46" s="6" t="s">
        <v>389</v>
      </c>
      <c r="D46" s="17">
        <v>36533.373672248636</v>
      </c>
      <c r="E46" s="17"/>
      <c r="F46" s="17"/>
      <c r="G46" s="17"/>
      <c r="H46" s="112"/>
      <c r="I46" s="17"/>
      <c r="J46" s="17">
        <f t="shared" si="9"/>
        <v>36533.373672248636</v>
      </c>
      <c r="L46" s="19" t="s">
        <v>440</v>
      </c>
      <c r="N46" s="17">
        <v>0</v>
      </c>
      <c r="O46" s="17">
        <v>28135.437678655213</v>
      </c>
      <c r="P46" s="17">
        <v>3736.0496292991043</v>
      </c>
      <c r="Q46" s="17"/>
      <c r="R46" s="17"/>
      <c r="S46" s="17">
        <v>2943.9482948073537</v>
      </c>
      <c r="T46" s="17">
        <v>0</v>
      </c>
      <c r="U46" s="17">
        <v>0</v>
      </c>
      <c r="V46" s="17">
        <v>0</v>
      </c>
      <c r="W46" s="17">
        <v>802.49378010414648</v>
      </c>
      <c r="X46" s="17">
        <v>0</v>
      </c>
      <c r="Y46" s="17">
        <v>420.06170560019348</v>
      </c>
      <c r="Z46" s="17">
        <v>137.84256226785459</v>
      </c>
      <c r="AA46" s="17">
        <v>0</v>
      </c>
      <c r="AB46" s="17">
        <v>64.491724478719007</v>
      </c>
      <c r="AC46" s="17">
        <v>293.04829703604781</v>
      </c>
      <c r="AD46" s="35"/>
    </row>
    <row r="47" spans="1:30" hidden="1" x14ac:dyDescent="0.2">
      <c r="B47" s="6" t="s">
        <v>390</v>
      </c>
      <c r="D47" s="17"/>
      <c r="E47" s="17"/>
      <c r="F47" s="17"/>
      <c r="G47" s="17"/>
      <c r="H47" s="112"/>
      <c r="I47" s="17"/>
      <c r="J47" s="17">
        <f t="shared" si="9"/>
        <v>0</v>
      </c>
      <c r="N47" s="17">
        <v>0</v>
      </c>
      <c r="O47" s="17">
        <v>0</v>
      </c>
      <c r="P47" s="17">
        <v>0</v>
      </c>
      <c r="Q47" s="17"/>
      <c r="R47" s="17"/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hidden="1" x14ac:dyDescent="0.2">
      <c r="A48" s="19">
        <f>A46+1</f>
        <v>30</v>
      </c>
      <c r="B48" s="106" t="s">
        <v>193</v>
      </c>
      <c r="D48" s="17">
        <v>10363.347982932119</v>
      </c>
      <c r="J48" s="17">
        <f t="shared" si="9"/>
        <v>10363.347982932119</v>
      </c>
      <c r="L48" s="19" t="s">
        <v>441</v>
      </c>
      <c r="N48" s="17">
        <v>9039.8604908086236</v>
      </c>
      <c r="O48" s="17">
        <v>206.1522083822733</v>
      </c>
      <c r="P48" s="17">
        <v>888.4367360303462</v>
      </c>
      <c r="Q48" s="17"/>
      <c r="R48" s="17"/>
      <c r="S48" s="17">
        <v>103.45697071677975</v>
      </c>
      <c r="T48" s="17">
        <v>0</v>
      </c>
      <c r="U48" s="17">
        <v>0</v>
      </c>
      <c r="V48" s="17">
        <v>0</v>
      </c>
      <c r="W48" s="17">
        <v>14.225333473557214</v>
      </c>
      <c r="X48" s="17">
        <v>0</v>
      </c>
      <c r="Y48" s="17">
        <v>62.074182430067857</v>
      </c>
      <c r="Z48" s="17">
        <v>42.676000420671642</v>
      </c>
      <c r="AA48" s="17">
        <v>0</v>
      </c>
      <c r="AB48" s="17">
        <v>5.1728485358389884</v>
      </c>
      <c r="AC48" s="17">
        <v>1.2932121339597471</v>
      </c>
      <c r="AD48" s="35"/>
    </row>
    <row r="49" spans="1:30" hidden="1" x14ac:dyDescent="0.2">
      <c r="A49" s="19">
        <f t="shared" si="10"/>
        <v>31</v>
      </c>
      <c r="B49" s="106" t="s">
        <v>29</v>
      </c>
      <c r="D49" s="17">
        <v>106646.49504262135</v>
      </c>
      <c r="F49" s="17">
        <v>8368.9669759216122</v>
      </c>
      <c r="H49" s="19" t="s">
        <v>442</v>
      </c>
      <c r="J49" s="17">
        <f t="shared" si="9"/>
        <v>98277.528066699742</v>
      </c>
      <c r="L49" s="19" t="s">
        <v>438</v>
      </c>
      <c r="N49" s="17">
        <v>104240.09444245401</v>
      </c>
      <c r="O49" s="17">
        <v>2377.1744810816631</v>
      </c>
      <c r="P49" s="17">
        <v>23.23882385632923</v>
      </c>
      <c r="Q49" s="17"/>
      <c r="R49" s="17"/>
      <c r="S49" s="17">
        <v>2.7061221375638111</v>
      </c>
      <c r="T49" s="17">
        <v>0</v>
      </c>
      <c r="U49" s="17">
        <v>0</v>
      </c>
      <c r="V49" s="17">
        <v>0</v>
      </c>
      <c r="W49" s="17">
        <v>0.37209179391502401</v>
      </c>
      <c r="X49" s="17">
        <v>0</v>
      </c>
      <c r="Y49" s="17">
        <v>1.6236732825382867</v>
      </c>
      <c r="Z49" s="17">
        <v>1.1162753817450721</v>
      </c>
      <c r="AA49" s="17">
        <v>0</v>
      </c>
      <c r="AB49" s="17">
        <v>0.13530610687819056</v>
      </c>
      <c r="AC49" s="17">
        <v>3.3826526719547639E-2</v>
      </c>
      <c r="AD49" s="35"/>
    </row>
    <row r="50" spans="1:30" hidden="1" x14ac:dyDescent="0.2">
      <c r="A50" s="19">
        <f t="shared" si="10"/>
        <v>32</v>
      </c>
      <c r="B50" s="106" t="s">
        <v>191</v>
      </c>
      <c r="D50" s="17">
        <v>13957.681234530533</v>
      </c>
      <c r="J50" s="17">
        <f t="shared" si="9"/>
        <v>13957.681234530533</v>
      </c>
      <c r="L50" s="19" t="s">
        <v>443</v>
      </c>
      <c r="N50" s="17">
        <v>0</v>
      </c>
      <c r="O50" s="17">
        <v>0</v>
      </c>
      <c r="P50" s="17">
        <v>11098.295148289902</v>
      </c>
      <c r="Q50" s="17"/>
      <c r="R50" s="17"/>
      <c r="S50" s="17">
        <v>1292.3778920861605</v>
      </c>
      <c r="T50" s="17">
        <v>0</v>
      </c>
      <c r="U50" s="17">
        <v>0</v>
      </c>
      <c r="V50" s="17">
        <v>0</v>
      </c>
      <c r="W50" s="17">
        <v>177.70196016184707</v>
      </c>
      <c r="X50" s="17">
        <v>0</v>
      </c>
      <c r="Y50" s="17">
        <v>775.4267352516963</v>
      </c>
      <c r="Z50" s="17">
        <v>533.10588048554121</v>
      </c>
      <c r="AA50" s="17">
        <v>0</v>
      </c>
      <c r="AB50" s="17">
        <v>64.618894604308025</v>
      </c>
      <c r="AC50" s="17">
        <v>16.154723651077006</v>
      </c>
      <c r="AD50" s="35"/>
    </row>
    <row r="51" spans="1:30" hidden="1" x14ac:dyDescent="0.2">
      <c r="A51" s="19">
        <f t="shared" si="10"/>
        <v>33</v>
      </c>
      <c r="B51" s="6" t="s">
        <v>392</v>
      </c>
      <c r="D51" s="17">
        <v>14849.718699354347</v>
      </c>
      <c r="F51" s="17">
        <v>0</v>
      </c>
      <c r="J51" s="17">
        <f t="shared" si="9"/>
        <v>14849.718699354347</v>
      </c>
      <c r="L51" s="19" t="s">
        <v>444</v>
      </c>
      <c r="N51" s="17">
        <v>5104.9132996388489</v>
      </c>
      <c r="O51" s="17">
        <v>3830.531308487843</v>
      </c>
      <c r="P51" s="17">
        <v>1786.146045630825</v>
      </c>
      <c r="Q51" s="17"/>
      <c r="R51" s="17"/>
      <c r="S51" s="17">
        <v>2693.7329708651241</v>
      </c>
      <c r="T51" s="17">
        <v>54.34830138720114</v>
      </c>
      <c r="U51" s="17">
        <v>0</v>
      </c>
      <c r="V51" s="17">
        <v>0</v>
      </c>
      <c r="W51" s="17">
        <v>820.74177076690398</v>
      </c>
      <c r="X51" s="17">
        <v>0</v>
      </c>
      <c r="Y51" s="17">
        <v>295.00401142585082</v>
      </c>
      <c r="Z51" s="17">
        <v>31.772975923314345</v>
      </c>
      <c r="AA51" s="17">
        <v>0</v>
      </c>
      <c r="AB51" s="17">
        <v>61.733647120517539</v>
      </c>
      <c r="AC51" s="17">
        <v>170.79436810791998</v>
      </c>
      <c r="AD51" s="35"/>
    </row>
    <row r="52" spans="1:30" hidden="1" x14ac:dyDescent="0.2">
      <c r="A52" s="19">
        <f t="shared" si="10"/>
        <v>34</v>
      </c>
      <c r="B52" s="6" t="s">
        <v>393</v>
      </c>
      <c r="D52" s="36">
        <f>SUM(D37:D51)</f>
        <v>1896778.532876953</v>
      </c>
      <c r="F52" s="36">
        <f>SUM(F37:F51)</f>
        <v>8368.9669759216122</v>
      </c>
      <c r="J52" s="36">
        <f>SUM(J37:J51)</f>
        <v>1888409.5659010315</v>
      </c>
      <c r="N52" s="36">
        <f t="shared" ref="N52:AB52" si="11">SUM(N37:N51)</f>
        <v>1430743.6747525309</v>
      </c>
      <c r="O52" s="36">
        <f t="shared" si="11"/>
        <v>313448.6914337849</v>
      </c>
      <c r="P52" s="36">
        <f t="shared" si="11"/>
        <v>72803.780191012891</v>
      </c>
      <c r="Q52" s="36"/>
      <c r="R52" s="36"/>
      <c r="S52" s="36">
        <f t="shared" si="11"/>
        <v>39882.444581698212</v>
      </c>
      <c r="T52" s="36">
        <f t="shared" si="11"/>
        <v>334.15953970226508</v>
      </c>
      <c r="U52" s="36">
        <f t="shared" si="11"/>
        <v>0</v>
      </c>
      <c r="V52" s="36">
        <f t="shared" si="11"/>
        <v>0</v>
      </c>
      <c r="W52" s="36">
        <f t="shared" si="11"/>
        <v>28501.721402347692</v>
      </c>
      <c r="X52" s="36">
        <f t="shared" si="11"/>
        <v>168.89321291448746</v>
      </c>
      <c r="Y52" s="36">
        <f t="shared" si="11"/>
        <v>3669.186325298273</v>
      </c>
      <c r="Z52" s="36">
        <f t="shared" si="11"/>
        <v>2121.3651619857087</v>
      </c>
      <c r="AA52" s="36">
        <f t="shared" si="11"/>
        <v>0</v>
      </c>
      <c r="AB52" s="36">
        <f t="shared" si="11"/>
        <v>973.29863467973621</v>
      </c>
      <c r="AC52" s="36">
        <f>SUM(AC37:AC51)</f>
        <v>4131.3176409981888</v>
      </c>
      <c r="AD52" s="35"/>
    </row>
    <row r="53" spans="1:30" ht="13.5" thickBot="1" x14ac:dyDescent="0.25">
      <c r="A53" s="19">
        <v>21</v>
      </c>
      <c r="B53" s="6" t="s">
        <v>445</v>
      </c>
      <c r="D53" s="39">
        <f>D17+D24+D34</f>
        <v>2105098.9453748418</v>
      </c>
      <c r="F53" s="39">
        <f>F17+F24+F34</f>
        <v>28536.540799999551</v>
      </c>
      <c r="H53" s="35"/>
      <c r="J53" s="39">
        <f>J17+J24+J34</f>
        <v>2076562.4045748422</v>
      </c>
      <c r="N53" s="39">
        <f>N17+N24+N34</f>
        <v>1272558.6247656494</v>
      </c>
      <c r="O53" s="39">
        <f t="shared" ref="O53:AB53" si="12">O17+O24+O34</f>
        <v>670831.93334039173</v>
      </c>
      <c r="P53" s="39">
        <f t="shared" si="12"/>
        <v>69731.659180081042</v>
      </c>
      <c r="Q53" s="39"/>
      <c r="R53" s="39"/>
      <c r="S53" s="39">
        <f t="shared" si="12"/>
        <v>49119.03685201754</v>
      </c>
      <c r="T53" s="39">
        <f t="shared" si="12"/>
        <v>38.90499949829973</v>
      </c>
      <c r="U53" s="39">
        <f t="shared" si="12"/>
        <v>0</v>
      </c>
      <c r="V53" s="39">
        <f t="shared" si="12"/>
        <v>0</v>
      </c>
      <c r="W53" s="39">
        <f t="shared" si="12"/>
        <v>22010.446253242109</v>
      </c>
      <c r="X53" s="39">
        <f t="shared" si="12"/>
        <v>0</v>
      </c>
      <c r="Y53" s="39">
        <f t="shared" si="12"/>
        <v>2968.7937584958395</v>
      </c>
      <c r="Z53" s="39">
        <f t="shared" si="12"/>
        <v>1116.4501672139975</v>
      </c>
      <c r="AA53" s="39">
        <f t="shared" si="12"/>
        <v>1699.860438284468</v>
      </c>
      <c r="AB53" s="39">
        <f t="shared" si="12"/>
        <v>4427.1761434916498</v>
      </c>
      <c r="AC53" s="39">
        <f>AC17+AC24+AC34</f>
        <v>10596.059476475604</v>
      </c>
      <c r="AD53" s="35"/>
    </row>
    <row r="54" spans="1:30" ht="13.5" thickTop="1" x14ac:dyDescent="0.2">
      <c r="N54" s="35"/>
    </row>
    <row r="56" spans="1:30" x14ac:dyDescent="0.2">
      <c r="A56" s="19" t="s">
        <v>395</v>
      </c>
      <c r="J56" s="6" t="s">
        <v>224</v>
      </c>
      <c r="N56" s="35"/>
    </row>
    <row r="57" spans="1:30" x14ac:dyDescent="0.2">
      <c r="A57" s="103" t="s">
        <v>396</v>
      </c>
      <c r="B57" s="6" t="s">
        <v>397</v>
      </c>
    </row>
    <row r="60" spans="1:30" x14ac:dyDescent="0.2"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</sheetData>
  <mergeCells count="4">
    <mergeCell ref="B2:O2"/>
    <mergeCell ref="B3:O3"/>
    <mergeCell ref="P2:AB2"/>
    <mergeCell ref="P3:AB3"/>
  </mergeCells>
  <pageMargins left="0.7" right="0.7" top="0.75" bottom="0.75" header="0.3" footer="0.3"/>
  <pageSetup scale="60" firstPageNumber="4" orientation="landscape" useFirstPageNumber="1" r:id="rId1"/>
  <headerFooter differentFirst="1">
    <oddHeader>&amp;R&amp;"Arial,Regular"&amp;10Filed: 2025-02-28
EB-2025-0064
Phase 3 Exhibit 7
Tab 3
Schedule 4
Attachment 8
Page 5 of 8</oddHeader>
    <firstHeader>&amp;R&amp;"Arial,Regular"&amp;10Filed: 2025-02-28
EB-2025-0064
Phase 3 Exhibit 7
Tab 3
Schedule 4
Attachment 8
Page &amp;P of 8</firstHead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EFF8-5E0D-430C-A5A1-3FBF8574C2CB}">
  <dimension ref="A1:S58"/>
  <sheetViews>
    <sheetView view="pageBreakPreview" zoomScale="60" zoomScaleNormal="60" workbookViewId="0">
      <selection activeCell="AB17" sqref="AB17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7" width="10.5703125" style="6" customWidth="1"/>
    <col min="18" max="18" width="10.85546875" style="6" bestFit="1" customWidth="1"/>
    <col min="19" max="16384" width="9.140625" style="6"/>
  </cols>
  <sheetData>
    <row r="1" spans="1:19" ht="90" customHeight="1" x14ac:dyDescent="0.2"/>
    <row r="2" spans="1:19" ht="1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</row>
    <row r="3" spans="1:19" ht="15" customHeight="1" x14ac:dyDescent="0.2">
      <c r="A3" s="251" t="s">
        <v>448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</row>
    <row r="5" spans="1:19" x14ac:dyDescent="0.2">
      <c r="D5" s="19" t="s">
        <v>328</v>
      </c>
    </row>
    <row r="6" spans="1:19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</row>
    <row r="7" spans="1:19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449</v>
      </c>
      <c r="O7" s="18" t="s">
        <v>450</v>
      </c>
      <c r="P7" s="18" t="s">
        <v>451</v>
      </c>
      <c r="Q7" s="18" t="s">
        <v>452</v>
      </c>
      <c r="R7" s="18" t="s">
        <v>453</v>
      </c>
    </row>
    <row r="8" spans="1:19" x14ac:dyDescent="0.2">
      <c r="D8" s="19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9" t="s">
        <v>66</v>
      </c>
      <c r="P8" s="103" t="s">
        <v>67</v>
      </c>
      <c r="Q8" s="103" t="s">
        <v>68</v>
      </c>
      <c r="R8" s="103" t="s">
        <v>69</v>
      </c>
    </row>
    <row r="10" spans="1:19" x14ac:dyDescent="0.2">
      <c r="B10" s="11" t="s">
        <v>338</v>
      </c>
    </row>
    <row r="11" spans="1:19" x14ac:dyDescent="0.2">
      <c r="A11" s="19">
        <v>1</v>
      </c>
      <c r="B11" s="6" t="s">
        <v>339</v>
      </c>
      <c r="D11" s="17">
        <v>0</v>
      </c>
      <c r="J11" s="17">
        <f>D11-F11</f>
        <v>0</v>
      </c>
      <c r="N11" s="17">
        <v>0</v>
      </c>
      <c r="O11" s="17">
        <v>0</v>
      </c>
      <c r="P11" s="17">
        <v>0</v>
      </c>
      <c r="Q11" s="17">
        <v>0</v>
      </c>
      <c r="R11" s="17">
        <f>0</f>
        <v>0</v>
      </c>
      <c r="S11" s="35"/>
    </row>
    <row r="12" spans="1:19" x14ac:dyDescent="0.2">
      <c r="A12" s="19">
        <f>A11+1</f>
        <v>2</v>
      </c>
      <c r="B12" s="6" t="s">
        <v>341</v>
      </c>
      <c r="D12" s="17">
        <v>0</v>
      </c>
      <c r="J12" s="17">
        <f t="shared" ref="J12:J16" si="0">D12-F12</f>
        <v>0</v>
      </c>
      <c r="N12" s="17">
        <v>0</v>
      </c>
      <c r="O12" s="17">
        <v>0</v>
      </c>
      <c r="P12" s="17">
        <v>0</v>
      </c>
      <c r="Q12" s="17">
        <v>0</v>
      </c>
      <c r="R12" s="17">
        <f>0</f>
        <v>0</v>
      </c>
      <c r="S12" s="35"/>
    </row>
    <row r="13" spans="1:19" x14ac:dyDescent="0.2">
      <c r="A13" s="19">
        <f t="shared" ref="A13:A17" si="1">A12+1</f>
        <v>3</v>
      </c>
      <c r="B13" s="6" t="s">
        <v>343</v>
      </c>
      <c r="D13" s="17">
        <v>0</v>
      </c>
      <c r="J13" s="17">
        <f t="shared" si="0"/>
        <v>0</v>
      </c>
      <c r="N13" s="17">
        <v>0</v>
      </c>
      <c r="O13" s="17">
        <v>0</v>
      </c>
      <c r="P13" s="17">
        <v>0</v>
      </c>
      <c r="Q13" s="17">
        <v>0</v>
      </c>
      <c r="R13" s="17">
        <f>0</f>
        <v>0</v>
      </c>
      <c r="S13" s="35"/>
    </row>
    <row r="14" spans="1:19" x14ac:dyDescent="0.2">
      <c r="A14" s="19">
        <f t="shared" si="1"/>
        <v>4</v>
      </c>
      <c r="B14" s="6" t="s">
        <v>345</v>
      </c>
      <c r="D14" s="17">
        <v>0</v>
      </c>
      <c r="F14" s="35"/>
      <c r="J14" s="17">
        <f t="shared" si="0"/>
        <v>0</v>
      </c>
      <c r="N14" s="17">
        <v>0</v>
      </c>
      <c r="O14" s="17">
        <v>0</v>
      </c>
      <c r="P14" s="17">
        <v>0</v>
      </c>
      <c r="Q14" s="17">
        <v>0</v>
      </c>
      <c r="R14" s="17">
        <f>0</f>
        <v>0</v>
      </c>
      <c r="S14" s="35"/>
    </row>
    <row r="15" spans="1:19" x14ac:dyDescent="0.2">
      <c r="A15" s="19">
        <f t="shared" si="1"/>
        <v>5</v>
      </c>
      <c r="B15" s="6" t="s">
        <v>348</v>
      </c>
      <c r="D15" s="17">
        <v>0</v>
      </c>
      <c r="J15" s="17">
        <f t="shared" si="0"/>
        <v>0</v>
      </c>
      <c r="N15" s="17">
        <v>0</v>
      </c>
      <c r="O15" s="17">
        <v>0</v>
      </c>
      <c r="P15" s="17">
        <v>0</v>
      </c>
      <c r="Q15" s="17">
        <v>0</v>
      </c>
      <c r="R15" s="17">
        <f>0</f>
        <v>0</v>
      </c>
      <c r="S15" s="35"/>
    </row>
    <row r="16" spans="1:19" x14ac:dyDescent="0.2">
      <c r="A16" s="19">
        <f t="shared" si="1"/>
        <v>6</v>
      </c>
      <c r="B16" s="6" t="s">
        <v>219</v>
      </c>
      <c r="D16" s="17">
        <v>0</v>
      </c>
      <c r="J16" s="17">
        <f t="shared" si="0"/>
        <v>0</v>
      </c>
      <c r="N16" s="17">
        <v>0</v>
      </c>
      <c r="O16" s="17">
        <v>0</v>
      </c>
      <c r="P16" s="17">
        <v>0</v>
      </c>
      <c r="Q16" s="17">
        <v>0</v>
      </c>
      <c r="R16" s="17">
        <f>0</f>
        <v>0</v>
      </c>
      <c r="S16" s="35"/>
    </row>
    <row r="17" spans="1:19" x14ac:dyDescent="0.2">
      <c r="A17" s="19">
        <f t="shared" si="1"/>
        <v>7</v>
      </c>
      <c r="B17" s="6" t="s">
        <v>351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:P17" si="2">SUM(N11:N16)</f>
        <v>0</v>
      </c>
      <c r="O17" s="36">
        <f t="shared" si="2"/>
        <v>0</v>
      </c>
      <c r="P17" s="36">
        <f t="shared" si="2"/>
        <v>0</v>
      </c>
      <c r="Q17" s="36">
        <f>SUM(Q11:Q16)</f>
        <v>0</v>
      </c>
      <c r="R17" s="36">
        <f>SUM(R11:R16)</f>
        <v>0</v>
      </c>
      <c r="S17" s="35"/>
    </row>
    <row r="18" spans="1:19" x14ac:dyDescent="0.2">
      <c r="D18" s="17"/>
      <c r="N18" s="17"/>
      <c r="O18" s="17"/>
      <c r="S18" s="35"/>
    </row>
    <row r="19" spans="1:19" x14ac:dyDescent="0.2">
      <c r="B19" s="11" t="s">
        <v>352</v>
      </c>
      <c r="D19" s="17"/>
      <c r="N19" s="17"/>
      <c r="O19" s="17"/>
      <c r="S19" s="35"/>
    </row>
    <row r="20" spans="1:19" x14ac:dyDescent="0.2">
      <c r="A20" s="19">
        <f>A17+1</f>
        <v>8</v>
      </c>
      <c r="B20" s="6" t="s">
        <v>353</v>
      </c>
      <c r="D20" s="17">
        <v>0</v>
      </c>
      <c r="J20" s="17">
        <f t="shared" ref="J20:J23" si="3">D20-F20</f>
        <v>0</v>
      </c>
      <c r="N20" s="17">
        <v>0</v>
      </c>
      <c r="O20" s="17">
        <v>0</v>
      </c>
      <c r="P20" s="17">
        <v>0</v>
      </c>
      <c r="Q20" s="17">
        <v>0</v>
      </c>
      <c r="R20" s="17">
        <f>0</f>
        <v>0</v>
      </c>
      <c r="S20" s="35"/>
    </row>
    <row r="21" spans="1:19" x14ac:dyDescent="0.2">
      <c r="A21" s="19">
        <f>A20+1</f>
        <v>9</v>
      </c>
      <c r="B21" s="6" t="s">
        <v>354</v>
      </c>
      <c r="D21" s="17">
        <v>0</v>
      </c>
      <c r="F21" s="17"/>
      <c r="J21" s="17">
        <f t="shared" si="3"/>
        <v>0</v>
      </c>
      <c r="N21" s="17">
        <v>0</v>
      </c>
      <c r="O21" s="17">
        <v>0</v>
      </c>
      <c r="P21" s="17">
        <v>0</v>
      </c>
      <c r="Q21" s="17">
        <v>0</v>
      </c>
      <c r="R21" s="17">
        <f>0</f>
        <v>0</v>
      </c>
      <c r="S21" s="35"/>
    </row>
    <row r="22" spans="1:19" x14ac:dyDescent="0.2">
      <c r="A22" s="19">
        <f t="shared" ref="A22:A24" si="4">A21+1</f>
        <v>10</v>
      </c>
      <c r="B22" s="6" t="s">
        <v>357</v>
      </c>
      <c r="D22" s="17">
        <v>460.05784299084013</v>
      </c>
      <c r="J22" s="17">
        <f t="shared" si="3"/>
        <v>460.05784299084013</v>
      </c>
      <c r="L22" s="19" t="s">
        <v>423</v>
      </c>
      <c r="N22" s="17">
        <v>0</v>
      </c>
      <c r="O22" s="17">
        <v>454.26583321387238</v>
      </c>
      <c r="P22" s="17">
        <v>4.0222614449731964</v>
      </c>
      <c r="Q22" s="17">
        <v>1.7697483319945262</v>
      </c>
      <c r="R22" s="17">
        <f>0</f>
        <v>0</v>
      </c>
      <c r="S22" s="35"/>
    </row>
    <row r="23" spans="1:19" x14ac:dyDescent="0.2">
      <c r="A23" s="19">
        <f t="shared" si="4"/>
        <v>11</v>
      </c>
      <c r="B23" s="6" t="s">
        <v>359</v>
      </c>
      <c r="D23" s="17">
        <v>0</v>
      </c>
      <c r="J23" s="17">
        <f t="shared" si="3"/>
        <v>0</v>
      </c>
      <c r="N23" s="17">
        <v>0</v>
      </c>
      <c r="O23" s="17">
        <v>0</v>
      </c>
      <c r="P23" s="17">
        <v>0</v>
      </c>
      <c r="Q23" s="17">
        <v>0</v>
      </c>
      <c r="R23" s="17">
        <f>0</f>
        <v>0</v>
      </c>
      <c r="S23" s="35"/>
    </row>
    <row r="24" spans="1:19" x14ac:dyDescent="0.2">
      <c r="A24" s="19">
        <f t="shared" si="4"/>
        <v>12</v>
      </c>
      <c r="B24" s="6" t="s">
        <v>361</v>
      </c>
      <c r="D24" s="36">
        <f>SUM(D20:D23)</f>
        <v>460.05784299084013</v>
      </c>
      <c r="F24" s="36">
        <f>SUM(F20:F23)</f>
        <v>0</v>
      </c>
      <c r="H24" s="104"/>
      <c r="J24" s="36">
        <f>SUM(J20:J23)</f>
        <v>460.05784299084013</v>
      </c>
      <c r="N24" s="36">
        <f t="shared" ref="N24:P24" si="5">SUM(N20:N23)</f>
        <v>0</v>
      </c>
      <c r="O24" s="36">
        <f t="shared" si="5"/>
        <v>454.26583321387238</v>
      </c>
      <c r="P24" s="36">
        <f t="shared" si="5"/>
        <v>4.0222614449731964</v>
      </c>
      <c r="Q24" s="36">
        <f>SUM(Q20:Q23)</f>
        <v>1.7697483319945262</v>
      </c>
      <c r="R24" s="36">
        <f>SUM(R20:R23)</f>
        <v>0</v>
      </c>
      <c r="S24" s="35"/>
    </row>
    <row r="25" spans="1:19" x14ac:dyDescent="0.2">
      <c r="N25" s="17"/>
      <c r="O25" s="17"/>
      <c r="S25" s="35"/>
    </row>
    <row r="26" spans="1:19" x14ac:dyDescent="0.2">
      <c r="B26" s="11" t="s">
        <v>362</v>
      </c>
      <c r="N26" s="17"/>
      <c r="O26" s="17"/>
      <c r="S26" s="35"/>
    </row>
    <row r="27" spans="1:19" x14ac:dyDescent="0.2">
      <c r="A27" s="19">
        <f>A24+1</f>
        <v>13</v>
      </c>
      <c r="B27" s="6" t="s">
        <v>363</v>
      </c>
      <c r="D27" s="17">
        <v>4683.1560894495487</v>
      </c>
      <c r="J27" s="17">
        <f>D27-F27</f>
        <v>4683.1560894495487</v>
      </c>
      <c r="L27" s="19" t="s">
        <v>425</v>
      </c>
      <c r="N27" s="17">
        <v>0</v>
      </c>
      <c r="O27" s="17">
        <v>4683.1560894495487</v>
      </c>
      <c r="P27" s="17">
        <v>0</v>
      </c>
      <c r="Q27" s="17">
        <v>0</v>
      </c>
      <c r="R27" s="17">
        <f>0</f>
        <v>0</v>
      </c>
      <c r="S27" s="35"/>
    </row>
    <row r="28" spans="1:19" x14ac:dyDescent="0.2">
      <c r="A28" s="19">
        <f>A27+1</f>
        <v>14</v>
      </c>
      <c r="B28" s="6" t="s">
        <v>365</v>
      </c>
      <c r="D28" s="17">
        <v>996.5653461040007</v>
      </c>
      <c r="J28" s="17">
        <f t="shared" ref="J28:J33" si="6">D28-F28</f>
        <v>996.5653461040007</v>
      </c>
      <c r="L28" s="19" t="s">
        <v>426</v>
      </c>
      <c r="N28" s="17">
        <v>0</v>
      </c>
      <c r="O28" s="17">
        <v>996.5653461040007</v>
      </c>
      <c r="P28" s="17">
        <v>0</v>
      </c>
      <c r="Q28" s="17">
        <v>0</v>
      </c>
      <c r="R28" s="17">
        <f>0</f>
        <v>0</v>
      </c>
      <c r="S28" s="35"/>
    </row>
    <row r="29" spans="1:19" x14ac:dyDescent="0.2">
      <c r="A29" s="19">
        <f t="shared" ref="A29:A34" si="7">A28+1</f>
        <v>15</v>
      </c>
      <c r="B29" s="6" t="s">
        <v>367</v>
      </c>
      <c r="D29" s="17">
        <v>23651.269496622928</v>
      </c>
      <c r="J29" s="17">
        <f t="shared" si="6"/>
        <v>23651.269496622928</v>
      </c>
      <c r="L29" s="19" t="s">
        <v>427</v>
      </c>
      <c r="N29" s="17">
        <v>0</v>
      </c>
      <c r="O29" s="17">
        <v>23651.269496622928</v>
      </c>
      <c r="P29" s="17">
        <v>0</v>
      </c>
      <c r="Q29" s="17">
        <v>0</v>
      </c>
      <c r="R29" s="17">
        <f>0</f>
        <v>0</v>
      </c>
      <c r="S29" s="35"/>
    </row>
    <row r="30" spans="1:19" x14ac:dyDescent="0.2">
      <c r="A30" s="19">
        <f t="shared" si="7"/>
        <v>16</v>
      </c>
      <c r="B30" s="6" t="s">
        <v>369</v>
      </c>
      <c r="D30" s="17">
        <v>66563.358664251267</v>
      </c>
      <c r="J30" s="17">
        <f t="shared" si="6"/>
        <v>66563.358664251267</v>
      </c>
      <c r="L30" s="19" t="s">
        <v>428</v>
      </c>
      <c r="N30" s="17">
        <v>0</v>
      </c>
      <c r="O30" s="17">
        <v>66563.358664251267</v>
      </c>
      <c r="P30" s="17">
        <v>0</v>
      </c>
      <c r="Q30" s="17">
        <v>0</v>
      </c>
      <c r="R30" s="17">
        <f>0</f>
        <v>0</v>
      </c>
      <c r="S30" s="35"/>
    </row>
    <row r="31" spans="1:19" x14ac:dyDescent="0.2">
      <c r="A31" s="19">
        <f t="shared" si="7"/>
        <v>17</v>
      </c>
      <c r="B31" s="6" t="s">
        <v>371</v>
      </c>
      <c r="D31" s="17">
        <v>18341.833576983983</v>
      </c>
      <c r="J31" s="17">
        <f t="shared" si="6"/>
        <v>18341.833576983983</v>
      </c>
      <c r="L31" s="19" t="s">
        <v>429</v>
      </c>
      <c r="N31" s="17">
        <v>0</v>
      </c>
      <c r="O31" s="17">
        <v>18341.833576983983</v>
      </c>
      <c r="P31" s="17">
        <v>0</v>
      </c>
      <c r="Q31" s="17">
        <v>0</v>
      </c>
      <c r="R31" s="17">
        <f>0</f>
        <v>0</v>
      </c>
      <c r="S31" s="35"/>
    </row>
    <row r="32" spans="1:19" x14ac:dyDescent="0.2">
      <c r="A32" s="19">
        <f t="shared" si="7"/>
        <v>18</v>
      </c>
      <c r="B32" s="6" t="s">
        <v>373</v>
      </c>
      <c r="D32" s="17">
        <v>0</v>
      </c>
      <c r="J32" s="17">
        <f t="shared" si="6"/>
        <v>0</v>
      </c>
      <c r="L32" s="19" t="s">
        <v>288</v>
      </c>
      <c r="N32" s="17">
        <v>0</v>
      </c>
      <c r="O32" s="17">
        <v>0</v>
      </c>
      <c r="P32" s="17">
        <v>0</v>
      </c>
      <c r="Q32" s="17">
        <v>0</v>
      </c>
      <c r="R32" s="17">
        <f>0</f>
        <v>0</v>
      </c>
      <c r="S32" s="35"/>
    </row>
    <row r="33" spans="1:19" x14ac:dyDescent="0.2">
      <c r="A33" s="19">
        <f t="shared" si="7"/>
        <v>19</v>
      </c>
      <c r="B33" s="6" t="s">
        <v>375</v>
      </c>
      <c r="D33" s="17">
        <v>20656.12506591517</v>
      </c>
      <c r="F33" s="17">
        <v>9718.9252285762832</v>
      </c>
      <c r="H33" s="19" t="s">
        <v>430</v>
      </c>
      <c r="J33" s="17">
        <f t="shared" si="6"/>
        <v>10937.199837338887</v>
      </c>
      <c r="L33" s="19" t="s">
        <v>431</v>
      </c>
      <c r="N33" s="17">
        <v>0</v>
      </c>
      <c r="O33" s="17">
        <v>20289.031301978397</v>
      </c>
      <c r="P33" s="17">
        <v>290.69312524995598</v>
      </c>
      <c r="Q33" s="17">
        <v>76.400638686818198</v>
      </c>
      <c r="R33" s="17">
        <f>0</f>
        <v>0</v>
      </c>
      <c r="S33" s="35"/>
    </row>
    <row r="34" spans="1:19" x14ac:dyDescent="0.2">
      <c r="A34" s="19">
        <f t="shared" si="7"/>
        <v>20</v>
      </c>
      <c r="B34" s="6" t="s">
        <v>378</v>
      </c>
      <c r="D34" s="36">
        <f>SUM(D27:D33)</f>
        <v>134892.3082393269</v>
      </c>
      <c r="F34" s="36">
        <f>SUM(F27:F33)</f>
        <v>9718.9252285762832</v>
      </c>
      <c r="J34" s="36">
        <f>SUM(J27:J33)</f>
        <v>125173.38301075062</v>
      </c>
      <c r="N34" s="36">
        <f t="shared" ref="N34:P34" si="8">SUM(N27:N33)</f>
        <v>0</v>
      </c>
      <c r="O34" s="36">
        <f t="shared" si="8"/>
        <v>134525.21447539012</v>
      </c>
      <c r="P34" s="36">
        <f t="shared" si="8"/>
        <v>290.69312524995598</v>
      </c>
      <c r="Q34" s="36">
        <f>SUM(Q27:Q33)</f>
        <v>76.400638686818198</v>
      </c>
      <c r="R34" s="36">
        <f>SUM(R27:R33)</f>
        <v>0</v>
      </c>
      <c r="S34" s="35"/>
    </row>
    <row r="35" spans="1:19" x14ac:dyDescent="0.2">
      <c r="N35" s="17"/>
      <c r="O35" s="17"/>
      <c r="S35" s="35"/>
    </row>
    <row r="36" spans="1:19" hidden="1" x14ac:dyDescent="0.2">
      <c r="B36" s="11" t="s">
        <v>432</v>
      </c>
      <c r="N36" s="17"/>
      <c r="O36" s="17"/>
      <c r="S36" s="35"/>
    </row>
    <row r="37" spans="1:19" hidden="1" x14ac:dyDescent="0.2">
      <c r="A37" s="19">
        <f>A34+1</f>
        <v>21</v>
      </c>
      <c r="B37" s="6" t="s">
        <v>380</v>
      </c>
      <c r="D37" s="17">
        <v>313.89924291449967</v>
      </c>
      <c r="E37" s="17"/>
      <c r="F37" s="17"/>
      <c r="G37" s="17"/>
      <c r="H37" s="105"/>
      <c r="I37" s="17"/>
      <c r="J37" s="17">
        <f t="shared" ref="J37:J51" si="9">D37-F37</f>
        <v>313.89924291449967</v>
      </c>
      <c r="L37" s="19" t="s">
        <v>433</v>
      </c>
      <c r="N37" s="17" t="e">
        <v>#N/A</v>
      </c>
      <c r="O37" s="17" t="e">
        <v>#N/A</v>
      </c>
      <c r="P37" s="17" t="e">
        <v>#N/A</v>
      </c>
      <c r="Q37" s="17" t="e">
        <v>#N/A</v>
      </c>
      <c r="R37" s="17" t="e">
        <v>#N/A</v>
      </c>
      <c r="S37" s="35"/>
    </row>
    <row r="38" spans="1:19" hidden="1" x14ac:dyDescent="0.2">
      <c r="A38" s="19">
        <f>A37+1</f>
        <v>22</v>
      </c>
      <c r="B38" s="6" t="s">
        <v>381</v>
      </c>
      <c r="D38" s="17">
        <v>0</v>
      </c>
      <c r="E38" s="17"/>
      <c r="F38" s="17"/>
      <c r="G38" s="17"/>
      <c r="H38" s="105"/>
      <c r="I38" s="17"/>
      <c r="J38" s="17">
        <f t="shared" si="9"/>
        <v>0</v>
      </c>
      <c r="L38" s="19" t="s">
        <v>434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35"/>
    </row>
    <row r="39" spans="1:19" hidden="1" x14ac:dyDescent="0.2">
      <c r="A39" s="19">
        <f t="shared" ref="A39:A52" si="10">A38+1</f>
        <v>23</v>
      </c>
      <c r="B39" s="6" t="s">
        <v>382</v>
      </c>
      <c r="D39" s="17">
        <v>0</v>
      </c>
      <c r="E39" s="17"/>
      <c r="F39" s="17"/>
      <c r="G39" s="17"/>
      <c r="H39" s="105"/>
      <c r="I39" s="17"/>
      <c r="J39" s="17">
        <f t="shared" si="9"/>
        <v>0</v>
      </c>
      <c r="L39" s="19" t="s">
        <v>435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35"/>
    </row>
    <row r="40" spans="1:19" hidden="1" x14ac:dyDescent="0.2">
      <c r="B40" s="6" t="s">
        <v>383</v>
      </c>
      <c r="D40" s="17"/>
      <c r="E40" s="17"/>
      <c r="F40" s="17"/>
      <c r="G40" s="17"/>
      <c r="H40" s="105"/>
      <c r="I40" s="17"/>
      <c r="J40" s="17">
        <f t="shared" si="9"/>
        <v>0</v>
      </c>
      <c r="S40" s="35"/>
    </row>
    <row r="41" spans="1:19" hidden="1" x14ac:dyDescent="0.2">
      <c r="A41" s="19">
        <f>A39+1</f>
        <v>24</v>
      </c>
      <c r="B41" s="106" t="s">
        <v>384</v>
      </c>
      <c r="D41" s="17">
        <v>0</v>
      </c>
      <c r="E41" s="17"/>
      <c r="F41" s="17"/>
      <c r="G41" s="17"/>
      <c r="H41" s="105"/>
      <c r="I41" s="17"/>
      <c r="J41" s="17">
        <f t="shared" si="9"/>
        <v>0</v>
      </c>
      <c r="L41" s="19" t="s">
        <v>436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35"/>
    </row>
    <row r="42" spans="1:19" hidden="1" x14ac:dyDescent="0.2">
      <c r="A42" s="19">
        <f t="shared" si="10"/>
        <v>25</v>
      </c>
      <c r="B42" s="106" t="s">
        <v>385</v>
      </c>
      <c r="D42" s="17">
        <v>0</v>
      </c>
      <c r="E42" s="17"/>
      <c r="F42" s="17"/>
      <c r="G42" s="17"/>
      <c r="H42" s="105"/>
      <c r="I42" s="17"/>
      <c r="J42" s="17">
        <f t="shared" si="9"/>
        <v>0</v>
      </c>
      <c r="L42" s="19" t="s">
        <v>437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35"/>
    </row>
    <row r="43" spans="1:19" hidden="1" x14ac:dyDescent="0.2">
      <c r="A43" s="19">
        <f t="shared" si="10"/>
        <v>26</v>
      </c>
      <c r="B43" s="6" t="s">
        <v>386</v>
      </c>
      <c r="D43" s="17">
        <v>0</v>
      </c>
      <c r="E43" s="17"/>
      <c r="F43" s="17"/>
      <c r="G43" s="17"/>
      <c r="H43" s="105"/>
      <c r="I43" s="17"/>
      <c r="J43" s="17">
        <f t="shared" si="9"/>
        <v>0</v>
      </c>
      <c r="L43" s="19" t="s">
        <v>438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35"/>
    </row>
    <row r="44" spans="1:19" hidden="1" x14ac:dyDescent="0.2">
      <c r="A44" s="19">
        <f t="shared" si="10"/>
        <v>27</v>
      </c>
      <c r="B44" s="6" t="s">
        <v>387</v>
      </c>
      <c r="D44" s="17">
        <v>0</v>
      </c>
      <c r="E44" s="17"/>
      <c r="F44" s="17"/>
      <c r="G44" s="17"/>
      <c r="H44" s="105"/>
      <c r="I44" s="17"/>
      <c r="J44" s="17">
        <f t="shared" si="9"/>
        <v>0</v>
      </c>
      <c r="L44" s="19" t="s">
        <v>438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35"/>
    </row>
    <row r="45" spans="1:19" hidden="1" x14ac:dyDescent="0.2">
      <c r="A45" s="19">
        <f t="shared" si="10"/>
        <v>28</v>
      </c>
      <c r="B45" s="6" t="s">
        <v>388</v>
      </c>
      <c r="D45" s="17">
        <v>0</v>
      </c>
      <c r="E45" s="17"/>
      <c r="F45" s="17"/>
      <c r="G45" s="17"/>
      <c r="H45" s="105"/>
      <c r="I45" s="17"/>
      <c r="J45" s="17">
        <f t="shared" si="9"/>
        <v>0</v>
      </c>
      <c r="L45" s="19" t="s">
        <v>439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35"/>
    </row>
    <row r="46" spans="1:19" hidden="1" x14ac:dyDescent="0.2">
      <c r="A46" s="19">
        <f t="shared" si="10"/>
        <v>29</v>
      </c>
      <c r="B46" s="6" t="s">
        <v>389</v>
      </c>
      <c r="D46" s="17">
        <v>0</v>
      </c>
      <c r="E46" s="17"/>
      <c r="F46" s="17"/>
      <c r="G46" s="17"/>
      <c r="H46" s="105"/>
      <c r="I46" s="17"/>
      <c r="J46" s="17">
        <f t="shared" si="9"/>
        <v>0</v>
      </c>
      <c r="L46" s="19" t="s">
        <v>440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35"/>
    </row>
    <row r="47" spans="1:19" hidden="1" x14ac:dyDescent="0.2">
      <c r="B47" s="6" t="s">
        <v>390</v>
      </c>
      <c r="D47" s="17"/>
      <c r="E47" s="17"/>
      <c r="F47" s="17"/>
      <c r="G47" s="17"/>
      <c r="H47" s="105"/>
      <c r="I47" s="17"/>
      <c r="J47" s="17">
        <f t="shared" si="9"/>
        <v>0</v>
      </c>
      <c r="N47" s="17"/>
      <c r="O47" s="17"/>
      <c r="S47" s="35"/>
    </row>
    <row r="48" spans="1:19" hidden="1" x14ac:dyDescent="0.2">
      <c r="A48" s="19">
        <f>A46+1</f>
        <v>30</v>
      </c>
      <c r="B48" s="106" t="s">
        <v>193</v>
      </c>
      <c r="D48" s="17">
        <v>0</v>
      </c>
      <c r="J48" s="17">
        <f t="shared" si="9"/>
        <v>0</v>
      </c>
      <c r="L48" s="19" t="s">
        <v>441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35"/>
    </row>
    <row r="49" spans="1:19" hidden="1" x14ac:dyDescent="0.2">
      <c r="A49" s="19">
        <f t="shared" si="10"/>
        <v>31</v>
      </c>
      <c r="B49" s="106" t="s">
        <v>29</v>
      </c>
      <c r="D49" s="17">
        <v>18.424395217629012</v>
      </c>
      <c r="F49" s="35">
        <v>21.017310653740001</v>
      </c>
      <c r="H49" s="19" t="s">
        <v>442</v>
      </c>
      <c r="J49" s="17">
        <v>0</v>
      </c>
      <c r="L49" s="19" t="s">
        <v>438</v>
      </c>
      <c r="N49" s="17" t="e">
        <v>#N/A</v>
      </c>
      <c r="O49" s="17" t="e">
        <v>#N/A</v>
      </c>
      <c r="P49" s="17" t="e">
        <v>#N/A</v>
      </c>
      <c r="Q49" s="17" t="e">
        <v>#N/A</v>
      </c>
      <c r="R49" s="17" t="e">
        <v>#N/A</v>
      </c>
      <c r="S49" s="35"/>
    </row>
    <row r="50" spans="1:19" hidden="1" x14ac:dyDescent="0.2">
      <c r="A50" s="19">
        <f t="shared" si="10"/>
        <v>32</v>
      </c>
      <c r="B50" s="106" t="s">
        <v>191</v>
      </c>
      <c r="D50" s="17">
        <v>0</v>
      </c>
      <c r="J50" s="17">
        <f t="shared" si="9"/>
        <v>0</v>
      </c>
      <c r="L50" s="19" t="s">
        <v>443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35"/>
    </row>
    <row r="51" spans="1:19" hidden="1" x14ac:dyDescent="0.2">
      <c r="A51" s="19">
        <f t="shared" si="10"/>
        <v>33</v>
      </c>
      <c r="B51" s="6" t="s">
        <v>392</v>
      </c>
      <c r="D51" s="17">
        <v>0</v>
      </c>
      <c r="F51" s="17">
        <v>0</v>
      </c>
      <c r="J51" s="17">
        <f t="shared" si="9"/>
        <v>0</v>
      </c>
      <c r="L51" s="19" t="s">
        <v>444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35"/>
    </row>
    <row r="52" spans="1:19" hidden="1" x14ac:dyDescent="0.2">
      <c r="A52" s="19">
        <f t="shared" si="10"/>
        <v>34</v>
      </c>
      <c r="B52" s="6" t="s">
        <v>393</v>
      </c>
      <c r="D52" s="36">
        <f>SUM(D37:D51)</f>
        <v>332.32363813212868</v>
      </c>
      <c r="F52" s="36">
        <f>SUM(F37:F51)</f>
        <v>21.017310653740001</v>
      </c>
      <c r="J52" s="36">
        <f>SUM(J37:J51)</f>
        <v>313.89924291449967</v>
      </c>
      <c r="N52" s="36" t="e">
        <f t="shared" ref="N52" si="11">SUM(N37:N51)</f>
        <v>#N/A</v>
      </c>
      <c r="O52" s="36" t="e">
        <f>SUM(O37:O51)</f>
        <v>#N/A</v>
      </c>
      <c r="P52" s="36" t="e">
        <f t="shared" ref="P52" si="12">SUM(P37:P51)</f>
        <v>#N/A</v>
      </c>
      <c r="Q52" s="36" t="e">
        <f>SUM(Q37:Q51)</f>
        <v>#N/A</v>
      </c>
      <c r="R52" s="36" t="e">
        <f>SUM(R37:R51)</f>
        <v>#N/A</v>
      </c>
      <c r="S52" s="35"/>
    </row>
    <row r="53" spans="1:19" x14ac:dyDescent="0.2">
      <c r="D53" s="35"/>
      <c r="S53" s="35"/>
    </row>
    <row r="54" spans="1:19" ht="13.5" thickBot="1" x14ac:dyDescent="0.25">
      <c r="A54" s="19">
        <f>A34+1</f>
        <v>21</v>
      </c>
      <c r="B54" s="6" t="s">
        <v>445</v>
      </c>
      <c r="D54" s="39">
        <f>D17+D24+D34</f>
        <v>135352.36608231775</v>
      </c>
      <c r="F54" s="39">
        <f>F17+F24+F34</f>
        <v>9718.9252285762832</v>
      </c>
      <c r="J54" s="39">
        <f>J17+J24+J34</f>
        <v>125633.44085374146</v>
      </c>
      <c r="N54" s="39">
        <f>N17+N24+N34</f>
        <v>0</v>
      </c>
      <c r="O54" s="39">
        <f>O17+O24+O34</f>
        <v>134979.48030860399</v>
      </c>
      <c r="P54" s="39">
        <f>P17+P24+P34</f>
        <v>294.71538669492918</v>
      </c>
      <c r="Q54" s="39">
        <f>Q17+Q24+Q34</f>
        <v>78.170387018812718</v>
      </c>
      <c r="R54" s="39">
        <f>R17+R24+R34</f>
        <v>0</v>
      </c>
      <c r="S54" s="35"/>
    </row>
    <row r="55" spans="1:19" ht="13.5" thickTop="1" x14ac:dyDescent="0.2">
      <c r="D55" s="35"/>
      <c r="N55" s="35"/>
      <c r="O55" s="35"/>
      <c r="S55" s="35"/>
    </row>
    <row r="57" spans="1:19" x14ac:dyDescent="0.2">
      <c r="A57" s="19" t="s">
        <v>395</v>
      </c>
    </row>
    <row r="58" spans="1:19" x14ac:dyDescent="0.2">
      <c r="A58" s="103" t="s">
        <v>396</v>
      </c>
      <c r="B58" s="6" t="s">
        <v>454</v>
      </c>
    </row>
  </sheetData>
  <mergeCells count="2">
    <mergeCell ref="A2:R2"/>
    <mergeCell ref="A3:R3"/>
  </mergeCells>
  <phoneticPr fontId="18" type="noConversion"/>
  <pageMargins left="0.7" right="0.7" top="0.75" bottom="0.75" header="0.3" footer="0.3"/>
  <pageSetup scale="56" firstPageNumber="6" orientation="landscape" useFirstPageNumber="1" r:id="rId1"/>
  <headerFooter>
    <oddHeader>&amp;R&amp;"Arial,Regular"&amp;10Filed: 2025-02-28
EB-2025-0064
Phase 3 Exhibit 7
Tab 3
Schedule 4
Attachment 8
Page &amp;P of 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0EDE-9B92-49AF-B57E-ABDB8C01B994}">
  <dimension ref="A1:AI36"/>
  <sheetViews>
    <sheetView view="pageBreakPreview" zoomScale="70" zoomScaleNormal="85" zoomScaleSheetLayoutView="70" zoomScalePageLayoutView="70" workbookViewId="0">
      <selection activeCell="AB17" sqref="AB17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30" width="11.5703125" style="6" customWidth="1"/>
    <col min="31" max="31" width="10.85546875" style="6" bestFit="1" customWidth="1"/>
    <col min="32" max="16384" width="9.140625" style="6"/>
  </cols>
  <sheetData>
    <row r="1" spans="1:35" ht="75.599999999999994" customHeight="1" x14ac:dyDescent="0.2"/>
    <row r="2" spans="1:35" ht="14.4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S2" s="251" t="s">
        <v>0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1:35" ht="14.45" customHeight="1" x14ac:dyDescent="0.2">
      <c r="A3" s="251" t="s">
        <v>455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S3" s="251" t="s">
        <v>455</v>
      </c>
      <c r="T3" s="251"/>
      <c r="U3" s="251"/>
      <c r="V3" s="251"/>
      <c r="W3" s="251"/>
      <c r="X3" s="251"/>
      <c r="Y3" s="251"/>
      <c r="Z3" s="251"/>
      <c r="AA3" s="251"/>
      <c r="AB3" s="251"/>
      <c r="AC3" s="251"/>
    </row>
    <row r="5" spans="1:35" x14ac:dyDescent="0.2">
      <c r="D5" s="19" t="s">
        <v>328</v>
      </c>
    </row>
    <row r="6" spans="1:35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  <c r="AD6" s="19" t="s">
        <v>400</v>
      </c>
      <c r="AE6" s="19" t="s">
        <v>400</v>
      </c>
      <c r="AF6" s="19" t="s">
        <v>400</v>
      </c>
      <c r="AG6" s="19" t="s">
        <v>400</v>
      </c>
      <c r="AH6" s="19" t="s">
        <v>400</v>
      </c>
    </row>
    <row r="7" spans="1:35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02" t="s">
        <v>449</v>
      </c>
      <c r="AC7" s="18" t="s">
        <v>413</v>
      </c>
      <c r="AD7" s="18" t="s">
        <v>414</v>
      </c>
      <c r="AE7" s="18" t="s">
        <v>450</v>
      </c>
      <c r="AF7" s="18" t="s">
        <v>451</v>
      </c>
      <c r="AG7" s="18" t="s">
        <v>452</v>
      </c>
      <c r="AH7" s="18" t="s">
        <v>453</v>
      </c>
    </row>
    <row r="8" spans="1:35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S8" s="103" t="s">
        <v>68</v>
      </c>
      <c r="T8" s="103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 t="s">
        <v>79</v>
      </c>
      <c r="AE8" s="103" t="s">
        <v>456</v>
      </c>
      <c r="AF8" s="103" t="s">
        <v>457</v>
      </c>
      <c r="AG8" s="103" t="s">
        <v>458</v>
      </c>
      <c r="AH8" s="103" t="s">
        <v>459</v>
      </c>
    </row>
    <row r="10" spans="1:35" x14ac:dyDescent="0.2"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</row>
    <row r="11" spans="1:35" x14ac:dyDescent="0.2">
      <c r="B11" s="11" t="s">
        <v>432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5"/>
    </row>
    <row r="12" spans="1:35" x14ac:dyDescent="0.2">
      <c r="A12" s="19">
        <v>1</v>
      </c>
      <c r="B12" s="6" t="s">
        <v>380</v>
      </c>
      <c r="D12" s="17">
        <v>311406.91405573947</v>
      </c>
      <c r="E12" s="17">
        <v>0</v>
      </c>
      <c r="F12" s="17"/>
      <c r="G12" s="17"/>
      <c r="H12" s="17"/>
      <c r="I12" s="17"/>
      <c r="J12" s="17">
        <f>D12-F12</f>
        <v>311406.91405573947</v>
      </c>
      <c r="K12" s="17"/>
      <c r="L12" s="105" t="s">
        <v>433</v>
      </c>
      <c r="N12" s="17">
        <v>125363.37595369251</v>
      </c>
      <c r="O12" s="17">
        <v>89093.157715065623</v>
      </c>
      <c r="P12" s="17">
        <v>24275.681164591882</v>
      </c>
      <c r="Q12" s="17">
        <v>0</v>
      </c>
      <c r="R12" s="17">
        <v>0</v>
      </c>
      <c r="S12" s="17">
        <v>25424.92237538191</v>
      </c>
      <c r="T12" s="17">
        <v>0</v>
      </c>
      <c r="U12" s="17">
        <v>7123.4866395795116</v>
      </c>
      <c r="V12" s="17">
        <v>0</v>
      </c>
      <c r="W12" s="17">
        <v>33767.545615625415</v>
      </c>
      <c r="X12" s="17">
        <v>0</v>
      </c>
      <c r="Y12" s="17">
        <v>1.937311657940409</v>
      </c>
      <c r="Z12" s="17">
        <v>26.03831028790707</v>
      </c>
      <c r="AA12" s="17">
        <v>0</v>
      </c>
      <c r="AB12" s="17">
        <v>313.83230779949275</v>
      </c>
      <c r="AC12" s="17">
        <v>2417.2772870574522</v>
      </c>
      <c r="AD12" s="17">
        <v>3599.6593749998119</v>
      </c>
      <c r="AE12" s="17">
        <v>0</v>
      </c>
      <c r="AF12" s="17">
        <v>0</v>
      </c>
      <c r="AG12" s="17">
        <v>0</v>
      </c>
      <c r="AH12" s="17">
        <v>0</v>
      </c>
      <c r="AI12" s="17"/>
    </row>
    <row r="13" spans="1:35" x14ac:dyDescent="0.2">
      <c r="A13" s="19">
        <f>A12+1</f>
        <v>2</v>
      </c>
      <c r="B13" s="6" t="s">
        <v>381</v>
      </c>
      <c r="D13" s="17">
        <v>57512.664971773804</v>
      </c>
      <c r="E13" s="17">
        <v>0</v>
      </c>
      <c r="F13" s="17"/>
      <c r="G13" s="17"/>
      <c r="H13" s="17"/>
      <c r="I13" s="17"/>
      <c r="J13" s="17">
        <f t="shared" ref="J13:J26" si="0">D13-F13</f>
        <v>57512.664971773804</v>
      </c>
      <c r="K13" s="17"/>
      <c r="L13" s="105" t="s">
        <v>434</v>
      </c>
      <c r="N13" s="17">
        <v>31016.616780964607</v>
      </c>
      <c r="O13" s="17">
        <v>22042.867860187336</v>
      </c>
      <c r="P13" s="17">
        <v>3517.5517670784843</v>
      </c>
      <c r="Q13" s="17">
        <v>0</v>
      </c>
      <c r="R13" s="17">
        <v>0</v>
      </c>
      <c r="S13" s="17">
        <v>641.80651203278103</v>
      </c>
      <c r="T13" s="17">
        <v>0</v>
      </c>
      <c r="U13" s="17">
        <v>215.49124219675542</v>
      </c>
      <c r="V13" s="17">
        <v>0</v>
      </c>
      <c r="W13" s="17">
        <v>0</v>
      </c>
      <c r="X13" s="17">
        <v>0</v>
      </c>
      <c r="Y13" s="17">
        <v>0</v>
      </c>
      <c r="Z13" s="17">
        <v>4.4978348698428929</v>
      </c>
      <c r="AA13" s="17">
        <v>0</v>
      </c>
      <c r="AB13" s="17">
        <v>0</v>
      </c>
      <c r="AC13" s="17">
        <v>73.8329744439813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</row>
    <row r="14" spans="1:35" x14ac:dyDescent="0.2">
      <c r="A14" s="19">
        <f t="shared" ref="A14:A27" si="1">A13+1</f>
        <v>3</v>
      </c>
      <c r="B14" s="6" t="s">
        <v>382</v>
      </c>
      <c r="D14" s="17">
        <v>305683.4115939769</v>
      </c>
      <c r="E14" s="17">
        <v>0</v>
      </c>
      <c r="F14" s="17"/>
      <c r="G14" s="17"/>
      <c r="H14" s="17"/>
      <c r="I14" s="17"/>
      <c r="J14" s="17">
        <f t="shared" si="0"/>
        <v>305683.4115939769</v>
      </c>
      <c r="K14" s="17"/>
      <c r="L14" s="105" t="s">
        <v>435</v>
      </c>
      <c r="N14" s="17">
        <v>167868.31424996446</v>
      </c>
      <c r="O14" s="17">
        <v>119300.53800049856</v>
      </c>
      <c r="P14" s="17">
        <v>14266.17226210845</v>
      </c>
      <c r="Q14" s="17">
        <v>0</v>
      </c>
      <c r="R14" s="17">
        <v>0</v>
      </c>
      <c r="S14" s="17">
        <v>1984.0674483145742</v>
      </c>
      <c r="T14" s="17">
        <v>232.97591602799218</v>
      </c>
      <c r="U14" s="17">
        <v>26.384507780966729</v>
      </c>
      <c r="V14" s="17">
        <v>479.0030825310219</v>
      </c>
      <c r="W14" s="17">
        <v>0</v>
      </c>
      <c r="X14" s="17">
        <v>1168.370406605492</v>
      </c>
      <c r="Y14" s="17">
        <v>342.6211682666297</v>
      </c>
      <c r="Z14" s="17">
        <v>14.964551878725711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</row>
    <row r="15" spans="1:35" x14ac:dyDescent="0.2">
      <c r="B15" s="6" t="s">
        <v>383</v>
      </c>
      <c r="D15" s="17"/>
      <c r="E15" s="17"/>
      <c r="F15" s="17"/>
      <c r="G15" s="17"/>
      <c r="H15" s="17"/>
      <c r="I15" s="17"/>
      <c r="J15" s="17"/>
      <c r="K15" s="17"/>
      <c r="L15" s="10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">
      <c r="A16" s="19">
        <f>A14+1</f>
        <v>4</v>
      </c>
      <c r="B16" s="106" t="s">
        <v>384</v>
      </c>
      <c r="D16" s="17">
        <v>150927.52203758305</v>
      </c>
      <c r="E16" s="17">
        <v>0</v>
      </c>
      <c r="F16" s="17"/>
      <c r="G16" s="17"/>
      <c r="H16" s="17"/>
      <c r="I16" s="17"/>
      <c r="J16" s="17">
        <f t="shared" si="0"/>
        <v>150927.52203758305</v>
      </c>
      <c r="K16" s="17"/>
      <c r="L16" s="105" t="s">
        <v>436</v>
      </c>
      <c r="N16" s="17">
        <v>109342.22361408165</v>
      </c>
      <c r="O16" s="17">
        <v>24662.023221804335</v>
      </c>
      <c r="P16" s="17">
        <v>9925.6225553503191</v>
      </c>
      <c r="Q16" s="17">
        <v>0</v>
      </c>
      <c r="R16" s="17">
        <v>0</v>
      </c>
      <c r="S16" s="17">
        <v>3089.5210341603383</v>
      </c>
      <c r="T16" s="17">
        <v>62.333654494609029</v>
      </c>
      <c r="U16" s="17">
        <v>1212.5541343432665</v>
      </c>
      <c r="V16" s="17">
        <v>76.211138345487399</v>
      </c>
      <c r="W16" s="17">
        <v>726.10409582205693</v>
      </c>
      <c r="X16" s="17">
        <v>14.319050254709026</v>
      </c>
      <c r="Y16" s="17">
        <v>981.40805715655642</v>
      </c>
      <c r="Z16" s="17">
        <v>692.12430787459675</v>
      </c>
      <c r="AA16" s="17">
        <v>0</v>
      </c>
      <c r="AB16" s="17">
        <v>0</v>
      </c>
      <c r="AC16" s="17">
        <v>50.042962839135647</v>
      </c>
      <c r="AD16" s="17">
        <v>93.034211056015323</v>
      </c>
      <c r="AE16" s="17">
        <v>0</v>
      </c>
      <c r="AF16" s="17">
        <v>0</v>
      </c>
      <c r="AG16" s="17">
        <v>0</v>
      </c>
      <c r="AH16" s="17">
        <v>0</v>
      </c>
      <c r="AI16" s="17"/>
    </row>
    <row r="17" spans="1:35" x14ac:dyDescent="0.2">
      <c r="A17" s="19">
        <f t="shared" si="1"/>
        <v>5</v>
      </c>
      <c r="B17" s="106" t="s">
        <v>385</v>
      </c>
      <c r="D17" s="17">
        <v>65848.377147061197</v>
      </c>
      <c r="E17" s="17">
        <v>0</v>
      </c>
      <c r="F17" s="17"/>
      <c r="G17" s="17"/>
      <c r="H17" s="17"/>
      <c r="I17" s="17"/>
      <c r="J17" s="17">
        <f t="shared" si="0"/>
        <v>65848.377147061197</v>
      </c>
      <c r="K17" s="17"/>
      <c r="L17" s="105" t="s">
        <v>437</v>
      </c>
      <c r="N17" s="17">
        <v>40146.167562685361</v>
      </c>
      <c r="O17" s="17">
        <v>13992.342429988015</v>
      </c>
      <c r="P17" s="17">
        <v>7843.9238408933006</v>
      </c>
      <c r="Q17" s="17">
        <v>0</v>
      </c>
      <c r="R17" s="17">
        <v>0</v>
      </c>
      <c r="S17" s="17">
        <v>1499.4521646033238</v>
      </c>
      <c r="T17" s="17">
        <v>30.252693581346424</v>
      </c>
      <c r="U17" s="17">
        <v>657.1486901162308</v>
      </c>
      <c r="V17" s="17">
        <v>41.302939240010851</v>
      </c>
      <c r="W17" s="17">
        <v>313.46029054037302</v>
      </c>
      <c r="X17" s="17">
        <v>6.1815567202133757</v>
      </c>
      <c r="Y17" s="17">
        <v>671.14082056923019</v>
      </c>
      <c r="Z17" s="17">
        <v>588.83528118579829</v>
      </c>
      <c r="AA17" s="17">
        <v>0</v>
      </c>
      <c r="AB17" s="17">
        <v>0</v>
      </c>
      <c r="AC17" s="17">
        <v>20.345264501337848</v>
      </c>
      <c r="AD17" s="17">
        <v>37.823612436625552</v>
      </c>
      <c r="AE17" s="17">
        <v>0</v>
      </c>
      <c r="AF17" s="17">
        <v>0</v>
      </c>
      <c r="AG17" s="17">
        <v>0</v>
      </c>
      <c r="AH17" s="17">
        <v>0</v>
      </c>
      <c r="AI17" s="17"/>
    </row>
    <row r="18" spans="1:35" x14ac:dyDescent="0.2">
      <c r="A18" s="19">
        <f t="shared" si="1"/>
        <v>6</v>
      </c>
      <c r="B18" s="6" t="s">
        <v>386</v>
      </c>
      <c r="D18" s="17">
        <v>407234.215351263</v>
      </c>
      <c r="E18" s="17">
        <v>0</v>
      </c>
      <c r="F18" s="17"/>
      <c r="G18" s="17"/>
      <c r="H18" s="17"/>
      <c r="I18" s="17"/>
      <c r="J18" s="17">
        <f t="shared" si="0"/>
        <v>407234.215351263</v>
      </c>
      <c r="K18" s="17"/>
      <c r="L18" s="105" t="s">
        <v>438</v>
      </c>
      <c r="N18" s="17">
        <v>398293.55142121384</v>
      </c>
      <c r="O18" s="17">
        <v>8836.1150186859741</v>
      </c>
      <c r="P18" s="17">
        <v>79.423949546014029</v>
      </c>
      <c r="Q18" s="17">
        <v>0</v>
      </c>
      <c r="R18" s="17">
        <v>0</v>
      </c>
      <c r="S18" s="17">
        <v>8.3057725015439505</v>
      </c>
      <c r="T18" s="17">
        <v>0</v>
      </c>
      <c r="U18" s="17">
        <v>5.0872856571956699</v>
      </c>
      <c r="V18" s="17">
        <v>0</v>
      </c>
      <c r="W18" s="17">
        <v>1.4535101877701915</v>
      </c>
      <c r="X18" s="17">
        <v>0</v>
      </c>
      <c r="Y18" s="17">
        <v>5.3987521260035676</v>
      </c>
      <c r="Z18" s="17">
        <v>4.2567084070412751</v>
      </c>
      <c r="AA18" s="17">
        <v>0</v>
      </c>
      <c r="AB18" s="17">
        <v>0</v>
      </c>
      <c r="AC18" s="17">
        <v>0.51911078134649691</v>
      </c>
      <c r="AD18" s="17">
        <v>0.10382215626929937</v>
      </c>
      <c r="AE18" s="17">
        <v>0</v>
      </c>
      <c r="AF18" s="17">
        <v>0</v>
      </c>
      <c r="AG18" s="17">
        <v>0</v>
      </c>
      <c r="AH18" s="17">
        <v>0</v>
      </c>
      <c r="AI18" s="17"/>
    </row>
    <row r="19" spans="1:35" x14ac:dyDescent="0.2">
      <c r="A19" s="19">
        <f t="shared" si="1"/>
        <v>7</v>
      </c>
      <c r="B19" s="6" t="s">
        <v>387</v>
      </c>
      <c r="D19" s="17">
        <v>582676.54740726517</v>
      </c>
      <c r="E19" s="17">
        <v>0</v>
      </c>
      <c r="F19" s="17"/>
      <c r="G19" s="17"/>
      <c r="H19" s="17"/>
      <c r="I19" s="17"/>
      <c r="J19" s="17">
        <f t="shared" si="0"/>
        <v>582676.54740726517</v>
      </c>
      <c r="K19" s="17"/>
      <c r="L19" s="105" t="s">
        <v>438</v>
      </c>
      <c r="N19" s="17">
        <v>569884.11741511384</v>
      </c>
      <c r="O19" s="17">
        <v>12642.839912507017</v>
      </c>
      <c r="P19" s="17">
        <v>113.64092445670958</v>
      </c>
      <c r="Q19" s="17">
        <v>0</v>
      </c>
      <c r="R19" s="17">
        <v>0</v>
      </c>
      <c r="S19" s="17">
        <v>11.884018243838911</v>
      </c>
      <c r="T19" s="17">
        <v>0</v>
      </c>
      <c r="U19" s="17">
        <v>7.2789611743513323</v>
      </c>
      <c r="V19" s="17">
        <v>0</v>
      </c>
      <c r="W19" s="17">
        <v>2.0797031926718095</v>
      </c>
      <c r="X19" s="17">
        <v>0</v>
      </c>
      <c r="Y19" s="17">
        <v>7.7246118584952921</v>
      </c>
      <c r="Z19" s="17">
        <v>6.0905593499674415</v>
      </c>
      <c r="AA19" s="17">
        <v>0</v>
      </c>
      <c r="AB19" s="17">
        <v>0</v>
      </c>
      <c r="AC19" s="17">
        <v>0.74275114023993194</v>
      </c>
      <c r="AD19" s="17">
        <v>0.14855022804798637</v>
      </c>
      <c r="AE19" s="17">
        <v>0</v>
      </c>
      <c r="AF19" s="17">
        <v>0</v>
      </c>
      <c r="AG19" s="17">
        <v>0</v>
      </c>
      <c r="AH19" s="17">
        <v>0</v>
      </c>
      <c r="AI19" s="17"/>
    </row>
    <row r="20" spans="1:35" x14ac:dyDescent="0.2">
      <c r="A20" s="19">
        <f t="shared" si="1"/>
        <v>8</v>
      </c>
      <c r="B20" s="6" t="s">
        <v>388</v>
      </c>
      <c r="D20" s="17">
        <v>292701.90718221996</v>
      </c>
      <c r="E20" s="17">
        <v>0</v>
      </c>
      <c r="F20" s="17"/>
      <c r="G20" s="17"/>
      <c r="H20" s="17"/>
      <c r="I20" s="17"/>
      <c r="J20" s="17">
        <f t="shared" si="0"/>
        <v>292701.90718221996</v>
      </c>
      <c r="K20" s="17"/>
      <c r="L20" s="105" t="s">
        <v>439</v>
      </c>
      <c r="N20" s="17">
        <v>233561.25364486911</v>
      </c>
      <c r="O20" s="17">
        <v>53998.799580770508</v>
      </c>
      <c r="P20" s="17">
        <v>2943.1951475881033</v>
      </c>
      <c r="Q20" s="17">
        <v>0</v>
      </c>
      <c r="R20" s="17">
        <v>0</v>
      </c>
      <c r="S20" s="17">
        <v>997.76667772223664</v>
      </c>
      <c r="T20" s="17">
        <v>0</v>
      </c>
      <c r="U20" s="17">
        <v>321.76609371917783</v>
      </c>
      <c r="V20" s="17">
        <v>11.178263293091845</v>
      </c>
      <c r="W20" s="17">
        <v>195.08729158119078</v>
      </c>
      <c r="X20" s="17">
        <v>0</v>
      </c>
      <c r="Y20" s="17">
        <v>343.39843661641373</v>
      </c>
      <c r="Z20" s="17">
        <v>284.93152533291891</v>
      </c>
      <c r="AA20" s="17">
        <v>0</v>
      </c>
      <c r="AB20" s="17">
        <v>0</v>
      </c>
      <c r="AC20" s="17">
        <v>22.609059080451242</v>
      </c>
      <c r="AD20" s="17">
        <v>21.92146164680468</v>
      </c>
      <c r="AE20" s="17">
        <v>0</v>
      </c>
      <c r="AF20" s="17">
        <v>0</v>
      </c>
      <c r="AG20" s="17">
        <v>0</v>
      </c>
      <c r="AH20" s="17">
        <v>0</v>
      </c>
      <c r="AI20" s="17"/>
    </row>
    <row r="21" spans="1:35" x14ac:dyDescent="0.2">
      <c r="A21" s="19">
        <f t="shared" si="1"/>
        <v>9</v>
      </c>
      <c r="B21" s="6" t="s">
        <v>389</v>
      </c>
      <c r="D21" s="17">
        <v>45349.940922692113</v>
      </c>
      <c r="E21" s="17">
        <v>0</v>
      </c>
      <c r="F21" s="17"/>
      <c r="G21" s="17"/>
      <c r="H21" s="17"/>
      <c r="I21" s="17"/>
      <c r="J21" s="17">
        <f t="shared" si="0"/>
        <v>45349.940922692113</v>
      </c>
      <c r="K21" s="17"/>
      <c r="L21" s="105" t="s">
        <v>440</v>
      </c>
      <c r="N21" s="17">
        <v>0</v>
      </c>
      <c r="O21" s="17">
        <v>35077.937321466699</v>
      </c>
      <c r="P21" s="17">
        <v>4001.6353227565523</v>
      </c>
      <c r="Q21" s="17">
        <v>0</v>
      </c>
      <c r="R21" s="17">
        <v>0</v>
      </c>
      <c r="S21" s="17">
        <v>3030.6995663240837</v>
      </c>
      <c r="T21" s="17">
        <v>0</v>
      </c>
      <c r="U21" s="17">
        <v>380.89470635123172</v>
      </c>
      <c r="V21" s="17">
        <v>2.7323822287879</v>
      </c>
      <c r="W21" s="17">
        <v>1837.9842693326329</v>
      </c>
      <c r="X21" s="17">
        <v>5.6544373695446728</v>
      </c>
      <c r="Y21" s="17">
        <v>448.03991942739839</v>
      </c>
      <c r="Z21" s="17">
        <v>196.28710763113909</v>
      </c>
      <c r="AA21" s="17">
        <v>0</v>
      </c>
      <c r="AB21" s="17">
        <v>0</v>
      </c>
      <c r="AC21" s="17">
        <v>66.392144778458544</v>
      </c>
      <c r="AD21" s="17">
        <v>301.68374502558294</v>
      </c>
      <c r="AE21" s="17">
        <v>0</v>
      </c>
      <c r="AF21" s="17">
        <v>0</v>
      </c>
      <c r="AG21" s="17">
        <v>0</v>
      </c>
      <c r="AH21" s="17">
        <v>0</v>
      </c>
      <c r="AI21" s="17"/>
    </row>
    <row r="22" spans="1:35" x14ac:dyDescent="0.2">
      <c r="B22" s="6" t="s">
        <v>390</v>
      </c>
      <c r="D22" s="17"/>
      <c r="E22" s="17"/>
      <c r="F22" s="17"/>
      <c r="G22" s="17"/>
      <c r="H22" s="17"/>
      <c r="I22" s="17"/>
      <c r="J22" s="17"/>
      <c r="K22" s="17"/>
      <c r="L22" s="10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">
      <c r="A23" s="19">
        <f>A21+1</f>
        <v>10</v>
      </c>
      <c r="B23" s="106" t="s">
        <v>193</v>
      </c>
      <c r="D23" s="17">
        <v>12619.21223901281</v>
      </c>
      <c r="F23" s="17"/>
      <c r="H23" s="17"/>
      <c r="J23" s="17">
        <f t="shared" si="0"/>
        <v>12619.21223901281</v>
      </c>
      <c r="L23" s="105" t="s">
        <v>441</v>
      </c>
      <c r="N23" s="17">
        <v>11089.882685992701</v>
      </c>
      <c r="O23" s="17">
        <v>246.0282839315546</v>
      </c>
      <c r="P23" s="17">
        <v>974.90116271374575</v>
      </c>
      <c r="Q23" s="17">
        <v>0</v>
      </c>
      <c r="R23" s="17">
        <v>0</v>
      </c>
      <c r="S23" s="17">
        <v>101.95044838836556</v>
      </c>
      <c r="T23" s="17">
        <v>0</v>
      </c>
      <c r="U23" s="17">
        <v>62.444649637873916</v>
      </c>
      <c r="V23" s="17">
        <v>0</v>
      </c>
      <c r="W23" s="17">
        <v>17.841328467963972</v>
      </c>
      <c r="X23" s="17">
        <v>0</v>
      </c>
      <c r="Y23" s="17">
        <v>66.267791452437621</v>
      </c>
      <c r="Z23" s="17">
        <v>52.249604799037343</v>
      </c>
      <c r="AA23" s="17">
        <v>0</v>
      </c>
      <c r="AB23" s="17">
        <v>0</v>
      </c>
      <c r="AC23" s="17">
        <v>6.3719030242728474</v>
      </c>
      <c r="AD23" s="17">
        <v>1.2743806048545696</v>
      </c>
      <c r="AE23" s="17">
        <v>0</v>
      </c>
      <c r="AF23" s="17">
        <v>0</v>
      </c>
      <c r="AG23" s="17">
        <v>0</v>
      </c>
      <c r="AH23" s="17">
        <v>0</v>
      </c>
      <c r="AI23" s="17"/>
    </row>
    <row r="24" spans="1:35" x14ac:dyDescent="0.2">
      <c r="A24" s="19">
        <f t="shared" si="1"/>
        <v>11</v>
      </c>
      <c r="B24" s="106" t="s">
        <v>29</v>
      </c>
      <c r="D24" s="17">
        <v>132202.55170421681</v>
      </c>
      <c r="F24" s="17">
        <v>11615.535133857922</v>
      </c>
      <c r="H24" s="105" t="s">
        <v>442</v>
      </c>
      <c r="J24" s="17">
        <f t="shared" si="0"/>
        <v>120587.01657035889</v>
      </c>
      <c r="L24" s="105" t="s">
        <v>438</v>
      </c>
      <c r="N24" s="17">
        <v>126699.19968700412</v>
      </c>
      <c r="O24" s="17">
        <v>2810.8130227443153</v>
      </c>
      <c r="P24" s="17">
        <v>2029.507535370597</v>
      </c>
      <c r="Q24" s="17">
        <v>0</v>
      </c>
      <c r="R24" s="17">
        <v>0</v>
      </c>
      <c r="S24" s="17">
        <v>212.23608213025855</v>
      </c>
      <c r="T24" s="17">
        <v>0</v>
      </c>
      <c r="U24" s="17">
        <v>129.99460030478335</v>
      </c>
      <c r="V24" s="17">
        <v>0</v>
      </c>
      <c r="W24" s="17">
        <v>37.141314372795229</v>
      </c>
      <c r="X24" s="17">
        <v>0</v>
      </c>
      <c r="Y24" s="17">
        <v>137.95345338466805</v>
      </c>
      <c r="Z24" s="17">
        <v>108.77099209175748</v>
      </c>
      <c r="AA24" s="17">
        <v>0</v>
      </c>
      <c r="AB24" s="17">
        <v>0</v>
      </c>
      <c r="AC24" s="17">
        <v>13.26475513314116</v>
      </c>
      <c r="AD24" s="17">
        <v>2.6529510266282315</v>
      </c>
      <c r="AE24" s="17">
        <v>21.017310653740008</v>
      </c>
      <c r="AF24" s="17">
        <v>0</v>
      </c>
      <c r="AG24" s="17">
        <v>0</v>
      </c>
      <c r="AH24" s="17">
        <v>0</v>
      </c>
      <c r="AI24" s="17"/>
    </row>
    <row r="25" spans="1:35" x14ac:dyDescent="0.2">
      <c r="A25" s="19">
        <f t="shared" si="1"/>
        <v>12</v>
      </c>
      <c r="B25" s="106" t="s">
        <v>191</v>
      </c>
      <c r="D25" s="17">
        <v>16855.932785702531</v>
      </c>
      <c r="F25" s="17"/>
      <c r="H25" s="17"/>
      <c r="J25" s="17">
        <f t="shared" si="0"/>
        <v>16855.932785702531</v>
      </c>
      <c r="L25" s="105" t="s">
        <v>443</v>
      </c>
      <c r="N25" s="17">
        <v>0</v>
      </c>
      <c r="O25" s="17">
        <v>0</v>
      </c>
      <c r="P25" s="17">
        <v>12805.152513468161</v>
      </c>
      <c r="Q25" s="17">
        <v>0</v>
      </c>
      <c r="R25" s="17">
        <v>0</v>
      </c>
      <c r="S25" s="17">
        <v>1339.100916441115</v>
      </c>
      <c r="T25" s="17">
        <v>0</v>
      </c>
      <c r="U25" s="17">
        <v>820.19931132018291</v>
      </c>
      <c r="V25" s="17">
        <v>0</v>
      </c>
      <c r="W25" s="17">
        <v>234.3426603771951</v>
      </c>
      <c r="X25" s="17">
        <v>0</v>
      </c>
      <c r="Y25" s="17">
        <v>870.41559568672471</v>
      </c>
      <c r="Z25" s="17">
        <v>686.28921967607141</v>
      </c>
      <c r="AA25" s="17">
        <v>0</v>
      </c>
      <c r="AB25" s="17">
        <v>0</v>
      </c>
      <c r="AC25" s="17">
        <v>83.69380727756969</v>
      </c>
      <c r="AD25" s="17">
        <v>16.738761455513938</v>
      </c>
      <c r="AE25" s="17">
        <v>0</v>
      </c>
      <c r="AF25" s="17">
        <v>0</v>
      </c>
      <c r="AG25" s="17">
        <v>0</v>
      </c>
      <c r="AH25" s="17">
        <v>0</v>
      </c>
      <c r="AI25" s="17"/>
    </row>
    <row r="26" spans="1:35" x14ac:dyDescent="0.2">
      <c r="A26" s="19">
        <f t="shared" si="1"/>
        <v>13</v>
      </c>
      <c r="B26" s="6" t="s">
        <v>392</v>
      </c>
      <c r="D26" s="17">
        <v>18339.883386175716</v>
      </c>
      <c r="F26" s="17"/>
      <c r="H26" s="17"/>
      <c r="J26" s="17">
        <f t="shared" si="0"/>
        <v>18339.883386175716</v>
      </c>
      <c r="L26" s="105" t="s">
        <v>444</v>
      </c>
      <c r="N26" s="17">
        <v>6109.8494661285158</v>
      </c>
      <c r="O26" s="17">
        <v>4392.5097389534067</v>
      </c>
      <c r="P26" s="17">
        <v>1954.9221330666451</v>
      </c>
      <c r="Q26" s="17">
        <v>0</v>
      </c>
      <c r="R26" s="17">
        <v>0</v>
      </c>
      <c r="S26" s="17">
        <v>2627.2817462933135</v>
      </c>
      <c r="T26" s="17">
        <v>53.007592705368651</v>
      </c>
      <c r="U26" s="17">
        <v>617.33088121575406</v>
      </c>
      <c r="V26" s="17">
        <v>38.800320629607974</v>
      </c>
      <c r="W26" s="17">
        <v>1797.4627720549252</v>
      </c>
      <c r="X26" s="17">
        <v>42.169262887028175</v>
      </c>
      <c r="Y26" s="17">
        <v>316.87152660528955</v>
      </c>
      <c r="Z26" s="17">
        <v>36.645485513303541</v>
      </c>
      <c r="AA26" s="17">
        <v>0</v>
      </c>
      <c r="AB26" s="17">
        <v>0</v>
      </c>
      <c r="AC26" s="17">
        <v>186.4513882223481</v>
      </c>
      <c r="AD26" s="17">
        <v>166.5810719002061</v>
      </c>
      <c r="AE26" s="17">
        <v>0</v>
      </c>
      <c r="AF26" s="17">
        <v>0</v>
      </c>
      <c r="AG26" s="17">
        <v>0</v>
      </c>
      <c r="AH26" s="17">
        <v>0</v>
      </c>
      <c r="AI26" s="17"/>
    </row>
    <row r="27" spans="1:35" ht="13.5" thickBot="1" x14ac:dyDescent="0.25">
      <c r="A27" s="19">
        <f t="shared" si="1"/>
        <v>14</v>
      </c>
      <c r="B27" s="6" t="s">
        <v>393</v>
      </c>
      <c r="D27" s="139">
        <f>SUM(D12:D26)</f>
        <v>2399359.0807846817</v>
      </c>
      <c r="F27" s="139">
        <f>SUM(F12:F26)</f>
        <v>11615.535133857922</v>
      </c>
      <c r="J27" s="139">
        <f>SUM(J12:J26)</f>
        <v>2387743.545650824</v>
      </c>
      <c r="N27" s="139">
        <f t="shared" ref="N27:AC27" si="2">SUM(N12:N26)</f>
        <v>1819374.5524817107</v>
      </c>
      <c r="O27" s="139">
        <f t="shared" si="2"/>
        <v>387095.97210660338</v>
      </c>
      <c r="P27" s="139">
        <f t="shared" si="2"/>
        <v>84731.330278988971</v>
      </c>
      <c r="Q27" s="139">
        <f t="shared" si="2"/>
        <v>0</v>
      </c>
      <c r="R27" s="139">
        <f t="shared" si="2"/>
        <v>0</v>
      </c>
      <c r="S27" s="139">
        <f t="shared" si="2"/>
        <v>40968.994762537681</v>
      </c>
      <c r="T27" s="139">
        <f t="shared" si="2"/>
        <v>378.56985680931632</v>
      </c>
      <c r="U27" s="139">
        <f t="shared" si="2"/>
        <v>11580.061703397279</v>
      </c>
      <c r="V27" s="139">
        <f t="shared" si="2"/>
        <v>649.22812626800783</v>
      </c>
      <c r="W27" s="139">
        <f t="shared" si="2"/>
        <v>38930.502851554993</v>
      </c>
      <c r="X27" s="139">
        <f t="shared" si="2"/>
        <v>1236.6947138369874</v>
      </c>
      <c r="Y27" s="139">
        <f t="shared" si="2"/>
        <v>4193.1774448077877</v>
      </c>
      <c r="Z27" s="139">
        <f t="shared" si="2"/>
        <v>2701.9814888981073</v>
      </c>
      <c r="AA27" s="139">
        <f t="shared" si="2"/>
        <v>0</v>
      </c>
      <c r="AB27" s="139">
        <f t="shared" si="2"/>
        <v>313.83230779949275</v>
      </c>
      <c r="AC27" s="139">
        <f t="shared" si="2"/>
        <v>2941.5434082797346</v>
      </c>
      <c r="AD27" s="139">
        <f>SUM(AD12:AD26)</f>
        <v>4241.6219425363615</v>
      </c>
      <c r="AE27" s="139">
        <f t="shared" ref="AE27:AH27" si="3">SUM(AE12:AE26)</f>
        <v>21.017310653740008</v>
      </c>
      <c r="AF27" s="139">
        <f t="shared" si="3"/>
        <v>0</v>
      </c>
      <c r="AG27" s="139">
        <f t="shared" si="3"/>
        <v>0</v>
      </c>
      <c r="AH27" s="139">
        <f t="shared" si="3"/>
        <v>0</v>
      </c>
    </row>
    <row r="28" spans="1:35" ht="13.5" thickTop="1" x14ac:dyDescent="0.2">
      <c r="D28" s="35"/>
      <c r="AE28" s="35"/>
    </row>
    <row r="29" spans="1:35" x14ac:dyDescent="0.2">
      <c r="D29" s="35"/>
      <c r="F29" s="35"/>
      <c r="J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5" x14ac:dyDescent="0.2">
      <c r="D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5" x14ac:dyDescent="0.2"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</row>
    <row r="32" spans="1:35" x14ac:dyDescent="0.2"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</row>
    <row r="33" spans="4:34" x14ac:dyDescent="0.2">
      <c r="D33" s="35"/>
      <c r="F33" s="35"/>
      <c r="H33" s="35"/>
      <c r="J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H33" s="35"/>
    </row>
    <row r="34" spans="4:34" x14ac:dyDescent="0.2">
      <c r="N34" s="35"/>
    </row>
    <row r="36" spans="4:34" x14ac:dyDescent="0.2">
      <c r="N36" s="35"/>
    </row>
  </sheetData>
  <mergeCells count="4">
    <mergeCell ref="A2:P2"/>
    <mergeCell ref="S2:AC2"/>
    <mergeCell ref="A3:P3"/>
    <mergeCell ref="S3:AC3"/>
  </mergeCells>
  <printOptions horizontalCentered="1"/>
  <pageMargins left="0.7" right="0.7" top="0.75" bottom="0.75" header="0.3" footer="0.3"/>
  <pageSetup scale="55" firstPageNumber="7" orientation="landscape" useFirstPageNumber="1" r:id="rId1"/>
  <headerFooter differentFirst="1">
    <oddHeader>&amp;R&amp;"Arial,Regular"&amp;10Filed: 2025-02-28
EB-2025-0064
Phase 3 Exhibit 7
Tab 3
Schedule 4
Attachment 8
Page 8 of 8</oddHeader>
    <firstHeader>&amp;R&amp;"Arial,Regular"&amp;10Filed: 2025-02-28
EB-2025-0064
Phase 3 Exhibit 7
Tab 3
Schedule 4
Attachment 8
Page &amp;P of 8</firstHeader>
  </headerFooter>
  <colBreaks count="1" manualBreakCount="1">
    <brk id="19" max="3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C4D5-E5B0-4916-8B3F-5595EDBC2B10}">
  <dimension ref="B2:T66"/>
  <sheetViews>
    <sheetView view="pageBreakPreview" zoomScale="60" zoomScaleNormal="60" zoomScalePageLayoutView="60" workbookViewId="0">
      <selection activeCell="Z41" sqref="Z40:Z41"/>
    </sheetView>
  </sheetViews>
  <sheetFormatPr defaultColWidth="9.140625" defaultRowHeight="12.75" x14ac:dyDescent="0.2"/>
  <cols>
    <col min="1" max="1" width="9.140625" style="6"/>
    <col min="2" max="2" width="5.7109375" style="19" customWidth="1"/>
    <col min="3" max="3" width="44.7109375" style="6" customWidth="1"/>
    <col min="4" max="4" width="1.7109375" style="6" customWidth="1"/>
    <col min="5" max="5" width="20.140625" style="6" customWidth="1"/>
    <col min="6" max="6" width="1.7109375" style="6" customWidth="1"/>
    <col min="7" max="7" width="20.140625" style="6" customWidth="1"/>
    <col min="8" max="8" width="1.7109375" style="6" customWidth="1"/>
    <col min="9" max="9" width="17.140625" style="6" customWidth="1"/>
    <col min="10" max="10" width="1.7109375" style="110" customWidth="1"/>
    <col min="11" max="11" width="26.85546875" style="19" customWidth="1"/>
    <col min="12" max="12" width="1.5703125" style="28" customWidth="1"/>
    <col min="13" max="13" width="17.140625" style="6" customWidth="1"/>
    <col min="14" max="14" width="1.7109375" style="110" customWidth="1"/>
    <col min="15" max="15" width="23.85546875" style="19" customWidth="1"/>
    <col min="16" max="16" width="1.7109375" style="28" customWidth="1"/>
    <col min="17" max="17" width="14.5703125" style="6" customWidth="1"/>
    <col min="18" max="18" width="15.42578125" style="6" customWidth="1"/>
    <col min="19" max="19" width="12.85546875" style="6" customWidth="1"/>
    <col min="20" max="20" width="11.28515625" style="6" bestFit="1" customWidth="1"/>
    <col min="21" max="16384" width="9.140625" style="6"/>
  </cols>
  <sheetData>
    <row r="2" spans="2:20" ht="15" customHeight="1" x14ac:dyDescent="0.2">
      <c r="B2" s="251" t="s">
        <v>326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20" ht="15" customHeight="1" x14ac:dyDescent="0.2">
      <c r="B3" s="251" t="s">
        <v>460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5" spans="2:20" x14ac:dyDescent="0.2">
      <c r="G5" s="19" t="s">
        <v>328</v>
      </c>
    </row>
    <row r="6" spans="2:20" x14ac:dyDescent="0.2">
      <c r="B6" s="19" t="s">
        <v>3</v>
      </c>
      <c r="E6" s="19" t="s">
        <v>328</v>
      </c>
      <c r="G6" s="19" t="s">
        <v>7</v>
      </c>
      <c r="I6" s="19" t="s">
        <v>329</v>
      </c>
      <c r="K6" s="19" t="s">
        <v>330</v>
      </c>
      <c r="L6" s="29"/>
      <c r="M6" s="19" t="s">
        <v>331</v>
      </c>
      <c r="O6" s="19" t="s">
        <v>87</v>
      </c>
      <c r="Q6" s="19"/>
      <c r="R6" s="19"/>
      <c r="S6" s="19"/>
    </row>
    <row r="7" spans="2:20" x14ac:dyDescent="0.2">
      <c r="B7" s="18" t="s">
        <v>5</v>
      </c>
      <c r="C7" s="101" t="s">
        <v>6</v>
      </c>
      <c r="E7" s="18" t="s">
        <v>332</v>
      </c>
      <c r="G7" s="18" t="s">
        <v>333</v>
      </c>
      <c r="I7" s="18" t="s">
        <v>85</v>
      </c>
      <c r="K7" s="18" t="s">
        <v>88</v>
      </c>
      <c r="L7" s="29"/>
      <c r="M7" s="18" t="s">
        <v>334</v>
      </c>
      <c r="O7" s="18" t="s">
        <v>88</v>
      </c>
      <c r="Q7" s="107" t="s">
        <v>335</v>
      </c>
      <c r="R7" s="107" t="s">
        <v>336</v>
      </c>
      <c r="S7" s="18" t="s">
        <v>337</v>
      </c>
      <c r="T7" s="18"/>
    </row>
    <row r="8" spans="2:20" x14ac:dyDescent="0.2">
      <c r="E8" s="103" t="s">
        <v>64</v>
      </c>
      <c r="G8" s="103" t="s">
        <v>13</v>
      </c>
      <c r="I8" s="103" t="s">
        <v>14</v>
      </c>
      <c r="K8" s="103" t="s">
        <v>15</v>
      </c>
      <c r="M8" s="103" t="s">
        <v>16</v>
      </c>
      <c r="O8" s="103" t="s">
        <v>65</v>
      </c>
      <c r="Q8" s="103" t="s">
        <v>66</v>
      </c>
      <c r="R8" s="103" t="s">
        <v>67</v>
      </c>
      <c r="S8" s="103" t="s">
        <v>68</v>
      </c>
    </row>
    <row r="9" spans="2:20" x14ac:dyDescent="0.2">
      <c r="E9" s="103"/>
      <c r="G9" s="103"/>
      <c r="I9" s="103"/>
      <c r="K9" s="103"/>
      <c r="M9" s="103"/>
      <c r="O9" s="103"/>
      <c r="Q9" s="111">
        <v>4</v>
      </c>
      <c r="R9" s="111">
        <v>6</v>
      </c>
      <c r="S9" s="111">
        <v>8</v>
      </c>
    </row>
    <row r="10" spans="2:20" x14ac:dyDescent="0.2">
      <c r="C10" s="11" t="s">
        <v>338</v>
      </c>
      <c r="Q10" s="28"/>
      <c r="R10" s="28"/>
      <c r="S10" s="28"/>
    </row>
    <row r="11" spans="2:20" x14ac:dyDescent="0.2">
      <c r="B11" s="19">
        <v>1</v>
      </c>
      <c r="C11" s="6" t="s">
        <v>339</v>
      </c>
      <c r="E11" s="10">
        <v>0</v>
      </c>
      <c r="F11" s="17"/>
      <c r="G11" s="10">
        <v>0</v>
      </c>
      <c r="I11" s="10">
        <v>0</v>
      </c>
      <c r="J11" s="6"/>
      <c r="L11" s="28">
        <v>0</v>
      </c>
      <c r="M11" s="17">
        <f>G11-I11</f>
        <v>0</v>
      </c>
      <c r="O11" s="19" t="s">
        <v>340</v>
      </c>
      <c r="P11" s="28">
        <v>2</v>
      </c>
      <c r="Q11" s="13">
        <v>0</v>
      </c>
      <c r="R11" s="13">
        <v>0</v>
      </c>
      <c r="S11" s="13">
        <v>0</v>
      </c>
      <c r="T11" s="35"/>
    </row>
    <row r="12" spans="2:20" x14ac:dyDescent="0.2">
      <c r="B12" s="19">
        <f>B11+1</f>
        <v>2</v>
      </c>
      <c r="C12" s="6" t="s">
        <v>341</v>
      </c>
      <c r="E12" s="10">
        <v>0</v>
      </c>
      <c r="F12" s="113"/>
      <c r="G12" s="10">
        <v>-7887.177485234075</v>
      </c>
      <c r="H12" s="28"/>
      <c r="I12" s="10">
        <v>0</v>
      </c>
      <c r="J12" s="6"/>
      <c r="L12" s="28">
        <v>0</v>
      </c>
      <c r="M12" s="17">
        <f>G12-I12</f>
        <v>-7887.177485234075</v>
      </c>
      <c r="O12" s="19" t="s">
        <v>342</v>
      </c>
      <c r="P12" s="28">
        <v>5</v>
      </c>
      <c r="Q12" s="13">
        <v>-7153.8946300222342</v>
      </c>
      <c r="R12" s="13">
        <v>-733.28285521184011</v>
      </c>
      <c r="S12" s="13">
        <v>0</v>
      </c>
      <c r="T12" s="35"/>
    </row>
    <row r="13" spans="2:20" x14ac:dyDescent="0.2">
      <c r="B13" s="19">
        <f t="shared" ref="B13:B17" si="0">B12+1</f>
        <v>3</v>
      </c>
      <c r="C13" s="6" t="s">
        <v>343</v>
      </c>
      <c r="E13" s="10">
        <v>0</v>
      </c>
      <c r="F13" s="17"/>
      <c r="G13" s="10">
        <v>0</v>
      </c>
      <c r="I13" s="10">
        <v>0</v>
      </c>
      <c r="J13" s="6"/>
      <c r="L13" s="28">
        <v>0</v>
      </c>
      <c r="M13" s="17">
        <f t="shared" ref="M13:M16" si="1">G13-I13</f>
        <v>0</v>
      </c>
      <c r="O13" s="19" t="s">
        <v>344</v>
      </c>
      <c r="P13" s="28">
        <v>11</v>
      </c>
      <c r="Q13" s="13">
        <v>0</v>
      </c>
      <c r="R13" s="13">
        <v>0</v>
      </c>
      <c r="S13" s="13">
        <v>0</v>
      </c>
      <c r="T13" s="35"/>
    </row>
    <row r="14" spans="2:20" x14ac:dyDescent="0.2">
      <c r="B14" s="19">
        <f t="shared" si="0"/>
        <v>4</v>
      </c>
      <c r="C14" s="6" t="s">
        <v>345</v>
      </c>
      <c r="E14" s="10">
        <v>0</v>
      </c>
      <c r="F14" s="17"/>
      <c r="G14" s="10">
        <v>-7449.4151202177454</v>
      </c>
      <c r="I14" s="10">
        <v>-7449.4151202177381</v>
      </c>
      <c r="J14" s="6"/>
      <c r="K14" s="19" t="s">
        <v>346</v>
      </c>
      <c r="L14" s="28">
        <v>17</v>
      </c>
      <c r="M14" s="17">
        <f t="shared" si="1"/>
        <v>-7.2759576141834259E-12</v>
      </c>
      <c r="O14" s="19" t="s">
        <v>347</v>
      </c>
      <c r="P14" s="28">
        <v>14</v>
      </c>
      <c r="Q14" s="13">
        <v>-5446.6389014705283</v>
      </c>
      <c r="R14" s="13">
        <v>-2002.7762187472169</v>
      </c>
      <c r="S14" s="13">
        <v>0</v>
      </c>
      <c r="T14" s="35"/>
    </row>
    <row r="15" spans="2:20" x14ac:dyDescent="0.2">
      <c r="B15" s="19">
        <f t="shared" si="0"/>
        <v>5</v>
      </c>
      <c r="C15" s="6" t="s">
        <v>348</v>
      </c>
      <c r="E15" s="10">
        <v>0</v>
      </c>
      <c r="F15" s="17"/>
      <c r="G15" s="10">
        <v>0</v>
      </c>
      <c r="I15" s="10">
        <v>0</v>
      </c>
      <c r="J15" s="6"/>
      <c r="L15" s="28">
        <v>0</v>
      </c>
      <c r="M15" s="17">
        <f t="shared" si="1"/>
        <v>0</v>
      </c>
      <c r="O15" s="19" t="s">
        <v>349</v>
      </c>
      <c r="P15" s="28">
        <v>20</v>
      </c>
      <c r="Q15" s="13">
        <v>0</v>
      </c>
      <c r="R15" s="13">
        <v>0</v>
      </c>
      <c r="S15" s="13">
        <v>0</v>
      </c>
      <c r="T15" s="35"/>
    </row>
    <row r="16" spans="2:20" x14ac:dyDescent="0.2">
      <c r="B16" s="19">
        <f t="shared" si="0"/>
        <v>6</v>
      </c>
      <c r="C16" s="6" t="s">
        <v>219</v>
      </c>
      <c r="E16" s="10">
        <v>20855.923243351954</v>
      </c>
      <c r="F16" s="17"/>
      <c r="G16" s="10">
        <v>15491.673288166032</v>
      </c>
      <c r="I16" s="10">
        <v>0</v>
      </c>
      <c r="J16" s="6"/>
      <c r="L16" s="28">
        <v>0</v>
      </c>
      <c r="M16" s="17">
        <f t="shared" si="1"/>
        <v>15491.673288166032</v>
      </c>
      <c r="O16" s="19" t="s">
        <v>350</v>
      </c>
      <c r="P16" s="28">
        <v>23</v>
      </c>
      <c r="Q16" s="13">
        <v>2849.7936423711335</v>
      </c>
      <c r="R16" s="13">
        <v>12641.879645794897</v>
      </c>
      <c r="S16" s="13">
        <v>0</v>
      </c>
      <c r="T16" s="35"/>
    </row>
    <row r="17" spans="2:20" x14ac:dyDescent="0.2">
      <c r="B17" s="19">
        <f t="shared" si="0"/>
        <v>7</v>
      </c>
      <c r="C17" s="6" t="s">
        <v>351</v>
      </c>
      <c r="E17" s="37">
        <f>SUM(E11:E16)</f>
        <v>20855.923243351954</v>
      </c>
      <c r="F17" s="17"/>
      <c r="G17" s="37">
        <f>SUM(G11:G16)</f>
        <v>155.08068271421143</v>
      </c>
      <c r="I17" s="37">
        <f>SUM(I11:I16)</f>
        <v>-7449.4151202177381</v>
      </c>
      <c r="J17" s="6"/>
      <c r="M17" s="36">
        <f>SUM(M11:M16)</f>
        <v>7604.4958029319496</v>
      </c>
      <c r="Q17" s="36">
        <f t="shared" ref="Q17:S17" si="2">SUM(Q11:Q16)</f>
        <v>-9750.7398891216289</v>
      </c>
      <c r="R17" s="36">
        <f t="shared" si="2"/>
        <v>9905.8205718358404</v>
      </c>
      <c r="S17" s="36">
        <f t="shared" si="2"/>
        <v>0</v>
      </c>
      <c r="T17" s="35"/>
    </row>
    <row r="18" spans="2:20" x14ac:dyDescent="0.2">
      <c r="E18" s="17"/>
      <c r="F18" s="17"/>
      <c r="G18" s="17"/>
      <c r="J18" s="6"/>
      <c r="Q18" s="17" t="s">
        <v>224</v>
      </c>
      <c r="R18" s="17"/>
      <c r="S18" s="17"/>
      <c r="T18" s="35"/>
    </row>
    <row r="19" spans="2:20" x14ac:dyDescent="0.2">
      <c r="C19" s="11" t="s">
        <v>352</v>
      </c>
      <c r="E19" s="17"/>
      <c r="F19" s="17"/>
      <c r="G19" s="17"/>
      <c r="J19" s="6"/>
      <c r="Q19" s="17"/>
      <c r="R19" s="17"/>
      <c r="S19" s="17"/>
      <c r="T19" s="35"/>
    </row>
    <row r="20" spans="2:20" x14ac:dyDescent="0.2">
      <c r="B20" s="19">
        <f>B17+1</f>
        <v>8</v>
      </c>
      <c r="C20" s="6" t="s">
        <v>353</v>
      </c>
      <c r="E20" s="10">
        <v>96004.225333664726</v>
      </c>
      <c r="F20" s="17"/>
      <c r="G20" s="10">
        <v>96004.225333664726</v>
      </c>
      <c r="I20" s="10">
        <v>0</v>
      </c>
      <c r="J20" s="6"/>
      <c r="L20" s="28">
        <v>0</v>
      </c>
      <c r="M20" s="17">
        <f>G20-I20</f>
        <v>96004.225333664726</v>
      </c>
      <c r="O20" s="19" t="s">
        <v>344</v>
      </c>
      <c r="P20" s="28">
        <v>11</v>
      </c>
      <c r="Q20" s="13">
        <v>16324.934403303363</v>
      </c>
      <c r="R20" s="13">
        <v>79679.290930361371</v>
      </c>
      <c r="S20" s="13">
        <v>0</v>
      </c>
      <c r="T20" s="35"/>
    </row>
    <row r="21" spans="2:20" x14ac:dyDescent="0.2">
      <c r="B21" s="19">
        <f>B20+1</f>
        <v>9</v>
      </c>
      <c r="C21" s="6" t="s">
        <v>354</v>
      </c>
      <c r="E21" s="10">
        <v>64332.828920156935</v>
      </c>
      <c r="F21" s="17"/>
      <c r="G21" s="10">
        <v>64332.828920156935</v>
      </c>
      <c r="I21" s="10">
        <v>39892.511527420931</v>
      </c>
      <c r="J21" s="6"/>
      <c r="K21" s="19" t="s">
        <v>355</v>
      </c>
      <c r="L21" s="28">
        <v>31</v>
      </c>
      <c r="M21" s="17">
        <f t="shared" ref="M21:M23" si="3">G21-I21</f>
        <v>24440.317392736004</v>
      </c>
      <c r="O21" s="19" t="s">
        <v>356</v>
      </c>
      <c r="P21" s="28">
        <v>28</v>
      </c>
      <c r="Q21" s="10">
        <v>12084.615650711734</v>
      </c>
      <c r="R21" s="10">
        <v>52248.213269445201</v>
      </c>
      <c r="S21" s="13">
        <v>0</v>
      </c>
      <c r="T21" s="35"/>
    </row>
    <row r="22" spans="2:20" x14ac:dyDescent="0.2">
      <c r="B22" s="19">
        <f t="shared" ref="B22:B24" si="4">B21+1</f>
        <v>10</v>
      </c>
      <c r="C22" s="6" t="s">
        <v>357</v>
      </c>
      <c r="E22" s="10">
        <v>5768.9625818688937</v>
      </c>
      <c r="F22" s="17"/>
      <c r="G22" s="10">
        <v>5768.9625818688937</v>
      </c>
      <c r="I22" s="10">
        <v>0</v>
      </c>
      <c r="J22" s="6"/>
      <c r="L22" s="28">
        <v>0</v>
      </c>
      <c r="M22" s="17">
        <f t="shared" si="3"/>
        <v>5768.9625818688937</v>
      </c>
      <c r="O22" s="19" t="s">
        <v>358</v>
      </c>
      <c r="P22" s="28">
        <v>34</v>
      </c>
      <c r="Q22" s="13">
        <v>940.68031530198107</v>
      </c>
      <c r="R22" s="13">
        <v>4368.2244235760718</v>
      </c>
      <c r="S22" s="13">
        <v>460.05784299084013</v>
      </c>
      <c r="T22" s="35"/>
    </row>
    <row r="23" spans="2:20" x14ac:dyDescent="0.2">
      <c r="B23" s="19">
        <f t="shared" si="4"/>
        <v>11</v>
      </c>
      <c r="C23" s="6" t="s">
        <v>359</v>
      </c>
      <c r="E23" s="10">
        <v>0</v>
      </c>
      <c r="F23" s="17"/>
      <c r="G23" s="10">
        <v>0</v>
      </c>
      <c r="I23" s="10">
        <v>0</v>
      </c>
      <c r="J23" s="6"/>
      <c r="L23" s="28">
        <v>0</v>
      </c>
      <c r="M23" s="17">
        <f t="shared" si="3"/>
        <v>0</v>
      </c>
      <c r="O23" s="19" t="s">
        <v>360</v>
      </c>
      <c r="P23" s="28">
        <v>37</v>
      </c>
      <c r="Q23" s="13">
        <v>0</v>
      </c>
      <c r="R23" s="13">
        <v>0</v>
      </c>
      <c r="S23" s="13">
        <v>0</v>
      </c>
      <c r="T23" s="35"/>
    </row>
    <row r="24" spans="2:20" x14ac:dyDescent="0.2">
      <c r="B24" s="19">
        <f t="shared" si="4"/>
        <v>12</v>
      </c>
      <c r="C24" s="6" t="s">
        <v>361</v>
      </c>
      <c r="E24" s="36">
        <f>SUM(E20:E23)</f>
        <v>166106.01683569056</v>
      </c>
      <c r="G24" s="36">
        <f>SUM(G20:G23)</f>
        <v>166106.01683569056</v>
      </c>
      <c r="I24" s="36">
        <f>SUM(I20:I23)</f>
        <v>39892.511527420931</v>
      </c>
      <c r="J24" s="6"/>
      <c r="K24" s="104"/>
      <c r="M24" s="36">
        <f>SUM(M20:M23)</f>
        <v>126213.50530826962</v>
      </c>
      <c r="Q24" s="36">
        <f t="shared" ref="Q24:S24" si="5">SUM(Q20:Q23)</f>
        <v>29350.23036931708</v>
      </c>
      <c r="R24" s="36">
        <f t="shared" si="5"/>
        <v>136295.72862338263</v>
      </c>
      <c r="S24" s="36">
        <f t="shared" si="5"/>
        <v>460.05784299084013</v>
      </c>
      <c r="T24" s="35"/>
    </row>
    <row r="25" spans="2:20" x14ac:dyDescent="0.2">
      <c r="E25" s="35"/>
      <c r="J25" s="6"/>
      <c r="Q25" s="17"/>
      <c r="R25" s="17"/>
      <c r="S25" s="17"/>
      <c r="T25" s="35"/>
    </row>
    <row r="26" spans="2:20" x14ac:dyDescent="0.2">
      <c r="C26" s="11" t="s">
        <v>362</v>
      </c>
      <c r="J26" s="6"/>
      <c r="Q26" s="17"/>
      <c r="R26" s="17"/>
      <c r="S26" s="17"/>
      <c r="T26" s="35"/>
    </row>
    <row r="27" spans="2:20" x14ac:dyDescent="0.2">
      <c r="B27" s="19">
        <f>B24+1</f>
        <v>13</v>
      </c>
      <c r="C27" s="6" t="s">
        <v>363</v>
      </c>
      <c r="E27" s="10">
        <v>12889.72691135346</v>
      </c>
      <c r="F27" s="17"/>
      <c r="G27" s="10">
        <v>12889.72691135346</v>
      </c>
      <c r="I27" s="10">
        <v>0</v>
      </c>
      <c r="J27" s="6"/>
      <c r="L27" s="28">
        <v>0</v>
      </c>
      <c r="M27" s="17">
        <f>G27-I27</f>
        <v>12889.72691135346</v>
      </c>
      <c r="O27" s="19" t="s">
        <v>364</v>
      </c>
      <c r="P27" s="28">
        <v>42</v>
      </c>
      <c r="Q27" s="13">
        <v>1027.3968883345722</v>
      </c>
      <c r="R27" s="13">
        <v>7179.1739335693392</v>
      </c>
      <c r="S27" s="13">
        <v>4683.1560894495487</v>
      </c>
      <c r="T27" s="35"/>
    </row>
    <row r="28" spans="2:20" x14ac:dyDescent="0.2">
      <c r="B28" s="19">
        <f>B27+1</f>
        <v>14</v>
      </c>
      <c r="C28" s="6" t="s">
        <v>365</v>
      </c>
      <c r="E28" s="10">
        <v>1418.3718363261085</v>
      </c>
      <c r="F28" s="17"/>
      <c r="G28" s="10">
        <v>1418.3718363261085</v>
      </c>
      <c r="I28" s="10">
        <v>0</v>
      </c>
      <c r="J28" s="6"/>
      <c r="L28" s="28">
        <v>0</v>
      </c>
      <c r="M28" s="17">
        <f t="shared" ref="M28:M33" si="6">G28-I28</f>
        <v>1418.3718363261085</v>
      </c>
      <c r="O28" s="19" t="s">
        <v>366</v>
      </c>
      <c r="P28" s="28">
        <v>45</v>
      </c>
      <c r="Q28" s="13">
        <v>135.75366221986275</v>
      </c>
      <c r="R28" s="13">
        <v>286.05282800224478</v>
      </c>
      <c r="S28" s="13">
        <v>996.56534610400081</v>
      </c>
      <c r="T28" s="35"/>
    </row>
    <row r="29" spans="2:20" x14ac:dyDescent="0.2">
      <c r="B29" s="19">
        <f t="shared" ref="B29:B34" si="7">B28+1</f>
        <v>15</v>
      </c>
      <c r="C29" s="6" t="s">
        <v>367</v>
      </c>
      <c r="E29" s="10">
        <v>46033.650718814592</v>
      </c>
      <c r="F29" s="17"/>
      <c r="G29" s="10">
        <v>46033.650718814592</v>
      </c>
      <c r="I29" s="10">
        <v>0</v>
      </c>
      <c r="J29" s="6"/>
      <c r="L29" s="28">
        <v>0</v>
      </c>
      <c r="M29" s="17">
        <f t="shared" si="6"/>
        <v>46033.650718814592</v>
      </c>
      <c r="O29" s="19" t="s">
        <v>368</v>
      </c>
      <c r="P29" s="28">
        <v>48</v>
      </c>
      <c r="Q29" s="13">
        <v>5975.1599630035262</v>
      </c>
      <c r="R29" s="13">
        <v>16407.221259188133</v>
      </c>
      <c r="S29" s="13">
        <v>23651.269496622928</v>
      </c>
      <c r="T29" s="35"/>
    </row>
    <row r="30" spans="2:20" x14ac:dyDescent="0.2">
      <c r="B30" s="19">
        <f t="shared" si="7"/>
        <v>16</v>
      </c>
      <c r="C30" s="6" t="s">
        <v>369</v>
      </c>
      <c r="E30" s="10">
        <v>229743.82612937456</v>
      </c>
      <c r="F30" s="17"/>
      <c r="G30" s="10">
        <v>229743.82612937456</v>
      </c>
      <c r="I30" s="10">
        <v>0</v>
      </c>
      <c r="J30" s="6"/>
      <c r="L30" s="28">
        <v>0</v>
      </c>
      <c r="M30" s="17">
        <f t="shared" si="6"/>
        <v>229743.82612937456</v>
      </c>
      <c r="O30" s="19" t="s">
        <v>370</v>
      </c>
      <c r="P30" s="28">
        <v>51</v>
      </c>
      <c r="Q30" s="13">
        <v>22094.044389053375</v>
      </c>
      <c r="R30" s="13">
        <v>141086.42307606991</v>
      </c>
      <c r="S30" s="13">
        <v>66563.358664251267</v>
      </c>
      <c r="T30" s="35"/>
    </row>
    <row r="31" spans="2:20" x14ac:dyDescent="0.2">
      <c r="B31" s="19">
        <f t="shared" si="7"/>
        <v>17</v>
      </c>
      <c r="C31" s="6" t="s">
        <v>371</v>
      </c>
      <c r="E31" s="10">
        <v>30569.722628306641</v>
      </c>
      <c r="F31" s="17"/>
      <c r="G31" s="10">
        <v>30569.722628306641</v>
      </c>
      <c r="I31" s="10">
        <v>0</v>
      </c>
      <c r="J31" s="6"/>
      <c r="L31" s="28">
        <v>0</v>
      </c>
      <c r="M31" s="17">
        <f t="shared" si="6"/>
        <v>30569.722628306641</v>
      </c>
      <c r="O31" s="19" t="s">
        <v>372</v>
      </c>
      <c r="P31" s="28">
        <v>54</v>
      </c>
      <c r="Q31" s="13">
        <v>0</v>
      </c>
      <c r="R31" s="13">
        <v>12227.889051322658</v>
      </c>
      <c r="S31" s="13">
        <v>18341.833576983983</v>
      </c>
      <c r="T31" s="35"/>
    </row>
    <row r="32" spans="2:20" x14ac:dyDescent="0.2">
      <c r="B32" s="19">
        <f t="shared" si="7"/>
        <v>18</v>
      </c>
      <c r="C32" s="6" t="s">
        <v>373</v>
      </c>
      <c r="E32" s="10">
        <v>51853.787662642455</v>
      </c>
      <c r="F32" s="17"/>
      <c r="G32" s="10">
        <v>51853.787662642455</v>
      </c>
      <c r="I32" s="10">
        <v>0</v>
      </c>
      <c r="J32" s="6"/>
      <c r="L32" s="28">
        <v>0</v>
      </c>
      <c r="M32" s="17">
        <f t="shared" si="6"/>
        <v>51853.787662642455</v>
      </c>
      <c r="O32" s="19" t="s">
        <v>374</v>
      </c>
      <c r="P32" s="28">
        <v>57</v>
      </c>
      <c r="Q32" s="13">
        <v>0</v>
      </c>
      <c r="R32" s="13">
        <v>51853.787662642455</v>
      </c>
      <c r="S32" s="13">
        <v>0</v>
      </c>
      <c r="T32" s="35"/>
    </row>
    <row r="33" spans="2:20" x14ac:dyDescent="0.2">
      <c r="B33" s="19">
        <f t="shared" si="7"/>
        <v>19</v>
      </c>
      <c r="C33" s="6" t="s">
        <v>375</v>
      </c>
      <c r="E33" s="10">
        <v>0</v>
      </c>
      <c r="F33" s="17"/>
      <c r="G33" s="10">
        <v>0</v>
      </c>
      <c r="I33" s="10">
        <v>0</v>
      </c>
      <c r="J33" s="6"/>
      <c r="K33" s="19" t="s">
        <v>376</v>
      </c>
      <c r="L33" s="28">
        <v>60</v>
      </c>
      <c r="M33" s="17">
        <f t="shared" si="6"/>
        <v>0</v>
      </c>
      <c r="O33" s="19" t="s">
        <v>377</v>
      </c>
      <c r="P33" s="28">
        <v>63</v>
      </c>
      <c r="Q33" s="13">
        <v>0</v>
      </c>
      <c r="R33" s="13">
        <v>0</v>
      </c>
      <c r="S33" s="13">
        <v>0</v>
      </c>
      <c r="T33" s="35"/>
    </row>
    <row r="34" spans="2:20" x14ac:dyDescent="0.2">
      <c r="B34" s="19">
        <f t="shared" si="7"/>
        <v>20</v>
      </c>
      <c r="C34" s="6" t="s">
        <v>378</v>
      </c>
      <c r="E34" s="36">
        <f>SUM(E27:E33)</f>
        <v>372509.08588681789</v>
      </c>
      <c r="G34" s="36">
        <f>SUM(G27:G33)</f>
        <v>372509.08588681789</v>
      </c>
      <c r="I34" s="36">
        <f>SUM(I27:I33)</f>
        <v>0</v>
      </c>
      <c r="J34" s="6"/>
      <c r="M34" s="36">
        <f>SUM(M27:M33)</f>
        <v>372509.08588681789</v>
      </c>
      <c r="Q34" s="36">
        <f t="shared" ref="Q34:S34" si="8">SUM(Q27:Q33)</f>
        <v>29232.354902611336</v>
      </c>
      <c r="R34" s="36">
        <f t="shared" si="8"/>
        <v>229040.54781079473</v>
      </c>
      <c r="S34" s="36">
        <f t="shared" si="8"/>
        <v>114236.18317341173</v>
      </c>
      <c r="T34" s="35"/>
    </row>
    <row r="35" spans="2:20" x14ac:dyDescent="0.2">
      <c r="E35" s="35"/>
      <c r="J35" s="6"/>
      <c r="Q35" s="17"/>
      <c r="R35" s="17"/>
      <c r="S35" s="17"/>
    </row>
    <row r="36" spans="2:20" x14ac:dyDescent="0.2">
      <c r="C36" s="11" t="s">
        <v>379</v>
      </c>
      <c r="J36" s="6"/>
      <c r="Q36" s="17"/>
      <c r="R36" s="17"/>
      <c r="S36" s="17"/>
    </row>
    <row r="37" spans="2:20" x14ac:dyDescent="0.2">
      <c r="B37" s="19">
        <f>B34+1</f>
        <v>21</v>
      </c>
      <c r="C37" s="6" t="s">
        <v>380</v>
      </c>
      <c r="E37" s="10">
        <v>300696.92396947311</v>
      </c>
      <c r="F37" s="17"/>
      <c r="G37" s="10">
        <v>300696.92396947311</v>
      </c>
      <c r="I37" s="10">
        <v>0</v>
      </c>
      <c r="J37" s="17"/>
      <c r="K37" s="105"/>
      <c r="L37" s="110">
        <v>0</v>
      </c>
      <c r="M37" s="17">
        <f t="shared" ref="M37:M51" si="9">G37-I37</f>
        <v>300696.92396947311</v>
      </c>
      <c r="O37" s="19" t="s">
        <v>461</v>
      </c>
      <c r="P37" s="28">
        <v>68</v>
      </c>
      <c r="Q37" s="48"/>
      <c r="R37" s="48"/>
      <c r="S37" s="48"/>
      <c r="T37" s="35"/>
    </row>
    <row r="38" spans="2:20" x14ac:dyDescent="0.2">
      <c r="B38" s="19">
        <f>B37+1</f>
        <v>22</v>
      </c>
      <c r="C38" s="6" t="s">
        <v>381</v>
      </c>
      <c r="E38" s="10">
        <v>57512.664971773804</v>
      </c>
      <c r="F38" s="17"/>
      <c r="G38" s="10">
        <v>57512.664971773804</v>
      </c>
      <c r="I38" s="10">
        <v>0</v>
      </c>
      <c r="J38" s="17"/>
      <c r="K38" s="105"/>
      <c r="L38" s="110">
        <v>0</v>
      </c>
      <c r="M38" s="17">
        <f t="shared" si="9"/>
        <v>57512.664971773804</v>
      </c>
      <c r="O38" s="19" t="s">
        <v>462</v>
      </c>
      <c r="P38" s="28">
        <v>71</v>
      </c>
      <c r="Q38" s="48"/>
      <c r="R38" s="48"/>
      <c r="S38" s="48"/>
      <c r="T38" s="35"/>
    </row>
    <row r="39" spans="2:20" x14ac:dyDescent="0.2">
      <c r="B39" s="19">
        <f>B38+1</f>
        <v>23</v>
      </c>
      <c r="C39" s="6" t="s">
        <v>382</v>
      </c>
      <c r="E39" s="10">
        <v>306243.27582367021</v>
      </c>
      <c r="F39" s="17"/>
      <c r="G39" s="10">
        <v>305683.4115939769</v>
      </c>
      <c r="I39" s="10">
        <v>0</v>
      </c>
      <c r="J39" s="17"/>
      <c r="K39" s="105"/>
      <c r="L39" s="110">
        <v>0</v>
      </c>
      <c r="M39" s="17">
        <f t="shared" si="9"/>
        <v>305683.4115939769</v>
      </c>
      <c r="O39" s="19" t="s">
        <v>463</v>
      </c>
      <c r="P39" s="28">
        <v>74</v>
      </c>
      <c r="Q39" s="48"/>
      <c r="R39" s="48"/>
      <c r="S39" s="48"/>
      <c r="T39" s="35"/>
    </row>
    <row r="40" spans="2:20" x14ac:dyDescent="0.2">
      <c r="C40" s="6" t="s">
        <v>383</v>
      </c>
      <c r="E40" s="10">
        <v>0</v>
      </c>
      <c r="F40" s="17"/>
      <c r="G40" s="10">
        <v>0</v>
      </c>
      <c r="I40" s="10">
        <v>0</v>
      </c>
      <c r="J40" s="17"/>
      <c r="K40" s="105"/>
      <c r="L40" s="110">
        <v>0</v>
      </c>
      <c r="M40" s="17"/>
      <c r="Q40" s="48"/>
      <c r="R40" s="48"/>
      <c r="S40" s="48"/>
      <c r="T40" s="35"/>
    </row>
    <row r="41" spans="2:20" x14ac:dyDescent="0.2">
      <c r="B41" s="19">
        <f>B39+1</f>
        <v>24</v>
      </c>
      <c r="C41" s="106" t="s">
        <v>384</v>
      </c>
      <c r="E41" s="10">
        <v>150927.52203758305</v>
      </c>
      <c r="F41" s="17"/>
      <c r="G41" s="10">
        <v>150927.52203758305</v>
      </c>
      <c r="I41" s="10">
        <v>0</v>
      </c>
      <c r="J41" s="17"/>
      <c r="K41" s="105"/>
      <c r="L41" s="110">
        <v>0</v>
      </c>
      <c r="M41" s="17">
        <f t="shared" si="9"/>
        <v>150927.52203758305</v>
      </c>
      <c r="O41" s="19" t="s">
        <v>464</v>
      </c>
      <c r="P41" s="28">
        <v>77</v>
      </c>
      <c r="Q41" s="48"/>
      <c r="R41" s="48"/>
      <c r="S41" s="48"/>
      <c r="T41" s="35"/>
    </row>
    <row r="42" spans="2:20" x14ac:dyDescent="0.2">
      <c r="B42" s="19">
        <f t="shared" ref="B42:B52" si="10">B41+1</f>
        <v>25</v>
      </c>
      <c r="C42" s="106" t="s">
        <v>385</v>
      </c>
      <c r="E42" s="10">
        <v>65848.377147061197</v>
      </c>
      <c r="F42" s="17"/>
      <c r="G42" s="10">
        <v>65848.377147061197</v>
      </c>
      <c r="I42" s="10">
        <v>0</v>
      </c>
      <c r="J42" s="17"/>
      <c r="K42" s="105"/>
      <c r="L42" s="110">
        <v>0</v>
      </c>
      <c r="M42" s="17">
        <f t="shared" si="9"/>
        <v>65848.377147061197</v>
      </c>
      <c r="O42" s="19" t="s">
        <v>465</v>
      </c>
      <c r="P42" s="28">
        <v>80</v>
      </c>
      <c r="Q42" s="48"/>
      <c r="R42" s="48"/>
      <c r="S42" s="48"/>
      <c r="T42" s="35"/>
    </row>
    <row r="43" spans="2:20" x14ac:dyDescent="0.2">
      <c r="B43" s="19">
        <f t="shared" si="10"/>
        <v>26</v>
      </c>
      <c r="C43" s="6" t="s">
        <v>386</v>
      </c>
      <c r="E43" s="10">
        <v>407980.07155946712</v>
      </c>
      <c r="F43" s="17"/>
      <c r="G43" s="10">
        <v>407234.215351263</v>
      </c>
      <c r="I43" s="10">
        <v>0</v>
      </c>
      <c r="J43" s="17"/>
      <c r="K43" s="105"/>
      <c r="L43" s="110">
        <v>0</v>
      </c>
      <c r="M43" s="17">
        <f t="shared" si="9"/>
        <v>407234.215351263</v>
      </c>
      <c r="O43" s="19" t="s">
        <v>466</v>
      </c>
      <c r="P43" s="28">
        <v>83</v>
      </c>
      <c r="Q43" s="48"/>
      <c r="R43" s="48"/>
      <c r="S43" s="48"/>
      <c r="T43" s="35"/>
    </row>
    <row r="44" spans="2:20" x14ac:dyDescent="0.2">
      <c r="B44" s="19">
        <f t="shared" si="10"/>
        <v>27</v>
      </c>
      <c r="C44" s="6" t="s">
        <v>387</v>
      </c>
      <c r="E44" s="10">
        <v>583743.7291515196</v>
      </c>
      <c r="F44" s="17"/>
      <c r="G44" s="10">
        <v>582676.54740726517</v>
      </c>
      <c r="I44" s="10">
        <v>0</v>
      </c>
      <c r="J44" s="17"/>
      <c r="K44" s="105"/>
      <c r="L44" s="110">
        <v>0</v>
      </c>
      <c r="M44" s="17">
        <f t="shared" si="9"/>
        <v>582676.54740726517</v>
      </c>
      <c r="O44" s="19" t="s">
        <v>467</v>
      </c>
      <c r="P44" s="28">
        <v>86</v>
      </c>
      <c r="Q44" s="48"/>
      <c r="R44" s="48"/>
      <c r="S44" s="48"/>
      <c r="T44" s="35"/>
    </row>
    <row r="45" spans="2:20" x14ac:dyDescent="0.2">
      <c r="B45" s="19">
        <f t="shared" si="10"/>
        <v>28</v>
      </c>
      <c r="C45" s="6" t="s">
        <v>388</v>
      </c>
      <c r="E45" s="10">
        <v>293237.9955716416</v>
      </c>
      <c r="F45" s="17"/>
      <c r="G45" s="10">
        <v>292701.90718221996</v>
      </c>
      <c r="I45" s="10">
        <v>0</v>
      </c>
      <c r="J45" s="17"/>
      <c r="K45" s="105"/>
      <c r="L45" s="110">
        <v>0</v>
      </c>
      <c r="M45" s="17">
        <f t="shared" si="9"/>
        <v>292701.90718221996</v>
      </c>
      <c r="O45" s="19" t="s">
        <v>468</v>
      </c>
      <c r="P45" s="28">
        <v>89</v>
      </c>
      <c r="Q45" s="48"/>
      <c r="R45" s="48"/>
      <c r="S45" s="48"/>
      <c r="T45" s="35"/>
    </row>
    <row r="46" spans="2:20" x14ac:dyDescent="0.2">
      <c r="B46" s="19">
        <f t="shared" si="10"/>
        <v>29</v>
      </c>
      <c r="C46" s="6" t="s">
        <v>389</v>
      </c>
      <c r="E46" s="10">
        <v>48458.119684596852</v>
      </c>
      <c r="F46" s="17"/>
      <c r="G46" s="10">
        <v>45349.940922692105</v>
      </c>
      <c r="I46" s="10">
        <v>0</v>
      </c>
      <c r="J46" s="17"/>
      <c r="K46" s="105"/>
      <c r="L46" s="110">
        <v>0</v>
      </c>
      <c r="M46" s="17">
        <f t="shared" si="9"/>
        <v>45349.940922692105</v>
      </c>
      <c r="O46" s="19" t="s">
        <v>469</v>
      </c>
      <c r="P46" s="28">
        <v>92</v>
      </c>
      <c r="Q46" s="48"/>
      <c r="R46" s="48"/>
      <c r="S46" s="48"/>
      <c r="T46" s="35"/>
    </row>
    <row r="47" spans="2:20" x14ac:dyDescent="0.2">
      <c r="C47" s="6" t="s">
        <v>390</v>
      </c>
      <c r="E47" s="10">
        <v>0</v>
      </c>
      <c r="F47" s="17"/>
      <c r="G47" s="10">
        <v>0</v>
      </c>
      <c r="I47" s="10">
        <v>0</v>
      </c>
      <c r="J47" s="17"/>
      <c r="K47" s="105"/>
      <c r="L47" s="110">
        <v>0</v>
      </c>
      <c r="M47" s="17"/>
      <c r="O47" s="1"/>
      <c r="Q47" s="48"/>
      <c r="R47" s="48"/>
      <c r="S47" s="48"/>
      <c r="T47" s="35"/>
    </row>
    <row r="48" spans="2:20" x14ac:dyDescent="0.2">
      <c r="B48" s="19">
        <f>B46+1</f>
        <v>30</v>
      </c>
      <c r="C48" s="106" t="s">
        <v>193</v>
      </c>
      <c r="E48" s="10">
        <v>12619.21223901281</v>
      </c>
      <c r="G48" s="10">
        <v>12619.21223901281</v>
      </c>
      <c r="I48" s="10">
        <v>0</v>
      </c>
      <c r="J48" s="6"/>
      <c r="L48" s="110">
        <v>0</v>
      </c>
      <c r="M48" s="17">
        <f t="shared" si="9"/>
        <v>12619.21223901281</v>
      </c>
      <c r="O48" s="19" t="s">
        <v>470</v>
      </c>
      <c r="P48" s="28">
        <v>95</v>
      </c>
      <c r="Q48" s="48"/>
      <c r="R48" s="48"/>
      <c r="S48" s="48"/>
      <c r="T48" s="35"/>
    </row>
    <row r="49" spans="2:20" x14ac:dyDescent="0.2">
      <c r="B49" s="19">
        <f t="shared" si="10"/>
        <v>31</v>
      </c>
      <c r="C49" s="106" t="s">
        <v>29</v>
      </c>
      <c r="E49" s="10">
        <v>191117.96744973469</v>
      </c>
      <c r="G49" s="10">
        <v>132202.55170421681</v>
      </c>
      <c r="I49" s="10">
        <v>11615.535133857922</v>
      </c>
      <c r="J49" s="6"/>
      <c r="K49" s="19" t="s">
        <v>391</v>
      </c>
      <c r="L49" s="110">
        <v>0</v>
      </c>
      <c r="M49" s="17">
        <f t="shared" si="9"/>
        <v>120587.01657035889</v>
      </c>
      <c r="O49" s="19" t="s">
        <v>471</v>
      </c>
      <c r="P49" s="28">
        <v>98</v>
      </c>
      <c r="Q49" s="48"/>
      <c r="R49" s="48"/>
      <c r="S49" s="48"/>
      <c r="T49" s="35"/>
    </row>
    <row r="50" spans="2:20" x14ac:dyDescent="0.2">
      <c r="B50" s="19">
        <f t="shared" si="10"/>
        <v>32</v>
      </c>
      <c r="C50" s="106" t="s">
        <v>191</v>
      </c>
      <c r="E50" s="10">
        <v>16855.932785702535</v>
      </c>
      <c r="G50" s="10">
        <v>16855.932785702535</v>
      </c>
      <c r="I50" s="10">
        <v>0</v>
      </c>
      <c r="J50" s="6"/>
      <c r="L50" s="110">
        <v>0</v>
      </c>
      <c r="M50" s="17">
        <f t="shared" si="9"/>
        <v>16855.932785702535</v>
      </c>
      <c r="O50" s="19" t="s">
        <v>472</v>
      </c>
      <c r="P50" s="28">
        <v>101</v>
      </c>
      <c r="Q50" s="48"/>
      <c r="R50" s="48"/>
      <c r="S50" s="48"/>
      <c r="T50" s="35"/>
    </row>
    <row r="51" spans="2:20" x14ac:dyDescent="0.2">
      <c r="B51" s="19">
        <f t="shared" si="10"/>
        <v>33</v>
      </c>
      <c r="C51" s="6" t="s">
        <v>392</v>
      </c>
      <c r="E51" s="10">
        <v>0</v>
      </c>
      <c r="G51" s="10">
        <v>0</v>
      </c>
      <c r="I51" s="10">
        <v>0</v>
      </c>
      <c r="J51" s="6"/>
      <c r="L51" s="110">
        <v>0</v>
      </c>
      <c r="M51" s="17">
        <f t="shared" si="9"/>
        <v>0</v>
      </c>
      <c r="O51" s="19" t="s">
        <v>473</v>
      </c>
      <c r="P51" s="28">
        <v>104</v>
      </c>
      <c r="Q51" s="48"/>
      <c r="R51" s="48"/>
      <c r="S51" s="48"/>
      <c r="T51" s="35"/>
    </row>
    <row r="52" spans="2:20" x14ac:dyDescent="0.2">
      <c r="B52" s="19">
        <f t="shared" si="10"/>
        <v>34</v>
      </c>
      <c r="C52" s="6" t="s">
        <v>393</v>
      </c>
      <c r="E52" s="36">
        <f>SUM(E37:E51)</f>
        <v>2435241.7923912364</v>
      </c>
      <c r="G52" s="36">
        <f>SUM(G37:G51)</f>
        <v>2370309.2073122398</v>
      </c>
      <c r="I52" s="36">
        <f>SUM(I37:I51)</f>
        <v>11615.535133857922</v>
      </c>
      <c r="J52" s="6"/>
      <c r="M52" s="36">
        <f>SUM(M37:M51)</f>
        <v>2358693.6721783821</v>
      </c>
      <c r="Q52" s="35"/>
      <c r="R52" s="35"/>
      <c r="S52" s="35"/>
      <c r="T52" s="35"/>
    </row>
    <row r="53" spans="2:20" x14ac:dyDescent="0.2">
      <c r="E53" s="35"/>
      <c r="G53" s="35"/>
      <c r="J53" s="6"/>
    </row>
    <row r="54" spans="2:20" ht="13.5" thickBot="1" x14ac:dyDescent="0.25">
      <c r="B54" s="19">
        <f>B52+1</f>
        <v>35</v>
      </c>
      <c r="C54" s="6" t="s">
        <v>394</v>
      </c>
      <c r="E54" s="39">
        <f>E17+E24+E34+E52</f>
        <v>2994712.818357097</v>
      </c>
      <c r="G54" s="39">
        <f>G17+G24+G34+G52</f>
        <v>2909079.3907174626</v>
      </c>
      <c r="I54" s="39">
        <f>I17+I24+I34+I52</f>
        <v>44058.631541061113</v>
      </c>
      <c r="J54" s="6"/>
      <c r="M54" s="39">
        <f>M17+M24+M34+M52</f>
        <v>2865020.7591764014</v>
      </c>
      <c r="Q54" s="35"/>
      <c r="R54" s="35"/>
      <c r="S54" s="35"/>
      <c r="T54" s="35"/>
    </row>
    <row r="55" spans="2:20" ht="13.5" thickTop="1" x14ac:dyDescent="0.2">
      <c r="E55" s="35"/>
      <c r="G55" s="35"/>
      <c r="Q55" s="35"/>
      <c r="R55" s="35"/>
      <c r="S55" s="35"/>
    </row>
    <row r="56" spans="2:20" x14ac:dyDescent="0.2">
      <c r="E56" s="35"/>
      <c r="G56" s="35"/>
      <c r="I56" s="35"/>
      <c r="M56" s="35"/>
      <c r="O56" s="1"/>
      <c r="Q56" s="35"/>
      <c r="R56" s="35"/>
      <c r="S56" s="35"/>
    </row>
    <row r="57" spans="2:20" x14ac:dyDescent="0.2">
      <c r="B57" s="19" t="s">
        <v>395</v>
      </c>
      <c r="O57" s="1"/>
    </row>
    <row r="58" spans="2:20" x14ac:dyDescent="0.2">
      <c r="B58" s="103" t="s">
        <v>396</v>
      </c>
      <c r="C58" s="6" t="s">
        <v>474</v>
      </c>
    </row>
    <row r="60" spans="2:20" x14ac:dyDescent="0.2">
      <c r="O60" s="1"/>
    </row>
    <row r="63" spans="2:20" x14ac:dyDescent="0.2">
      <c r="O63" s="1"/>
    </row>
    <row r="65" spans="15:15" x14ac:dyDescent="0.2">
      <c r="O65" s="1"/>
    </row>
    <row r="66" spans="15:15" x14ac:dyDescent="0.2">
      <c r="O66" s="1"/>
    </row>
  </sheetData>
  <mergeCells count="2">
    <mergeCell ref="B2:S2"/>
    <mergeCell ref="B3:S3"/>
  </mergeCells>
  <printOptions horizontalCentered="1"/>
  <pageMargins left="0.7" right="0.7" top="0.75" bottom="0.75" header="0.3" footer="0.3"/>
  <pageSetup scale="52" orientation="landscape" r:id="rId1"/>
  <headerFooter>
    <oddHeader xml:space="preserve">&amp;R&amp;"Arial,Regular"&amp;10Filed: 2025-02-28
EB-2025-0064
Phase 3 Exhibit 7
Tab 3
Schedule 4
Attachment 9
Page 1 of 8
</oddHeader>
  </headerFooter>
  <colBreaks count="1" manualBreakCount="1">
    <brk id="20" max="7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F4DF-12D4-4A92-BFFA-D82918483CC8}">
  <dimension ref="A1:AD59"/>
  <sheetViews>
    <sheetView view="pageBreakPreview" zoomScale="60" zoomScaleNormal="60" workbookViewId="0">
      <selection activeCell="Z41" sqref="Z40:Z41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1.42578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28515625" style="6" customWidth="1"/>
    <col min="21" max="29" width="10.7109375" style="6" customWidth="1"/>
    <col min="30" max="16384" width="9.140625" style="6"/>
  </cols>
  <sheetData>
    <row r="1" spans="1:30" ht="45" customHeight="1" x14ac:dyDescent="0.2"/>
    <row r="2" spans="1:30" ht="1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 t="s">
        <v>0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30" ht="15" customHeight="1" x14ac:dyDescent="0.2">
      <c r="A3" s="251" t="s">
        <v>475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 t="s">
        <v>476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5" spans="1:30" x14ac:dyDescent="0.2">
      <c r="D5" s="19" t="s">
        <v>328</v>
      </c>
    </row>
    <row r="6" spans="1:30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</row>
    <row r="7" spans="1:30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8" t="s">
        <v>413</v>
      </c>
      <c r="AC7" s="18" t="s">
        <v>414</v>
      </c>
    </row>
    <row r="8" spans="1:30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</row>
    <row r="10" spans="1:30" x14ac:dyDescent="0.2">
      <c r="B10" s="11" t="s">
        <v>338</v>
      </c>
    </row>
    <row r="11" spans="1:30" x14ac:dyDescent="0.2">
      <c r="A11" s="19">
        <v>1</v>
      </c>
      <c r="B11" s="6" t="s">
        <v>339</v>
      </c>
      <c r="D11" s="17">
        <f>'Attach 9 p.1'!Q11</f>
        <v>0</v>
      </c>
      <c r="F11" s="17">
        <v>0</v>
      </c>
      <c r="I11" s="28">
        <v>0</v>
      </c>
      <c r="J11" s="17">
        <f>D11-F11</f>
        <v>0</v>
      </c>
      <c r="L11" s="19" t="s">
        <v>415</v>
      </c>
      <c r="M11" s="28" t="e">
        <v>#N/A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341</v>
      </c>
      <c r="D12" s="17">
        <f>'Attach 9 p.1'!Q12</f>
        <v>-7153.8946300222342</v>
      </c>
      <c r="E12" s="28"/>
      <c r="F12" s="17">
        <v>0</v>
      </c>
      <c r="I12" s="28">
        <v>0</v>
      </c>
      <c r="J12" s="17">
        <f>D12-F12</f>
        <v>-7153.8946300222342</v>
      </c>
      <c r="L12" s="19" t="s">
        <v>416</v>
      </c>
      <c r="M12" s="28" t="e">
        <v>#N/A</v>
      </c>
      <c r="N12" s="17">
        <v>-3886.181145615868</v>
      </c>
      <c r="O12" s="17">
        <v>-2683.7763645722011</v>
      </c>
      <c r="P12" s="17">
        <v>-235.40859326291914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-0.1465942004024873</v>
      </c>
      <c r="Z12" s="17">
        <v>0</v>
      </c>
      <c r="AA12" s="17">
        <v>-77.346810925653344</v>
      </c>
      <c r="AB12" s="17">
        <v>-271.03512144518686</v>
      </c>
      <c r="AC12" s="17">
        <v>0</v>
      </c>
      <c r="AD12" s="35"/>
    </row>
    <row r="13" spans="1:30" x14ac:dyDescent="0.2">
      <c r="A13" s="19">
        <f t="shared" ref="A13:A17" si="0">A12+1</f>
        <v>3</v>
      </c>
      <c r="B13" s="6" t="s">
        <v>343</v>
      </c>
      <c r="D13" s="17">
        <f>'Attach 9 p.1'!Q13</f>
        <v>0</v>
      </c>
      <c r="F13" s="17">
        <v>0</v>
      </c>
      <c r="I13" s="28">
        <v>0</v>
      </c>
      <c r="J13" s="17">
        <f t="shared" ref="J13:J16" si="1">D13-F13</f>
        <v>0</v>
      </c>
      <c r="L13" s="19" t="s">
        <v>417</v>
      </c>
      <c r="M13" s="28" t="e">
        <v>#N/A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0"/>
        <v>4</v>
      </c>
      <c r="B14" s="6" t="s">
        <v>345</v>
      </c>
      <c r="D14" s="17">
        <f>'Attach 9 p.1'!Q14</f>
        <v>-5446.6389014705283</v>
      </c>
      <c r="F14" s="17">
        <v>-5446.6389014705228</v>
      </c>
      <c r="H14" s="19" t="s">
        <v>418</v>
      </c>
      <c r="I14" s="28">
        <v>0</v>
      </c>
      <c r="J14" s="17">
        <f t="shared" si="1"/>
        <v>0</v>
      </c>
      <c r="L14" s="19" t="s">
        <v>419</v>
      </c>
      <c r="M14" s="28" t="e">
        <v>#N/A</v>
      </c>
      <c r="N14" s="17">
        <v>-2718.1355053788357</v>
      </c>
      <c r="O14" s="17">
        <v>-1645.1472681018677</v>
      </c>
      <c r="P14" s="17">
        <v>-586.8270908774457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-82.488411434968569</v>
      </c>
      <c r="Z14" s="17">
        <v>-17.299113055436624</v>
      </c>
      <c r="AA14" s="17">
        <v>-10.650498049779536</v>
      </c>
      <c r="AB14" s="17">
        <v>-386.09101457218947</v>
      </c>
      <c r="AC14" s="17">
        <v>0</v>
      </c>
      <c r="AD14" s="35"/>
    </row>
    <row r="15" spans="1:30" x14ac:dyDescent="0.2">
      <c r="A15" s="19">
        <f t="shared" si="0"/>
        <v>5</v>
      </c>
      <c r="B15" s="6" t="s">
        <v>348</v>
      </c>
      <c r="D15" s="17">
        <f>'Attach 9 p.1'!Q15</f>
        <v>0</v>
      </c>
      <c r="F15" s="17">
        <v>0</v>
      </c>
      <c r="I15" s="28">
        <v>0</v>
      </c>
      <c r="J15" s="17">
        <f t="shared" si="1"/>
        <v>0</v>
      </c>
      <c r="L15" s="19" t="s">
        <v>420</v>
      </c>
      <c r="M15" s="28" t="e">
        <v>#N/A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0"/>
        <v>6</v>
      </c>
      <c r="B16" s="6" t="s">
        <v>219</v>
      </c>
      <c r="D16" s="17">
        <f>'Attach 9 p.1'!Q16</f>
        <v>2849.7936423711335</v>
      </c>
      <c r="F16" s="17">
        <v>0</v>
      </c>
      <c r="I16" s="28">
        <v>0</v>
      </c>
      <c r="J16" s="17">
        <f t="shared" si="1"/>
        <v>2849.7936423711335</v>
      </c>
      <c r="L16" s="19" t="s">
        <v>415</v>
      </c>
      <c r="M16" s="28" t="e">
        <v>#N/A</v>
      </c>
      <c r="N16" s="17">
        <v>1881.5669341663111</v>
      </c>
      <c r="O16" s="17">
        <v>729.81660488840714</v>
      </c>
      <c r="P16" s="17">
        <v>66.238220477231778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6.7021846288142282</v>
      </c>
      <c r="Z16" s="17">
        <v>0.57506119692609015</v>
      </c>
      <c r="AA16" s="17">
        <v>0</v>
      </c>
      <c r="AB16" s="17">
        <v>164.89463701344343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351</v>
      </c>
      <c r="D17" s="37">
        <f>SUM(D11:D16)</f>
        <v>-9750.7398891216289</v>
      </c>
      <c r="F17" s="37">
        <f>SUM(F11:F16)</f>
        <v>-5446.6389014705228</v>
      </c>
      <c r="I17" s="28"/>
      <c r="J17" s="36">
        <f>SUM(J11:J16)</f>
        <v>-4304.1009876511007</v>
      </c>
      <c r="M17" s="28"/>
      <c r="N17" s="36">
        <f t="shared" ref="N17:AA17" si="2">SUM(N11:N16)</f>
        <v>-4722.7497168283935</v>
      </c>
      <c r="O17" s="36">
        <f t="shared" si="2"/>
        <v>-3599.1070277856611</v>
      </c>
      <c r="P17" s="36">
        <f t="shared" si="2"/>
        <v>-755.99746366313298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-75.932821006556836</v>
      </c>
      <c r="Z17" s="36">
        <f t="shared" si="2"/>
        <v>-16.724051858510535</v>
      </c>
      <c r="AA17" s="36">
        <f t="shared" si="2"/>
        <v>-87.997308975432873</v>
      </c>
      <c r="AB17" s="36">
        <f>SUM(AB11:AB16)</f>
        <v>-492.23149900393287</v>
      </c>
      <c r="AC17" s="36">
        <f>SUM(AC11:AC16)</f>
        <v>0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352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353</v>
      </c>
      <c r="D20" s="17">
        <f>'Attach 9 p.1'!Q20</f>
        <v>16324.934403303363</v>
      </c>
      <c r="F20" s="17">
        <v>0</v>
      </c>
      <c r="I20" s="28">
        <v>0</v>
      </c>
      <c r="J20" s="17">
        <f>D20-F20</f>
        <v>16324.934403303363</v>
      </c>
      <c r="L20" s="19" t="s">
        <v>417</v>
      </c>
      <c r="M20" s="28" t="e">
        <v>#N/A</v>
      </c>
      <c r="N20" s="17">
        <v>9002.1041731710848</v>
      </c>
      <c r="O20" s="17">
        <v>6029.4514803350621</v>
      </c>
      <c r="P20" s="17">
        <v>529.68971876385433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0.29285283371185322</v>
      </c>
      <c r="Z20" s="17">
        <v>0</v>
      </c>
      <c r="AA20" s="17">
        <v>221.94635867928221</v>
      </c>
      <c r="AB20" s="17">
        <v>541.44981952036687</v>
      </c>
      <c r="AC20" s="17">
        <v>0</v>
      </c>
      <c r="AD20" s="35"/>
    </row>
    <row r="21" spans="1:30" x14ac:dyDescent="0.2">
      <c r="A21" s="19">
        <f>A20+1</f>
        <v>9</v>
      </c>
      <c r="B21" s="6" t="s">
        <v>354</v>
      </c>
      <c r="D21" s="17">
        <f>'Attach 9 p.1'!Q21</f>
        <v>12084.615650711734</v>
      </c>
      <c r="F21" s="17">
        <v>5495.4447783159658</v>
      </c>
      <c r="H21" s="19" t="s">
        <v>421</v>
      </c>
      <c r="I21" s="28">
        <v>0</v>
      </c>
      <c r="J21" s="17">
        <f t="shared" ref="J21:J23" si="3">D21-F21</f>
        <v>6589.1708723957681</v>
      </c>
      <c r="L21" s="19" t="s">
        <v>422</v>
      </c>
      <c r="M21" s="28" t="e">
        <v>#N/A</v>
      </c>
      <c r="N21" s="17">
        <v>6267.1347077828068</v>
      </c>
      <c r="O21" s="17">
        <v>4596.2821004628713</v>
      </c>
      <c r="P21" s="17">
        <v>438.31564736219639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51.541655852157334</v>
      </c>
      <c r="Z21" s="17">
        <v>0</v>
      </c>
      <c r="AA21" s="17">
        <v>159.51739664929892</v>
      </c>
      <c r="AB21" s="17">
        <v>571.82414260240273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357</v>
      </c>
      <c r="D22" s="17">
        <f>'Attach 9 p.1'!Q22</f>
        <v>940.68031530198107</v>
      </c>
      <c r="F22" s="17">
        <v>0</v>
      </c>
      <c r="I22" s="28">
        <v>0</v>
      </c>
      <c r="J22" s="17">
        <f t="shared" si="3"/>
        <v>940.68031530198107</v>
      </c>
      <c r="L22" s="19" t="s">
        <v>423</v>
      </c>
      <c r="M22" s="28" t="e">
        <v>#N/A</v>
      </c>
      <c r="N22" s="17">
        <v>531.18040544722521</v>
      </c>
      <c r="O22" s="17">
        <v>348.19243030594123</v>
      </c>
      <c r="P22" s="17">
        <v>13.141453101011562</v>
      </c>
      <c r="Q22" s="17">
        <v>0</v>
      </c>
      <c r="R22" s="17">
        <v>0</v>
      </c>
      <c r="S22" s="17">
        <v>0</v>
      </c>
      <c r="T22" s="17">
        <v>0</v>
      </c>
      <c r="U22" s="17">
        <v>14.134857380232466</v>
      </c>
      <c r="V22" s="17">
        <v>0.88840039449626063</v>
      </c>
      <c r="W22" s="17">
        <v>14.489002855242063</v>
      </c>
      <c r="X22" s="17">
        <v>0.96553814959623618</v>
      </c>
      <c r="Y22" s="17">
        <v>1.2889121508145027</v>
      </c>
      <c r="Z22" s="17">
        <v>0.13048027851073338</v>
      </c>
      <c r="AA22" s="17">
        <v>4.1339202011272089</v>
      </c>
      <c r="AB22" s="17">
        <v>12.134915037783557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359</v>
      </c>
      <c r="D23" s="17">
        <f>'Attach 9 p.1'!Q23</f>
        <v>0</v>
      </c>
      <c r="F23" s="17">
        <v>0</v>
      </c>
      <c r="I23" s="28">
        <v>0</v>
      </c>
      <c r="J23" s="17">
        <f t="shared" si="3"/>
        <v>0</v>
      </c>
      <c r="L23" s="19" t="s">
        <v>424</v>
      </c>
      <c r="M23" s="28" t="e">
        <v>#N/A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361</v>
      </c>
      <c r="D24" s="36">
        <f>SUM(D20:D23)</f>
        <v>29350.23036931708</v>
      </c>
      <c r="F24" s="36">
        <f>SUM(F20:F23)</f>
        <v>5495.4447783159658</v>
      </c>
      <c r="H24" s="104"/>
      <c r="I24" s="28"/>
      <c r="J24" s="36">
        <f>SUM(J20:J23)</f>
        <v>23854.785591001113</v>
      </c>
      <c r="M24" s="28"/>
      <c r="N24" s="36">
        <f t="shared" ref="N24:AA24" si="5">SUM(N20:N23)</f>
        <v>15800.419286401117</v>
      </c>
      <c r="O24" s="36">
        <f t="shared" si="5"/>
        <v>10973.926011103873</v>
      </c>
      <c r="P24" s="36">
        <f t="shared" si="5"/>
        <v>981.14681922706222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14.134857380232466</v>
      </c>
      <c r="V24" s="36">
        <f t="shared" si="5"/>
        <v>0.88840039449626063</v>
      </c>
      <c r="W24" s="36">
        <f t="shared" si="5"/>
        <v>14.489002855242063</v>
      </c>
      <c r="X24" s="36">
        <f t="shared" si="5"/>
        <v>0.96553814959623618</v>
      </c>
      <c r="Y24" s="36">
        <f t="shared" si="5"/>
        <v>53.123420836683692</v>
      </c>
      <c r="Z24" s="36">
        <f t="shared" si="5"/>
        <v>0.13048027851073338</v>
      </c>
      <c r="AA24" s="36">
        <f t="shared" si="5"/>
        <v>385.59767552970828</v>
      </c>
      <c r="AB24" s="36">
        <f>SUM(AB20:AB23)</f>
        <v>1125.4088771605532</v>
      </c>
      <c r="AC24" s="36">
        <f>SUM(AC20:AC23)</f>
        <v>0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362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363</v>
      </c>
      <c r="D27" s="17">
        <f>'Attach 9 p.1'!Q27</f>
        <v>1027.3968883345722</v>
      </c>
      <c r="F27" s="17">
        <v>0</v>
      </c>
      <c r="I27" s="28">
        <v>0</v>
      </c>
      <c r="J27" s="17">
        <f>D27-F27</f>
        <v>1027.3968883345722</v>
      </c>
      <c r="L27" s="19" t="s">
        <v>425</v>
      </c>
      <c r="M27" s="28" t="e">
        <v>#N/A</v>
      </c>
      <c r="N27" s="17">
        <v>561.05978716691493</v>
      </c>
      <c r="O27" s="17">
        <v>361.70314326916213</v>
      </c>
      <c r="P27" s="17">
        <v>52.911113851571905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1.7197337847930125E-2</v>
      </c>
      <c r="AA27" s="17">
        <v>10.04071377420588</v>
      </c>
      <c r="AB27" s="17">
        <v>41.664932934869292</v>
      </c>
      <c r="AC27" s="17">
        <v>0</v>
      </c>
      <c r="AD27" s="35"/>
    </row>
    <row r="28" spans="1:30" x14ac:dyDescent="0.2">
      <c r="A28" s="19">
        <f>A27+1</f>
        <v>14</v>
      </c>
      <c r="B28" s="6" t="s">
        <v>365</v>
      </c>
      <c r="D28" s="17">
        <f>'Attach 9 p.1'!Q28</f>
        <v>135.75366221986275</v>
      </c>
      <c r="F28" s="17">
        <v>0</v>
      </c>
      <c r="I28" s="28">
        <v>0</v>
      </c>
      <c r="J28" s="17">
        <f t="shared" ref="J28:J33" si="6">D28-F28</f>
        <v>135.75366221986275</v>
      </c>
      <c r="L28" s="19" t="s">
        <v>426</v>
      </c>
      <c r="M28" s="28" t="e">
        <v>#N/A</v>
      </c>
      <c r="N28" s="17">
        <v>74.134856448389414</v>
      </c>
      <c r="O28" s="17">
        <v>47.793142935073995</v>
      </c>
      <c r="P28" s="17">
        <v>6.9913366090942342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2.2723463734382111E-3</v>
      </c>
      <c r="AA28" s="17">
        <v>1.3267157820182014</v>
      </c>
      <c r="AB28" s="17">
        <v>5.5053380989134837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367</v>
      </c>
      <c r="D29" s="17">
        <f>'Attach 9 p.1'!Q29</f>
        <v>5975.1599630035262</v>
      </c>
      <c r="F29" s="17">
        <v>0</v>
      </c>
      <c r="I29" s="28">
        <v>0</v>
      </c>
      <c r="J29" s="17">
        <f t="shared" si="6"/>
        <v>5975.1599630035262</v>
      </c>
      <c r="L29" s="19" t="s">
        <v>427</v>
      </c>
      <c r="M29" s="28" t="e">
        <v>#N/A</v>
      </c>
      <c r="N29" s="17">
        <v>3263.0252390245832</v>
      </c>
      <c r="O29" s="17">
        <v>2103.6019912984393</v>
      </c>
      <c r="P29" s="17">
        <v>307.72175064333919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0.10001669826523216</v>
      </c>
      <c r="AA29" s="17">
        <v>58.395028858677691</v>
      </c>
      <c r="AB29" s="17">
        <v>242.31593648022206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369</v>
      </c>
      <c r="D30" s="17">
        <f>'Attach 9 p.1'!Q30</f>
        <v>22094.044389053375</v>
      </c>
      <c r="F30" s="17">
        <v>0</v>
      </c>
      <c r="I30" s="28">
        <v>0</v>
      </c>
      <c r="J30" s="17">
        <f t="shared" si="6"/>
        <v>22094.044389053375</v>
      </c>
      <c r="L30" s="19" t="s">
        <v>428</v>
      </c>
      <c r="M30" s="28" t="e">
        <v>#N/A</v>
      </c>
      <c r="N30" s="17">
        <v>12065.522081415796</v>
      </c>
      <c r="O30" s="17">
        <v>7778.3818442387301</v>
      </c>
      <c r="P30" s="17">
        <v>1137.8470300858012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0.36982664644978192</v>
      </c>
      <c r="AA30" s="17">
        <v>215.92432130555775</v>
      </c>
      <c r="AB30" s="17">
        <v>895.99928536104119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371</v>
      </c>
      <c r="D31" s="17">
        <f>'Attach 9 p.1'!Q31</f>
        <v>0</v>
      </c>
      <c r="F31" s="17">
        <v>0</v>
      </c>
      <c r="I31" s="28">
        <v>0</v>
      </c>
      <c r="J31" s="17">
        <f t="shared" si="6"/>
        <v>0</v>
      </c>
      <c r="L31" s="19" t="s">
        <v>429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373</v>
      </c>
      <c r="D32" s="17">
        <f>'Attach 9 p.1'!Q32</f>
        <v>0</v>
      </c>
      <c r="F32" s="17">
        <v>0</v>
      </c>
      <c r="I32" s="28">
        <v>0</v>
      </c>
      <c r="J32" s="17">
        <f t="shared" si="6"/>
        <v>0</v>
      </c>
      <c r="L32" s="19" t="s">
        <v>288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375</v>
      </c>
      <c r="D33" s="17">
        <f>'Attach 9 p.1'!Q33</f>
        <v>0</v>
      </c>
      <c r="F33" s="17">
        <v>1.5789546523592435E-6</v>
      </c>
      <c r="H33" s="19" t="s">
        <v>430</v>
      </c>
      <c r="I33" s="28">
        <v>0</v>
      </c>
      <c r="J33" s="17">
        <f t="shared" si="6"/>
        <v>-1.5789546523592435E-6</v>
      </c>
      <c r="L33" s="19" t="s">
        <v>431</v>
      </c>
      <c r="M33" s="28" t="e">
        <v>#N/A</v>
      </c>
      <c r="N33" s="17">
        <v>-3.2617135456599589E-9</v>
      </c>
      <c r="O33" s="17">
        <v>-2.1685564558380086E-9</v>
      </c>
      <c r="P33" s="17">
        <v>-6.1387983076964257E-10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-8.4061388639053806E-11</v>
      </c>
      <c r="Z33" s="17">
        <v>-1.631424711783146E-11</v>
      </c>
      <c r="AA33" s="17">
        <v>6.5086358087908929E-9</v>
      </c>
      <c r="AB33" s="17">
        <v>-3.6411034076638838E-10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378</v>
      </c>
      <c r="D34" s="36">
        <f>SUM(D27:D33)</f>
        <v>29232.354902611336</v>
      </c>
      <c r="F34" s="36">
        <f>SUM(F27:F33)</f>
        <v>1.5789546523592435E-6</v>
      </c>
      <c r="I34" s="28"/>
      <c r="J34" s="36">
        <f>SUM(J27:J33)</f>
        <v>29232.35490103238</v>
      </c>
      <c r="M34" s="28"/>
      <c r="N34" s="36">
        <f t="shared" ref="N34:AA34" si="8">SUM(N27:N33)</f>
        <v>15963.741964052422</v>
      </c>
      <c r="O34" s="36">
        <f t="shared" si="8"/>
        <v>10291.480121739238</v>
      </c>
      <c r="P34" s="36">
        <f t="shared" si="8"/>
        <v>1505.4712311891926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-8.4061388639053806E-11</v>
      </c>
      <c r="Z34" s="36">
        <f t="shared" si="8"/>
        <v>0.48931302892006817</v>
      </c>
      <c r="AA34" s="36">
        <f t="shared" si="8"/>
        <v>285.68677972696815</v>
      </c>
      <c r="AB34" s="36">
        <f>SUM(AB27:AB33)</f>
        <v>1185.485492874682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idden="1" x14ac:dyDescent="0.2">
      <c r="B36" s="11" t="s">
        <v>432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hidden="1" x14ac:dyDescent="0.2">
      <c r="A37" s="19">
        <f>A34+1</f>
        <v>21</v>
      </c>
      <c r="B37" s="6" t="s">
        <v>380</v>
      </c>
      <c r="D37" s="17">
        <v>64030.452893941489</v>
      </c>
      <c r="E37" s="17"/>
      <c r="F37" s="17"/>
      <c r="G37" s="17"/>
      <c r="H37" s="105"/>
      <c r="I37" s="17"/>
      <c r="J37" s="17">
        <f t="shared" ref="J37:J51" si="9">D37-F37</f>
        <v>64030.452893941489</v>
      </c>
      <c r="L37" s="19" t="s">
        <v>433</v>
      </c>
      <c r="N37" s="17">
        <v>26356.832533497509</v>
      </c>
      <c r="O37" s="17">
        <v>17038.577572488975</v>
      </c>
      <c r="P37" s="17">
        <v>2485.5985027702891</v>
      </c>
      <c r="Q37" s="17">
        <v>0</v>
      </c>
      <c r="R37" s="17">
        <v>0</v>
      </c>
      <c r="S37" s="17">
        <v>0</v>
      </c>
      <c r="T37" s="17">
        <v>0</v>
      </c>
      <c r="U37" s="17">
        <v>8047.0537831982083</v>
      </c>
      <c r="V37" s="17">
        <v>0</v>
      </c>
      <c r="W37" s="17">
        <v>8144.2944980207176</v>
      </c>
      <c r="X37" s="17">
        <v>0</v>
      </c>
      <c r="Y37" s="17">
        <v>0</v>
      </c>
      <c r="Z37" s="17">
        <v>0.8078770998161483</v>
      </c>
      <c r="AA37" s="17">
        <v>0</v>
      </c>
      <c r="AB37" s="17">
        <v>1957.2881268659769</v>
      </c>
      <c r="AC37" s="17">
        <v>0</v>
      </c>
      <c r="AD37" s="35"/>
    </row>
    <row r="38" spans="1:30" hidden="1" x14ac:dyDescent="0.2">
      <c r="A38" s="19">
        <f>A37+1</f>
        <v>22</v>
      </c>
      <c r="B38" s="6" t="s">
        <v>381</v>
      </c>
      <c r="D38" s="17">
        <v>12439.588642790051</v>
      </c>
      <c r="E38" s="17"/>
      <c r="F38" s="17"/>
      <c r="G38" s="17"/>
      <c r="H38" s="105"/>
      <c r="I38" s="17"/>
      <c r="J38" s="17">
        <f t="shared" si="9"/>
        <v>12439.588642790051</v>
      </c>
      <c r="L38" s="19" t="s">
        <v>434</v>
      </c>
      <c r="N38" s="17">
        <v>7116.0065011251227</v>
      </c>
      <c r="O38" s="17">
        <v>4600.1972589711268</v>
      </c>
      <c r="P38" s="17">
        <v>457.60884384911208</v>
      </c>
      <c r="Q38" s="17">
        <v>0</v>
      </c>
      <c r="R38" s="17">
        <v>0</v>
      </c>
      <c r="S38" s="17">
        <v>0</v>
      </c>
      <c r="T38" s="17">
        <v>0</v>
      </c>
      <c r="U38" s="17">
        <v>265.63988783511962</v>
      </c>
      <c r="V38" s="17">
        <v>0</v>
      </c>
      <c r="W38" s="17">
        <v>0</v>
      </c>
      <c r="X38" s="17">
        <v>0</v>
      </c>
      <c r="Y38" s="17">
        <v>0</v>
      </c>
      <c r="Z38" s="17">
        <v>0.13615100956858459</v>
      </c>
      <c r="AA38" s="17">
        <v>0</v>
      </c>
      <c r="AB38" s="17">
        <v>0</v>
      </c>
      <c r="AC38" s="17">
        <v>0</v>
      </c>
      <c r="AD38" s="35"/>
    </row>
    <row r="39" spans="1:30" hidden="1" x14ac:dyDescent="0.2">
      <c r="A39" s="19">
        <f t="shared" ref="A39:A52" si="10">A38+1</f>
        <v>23</v>
      </c>
      <c r="B39" s="6" t="s">
        <v>382</v>
      </c>
      <c r="D39" s="17">
        <v>66331.533485144479</v>
      </c>
      <c r="E39" s="17"/>
      <c r="F39" s="17"/>
      <c r="G39" s="17"/>
      <c r="H39" s="105"/>
      <c r="I39" s="17"/>
      <c r="J39" s="17">
        <f t="shared" si="9"/>
        <v>66331.533485144479</v>
      </c>
      <c r="L39" s="19" t="s">
        <v>435</v>
      </c>
      <c r="N39" s="17">
        <v>37926.350807867813</v>
      </c>
      <c r="O39" s="17">
        <v>24517.781848786304</v>
      </c>
      <c r="P39" s="17">
        <v>1995.3051288891056</v>
      </c>
      <c r="Q39" s="17">
        <v>0</v>
      </c>
      <c r="R39" s="17">
        <v>0</v>
      </c>
      <c r="S39" s="17">
        <v>0</v>
      </c>
      <c r="T39" s="17">
        <v>0</v>
      </c>
      <c r="U39" s="17">
        <v>32.028977677339377</v>
      </c>
      <c r="V39" s="17">
        <v>581.47679559247501</v>
      </c>
      <c r="W39" s="17">
        <v>0</v>
      </c>
      <c r="X39" s="17">
        <v>1203.3177817803776</v>
      </c>
      <c r="Y39" s="17">
        <v>74.730603370095864</v>
      </c>
      <c r="Z39" s="17">
        <v>0.54154118095465908</v>
      </c>
      <c r="AA39" s="17">
        <v>0</v>
      </c>
      <c r="AB39" s="17">
        <v>0</v>
      </c>
      <c r="AC39" s="17">
        <v>0</v>
      </c>
      <c r="AD39" s="35"/>
    </row>
    <row r="40" spans="1:30" hidden="1" x14ac:dyDescent="0.2">
      <c r="B40" s="6" t="s">
        <v>383</v>
      </c>
      <c r="D40" s="17"/>
      <c r="E40" s="17"/>
      <c r="F40" s="17"/>
      <c r="G40" s="17"/>
      <c r="H40" s="105"/>
      <c r="I40" s="17"/>
      <c r="J40" s="17">
        <f t="shared" si="9"/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hidden="1" x14ac:dyDescent="0.2">
      <c r="A41" s="19">
        <f>A39+1</f>
        <v>24</v>
      </c>
      <c r="B41" s="106" t="s">
        <v>384</v>
      </c>
      <c r="D41" s="17">
        <v>26194.90785653748</v>
      </c>
      <c r="E41" s="17"/>
      <c r="F41" s="17"/>
      <c r="G41" s="17"/>
      <c r="H41" s="105"/>
      <c r="I41" s="17"/>
      <c r="J41" s="17">
        <f t="shared" si="9"/>
        <v>26194.90785653748</v>
      </c>
      <c r="L41" s="19" t="s">
        <v>436</v>
      </c>
      <c r="N41" s="17">
        <v>19898.257573059538</v>
      </c>
      <c r="O41" s="17">
        <v>3565.3537380143243</v>
      </c>
      <c r="P41" s="17">
        <v>1043.0829584341225</v>
      </c>
      <c r="Q41" s="17">
        <v>0</v>
      </c>
      <c r="R41" s="17">
        <v>0</v>
      </c>
      <c r="S41" s="17">
        <v>0</v>
      </c>
      <c r="T41" s="17">
        <v>0</v>
      </c>
      <c r="U41" s="17">
        <v>1170.4404097252682</v>
      </c>
      <c r="V41" s="17">
        <v>73.564217435152656</v>
      </c>
      <c r="W41" s="17">
        <v>207.41058658767858</v>
      </c>
      <c r="X41" s="17">
        <v>13.821729333408713</v>
      </c>
      <c r="Y41" s="17">
        <v>87.130378997228163</v>
      </c>
      <c r="Z41" s="17">
        <v>103.14088054997968</v>
      </c>
      <c r="AA41" s="17">
        <v>0</v>
      </c>
      <c r="AB41" s="17">
        <v>32.705384400780112</v>
      </c>
      <c r="AC41" s="17">
        <v>0</v>
      </c>
      <c r="AD41" s="35"/>
    </row>
    <row r="42" spans="1:30" hidden="1" x14ac:dyDescent="0.2">
      <c r="A42" s="19">
        <f t="shared" si="10"/>
        <v>25</v>
      </c>
      <c r="B42" s="106" t="s">
        <v>385</v>
      </c>
      <c r="D42" s="17">
        <v>10871.824947018513</v>
      </c>
      <c r="E42" s="17"/>
      <c r="F42" s="17"/>
      <c r="G42" s="17"/>
      <c r="H42" s="105"/>
      <c r="I42" s="17"/>
      <c r="J42" s="17">
        <f t="shared" si="9"/>
        <v>10871.824947018513</v>
      </c>
      <c r="L42" s="19" t="s">
        <v>437</v>
      </c>
      <c r="N42" s="17">
        <v>7166.4210198328437</v>
      </c>
      <c r="O42" s="17">
        <v>1984.2456044203852</v>
      </c>
      <c r="P42" s="17">
        <v>808.58474131559365</v>
      </c>
      <c r="Q42" s="17">
        <v>0</v>
      </c>
      <c r="R42" s="17">
        <v>0</v>
      </c>
      <c r="S42" s="17">
        <v>0</v>
      </c>
      <c r="T42" s="17">
        <v>0</v>
      </c>
      <c r="U42" s="17">
        <v>622.2184671339337</v>
      </c>
      <c r="V42" s="17">
        <v>39.107513913632026</v>
      </c>
      <c r="W42" s="17">
        <v>87.830558483878249</v>
      </c>
      <c r="X42" s="17">
        <v>5.8529809231946226</v>
      </c>
      <c r="Y42" s="17">
        <v>58.447335571849358</v>
      </c>
      <c r="Z42" s="17">
        <v>86.07393058317858</v>
      </c>
      <c r="AA42" s="17">
        <v>0</v>
      </c>
      <c r="AB42" s="17">
        <v>13.042794840022383</v>
      </c>
      <c r="AC42" s="17">
        <v>0</v>
      </c>
      <c r="AD42" s="35"/>
    </row>
    <row r="43" spans="1:30" hidden="1" x14ac:dyDescent="0.2">
      <c r="A43" s="19">
        <f t="shared" si="10"/>
        <v>26</v>
      </c>
      <c r="B43" s="6" t="s">
        <v>386</v>
      </c>
      <c r="D43" s="17">
        <v>90526.297625461884</v>
      </c>
      <c r="E43" s="17"/>
      <c r="F43" s="17"/>
      <c r="G43" s="17"/>
      <c r="H43" s="105"/>
      <c r="I43" s="17"/>
      <c r="J43" s="17">
        <f t="shared" si="9"/>
        <v>90526.297625461884</v>
      </c>
      <c r="L43" s="19" t="s">
        <v>438</v>
      </c>
      <c r="N43" s="17">
        <v>88764.859283244092</v>
      </c>
      <c r="O43" s="17">
        <v>1744.5723684044247</v>
      </c>
      <c r="P43" s="17">
        <v>9.1740797333550681</v>
      </c>
      <c r="Q43" s="17">
        <v>0</v>
      </c>
      <c r="R43" s="17">
        <v>0</v>
      </c>
      <c r="S43" s="17">
        <v>0</v>
      </c>
      <c r="T43" s="17">
        <v>0</v>
      </c>
      <c r="U43" s="17">
        <v>5.7632039350563886</v>
      </c>
      <c r="V43" s="17">
        <v>0</v>
      </c>
      <c r="W43" s="17">
        <v>0.35284922051365647</v>
      </c>
      <c r="X43" s="17">
        <v>0</v>
      </c>
      <c r="Y43" s="17">
        <v>0.51729326289182287</v>
      </c>
      <c r="Z43" s="17">
        <v>0.94093125470308381</v>
      </c>
      <c r="AA43" s="17">
        <v>0</v>
      </c>
      <c r="AB43" s="17">
        <v>0.11761640683788548</v>
      </c>
      <c r="AC43" s="17">
        <v>0</v>
      </c>
      <c r="AD43" s="35"/>
    </row>
    <row r="44" spans="1:30" hidden="1" x14ac:dyDescent="0.2">
      <c r="A44" s="19">
        <f t="shared" si="10"/>
        <v>27</v>
      </c>
      <c r="B44" s="6" t="s">
        <v>387</v>
      </c>
      <c r="D44" s="17">
        <v>134443.3062422114</v>
      </c>
      <c r="E44" s="17"/>
      <c r="F44" s="17"/>
      <c r="G44" s="17"/>
      <c r="H44" s="105"/>
      <c r="I44" s="17"/>
      <c r="J44" s="17">
        <f t="shared" si="9"/>
        <v>134443.3062422114</v>
      </c>
      <c r="L44" s="19" t="s">
        <v>438</v>
      </c>
      <c r="N44" s="17">
        <v>131827.34159236637</v>
      </c>
      <c r="O44" s="17">
        <v>2590.9164887919433</v>
      </c>
      <c r="P44" s="17">
        <v>13.624699600384519</v>
      </c>
      <c r="Q44" s="17">
        <v>0</v>
      </c>
      <c r="R44" s="17">
        <v>0</v>
      </c>
      <c r="S44" s="17">
        <v>0</v>
      </c>
      <c r="T44" s="17">
        <v>0</v>
      </c>
      <c r="U44" s="17">
        <v>8.559106159215915</v>
      </c>
      <c r="V44" s="17">
        <v>0</v>
      </c>
      <c r="W44" s="17">
        <v>0.52402690770709692</v>
      </c>
      <c r="X44" s="17">
        <v>0</v>
      </c>
      <c r="Y44" s="17">
        <v>0.76824766265970734</v>
      </c>
      <c r="Z44" s="17">
        <v>1.3974050872189248</v>
      </c>
      <c r="AA44" s="17">
        <v>0</v>
      </c>
      <c r="AB44" s="17">
        <v>0.17467563590236559</v>
      </c>
      <c r="AC44" s="17">
        <v>0</v>
      </c>
      <c r="AD44" s="35"/>
    </row>
    <row r="45" spans="1:30" hidden="1" x14ac:dyDescent="0.2">
      <c r="A45" s="19">
        <f t="shared" si="10"/>
        <v>28</v>
      </c>
      <c r="B45" s="6" t="s">
        <v>388</v>
      </c>
      <c r="D45" s="17">
        <v>54411.832565596756</v>
      </c>
      <c r="E45" s="17"/>
      <c r="F45" s="17"/>
      <c r="G45" s="17"/>
      <c r="H45" s="105"/>
      <c r="I45" s="17"/>
      <c r="J45" s="17">
        <f t="shared" si="9"/>
        <v>54411.832565596756</v>
      </c>
      <c r="L45" s="19" t="s">
        <v>439</v>
      </c>
      <c r="N45" s="17">
        <v>44549.072954901952</v>
      </c>
      <c r="O45" s="17">
        <v>9124.5575344136068</v>
      </c>
      <c r="P45" s="17">
        <v>290.95791034238596</v>
      </c>
      <c r="Q45" s="17">
        <v>0</v>
      </c>
      <c r="R45" s="17">
        <v>0</v>
      </c>
      <c r="S45" s="17">
        <v>0</v>
      </c>
      <c r="T45" s="17">
        <v>0</v>
      </c>
      <c r="U45" s="17">
        <v>311.97387031119462</v>
      </c>
      <c r="V45" s="17">
        <v>10.838078128726007</v>
      </c>
      <c r="W45" s="17">
        <v>40.532196651408583</v>
      </c>
      <c r="X45" s="17">
        <v>0</v>
      </c>
      <c r="Y45" s="17">
        <v>25.611375520967297</v>
      </c>
      <c r="Z45" s="17">
        <v>53.904444627247962</v>
      </c>
      <c r="AA45" s="17">
        <v>0</v>
      </c>
      <c r="AB45" s="17">
        <v>4.3842006992686668</v>
      </c>
      <c r="AC45" s="17">
        <v>0</v>
      </c>
      <c r="AD45" s="35"/>
    </row>
    <row r="46" spans="1:30" hidden="1" x14ac:dyDescent="0.2">
      <c r="A46" s="19">
        <f t="shared" si="10"/>
        <v>29</v>
      </c>
      <c r="B46" s="6" t="s">
        <v>389</v>
      </c>
      <c r="D46" s="17">
        <v>8816.567250443477</v>
      </c>
      <c r="E46" s="17"/>
      <c r="F46" s="17"/>
      <c r="G46" s="17"/>
      <c r="H46" s="105"/>
      <c r="I46" s="17"/>
      <c r="J46" s="17">
        <f t="shared" si="9"/>
        <v>8816.567250443477</v>
      </c>
      <c r="L46" s="19" t="s">
        <v>440</v>
      </c>
      <c r="N46" s="17">
        <v>0</v>
      </c>
      <c r="O46" s="17">
        <v>6963.7245256423621</v>
      </c>
      <c r="P46" s="17">
        <v>177.1204658786221</v>
      </c>
      <c r="Q46" s="17">
        <v>0</v>
      </c>
      <c r="R46" s="17">
        <v>0</v>
      </c>
      <c r="S46" s="17">
        <v>0</v>
      </c>
      <c r="T46" s="17">
        <v>0</v>
      </c>
      <c r="U46" s="17">
        <v>433.87308112146417</v>
      </c>
      <c r="V46" s="17">
        <v>2.4190968662498791</v>
      </c>
      <c r="W46" s="17">
        <v>1152.5793825405563</v>
      </c>
      <c r="X46" s="17">
        <v>7.159308564280197</v>
      </c>
      <c r="Y46" s="17">
        <v>17.744698529247845</v>
      </c>
      <c r="Z46" s="17">
        <v>61.946691300694646</v>
      </c>
      <c r="AA46" s="17">
        <v>0</v>
      </c>
      <c r="AB46" s="17">
        <v>0</v>
      </c>
      <c r="AC46" s="17">
        <v>0</v>
      </c>
      <c r="AD46" s="35"/>
    </row>
    <row r="47" spans="1:30" hidden="1" x14ac:dyDescent="0.2">
      <c r="B47" s="6" t="s">
        <v>390</v>
      </c>
      <c r="D47" s="17"/>
      <c r="E47" s="17"/>
      <c r="F47" s="17"/>
      <c r="G47" s="17"/>
      <c r="H47" s="105"/>
      <c r="I47" s="17"/>
      <c r="J47" s="17">
        <f t="shared" si="9"/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hidden="1" x14ac:dyDescent="0.2">
      <c r="A48" s="19">
        <f>A46+1</f>
        <v>30</v>
      </c>
      <c r="B48" s="106" t="s">
        <v>193</v>
      </c>
      <c r="D48" s="17">
        <v>2255.8642560806916</v>
      </c>
      <c r="J48" s="17">
        <f t="shared" si="9"/>
        <v>2255.8642560806916</v>
      </c>
      <c r="L48" s="19" t="s">
        <v>441</v>
      </c>
      <c r="N48" s="17">
        <v>2044.8649046680043</v>
      </c>
      <c r="O48" s="17">
        <v>40.189494340551057</v>
      </c>
      <c r="P48" s="17">
        <v>93.169012948437782</v>
      </c>
      <c r="Q48" s="17">
        <v>0</v>
      </c>
      <c r="R48" s="17">
        <v>0</v>
      </c>
      <c r="S48" s="17">
        <v>0</v>
      </c>
      <c r="T48" s="17">
        <v>0</v>
      </c>
      <c r="U48" s="17">
        <v>58.5292517240186</v>
      </c>
      <c r="V48" s="17">
        <v>0</v>
      </c>
      <c r="W48" s="17">
        <v>3.5834235749399141</v>
      </c>
      <c r="X48" s="17">
        <v>0</v>
      </c>
      <c r="Y48" s="17">
        <v>4.7778980999198861</v>
      </c>
      <c r="Z48" s="17">
        <v>9.5557961998397705</v>
      </c>
      <c r="AA48" s="17">
        <v>0</v>
      </c>
      <c r="AB48" s="17">
        <v>1.1944745249799715</v>
      </c>
      <c r="AC48" s="17">
        <v>0</v>
      </c>
      <c r="AD48" s="35"/>
    </row>
    <row r="49" spans="1:30" hidden="1" x14ac:dyDescent="0.2">
      <c r="A49" s="19">
        <f t="shared" si="10"/>
        <v>31</v>
      </c>
      <c r="B49" s="106" t="s">
        <v>29</v>
      </c>
      <c r="D49" s="17">
        <v>25537.632266377834</v>
      </c>
      <c r="F49" s="17">
        <v>3225.5508472825672</v>
      </c>
      <c r="H49" s="19" t="s">
        <v>442</v>
      </c>
      <c r="J49" s="17">
        <f t="shared" si="9"/>
        <v>22312.081419095266</v>
      </c>
      <c r="L49" s="19" t="s">
        <v>438</v>
      </c>
      <c r="N49" s="17">
        <v>25040.728960737699</v>
      </c>
      <c r="O49" s="17">
        <v>492.14705213703644</v>
      </c>
      <c r="P49" s="17">
        <v>2.5880246521216055</v>
      </c>
      <c r="Q49" s="17">
        <v>0</v>
      </c>
      <c r="R49" s="17">
        <v>0</v>
      </c>
      <c r="S49" s="17">
        <v>0</v>
      </c>
      <c r="T49" s="17">
        <v>0</v>
      </c>
      <c r="U49" s="17">
        <v>1.6258103583840855</v>
      </c>
      <c r="V49" s="17">
        <v>0</v>
      </c>
      <c r="W49" s="17">
        <v>9.9539409696984826E-2</v>
      </c>
      <c r="X49" s="17">
        <v>0</v>
      </c>
      <c r="Y49" s="17">
        <v>0.14426085380323075</v>
      </c>
      <c r="Z49" s="17">
        <v>0.26543842585862615</v>
      </c>
      <c r="AA49" s="17">
        <v>0</v>
      </c>
      <c r="AB49" s="17">
        <v>3.3179803232328269E-2</v>
      </c>
      <c r="AC49" s="17">
        <v>0</v>
      </c>
      <c r="AD49" s="35"/>
    </row>
    <row r="50" spans="1:30" hidden="1" x14ac:dyDescent="0.2">
      <c r="A50" s="19">
        <f t="shared" si="10"/>
        <v>32</v>
      </c>
      <c r="B50" s="106" t="s">
        <v>191</v>
      </c>
      <c r="D50" s="17">
        <v>2898.2515511719967</v>
      </c>
      <c r="J50" s="17">
        <f t="shared" si="9"/>
        <v>2898.2515511719967</v>
      </c>
      <c r="L50" s="19" t="s">
        <v>443</v>
      </c>
      <c r="N50" s="17">
        <v>0</v>
      </c>
      <c r="O50" s="17">
        <v>0</v>
      </c>
      <c r="P50" s="17">
        <v>1580.8644824574526</v>
      </c>
      <c r="Q50" s="17">
        <v>0</v>
      </c>
      <c r="R50" s="17">
        <v>0</v>
      </c>
      <c r="S50" s="17">
        <v>0</v>
      </c>
      <c r="T50" s="17">
        <v>0</v>
      </c>
      <c r="U50" s="17">
        <v>993.1071748771177</v>
      </c>
      <c r="V50" s="17">
        <v>0</v>
      </c>
      <c r="W50" s="17">
        <v>60.802480094517414</v>
      </c>
      <c r="X50" s="17">
        <v>0</v>
      </c>
      <c r="Y50" s="17">
        <v>81.069973459356547</v>
      </c>
      <c r="Z50" s="17">
        <v>162.13994691871309</v>
      </c>
      <c r="AA50" s="17">
        <v>0</v>
      </c>
      <c r="AB50" s="17">
        <v>20.267493364839137</v>
      </c>
      <c r="AC50" s="17">
        <v>0</v>
      </c>
      <c r="AD50" s="35"/>
    </row>
    <row r="51" spans="1:30" hidden="1" x14ac:dyDescent="0.2">
      <c r="A51" s="19">
        <f t="shared" si="10"/>
        <v>33</v>
      </c>
      <c r="B51" s="6" t="s">
        <v>392</v>
      </c>
      <c r="D51" s="17">
        <v>3490.1646868213684</v>
      </c>
      <c r="F51" s="17">
        <v>0</v>
      </c>
      <c r="J51" s="17">
        <f t="shared" si="9"/>
        <v>3490.1646868213684</v>
      </c>
      <c r="L51" s="19" t="s">
        <v>444</v>
      </c>
      <c r="N51" s="17">
        <v>1202.8626157069011</v>
      </c>
      <c r="O51" s="17">
        <v>698.26604765083562</v>
      </c>
      <c r="P51" s="17">
        <v>226.38808520314529</v>
      </c>
      <c r="Q51" s="17">
        <v>0</v>
      </c>
      <c r="R51" s="17">
        <v>0</v>
      </c>
      <c r="S51" s="17">
        <v>0</v>
      </c>
      <c r="T51" s="17">
        <v>0</v>
      </c>
      <c r="U51" s="17">
        <v>656.63189054960401</v>
      </c>
      <c r="V51" s="17">
        <v>41.270457487523643</v>
      </c>
      <c r="W51" s="17">
        <v>462.62247426436551</v>
      </c>
      <c r="X51" s="17">
        <v>30.828874300431316</v>
      </c>
      <c r="Y51" s="17">
        <v>31.000364107680813</v>
      </c>
      <c r="Z51" s="17">
        <v>6.0164081431824936</v>
      </c>
      <c r="AA51" s="17">
        <v>0</v>
      </c>
      <c r="AB51" s="17">
        <v>134.27746940769865</v>
      </c>
      <c r="AC51" s="17">
        <v>0</v>
      </c>
      <c r="AD51" s="35"/>
    </row>
    <row r="52" spans="1:30" hidden="1" x14ac:dyDescent="0.2">
      <c r="A52" s="19">
        <f t="shared" si="10"/>
        <v>34</v>
      </c>
      <c r="B52" s="6" t="s">
        <v>393</v>
      </c>
      <c r="D52" s="36">
        <f>SUM(D37:D51)</f>
        <v>502248.22426959744</v>
      </c>
      <c r="F52" s="36">
        <f>SUM(F37:F51)</f>
        <v>3225.5508472825672</v>
      </c>
      <c r="J52" s="36">
        <f>SUM(J37:J51)</f>
        <v>499022.67342231487</v>
      </c>
      <c r="N52" s="36">
        <f t="shared" ref="N52:AB52" si="11">SUM(N37:N51)</f>
        <v>391893.5987470079</v>
      </c>
      <c r="O52" s="36">
        <f t="shared" si="11"/>
        <v>73360.529534061861</v>
      </c>
      <c r="P52" s="36">
        <f t="shared" si="11"/>
        <v>9184.0669360741285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12607.444914605923</v>
      </c>
      <c r="V52" s="36">
        <f t="shared" si="11"/>
        <v>748.67615942375926</v>
      </c>
      <c r="W52" s="36">
        <f t="shared" si="11"/>
        <v>10160.632015755982</v>
      </c>
      <c r="X52" s="36">
        <f t="shared" si="11"/>
        <v>1260.9806749016925</v>
      </c>
      <c r="Y52" s="36">
        <f t="shared" si="11"/>
        <v>381.94242943570055</v>
      </c>
      <c r="Z52" s="36">
        <f t="shared" si="11"/>
        <v>486.86744238095628</v>
      </c>
      <c r="AA52" s="36">
        <f t="shared" si="11"/>
        <v>0</v>
      </c>
      <c r="AB52" s="36">
        <f t="shared" si="11"/>
        <v>2163.4854159495385</v>
      </c>
      <c r="AC52" s="36">
        <f>SUM(AC37:AC51)</f>
        <v>0</v>
      </c>
      <c r="AD52" s="35"/>
    </row>
    <row r="53" spans="1:30" hidden="1" x14ac:dyDescent="0.2">
      <c r="D53" s="35"/>
      <c r="AD53" s="35"/>
    </row>
    <row r="54" spans="1:30" ht="13.5" hidden="1" thickBot="1" x14ac:dyDescent="0.25">
      <c r="A54" s="19">
        <f>A52+1</f>
        <v>35</v>
      </c>
      <c r="B54" s="6" t="s">
        <v>34</v>
      </c>
      <c r="D54" s="39">
        <f>D17+D24+D34+D52</f>
        <v>551080.06965240417</v>
      </c>
      <c r="F54" s="39">
        <f>F17+F24+F34+F52</f>
        <v>3274.3567257069649</v>
      </c>
      <c r="J54" s="39">
        <f>J17+J24+J34+J52</f>
        <v>547805.71292669722</v>
      </c>
      <c r="N54" s="39">
        <f t="shared" ref="N54:AB54" si="12">N17+N24+N34+N52</f>
        <v>418935.01028063305</v>
      </c>
      <c r="O54" s="39">
        <f t="shared" si="12"/>
        <v>91026.828639119311</v>
      </c>
      <c r="P54" s="39">
        <f t="shared" si="12"/>
        <v>10914.687522827251</v>
      </c>
      <c r="Q54" s="39">
        <f t="shared" si="12"/>
        <v>0</v>
      </c>
      <c r="R54" s="39">
        <f t="shared" si="12"/>
        <v>0</v>
      </c>
      <c r="S54" s="39">
        <f t="shared" si="12"/>
        <v>0</v>
      </c>
      <c r="T54" s="39">
        <f t="shared" si="12"/>
        <v>0</v>
      </c>
      <c r="U54" s="39">
        <f t="shared" si="12"/>
        <v>12621.579771986157</v>
      </c>
      <c r="V54" s="39">
        <f t="shared" si="12"/>
        <v>749.56455981825547</v>
      </c>
      <c r="W54" s="39">
        <f t="shared" si="12"/>
        <v>10175.121018611224</v>
      </c>
      <c r="X54" s="39">
        <f t="shared" si="12"/>
        <v>1261.9462130512889</v>
      </c>
      <c r="Y54" s="39">
        <f t="shared" si="12"/>
        <v>359.13302926574335</v>
      </c>
      <c r="Z54" s="39">
        <f t="shared" si="12"/>
        <v>470.76318382987654</v>
      </c>
      <c r="AA54" s="39">
        <f t="shared" si="12"/>
        <v>583.28714628124362</v>
      </c>
      <c r="AB54" s="39">
        <f t="shared" si="12"/>
        <v>3982.1482869808406</v>
      </c>
      <c r="AC54" s="39">
        <f>AC17+AC24+AC34+AC52</f>
        <v>0</v>
      </c>
      <c r="AD54" s="35"/>
    </row>
    <row r="55" spans="1:30" ht="13.5" thickBot="1" x14ac:dyDescent="0.25">
      <c r="A55" s="19">
        <v>21</v>
      </c>
      <c r="B55" s="6" t="s">
        <v>445</v>
      </c>
      <c r="D55" s="39">
        <f>D17+D24+D34</f>
        <v>48831.845382806787</v>
      </c>
      <c r="F55" s="39">
        <f>F17+F24+F34</f>
        <v>48.805878424397633</v>
      </c>
      <c r="H55" s="35"/>
      <c r="J55" s="39">
        <f>J17+J24+J34</f>
        <v>48783.039504382396</v>
      </c>
      <c r="L55" s="35"/>
      <c r="N55" s="39">
        <f>N17+N24+N34</f>
        <v>27041.411533625145</v>
      </c>
      <c r="O55" s="39">
        <f t="shared" ref="O55:AB55" si="13">O17+O24+O34</f>
        <v>17666.299105057449</v>
      </c>
      <c r="P55" s="39">
        <f t="shared" si="13"/>
        <v>1730.6205867531219</v>
      </c>
      <c r="Q55" s="39">
        <f t="shared" si="13"/>
        <v>0</v>
      </c>
      <c r="R55" s="39">
        <f t="shared" si="13"/>
        <v>0</v>
      </c>
      <c r="S55" s="39">
        <f t="shared" si="13"/>
        <v>0</v>
      </c>
      <c r="T55" s="39">
        <f t="shared" si="13"/>
        <v>0</v>
      </c>
      <c r="U55" s="39">
        <f t="shared" si="13"/>
        <v>14.134857380232466</v>
      </c>
      <c r="V55" s="39">
        <f t="shared" si="13"/>
        <v>0.88840039449626063</v>
      </c>
      <c r="W55" s="39">
        <f t="shared" si="13"/>
        <v>14.489002855242063</v>
      </c>
      <c r="X55" s="39">
        <f t="shared" si="13"/>
        <v>0.96553814959623618</v>
      </c>
      <c r="Y55" s="39">
        <f t="shared" si="13"/>
        <v>-22.809400169957204</v>
      </c>
      <c r="Z55" s="39">
        <f t="shared" si="13"/>
        <v>-16.104258551079731</v>
      </c>
      <c r="AA55" s="39">
        <f t="shared" si="13"/>
        <v>583.28714628124362</v>
      </c>
      <c r="AB55" s="39">
        <f t="shared" si="13"/>
        <v>1818.6628710313023</v>
      </c>
      <c r="AC55" s="39">
        <f>AC17+AC24+AC34</f>
        <v>0</v>
      </c>
    </row>
    <row r="56" spans="1:30" ht="13.5" thickTop="1" x14ac:dyDescent="0.2"/>
    <row r="58" spans="1:30" x14ac:dyDescent="0.2">
      <c r="A58" s="19" t="s">
        <v>395</v>
      </c>
    </row>
    <row r="59" spans="1:30" x14ac:dyDescent="0.2">
      <c r="A59" s="103" t="s">
        <v>396</v>
      </c>
      <c r="B59" s="6" t="s">
        <v>474</v>
      </c>
    </row>
  </sheetData>
  <mergeCells count="4">
    <mergeCell ref="A2:O2"/>
    <mergeCell ref="P2:AB2"/>
    <mergeCell ref="A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4
Attachment 9
Page 3 of 8</oddHeader>
    <firstHeader>&amp;R&amp;"Arial,Regular"&amp;10Filed: 2025-02-28
EB-2025-0064
Phase 3 Exhibit 7
Tab 3
Schedule 4
Attachment 9
Page 2 of 8</firstHeader>
  </headerFooter>
  <colBreaks count="1" manualBreakCount="1">
    <brk id="15" max="5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4D58-2FCC-47AB-AC0A-858F44638B4E}">
  <dimension ref="A1:AG62"/>
  <sheetViews>
    <sheetView view="pageBreakPreview" zoomScale="60" zoomScaleNormal="85" workbookViewId="0">
      <selection activeCell="Z41" sqref="Z40:Z41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3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2.28515625" style="6" customWidth="1"/>
    <col min="15" max="15" width="11.7109375" style="6" customWidth="1"/>
    <col min="16" max="16" width="10.7109375" style="6" customWidth="1"/>
    <col min="17" max="18" width="10.7109375" style="6" hidden="1" customWidth="1"/>
    <col min="19" max="25" width="10.7109375" style="6" customWidth="1"/>
    <col min="26" max="26" width="10.85546875" style="6" bestFit="1" customWidth="1"/>
    <col min="27" max="16384" width="9.140625" style="6"/>
  </cols>
  <sheetData>
    <row r="1" spans="1:33" ht="52.9" customHeight="1" x14ac:dyDescent="0.2"/>
    <row r="2" spans="1:33" ht="15" customHeight="1" x14ac:dyDescent="0.2">
      <c r="B2" s="251" t="s">
        <v>0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 t="s">
        <v>0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11"/>
      <c r="AD2" s="11"/>
      <c r="AE2" s="11"/>
      <c r="AF2" s="116"/>
      <c r="AG2" s="116"/>
    </row>
    <row r="3" spans="1:33" ht="15" customHeight="1" x14ac:dyDescent="0.2">
      <c r="B3" s="251" t="s">
        <v>477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 t="s">
        <v>478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11"/>
      <c r="AD3" s="11"/>
      <c r="AE3" s="11"/>
      <c r="AF3" s="116"/>
      <c r="AG3" s="116"/>
    </row>
    <row r="5" spans="1:33" x14ac:dyDescent="0.2">
      <c r="D5" s="19" t="s">
        <v>328</v>
      </c>
    </row>
    <row r="6" spans="1:33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</row>
    <row r="7" spans="1:33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8" t="s">
        <v>413</v>
      </c>
      <c r="AC7" s="18" t="s">
        <v>414</v>
      </c>
    </row>
    <row r="8" spans="1:33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/>
      <c r="AE8" s="103"/>
    </row>
    <row r="10" spans="1:33" x14ac:dyDescent="0.2">
      <c r="B10" s="11" t="s">
        <v>338</v>
      </c>
    </row>
    <row r="11" spans="1:33" x14ac:dyDescent="0.2">
      <c r="A11" s="19">
        <v>1</v>
      </c>
      <c r="B11" s="6" t="s">
        <v>339</v>
      </c>
      <c r="D11" s="17">
        <f>'Attach 9 p.1'!R11</f>
        <v>0</v>
      </c>
      <c r="F11" s="17">
        <v>0</v>
      </c>
      <c r="I11" s="28">
        <v>0</v>
      </c>
      <c r="J11" s="17">
        <f>D11-F11</f>
        <v>0</v>
      </c>
      <c r="L11" s="19" t="s">
        <v>415</v>
      </c>
      <c r="M11" s="28" t="e">
        <v>#N/A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3" x14ac:dyDescent="0.2">
      <c r="A12" s="19">
        <f>A11+1</f>
        <v>2</v>
      </c>
      <c r="B12" s="6" t="s">
        <v>341</v>
      </c>
      <c r="D12" s="17">
        <f>'Attach 9 p.1'!R12</f>
        <v>-733.28285521184011</v>
      </c>
      <c r="E12" s="28"/>
      <c r="F12" s="17">
        <v>0</v>
      </c>
      <c r="I12" s="28">
        <v>0</v>
      </c>
      <c r="J12" s="17">
        <f>D12-F12</f>
        <v>-733.28285521184011</v>
      </c>
      <c r="L12" s="19" t="s">
        <v>416</v>
      </c>
      <c r="M12" s="28" t="e">
        <v>#N/A</v>
      </c>
      <c r="N12" s="17">
        <v>-398.96093868639326</v>
      </c>
      <c r="O12" s="17">
        <v>-308.74818184103538</v>
      </c>
      <c r="P12" s="17">
        <v>-25.5737346844104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3" x14ac:dyDescent="0.2">
      <c r="A13" s="19">
        <f t="shared" ref="A13:A17" si="0">A12+1</f>
        <v>3</v>
      </c>
      <c r="B13" s="6" t="s">
        <v>343</v>
      </c>
      <c r="D13" s="17">
        <f>'Attach 9 p.1'!R13</f>
        <v>0</v>
      </c>
      <c r="F13" s="17">
        <v>0</v>
      </c>
      <c r="I13" s="28">
        <v>0</v>
      </c>
      <c r="J13" s="17">
        <f t="shared" ref="J13:J16" si="1">D13-F13</f>
        <v>0</v>
      </c>
      <c r="L13" s="19" t="s">
        <v>417</v>
      </c>
      <c r="M13" s="28" t="e">
        <v>#N/A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3" x14ac:dyDescent="0.2">
      <c r="A14" s="19">
        <f t="shared" si="0"/>
        <v>4</v>
      </c>
      <c r="B14" s="6" t="s">
        <v>345</v>
      </c>
      <c r="D14" s="17">
        <f>'Attach 9 p.1'!R14</f>
        <v>-2002.7762187472169</v>
      </c>
      <c r="E14" s="35"/>
      <c r="F14" s="17">
        <v>-2002.7762187472147</v>
      </c>
      <c r="H14" s="19" t="s">
        <v>418</v>
      </c>
      <c r="I14" s="28">
        <v>0</v>
      </c>
      <c r="J14" s="17">
        <f>ROUND(D14-F14,2)</f>
        <v>0</v>
      </c>
      <c r="L14" s="19" t="s">
        <v>419</v>
      </c>
      <c r="M14" s="28" t="e">
        <v>#N/A</v>
      </c>
      <c r="N14" s="17">
        <v>-902.85956867354957</v>
      </c>
      <c r="O14" s="17">
        <v>-749.51964454279505</v>
      </c>
      <c r="P14" s="17">
        <v>-255.85329149788126</v>
      </c>
      <c r="Q14" s="17">
        <v>0</v>
      </c>
      <c r="R14" s="17">
        <v>0</v>
      </c>
      <c r="S14" s="17">
        <v>-18.602312048532511</v>
      </c>
      <c r="T14" s="17">
        <v>-0.37531710553615549</v>
      </c>
      <c r="U14" s="17">
        <v>0</v>
      </c>
      <c r="V14" s="17">
        <v>0</v>
      </c>
      <c r="W14" s="17">
        <v>-6.7554410069255688</v>
      </c>
      <c r="X14" s="17">
        <v>0</v>
      </c>
      <c r="Y14" s="17">
        <v>-58.673541446141705</v>
      </c>
      <c r="Z14" s="17">
        <v>-8.5313164232758059</v>
      </c>
      <c r="AA14" s="17">
        <v>0</v>
      </c>
      <c r="AB14" s="17">
        <v>-0.42631863664683839</v>
      </c>
      <c r="AC14" s="17">
        <v>-1.1794673659338508</v>
      </c>
      <c r="AD14" s="35"/>
    </row>
    <row r="15" spans="1:33" x14ac:dyDescent="0.2">
      <c r="A15" s="19">
        <f t="shared" si="0"/>
        <v>5</v>
      </c>
      <c r="B15" s="6" t="s">
        <v>348</v>
      </c>
      <c r="D15" s="17">
        <f>'Attach 9 p.1'!R15</f>
        <v>0</v>
      </c>
      <c r="F15" s="17">
        <v>0</v>
      </c>
      <c r="I15" s="28">
        <v>0</v>
      </c>
      <c r="J15" s="17">
        <f t="shared" si="1"/>
        <v>0</v>
      </c>
      <c r="L15" s="19" t="s">
        <v>420</v>
      </c>
      <c r="M15" s="28" t="e">
        <v>#N/A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3" x14ac:dyDescent="0.2">
      <c r="A16" s="19">
        <f t="shared" si="0"/>
        <v>6</v>
      </c>
      <c r="B16" s="6" t="s">
        <v>219</v>
      </c>
      <c r="D16" s="17">
        <f>'Attach 9 p.1'!R16</f>
        <v>12641.879645794897</v>
      </c>
      <c r="F16" s="17">
        <v>0</v>
      </c>
      <c r="I16" s="28">
        <v>0</v>
      </c>
      <c r="J16" s="17">
        <f t="shared" si="1"/>
        <v>12641.879645794897</v>
      </c>
      <c r="L16" s="19" t="s">
        <v>415</v>
      </c>
      <c r="M16" s="28" t="e">
        <v>#N/A</v>
      </c>
      <c r="N16" s="17">
        <v>8296.4817815986244</v>
      </c>
      <c r="O16" s="17">
        <v>4109.3424130318672</v>
      </c>
      <c r="P16" s="17">
        <v>201.1553453004604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9.1693159988689885</v>
      </c>
      <c r="Z16" s="17">
        <v>7.1483715037184936</v>
      </c>
      <c r="AA16" s="17">
        <v>0</v>
      </c>
      <c r="AB16" s="17">
        <v>18.582418361356979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351</v>
      </c>
      <c r="D17" s="37">
        <f>SUM(D11:D16)</f>
        <v>9905.8205718358404</v>
      </c>
      <c r="F17" s="37">
        <f>SUM(F11:F16)</f>
        <v>-2002.7762187472147</v>
      </c>
      <c r="I17" s="28"/>
      <c r="J17" s="36">
        <f>SUM(J11:J16)</f>
        <v>11908.596790583057</v>
      </c>
      <c r="M17" s="28"/>
      <c r="N17" s="36">
        <f t="shared" ref="N17:AA17" si="2">SUM(N11:N16)</f>
        <v>6994.6612742386815</v>
      </c>
      <c r="O17" s="36">
        <f t="shared" si="2"/>
        <v>3051.0745866480365</v>
      </c>
      <c r="P17" s="36">
        <f t="shared" si="2"/>
        <v>-80.271680881831287</v>
      </c>
      <c r="Q17" s="36">
        <f t="shared" si="2"/>
        <v>0</v>
      </c>
      <c r="R17" s="36">
        <f t="shared" si="2"/>
        <v>0</v>
      </c>
      <c r="S17" s="36">
        <f t="shared" si="2"/>
        <v>-18.602312048532511</v>
      </c>
      <c r="T17" s="36">
        <f t="shared" si="2"/>
        <v>-0.37531710553615549</v>
      </c>
      <c r="U17" s="36">
        <f t="shared" si="2"/>
        <v>0</v>
      </c>
      <c r="V17" s="36">
        <f t="shared" si="2"/>
        <v>0</v>
      </c>
      <c r="W17" s="36">
        <f t="shared" si="2"/>
        <v>-6.7554410069255688</v>
      </c>
      <c r="X17" s="36">
        <f t="shared" si="2"/>
        <v>0</v>
      </c>
      <c r="Y17" s="36">
        <f t="shared" si="2"/>
        <v>-49.504225447272717</v>
      </c>
      <c r="Z17" s="36">
        <f t="shared" si="2"/>
        <v>-1.3829449195573122</v>
      </c>
      <c r="AA17" s="36">
        <f t="shared" si="2"/>
        <v>0</v>
      </c>
      <c r="AB17" s="36">
        <f>SUM(AB11:AB16)</f>
        <v>18.156099724710142</v>
      </c>
      <c r="AC17" s="36">
        <f>SUM(AC11:AC16)</f>
        <v>-1.1794673659338508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352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353</v>
      </c>
      <c r="D20" s="17">
        <f>'Attach 9 p.1'!R20</f>
        <v>79679.290930361371</v>
      </c>
      <c r="F20" s="17">
        <v>0</v>
      </c>
      <c r="I20" s="28">
        <v>0</v>
      </c>
      <c r="J20" s="17">
        <f>D20-F20</f>
        <v>79679.290930361371</v>
      </c>
      <c r="L20" s="19" t="s">
        <v>417</v>
      </c>
      <c r="M20" s="28" t="e">
        <v>#N/A</v>
      </c>
      <c r="N20" s="17">
        <v>39265.656057689877</v>
      </c>
      <c r="O20" s="17">
        <v>28107.756002940219</v>
      </c>
      <c r="P20" s="17">
        <v>6496.6227664913786</v>
      </c>
      <c r="Q20" s="17">
        <v>0</v>
      </c>
      <c r="R20" s="17">
        <v>0</v>
      </c>
      <c r="S20" s="17">
        <v>4007.3578697001344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1.0297768975628294</v>
      </c>
      <c r="Z20" s="17">
        <v>0</v>
      </c>
      <c r="AA20" s="17">
        <v>598.98413488886342</v>
      </c>
      <c r="AB20" s="17">
        <v>182.89230067652872</v>
      </c>
      <c r="AC20" s="17">
        <v>1018.9920210768026</v>
      </c>
      <c r="AD20" s="35"/>
    </row>
    <row r="21" spans="1:30" x14ac:dyDescent="0.2">
      <c r="A21" s="19">
        <f>A20+1</f>
        <v>9</v>
      </c>
      <c r="B21" s="6" t="s">
        <v>354</v>
      </c>
      <c r="D21" s="17">
        <f>'Attach 9 p.1'!R21</f>
        <v>52248.213269445201</v>
      </c>
      <c r="F21" s="17">
        <v>22761.109628983257</v>
      </c>
      <c r="H21" s="19" t="s">
        <v>421</v>
      </c>
      <c r="I21" s="28">
        <v>0</v>
      </c>
      <c r="J21" s="17">
        <f t="shared" ref="J21:J23" si="3">D21-F21</f>
        <v>29487.103640461944</v>
      </c>
      <c r="L21" s="19" t="s">
        <v>422</v>
      </c>
      <c r="M21" s="28" t="e">
        <v>#N/A</v>
      </c>
      <c r="N21" s="17">
        <v>27440.187983066062</v>
      </c>
      <c r="O21" s="17">
        <v>18975.744832527278</v>
      </c>
      <c r="P21" s="17">
        <v>3136.3603569813458</v>
      </c>
      <c r="Q21" s="17">
        <v>0</v>
      </c>
      <c r="R21" s="17">
        <v>0</v>
      </c>
      <c r="S21" s="17">
        <v>1408.0827735071759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243.9226281599498</v>
      </c>
      <c r="Z21" s="17">
        <v>0</v>
      </c>
      <c r="AA21" s="17">
        <v>402.91598437829231</v>
      </c>
      <c r="AB21" s="17">
        <v>107.96438371397471</v>
      </c>
      <c r="AC21" s="17">
        <v>533.0343271111243</v>
      </c>
      <c r="AD21" s="35"/>
    </row>
    <row r="22" spans="1:30" x14ac:dyDescent="0.2">
      <c r="A22" s="19">
        <f t="shared" ref="A22:A24" si="4">A21+1</f>
        <v>10</v>
      </c>
      <c r="B22" s="6" t="s">
        <v>357</v>
      </c>
      <c r="D22" s="17">
        <f>'Attach 9 p.1'!R22</f>
        <v>4368.2244235760718</v>
      </c>
      <c r="F22" s="17">
        <v>0</v>
      </c>
      <c r="I22" s="28">
        <v>0</v>
      </c>
      <c r="J22" s="17">
        <f t="shared" si="3"/>
        <v>4368.2244235760718</v>
      </c>
      <c r="L22" s="19" t="s">
        <v>423</v>
      </c>
      <c r="M22" s="28" t="e">
        <v>#N/A</v>
      </c>
      <c r="N22" s="17">
        <v>2337.7899595830481</v>
      </c>
      <c r="O22" s="17">
        <v>1669.6230189426678</v>
      </c>
      <c r="P22" s="17">
        <v>104.80357566202251</v>
      </c>
      <c r="Q22" s="17">
        <v>0</v>
      </c>
      <c r="R22" s="17">
        <v>0</v>
      </c>
      <c r="S22" s="17">
        <v>133.37000812253069</v>
      </c>
      <c r="T22" s="17">
        <v>1.2137004413002555</v>
      </c>
      <c r="U22" s="17">
        <v>0</v>
      </c>
      <c r="V22" s="17">
        <v>0</v>
      </c>
      <c r="W22" s="17">
        <v>60.701032150643634</v>
      </c>
      <c r="X22" s="17">
        <v>0</v>
      </c>
      <c r="Y22" s="17">
        <v>9.6578049480964303</v>
      </c>
      <c r="Z22" s="17">
        <v>0.70955069275873384</v>
      </c>
      <c r="AA22" s="17">
        <v>8.8420497872321278</v>
      </c>
      <c r="AB22" s="17">
        <v>6.3961873891318586</v>
      </c>
      <c r="AC22" s="17">
        <v>35.117535856639627</v>
      </c>
      <c r="AD22" s="35"/>
    </row>
    <row r="23" spans="1:30" x14ac:dyDescent="0.2">
      <c r="A23" s="19">
        <f t="shared" si="4"/>
        <v>11</v>
      </c>
      <c r="B23" s="6" t="s">
        <v>359</v>
      </c>
      <c r="D23" s="17">
        <f>'Attach 9 p.1'!R23</f>
        <v>0</v>
      </c>
      <c r="F23" s="17">
        <v>0</v>
      </c>
      <c r="I23" s="28">
        <v>0</v>
      </c>
      <c r="J23" s="17">
        <f t="shared" si="3"/>
        <v>0</v>
      </c>
      <c r="L23" s="19" t="s">
        <v>424</v>
      </c>
      <c r="M23" s="28" t="e">
        <v>#N/A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361</v>
      </c>
      <c r="D24" s="36">
        <f>SUM(D20:D23)</f>
        <v>136295.72862338263</v>
      </c>
      <c r="F24" s="36">
        <f>SUM(F20:F23)</f>
        <v>22761.109628983257</v>
      </c>
      <c r="H24" s="104"/>
      <c r="I24" s="28"/>
      <c r="J24" s="36">
        <f>SUM(J20:J23)</f>
        <v>113534.6189943994</v>
      </c>
      <c r="M24" s="28"/>
      <c r="N24" s="36">
        <f t="shared" ref="N24:AA24" si="5">SUM(N20:N23)</f>
        <v>69043.634000338992</v>
      </c>
      <c r="O24" s="36">
        <f t="shared" si="5"/>
        <v>48753.123854410165</v>
      </c>
      <c r="P24" s="36">
        <f t="shared" si="5"/>
        <v>9737.7866991347473</v>
      </c>
      <c r="Q24" s="36">
        <f t="shared" si="5"/>
        <v>0</v>
      </c>
      <c r="R24" s="36">
        <f t="shared" si="5"/>
        <v>0</v>
      </c>
      <c r="S24" s="36">
        <f t="shared" si="5"/>
        <v>5548.8106513298408</v>
      </c>
      <c r="T24" s="36">
        <f t="shared" si="5"/>
        <v>1.2137004413002555</v>
      </c>
      <c r="U24" s="36">
        <f t="shared" si="5"/>
        <v>0</v>
      </c>
      <c r="V24" s="36">
        <f t="shared" si="5"/>
        <v>0</v>
      </c>
      <c r="W24" s="36">
        <f t="shared" si="5"/>
        <v>60.701032150643634</v>
      </c>
      <c r="X24" s="36">
        <f t="shared" si="5"/>
        <v>0</v>
      </c>
      <c r="Y24" s="36">
        <f t="shared" si="5"/>
        <v>254.61021000560908</v>
      </c>
      <c r="Z24" s="36">
        <f t="shared" si="5"/>
        <v>0.70955069275873384</v>
      </c>
      <c r="AA24" s="36">
        <f t="shared" si="5"/>
        <v>1010.7421690543879</v>
      </c>
      <c r="AB24" s="36">
        <f>SUM(AB20:AB23)</f>
        <v>297.25287177963531</v>
      </c>
      <c r="AC24" s="36">
        <f>SUM(AC20:AC23)</f>
        <v>1587.1438840445667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362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363</v>
      </c>
      <c r="D27" s="17">
        <f>'Attach 9 p.1'!R27</f>
        <v>7179.1739335693392</v>
      </c>
      <c r="F27" s="17">
        <v>0</v>
      </c>
      <c r="I27" s="28">
        <v>0</v>
      </c>
      <c r="J27" s="17">
        <f>D27-F27</f>
        <v>7179.1739335693392</v>
      </c>
      <c r="L27" s="19" t="s">
        <v>425</v>
      </c>
      <c r="M27" s="28" t="e">
        <v>#N/A</v>
      </c>
      <c r="N27" s="17">
        <v>3017.4408723867887</v>
      </c>
      <c r="O27" s="17">
        <v>1841.2792867397131</v>
      </c>
      <c r="P27" s="17">
        <v>533.537651314458</v>
      </c>
      <c r="Q27" s="17">
        <v>0</v>
      </c>
      <c r="R27" s="17">
        <v>0</v>
      </c>
      <c r="S27" s="17">
        <v>821.53855438277685</v>
      </c>
      <c r="T27" s="17">
        <v>0</v>
      </c>
      <c r="U27" s="17">
        <v>0</v>
      </c>
      <c r="V27" s="17">
        <v>0</v>
      </c>
      <c r="W27" s="17">
        <v>509.24468848394588</v>
      </c>
      <c r="X27" s="17">
        <v>0</v>
      </c>
      <c r="Y27" s="17">
        <v>3.0741748291562008</v>
      </c>
      <c r="Z27" s="17">
        <v>0</v>
      </c>
      <c r="AA27" s="17">
        <v>0</v>
      </c>
      <c r="AB27" s="17">
        <v>72.398730644921372</v>
      </c>
      <c r="AC27" s="17">
        <v>380.65997478757924</v>
      </c>
      <c r="AD27" s="35"/>
    </row>
    <row r="28" spans="1:30" x14ac:dyDescent="0.2">
      <c r="A28" s="19">
        <f>A27+1</f>
        <v>14</v>
      </c>
      <c r="B28" s="6" t="s">
        <v>365</v>
      </c>
      <c r="D28" s="17">
        <f>'Attach 9 p.1'!R28</f>
        <v>286.05282800224478</v>
      </c>
      <c r="F28" s="17">
        <v>0</v>
      </c>
      <c r="I28" s="28">
        <v>0</v>
      </c>
      <c r="J28" s="17">
        <f t="shared" ref="J28:J32" si="6">D28-F28</f>
        <v>286.05282800224478</v>
      </c>
      <c r="L28" s="19" t="s">
        <v>426</v>
      </c>
      <c r="M28" s="28" t="e">
        <v>#N/A</v>
      </c>
      <c r="N28" s="17">
        <v>120.22936104664929</v>
      </c>
      <c r="O28" s="17">
        <v>73.365425045773335</v>
      </c>
      <c r="P28" s="17">
        <v>21.258706839589941</v>
      </c>
      <c r="Q28" s="17">
        <v>0</v>
      </c>
      <c r="R28" s="17">
        <v>0</v>
      </c>
      <c r="S28" s="17">
        <v>32.734048369438291</v>
      </c>
      <c r="T28" s="17">
        <v>0</v>
      </c>
      <c r="U28" s="17">
        <v>0</v>
      </c>
      <c r="V28" s="17">
        <v>0</v>
      </c>
      <c r="W28" s="17">
        <v>20.290758328727424</v>
      </c>
      <c r="X28" s="17">
        <v>0</v>
      </c>
      <c r="Y28" s="17">
        <v>0.12248991482732344</v>
      </c>
      <c r="Z28" s="17">
        <v>0</v>
      </c>
      <c r="AA28" s="17">
        <v>0</v>
      </c>
      <c r="AB28" s="17">
        <v>2.8847137339735718</v>
      </c>
      <c r="AC28" s="17">
        <v>15.167324723265606</v>
      </c>
      <c r="AD28" s="35"/>
    </row>
    <row r="29" spans="1:30" x14ac:dyDescent="0.2">
      <c r="A29" s="19">
        <f t="shared" ref="A29:A34" si="7">A28+1</f>
        <v>15</v>
      </c>
      <c r="B29" s="6" t="s">
        <v>367</v>
      </c>
      <c r="D29" s="17">
        <f>'Attach 9 p.1'!R29</f>
        <v>16407.221259188133</v>
      </c>
      <c r="F29" s="17">
        <v>0</v>
      </c>
      <c r="I29" s="28">
        <v>0</v>
      </c>
      <c r="J29" s="17">
        <f t="shared" si="6"/>
        <v>16407.221259188133</v>
      </c>
      <c r="L29" s="19" t="s">
        <v>427</v>
      </c>
      <c r="M29" s="28" t="e">
        <v>#N/A</v>
      </c>
      <c r="N29" s="17">
        <v>6929.1167752679266</v>
      </c>
      <c r="O29" s="17">
        <v>5026.1390982835183</v>
      </c>
      <c r="P29" s="17">
        <v>1499.171009681256</v>
      </c>
      <c r="Q29" s="17">
        <v>0</v>
      </c>
      <c r="R29" s="17">
        <v>0</v>
      </c>
      <c r="S29" s="17">
        <v>1726.6450878816302</v>
      </c>
      <c r="T29" s="17">
        <v>0</v>
      </c>
      <c r="U29" s="17">
        <v>0</v>
      </c>
      <c r="V29" s="17">
        <v>0</v>
      </c>
      <c r="W29" s="17">
        <v>933.34547471394217</v>
      </c>
      <c r="X29" s="17">
        <v>0</v>
      </c>
      <c r="Y29" s="17">
        <v>0.13156577662229255</v>
      </c>
      <c r="Z29" s="17">
        <v>1.7197338377793312</v>
      </c>
      <c r="AA29" s="17">
        <v>0</v>
      </c>
      <c r="AB29" s="17">
        <v>46.494179276417071</v>
      </c>
      <c r="AC29" s="17">
        <v>244.45833446903978</v>
      </c>
      <c r="AD29" s="35"/>
    </row>
    <row r="30" spans="1:30" x14ac:dyDescent="0.2">
      <c r="A30" s="19">
        <f t="shared" si="7"/>
        <v>16</v>
      </c>
      <c r="B30" s="6" t="s">
        <v>369</v>
      </c>
      <c r="D30" s="17">
        <f>'Attach 9 p.1'!R30</f>
        <v>141086.42307606991</v>
      </c>
      <c r="F30" s="17">
        <v>0</v>
      </c>
      <c r="I30" s="28">
        <v>0</v>
      </c>
      <c r="J30" s="17">
        <f t="shared" si="6"/>
        <v>141086.42307606991</v>
      </c>
      <c r="L30" s="19" t="s">
        <v>428</v>
      </c>
      <c r="M30" s="28" t="e">
        <v>#N/A</v>
      </c>
      <c r="N30" s="17">
        <v>59299.293131477127</v>
      </c>
      <c r="O30" s="17">
        <v>36185.153174162799</v>
      </c>
      <c r="P30" s="17">
        <v>10485.178308382221</v>
      </c>
      <c r="Q30" s="17">
        <v>0</v>
      </c>
      <c r="R30" s="17">
        <v>0</v>
      </c>
      <c r="S30" s="17">
        <v>16145.02408347756</v>
      </c>
      <c r="T30" s="17">
        <v>0</v>
      </c>
      <c r="U30" s="17">
        <v>0</v>
      </c>
      <c r="V30" s="17">
        <v>0</v>
      </c>
      <c r="W30" s="17">
        <v>10007.768614259816</v>
      </c>
      <c r="X30" s="17">
        <v>0</v>
      </c>
      <c r="Y30" s="17">
        <v>60.414239099023717</v>
      </c>
      <c r="Z30" s="17">
        <v>0</v>
      </c>
      <c r="AA30" s="17">
        <v>0</v>
      </c>
      <c r="AB30" s="17">
        <v>1422.7929336239629</v>
      </c>
      <c r="AC30" s="17">
        <v>7480.7985915874033</v>
      </c>
      <c r="AD30" s="35"/>
    </row>
    <row r="31" spans="1:30" x14ac:dyDescent="0.2">
      <c r="A31" s="19">
        <f t="shared" si="7"/>
        <v>17</v>
      </c>
      <c r="B31" s="6" t="s">
        <v>371</v>
      </c>
      <c r="D31" s="17">
        <f>'Attach 9 p.1'!R31</f>
        <v>12227.889051322658</v>
      </c>
      <c r="F31" s="17">
        <v>0</v>
      </c>
      <c r="I31" s="28">
        <v>0</v>
      </c>
      <c r="J31" s="17">
        <f t="shared" si="6"/>
        <v>12227.889051322658</v>
      </c>
      <c r="L31" s="19" t="s">
        <v>429</v>
      </c>
      <c r="M31" s="28" t="e">
        <v>#N/A</v>
      </c>
      <c r="N31" s="17">
        <v>6395.55750949711</v>
      </c>
      <c r="O31" s="17">
        <v>5050.8315292437255</v>
      </c>
      <c r="P31" s="17">
        <v>779.02532534756608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2.4746872342567654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373</v>
      </c>
      <c r="D32" s="17">
        <f>'Attach 9 p.1'!R32</f>
        <v>51853.787662642455</v>
      </c>
      <c r="F32" s="17">
        <v>0</v>
      </c>
      <c r="I32" s="28">
        <v>0</v>
      </c>
      <c r="J32" s="17">
        <f t="shared" si="6"/>
        <v>51853.787662642455</v>
      </c>
      <c r="L32" s="19" t="s">
        <v>288</v>
      </c>
      <c r="M32" s="28" t="e">
        <v>#N/A</v>
      </c>
      <c r="N32" s="17">
        <v>8386.0129558745739</v>
      </c>
      <c r="O32" s="17">
        <v>5117.2475640819903</v>
      </c>
      <c r="P32" s="17">
        <v>9188.5115982349143</v>
      </c>
      <c r="Q32" s="17">
        <v>0</v>
      </c>
      <c r="R32" s="17">
        <v>0</v>
      </c>
      <c r="S32" s="17">
        <v>19599.012026933786</v>
      </c>
      <c r="T32" s="17">
        <v>0</v>
      </c>
      <c r="U32" s="17">
        <v>0</v>
      </c>
      <c r="V32" s="17">
        <v>0</v>
      </c>
      <c r="W32" s="17">
        <v>9561.9660726761649</v>
      </c>
      <c r="X32" s="17">
        <v>0</v>
      </c>
      <c r="Y32" s="17">
        <v>1.0374448410244776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375</v>
      </c>
      <c r="D33" s="17">
        <f>'Attach 9 p.1'!R33</f>
        <v>0</v>
      </c>
      <c r="F33" s="17">
        <v>1.1845319932035636E-5</v>
      </c>
      <c r="H33" s="19" t="s">
        <v>430</v>
      </c>
      <c r="I33" s="28">
        <v>0</v>
      </c>
      <c r="J33" s="17">
        <f>D33-F33</f>
        <v>-1.1845319932035636E-5</v>
      </c>
      <c r="L33" s="19" t="s">
        <v>431</v>
      </c>
      <c r="M33" s="28" t="e">
        <v>#N/A</v>
      </c>
      <c r="N33" s="17">
        <v>3.0651249645622969E-9</v>
      </c>
      <c r="O33" s="17">
        <v>5.1453297976684624E-10</v>
      </c>
      <c r="P33" s="17">
        <v>1.072449215432016E-9</v>
      </c>
      <c r="Q33" s="17">
        <v>0</v>
      </c>
      <c r="R33" s="17">
        <v>0</v>
      </c>
      <c r="S33" s="17">
        <v>1.617388338324532E-9</v>
      </c>
      <c r="T33" s="17">
        <v>3.2631996818828321E-11</v>
      </c>
      <c r="U33" s="17">
        <v>0</v>
      </c>
      <c r="V33" s="17">
        <v>0</v>
      </c>
      <c r="W33" s="17">
        <v>5.8735565066193204E-10</v>
      </c>
      <c r="X33" s="17">
        <v>0</v>
      </c>
      <c r="Y33" s="17">
        <v>1.7712826283639145E-10</v>
      </c>
      <c r="Z33" s="17">
        <v>1.9077345054011546E-11</v>
      </c>
      <c r="AA33" s="17">
        <v>-7.2253049489700085E-9</v>
      </c>
      <c r="AB33" s="17">
        <v>3.7066481173692146E-11</v>
      </c>
      <c r="AC33" s="17">
        <v>1.0254971433484948E-10</v>
      </c>
      <c r="AD33" s="35"/>
    </row>
    <row r="34" spans="1:30" x14ac:dyDescent="0.2">
      <c r="A34" s="19">
        <f t="shared" si="7"/>
        <v>20</v>
      </c>
      <c r="B34" s="6" t="s">
        <v>378</v>
      </c>
      <c r="D34" s="36">
        <f>SUM(D27:D33)</f>
        <v>229040.54781079473</v>
      </c>
      <c r="F34" s="36">
        <f>SUM(F27:F33)</f>
        <v>1.1845319932035636E-5</v>
      </c>
      <c r="I34" s="28"/>
      <c r="J34" s="36">
        <f>SUM(J27:J33)</f>
        <v>229040.54779894941</v>
      </c>
      <c r="M34" s="28"/>
      <c r="N34" s="36">
        <f t="shared" ref="N34:AA34" si="8">SUM(N27:N33)</f>
        <v>84147.650605553252</v>
      </c>
      <c r="O34" s="36">
        <f t="shared" si="8"/>
        <v>53294.016077558037</v>
      </c>
      <c r="P34" s="36">
        <f t="shared" si="8"/>
        <v>22506.682599801079</v>
      </c>
      <c r="Q34" s="36">
        <f t="shared" si="8"/>
        <v>0</v>
      </c>
      <c r="R34" s="36">
        <f t="shared" si="8"/>
        <v>0</v>
      </c>
      <c r="S34" s="36">
        <f t="shared" si="8"/>
        <v>38324.95380104681</v>
      </c>
      <c r="T34" s="36">
        <f t="shared" si="8"/>
        <v>3.2631996818828321E-11</v>
      </c>
      <c r="U34" s="36">
        <f t="shared" si="8"/>
        <v>0</v>
      </c>
      <c r="V34" s="36">
        <f t="shared" si="8"/>
        <v>0</v>
      </c>
      <c r="W34" s="36">
        <f t="shared" si="8"/>
        <v>21032.615608463184</v>
      </c>
      <c r="X34" s="36">
        <f t="shared" si="8"/>
        <v>0</v>
      </c>
      <c r="Y34" s="36">
        <f t="shared" si="8"/>
        <v>64.779914460831137</v>
      </c>
      <c r="Z34" s="36">
        <f t="shared" si="8"/>
        <v>4.1944210720551736</v>
      </c>
      <c r="AA34" s="36">
        <f t="shared" si="8"/>
        <v>-7.2253049489700085E-9</v>
      </c>
      <c r="AB34" s="36">
        <f>SUM(AB27:AB33)</f>
        <v>1544.570557279312</v>
      </c>
      <c r="AC34" s="36">
        <f>SUM(AC27:AC33)</f>
        <v>8121.0842255673906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idden="1" x14ac:dyDescent="0.2">
      <c r="B36" s="11" t="s">
        <v>432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hidden="1" x14ac:dyDescent="0.2">
      <c r="A37" s="19">
        <f>A34+1</f>
        <v>21</v>
      </c>
      <c r="B37" s="6" t="s">
        <v>380</v>
      </c>
      <c r="D37" s="17">
        <v>247062.5619188835</v>
      </c>
      <c r="E37" s="17"/>
      <c r="F37" s="17"/>
      <c r="G37" s="17"/>
      <c r="H37" s="112"/>
      <c r="I37" s="17"/>
      <c r="J37" s="17">
        <f t="shared" ref="J37:J51" si="9">D37-F37</f>
        <v>247062.5619188835</v>
      </c>
      <c r="L37" s="19" t="s">
        <v>433</v>
      </c>
      <c r="N37" s="17">
        <v>99084.26965191061</v>
      </c>
      <c r="O37" s="17">
        <v>71872.265668820168</v>
      </c>
      <c r="P37" s="17">
        <v>21437.691035570824</v>
      </c>
      <c r="Q37" s="17">
        <v>0</v>
      </c>
      <c r="R37" s="17">
        <v>0</v>
      </c>
      <c r="S37" s="17">
        <v>24690.501405815186</v>
      </c>
      <c r="T37" s="17">
        <v>0</v>
      </c>
      <c r="U37" s="17">
        <v>0</v>
      </c>
      <c r="V37" s="17">
        <v>0</v>
      </c>
      <c r="W37" s="17">
        <v>25790.82837536477</v>
      </c>
      <c r="X37" s="17">
        <v>0</v>
      </c>
      <c r="Y37" s="17">
        <v>1.8813507277487334</v>
      </c>
      <c r="Z37" s="17">
        <v>24.591672624171292</v>
      </c>
      <c r="AA37" s="17">
        <v>0</v>
      </c>
      <c r="AB37" s="17">
        <v>664.8526711386894</v>
      </c>
      <c r="AC37" s="17">
        <v>3495.6800869113231</v>
      </c>
      <c r="AD37" s="35"/>
    </row>
    <row r="38" spans="1:30" hidden="1" x14ac:dyDescent="0.2">
      <c r="A38" s="19">
        <f>A37+1</f>
        <v>22</v>
      </c>
      <c r="B38" s="6" t="s">
        <v>381</v>
      </c>
      <c r="D38" s="17">
        <v>45073.076328983749</v>
      </c>
      <c r="E38" s="17"/>
      <c r="F38" s="17"/>
      <c r="G38" s="17"/>
      <c r="H38" s="112"/>
      <c r="I38" s="17"/>
      <c r="J38" s="17">
        <f t="shared" si="9"/>
        <v>45073.076328983749</v>
      </c>
      <c r="L38" s="19" t="s">
        <v>434</v>
      </c>
      <c r="N38" s="17">
        <v>23994.113590759152</v>
      </c>
      <c r="O38" s="17">
        <v>17404.491273349537</v>
      </c>
      <c r="P38" s="17">
        <v>2990.0947380423454</v>
      </c>
      <c r="Q38" s="17">
        <v>0</v>
      </c>
      <c r="R38" s="17">
        <v>0</v>
      </c>
      <c r="S38" s="17">
        <v>610.02923102299087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4.170157655972706</v>
      </c>
      <c r="AA38" s="17">
        <v>0</v>
      </c>
      <c r="AB38" s="17">
        <v>70.177338153748053</v>
      </c>
      <c r="AC38" s="17">
        <v>0</v>
      </c>
      <c r="AD38" s="35"/>
    </row>
    <row r="39" spans="1:30" hidden="1" x14ac:dyDescent="0.2">
      <c r="A39" s="19">
        <f t="shared" ref="A39:A52" si="10">A38+1</f>
        <v>23</v>
      </c>
      <c r="B39" s="6" t="s">
        <v>382</v>
      </c>
      <c r="D39" s="17">
        <v>239351.8781088324</v>
      </c>
      <c r="E39" s="17"/>
      <c r="F39" s="17"/>
      <c r="G39" s="17"/>
      <c r="H39" s="112"/>
      <c r="I39" s="17"/>
      <c r="J39" s="17">
        <f t="shared" si="9"/>
        <v>239351.8781088324</v>
      </c>
      <c r="L39" s="19" t="s">
        <v>435</v>
      </c>
      <c r="N39" s="17">
        <v>130284.62806934371</v>
      </c>
      <c r="O39" s="17">
        <v>94503.915041803382</v>
      </c>
      <c r="P39" s="17">
        <v>12034.188261018229</v>
      </c>
      <c r="Q39" s="17">
        <v>0</v>
      </c>
      <c r="R39" s="17">
        <v>0</v>
      </c>
      <c r="S39" s="17">
        <v>1891.9825231779485</v>
      </c>
      <c r="T39" s="17">
        <v>186.41066807521452</v>
      </c>
      <c r="U39" s="17">
        <v>0</v>
      </c>
      <c r="V39" s="17">
        <v>0</v>
      </c>
      <c r="W39" s="17">
        <v>0</v>
      </c>
      <c r="X39" s="17">
        <v>168.89321291448746</v>
      </c>
      <c r="Y39" s="17">
        <v>268.01571891723216</v>
      </c>
      <c r="Z39" s="17">
        <v>13.844613582212347</v>
      </c>
      <c r="AA39" s="17">
        <v>0</v>
      </c>
      <c r="AB39" s="17">
        <v>0</v>
      </c>
      <c r="AC39" s="17">
        <v>0</v>
      </c>
      <c r="AD39" s="35"/>
    </row>
    <row r="40" spans="1:30" hidden="1" x14ac:dyDescent="0.2">
      <c r="B40" s="6" t="s">
        <v>383</v>
      </c>
      <c r="D40" s="17"/>
      <c r="E40" s="17"/>
      <c r="F40" s="17"/>
      <c r="G40" s="17"/>
      <c r="H40" s="112"/>
      <c r="I40" s="17"/>
      <c r="J40" s="17">
        <f t="shared" si="9"/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hidden="1" x14ac:dyDescent="0.2">
      <c r="A41" s="19">
        <f>A39+1</f>
        <v>24</v>
      </c>
      <c r="B41" s="106" t="s">
        <v>384</v>
      </c>
      <c r="D41" s="17">
        <v>124732.61418104559</v>
      </c>
      <c r="E41" s="17"/>
      <c r="F41" s="17"/>
      <c r="G41" s="17"/>
      <c r="H41" s="112"/>
      <c r="I41" s="17"/>
      <c r="J41" s="17">
        <f t="shared" si="9"/>
        <v>124732.61418104559</v>
      </c>
      <c r="L41" s="19" t="s">
        <v>436</v>
      </c>
      <c r="N41" s="17">
        <v>89403.568295809644</v>
      </c>
      <c r="O41" s="17">
        <v>21128.034666319105</v>
      </c>
      <c r="P41" s="17">
        <v>8912.3530567050802</v>
      </c>
      <c r="Q41" s="17">
        <v>0</v>
      </c>
      <c r="R41" s="17">
        <v>0</v>
      </c>
      <c r="S41" s="17">
        <v>3113.0442388940387</v>
      </c>
      <c r="T41" s="17">
        <v>62.808254699710055</v>
      </c>
      <c r="U41" s="17">
        <v>0</v>
      </c>
      <c r="V41" s="17">
        <v>0</v>
      </c>
      <c r="W41" s="17">
        <v>515.12309232299401</v>
      </c>
      <c r="X41" s="17">
        <v>0</v>
      </c>
      <c r="Y41" s="17">
        <v>897.92767412992657</v>
      </c>
      <c r="Z41" s="17">
        <v>589.7284917294578</v>
      </c>
      <c r="AA41" s="17">
        <v>0</v>
      </c>
      <c r="AB41" s="17">
        <v>16.283849195312797</v>
      </c>
      <c r="AC41" s="17">
        <v>93.742561240303274</v>
      </c>
      <c r="AD41" s="35"/>
    </row>
    <row r="42" spans="1:30" hidden="1" x14ac:dyDescent="0.2">
      <c r="A42" s="19">
        <f t="shared" si="10"/>
        <v>25</v>
      </c>
      <c r="B42" s="106" t="s">
        <v>385</v>
      </c>
      <c r="D42" s="17">
        <v>54976.552200042686</v>
      </c>
      <c r="E42" s="17"/>
      <c r="F42" s="17"/>
      <c r="G42" s="17"/>
      <c r="H42" s="112"/>
      <c r="I42" s="17"/>
      <c r="J42" s="17">
        <f t="shared" si="9"/>
        <v>54976.552200042686</v>
      </c>
      <c r="L42" s="19" t="s">
        <v>437</v>
      </c>
      <c r="N42" s="17">
        <v>32943.156511683439</v>
      </c>
      <c r="O42" s="17">
        <v>12030.259316309302</v>
      </c>
      <c r="P42" s="17">
        <v>7068.4169568369725</v>
      </c>
      <c r="Q42" s="17">
        <v>0</v>
      </c>
      <c r="R42" s="17">
        <v>0</v>
      </c>
      <c r="S42" s="17">
        <v>1516.2852733607169</v>
      </c>
      <c r="T42" s="17">
        <v>30.592315540139353</v>
      </c>
      <c r="U42" s="17">
        <v>0</v>
      </c>
      <c r="V42" s="17">
        <v>0</v>
      </c>
      <c r="W42" s="17">
        <v>223.17668883763764</v>
      </c>
      <c r="X42" s="17">
        <v>0</v>
      </c>
      <c r="Y42" s="17">
        <v>616.25372523401245</v>
      </c>
      <c r="Z42" s="17">
        <v>503.5191557379697</v>
      </c>
      <c r="AA42" s="17">
        <v>0</v>
      </c>
      <c r="AB42" s="17">
        <v>6.6440296655115327</v>
      </c>
      <c r="AC42" s="17">
        <v>38.248226836986653</v>
      </c>
      <c r="AD42" s="35"/>
    </row>
    <row r="43" spans="1:30" hidden="1" x14ac:dyDescent="0.2">
      <c r="A43" s="19">
        <f t="shared" si="10"/>
        <v>26</v>
      </c>
      <c r="B43" s="6" t="s">
        <v>386</v>
      </c>
      <c r="D43" s="17">
        <v>316707.91772580112</v>
      </c>
      <c r="E43" s="17"/>
      <c r="F43" s="17"/>
      <c r="G43" s="17"/>
      <c r="H43" s="112"/>
      <c r="I43" s="17"/>
      <c r="J43" s="17">
        <f t="shared" si="9"/>
        <v>316707.91772580112</v>
      </c>
      <c r="L43" s="19" t="s">
        <v>438</v>
      </c>
      <c r="N43" s="17">
        <v>309561.63389351452</v>
      </c>
      <c r="O43" s="17">
        <v>7059.4910753832119</v>
      </c>
      <c r="P43" s="17">
        <v>69.012296287780529</v>
      </c>
      <c r="Q43" s="17">
        <v>0</v>
      </c>
      <c r="R43" s="17">
        <v>0</v>
      </c>
      <c r="S43" s="17">
        <v>8.0363663799453295</v>
      </c>
      <c r="T43" s="17">
        <v>0</v>
      </c>
      <c r="U43" s="17">
        <v>0</v>
      </c>
      <c r="V43" s="17">
        <v>0</v>
      </c>
      <c r="W43" s="17">
        <v>1.105000377242483</v>
      </c>
      <c r="X43" s="17">
        <v>0</v>
      </c>
      <c r="Y43" s="17">
        <v>4.8218198279671975</v>
      </c>
      <c r="Z43" s="17">
        <v>3.3150011317274486</v>
      </c>
      <c r="AA43" s="17">
        <v>0</v>
      </c>
      <c r="AB43" s="17">
        <v>0.4018183189972665</v>
      </c>
      <c r="AC43" s="17">
        <v>0.10045457974931662</v>
      </c>
      <c r="AD43" s="35"/>
    </row>
    <row r="44" spans="1:30" hidden="1" x14ac:dyDescent="0.2">
      <c r="A44" s="19">
        <f t="shared" si="10"/>
        <v>27</v>
      </c>
      <c r="B44" s="6" t="s">
        <v>387</v>
      </c>
      <c r="D44" s="17">
        <v>448233.2411650538</v>
      </c>
      <c r="E44" s="17"/>
      <c r="F44" s="17"/>
      <c r="G44" s="17"/>
      <c r="H44" s="112"/>
      <c r="I44" s="17"/>
      <c r="J44" s="17">
        <f t="shared" si="9"/>
        <v>448233.2411650538</v>
      </c>
      <c r="L44" s="19" t="s">
        <v>438</v>
      </c>
      <c r="N44" s="17">
        <v>438119.18406337913</v>
      </c>
      <c r="O44" s="17">
        <v>9991.2202650846557</v>
      </c>
      <c r="P44" s="17">
        <v>97.672345760855023</v>
      </c>
      <c r="Q44" s="17">
        <v>0</v>
      </c>
      <c r="R44" s="17">
        <v>0</v>
      </c>
      <c r="S44" s="17">
        <v>11.37378116574731</v>
      </c>
      <c r="T44" s="17">
        <v>0</v>
      </c>
      <c r="U44" s="17">
        <v>0</v>
      </c>
      <c r="V44" s="17">
        <v>0</v>
      </c>
      <c r="W44" s="17">
        <v>1.5638949102902553</v>
      </c>
      <c r="X44" s="17">
        <v>0</v>
      </c>
      <c r="Y44" s="17">
        <v>6.8242686994483863</v>
      </c>
      <c r="Z44" s="17">
        <v>4.6916847308707652</v>
      </c>
      <c r="AA44" s="17">
        <v>0</v>
      </c>
      <c r="AB44" s="17">
        <v>0.56868905828736549</v>
      </c>
      <c r="AC44" s="17">
        <v>0.14217226457184137</v>
      </c>
      <c r="AD44" s="35"/>
    </row>
    <row r="45" spans="1:30" hidden="1" x14ac:dyDescent="0.2">
      <c r="A45" s="19">
        <f t="shared" si="10"/>
        <v>28</v>
      </c>
      <c r="B45" s="6" t="s">
        <v>388</v>
      </c>
      <c r="D45" s="17">
        <v>238290.0746166232</v>
      </c>
      <c r="E45" s="17"/>
      <c r="F45" s="17"/>
      <c r="G45" s="17"/>
      <c r="H45" s="112"/>
      <c r="I45" s="17"/>
      <c r="J45" s="17">
        <f t="shared" si="9"/>
        <v>238290.0746166232</v>
      </c>
      <c r="L45" s="19" t="s">
        <v>439</v>
      </c>
      <c r="N45" s="17">
        <v>188968.25244322902</v>
      </c>
      <c r="O45" s="17">
        <v>44909.718450108579</v>
      </c>
      <c r="P45" s="17">
        <v>2662.1851176843038</v>
      </c>
      <c r="Q45" s="17">
        <v>0</v>
      </c>
      <c r="R45" s="17">
        <v>0</v>
      </c>
      <c r="S45" s="17">
        <v>1004.9695112686463</v>
      </c>
      <c r="T45" s="17">
        <v>0</v>
      </c>
      <c r="U45" s="17">
        <v>0</v>
      </c>
      <c r="V45" s="17">
        <v>0</v>
      </c>
      <c r="W45" s="17">
        <v>154.38941423438945</v>
      </c>
      <c r="X45" s="17">
        <v>0</v>
      </c>
      <c r="Y45" s="17">
        <v>319.27145977159068</v>
      </c>
      <c r="Z45" s="17">
        <v>230.99069031419958</v>
      </c>
      <c r="AA45" s="17">
        <v>0</v>
      </c>
      <c r="AB45" s="17">
        <v>18.217818302928201</v>
      </c>
      <c r="AC45" s="17">
        <v>22.079711709531164</v>
      </c>
      <c r="AD45" s="35"/>
    </row>
    <row r="46" spans="1:30" hidden="1" x14ac:dyDescent="0.2">
      <c r="A46" s="19">
        <f t="shared" si="10"/>
        <v>29</v>
      </c>
      <c r="B46" s="6" t="s">
        <v>389</v>
      </c>
      <c r="D46" s="17">
        <v>36533.373672248636</v>
      </c>
      <c r="E46" s="17"/>
      <c r="F46" s="17"/>
      <c r="G46" s="17"/>
      <c r="H46" s="112"/>
      <c r="I46" s="17"/>
      <c r="J46" s="17">
        <f t="shared" si="9"/>
        <v>36533.373672248636</v>
      </c>
      <c r="L46" s="19" t="s">
        <v>440</v>
      </c>
      <c r="N46" s="17">
        <v>0</v>
      </c>
      <c r="O46" s="17">
        <v>28135.437678655213</v>
      </c>
      <c r="P46" s="17">
        <v>3736.0496292991043</v>
      </c>
      <c r="Q46" s="17">
        <v>0</v>
      </c>
      <c r="R46" s="17">
        <v>0</v>
      </c>
      <c r="S46" s="17">
        <v>2943.9482948073537</v>
      </c>
      <c r="T46" s="17">
        <v>0</v>
      </c>
      <c r="U46" s="17">
        <v>0</v>
      </c>
      <c r="V46" s="17">
        <v>0</v>
      </c>
      <c r="W46" s="17">
        <v>802.49378010414648</v>
      </c>
      <c r="X46" s="17">
        <v>0</v>
      </c>
      <c r="Y46" s="17">
        <v>420.06170560019348</v>
      </c>
      <c r="Z46" s="17">
        <v>137.84256226785459</v>
      </c>
      <c r="AA46" s="17">
        <v>0</v>
      </c>
      <c r="AB46" s="17">
        <v>64.491724478719007</v>
      </c>
      <c r="AC46" s="17">
        <v>293.04829703604781</v>
      </c>
      <c r="AD46" s="35"/>
    </row>
    <row r="47" spans="1:30" hidden="1" x14ac:dyDescent="0.2">
      <c r="B47" s="6" t="s">
        <v>390</v>
      </c>
      <c r="D47" s="17"/>
      <c r="E47" s="17"/>
      <c r="F47" s="17"/>
      <c r="G47" s="17"/>
      <c r="H47" s="112"/>
      <c r="I47" s="17"/>
      <c r="J47" s="17">
        <f t="shared" si="9"/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hidden="1" x14ac:dyDescent="0.2">
      <c r="A48" s="19">
        <f>A46+1</f>
        <v>30</v>
      </c>
      <c r="B48" s="106" t="s">
        <v>193</v>
      </c>
      <c r="D48" s="17">
        <v>10363.347982932119</v>
      </c>
      <c r="J48" s="17">
        <f t="shared" si="9"/>
        <v>10363.347982932119</v>
      </c>
      <c r="L48" s="19" t="s">
        <v>441</v>
      </c>
      <c r="N48" s="17">
        <v>9039.8604908086236</v>
      </c>
      <c r="O48" s="17">
        <v>206.1522083822733</v>
      </c>
      <c r="P48" s="17">
        <v>888.4367360303462</v>
      </c>
      <c r="Q48" s="17">
        <v>0</v>
      </c>
      <c r="R48" s="17">
        <v>0</v>
      </c>
      <c r="S48" s="17">
        <v>103.45697071677975</v>
      </c>
      <c r="T48" s="17">
        <v>0</v>
      </c>
      <c r="U48" s="17">
        <v>0</v>
      </c>
      <c r="V48" s="17">
        <v>0</v>
      </c>
      <c r="W48" s="17">
        <v>14.225333473557214</v>
      </c>
      <c r="X48" s="17">
        <v>0</v>
      </c>
      <c r="Y48" s="17">
        <v>62.074182430067857</v>
      </c>
      <c r="Z48" s="17">
        <v>42.676000420671642</v>
      </c>
      <c r="AA48" s="17">
        <v>0</v>
      </c>
      <c r="AB48" s="17">
        <v>5.1728485358389884</v>
      </c>
      <c r="AC48" s="17">
        <v>1.2932121339597471</v>
      </c>
      <c r="AD48" s="35"/>
    </row>
    <row r="49" spans="1:31" hidden="1" x14ac:dyDescent="0.2">
      <c r="A49" s="19">
        <f t="shared" si="10"/>
        <v>31</v>
      </c>
      <c r="B49" s="106" t="s">
        <v>29</v>
      </c>
      <c r="D49" s="17">
        <v>106646.49504262135</v>
      </c>
      <c r="F49" s="17">
        <v>8368.9669759216122</v>
      </c>
      <c r="H49" s="19" t="s">
        <v>442</v>
      </c>
      <c r="J49" s="17">
        <f t="shared" si="9"/>
        <v>98277.528066699742</v>
      </c>
      <c r="L49" s="19" t="s">
        <v>438</v>
      </c>
      <c r="N49" s="17">
        <v>104240.09444245401</v>
      </c>
      <c r="O49" s="17">
        <v>2377.1744810816631</v>
      </c>
      <c r="P49" s="17">
        <v>23.23882385632923</v>
      </c>
      <c r="Q49" s="17">
        <v>0</v>
      </c>
      <c r="R49" s="17">
        <v>0</v>
      </c>
      <c r="S49" s="17">
        <v>2.7061221375638111</v>
      </c>
      <c r="T49" s="17">
        <v>0</v>
      </c>
      <c r="U49" s="17">
        <v>0</v>
      </c>
      <c r="V49" s="17">
        <v>0</v>
      </c>
      <c r="W49" s="17">
        <v>0.37209179391502401</v>
      </c>
      <c r="X49" s="17">
        <v>0</v>
      </c>
      <c r="Y49" s="17">
        <v>1.6236732825382867</v>
      </c>
      <c r="Z49" s="17">
        <v>1.1162753817450721</v>
      </c>
      <c r="AA49" s="17">
        <v>0</v>
      </c>
      <c r="AB49" s="17">
        <v>0.13530610687819056</v>
      </c>
      <c r="AC49" s="17">
        <v>3.3826526719547639E-2</v>
      </c>
      <c r="AD49" s="35"/>
    </row>
    <row r="50" spans="1:31" hidden="1" x14ac:dyDescent="0.2">
      <c r="A50" s="19">
        <f t="shared" si="10"/>
        <v>32</v>
      </c>
      <c r="B50" s="106" t="s">
        <v>191</v>
      </c>
      <c r="D50" s="17">
        <v>13957.681234530533</v>
      </c>
      <c r="J50" s="17">
        <f t="shared" si="9"/>
        <v>13957.681234530533</v>
      </c>
      <c r="L50" s="19" t="s">
        <v>443</v>
      </c>
      <c r="N50" s="17">
        <v>0</v>
      </c>
      <c r="O50" s="17">
        <v>0</v>
      </c>
      <c r="P50" s="17">
        <v>11098.295148289902</v>
      </c>
      <c r="Q50" s="17">
        <v>0</v>
      </c>
      <c r="R50" s="17">
        <v>0</v>
      </c>
      <c r="S50" s="17">
        <v>1292.3778920861605</v>
      </c>
      <c r="T50" s="17">
        <v>0</v>
      </c>
      <c r="U50" s="17">
        <v>0</v>
      </c>
      <c r="V50" s="17">
        <v>0</v>
      </c>
      <c r="W50" s="17">
        <v>177.70196016184707</v>
      </c>
      <c r="X50" s="17">
        <v>0</v>
      </c>
      <c r="Y50" s="17">
        <v>775.4267352516963</v>
      </c>
      <c r="Z50" s="17">
        <v>533.10588048554121</v>
      </c>
      <c r="AA50" s="17">
        <v>0</v>
      </c>
      <c r="AB50" s="17">
        <v>64.618894604308025</v>
      </c>
      <c r="AC50" s="17">
        <v>16.154723651077006</v>
      </c>
      <c r="AD50" s="35"/>
    </row>
    <row r="51" spans="1:31" hidden="1" x14ac:dyDescent="0.2">
      <c r="A51" s="19">
        <f t="shared" si="10"/>
        <v>33</v>
      </c>
      <c r="B51" s="6" t="s">
        <v>392</v>
      </c>
      <c r="D51" s="17">
        <v>14849.718699354347</v>
      </c>
      <c r="F51" s="17">
        <v>0</v>
      </c>
      <c r="J51" s="17">
        <f t="shared" si="9"/>
        <v>14849.718699354347</v>
      </c>
      <c r="L51" s="19" t="s">
        <v>444</v>
      </c>
      <c r="N51" s="17">
        <v>5104.9132996388489</v>
      </c>
      <c r="O51" s="17">
        <v>3830.531308487843</v>
      </c>
      <c r="P51" s="17">
        <v>1786.146045630825</v>
      </c>
      <c r="Q51" s="17">
        <v>0</v>
      </c>
      <c r="R51" s="17">
        <v>0</v>
      </c>
      <c r="S51" s="17">
        <v>2693.7329708651241</v>
      </c>
      <c r="T51" s="17">
        <v>54.34830138720114</v>
      </c>
      <c r="U51" s="17">
        <v>0</v>
      </c>
      <c r="V51" s="17">
        <v>0</v>
      </c>
      <c r="W51" s="17">
        <v>820.74177076690398</v>
      </c>
      <c r="X51" s="17">
        <v>0</v>
      </c>
      <c r="Y51" s="17">
        <v>295.00401142585082</v>
      </c>
      <c r="Z51" s="17">
        <v>31.772975923314345</v>
      </c>
      <c r="AA51" s="17">
        <v>0</v>
      </c>
      <c r="AB51" s="17">
        <v>61.733647120517539</v>
      </c>
      <c r="AC51" s="17">
        <v>170.79436810791998</v>
      </c>
      <c r="AD51" s="35"/>
    </row>
    <row r="52" spans="1:31" hidden="1" x14ac:dyDescent="0.2">
      <c r="A52" s="19">
        <f t="shared" si="10"/>
        <v>34</v>
      </c>
      <c r="B52" s="6" t="s">
        <v>393</v>
      </c>
      <c r="D52" s="36">
        <f>SUM(D37:D51)</f>
        <v>1896778.532876953</v>
      </c>
      <c r="F52" s="36">
        <f>SUM(F37:F51)</f>
        <v>8368.9669759216122</v>
      </c>
      <c r="J52" s="36">
        <f>SUM(J37:J51)</f>
        <v>1888409.5659010315</v>
      </c>
      <c r="N52" s="36">
        <f t="shared" ref="N52:AB52" si="11">SUM(N37:N51)</f>
        <v>1430743.6747525309</v>
      </c>
      <c r="O52" s="36">
        <f t="shared" si="11"/>
        <v>313448.6914337849</v>
      </c>
      <c r="P52" s="36">
        <f t="shared" si="11"/>
        <v>72803.780191012891</v>
      </c>
      <c r="Q52" s="36">
        <f t="shared" si="11"/>
        <v>0</v>
      </c>
      <c r="R52" s="36">
        <f t="shared" si="11"/>
        <v>0</v>
      </c>
      <c r="S52" s="36">
        <f t="shared" si="11"/>
        <v>39882.444581698212</v>
      </c>
      <c r="T52" s="36">
        <f t="shared" si="11"/>
        <v>334.15953970226508</v>
      </c>
      <c r="U52" s="36">
        <f t="shared" si="11"/>
        <v>0</v>
      </c>
      <c r="V52" s="36">
        <f t="shared" si="11"/>
        <v>0</v>
      </c>
      <c r="W52" s="36">
        <f t="shared" si="11"/>
        <v>28501.721402347692</v>
      </c>
      <c r="X52" s="36">
        <f t="shared" si="11"/>
        <v>168.89321291448746</v>
      </c>
      <c r="Y52" s="36">
        <f t="shared" si="11"/>
        <v>3669.186325298273</v>
      </c>
      <c r="Z52" s="36">
        <f t="shared" si="11"/>
        <v>2121.3651619857087</v>
      </c>
      <c r="AA52" s="36">
        <f t="shared" si="11"/>
        <v>0</v>
      </c>
      <c r="AB52" s="36">
        <f t="shared" si="11"/>
        <v>973.29863467973621</v>
      </c>
      <c r="AC52" s="36">
        <f>SUM(AC37:AC51)</f>
        <v>4131.3176409981888</v>
      </c>
      <c r="AD52" s="35"/>
    </row>
    <row r="53" spans="1:31" ht="13.5" thickBot="1" x14ac:dyDescent="0.25">
      <c r="A53" s="19">
        <v>21</v>
      </c>
      <c r="B53" s="6" t="s">
        <v>445</v>
      </c>
      <c r="D53" s="39">
        <f>D17+D24+D34</f>
        <v>375242.09700601321</v>
      </c>
      <c r="F53" s="39">
        <f>F17+F24+F34</f>
        <v>20758.333422081363</v>
      </c>
      <c r="H53" s="35"/>
      <c r="J53" s="39">
        <f>J17+J24+J34</f>
        <v>354483.76358393184</v>
      </c>
      <c r="N53" s="39">
        <f>N17+N24+N34</f>
        <v>160185.94588013092</v>
      </c>
      <c r="O53" s="39">
        <f t="shared" ref="O53:AB53" si="12">O17+O24+O34</f>
        <v>105098.21451861624</v>
      </c>
      <c r="P53" s="39">
        <f t="shared" si="12"/>
        <v>32164.197618053993</v>
      </c>
      <c r="Q53" s="39">
        <f t="shared" si="12"/>
        <v>0</v>
      </c>
      <c r="R53" s="39">
        <f t="shared" si="12"/>
        <v>0</v>
      </c>
      <c r="S53" s="39">
        <f t="shared" si="12"/>
        <v>43855.162140328117</v>
      </c>
      <c r="T53" s="39">
        <f t="shared" si="12"/>
        <v>0.83838333579673197</v>
      </c>
      <c r="U53" s="39">
        <f t="shared" si="12"/>
        <v>0</v>
      </c>
      <c r="V53" s="39">
        <f t="shared" si="12"/>
        <v>0</v>
      </c>
      <c r="W53" s="39">
        <f t="shared" si="12"/>
        <v>21086.561199606902</v>
      </c>
      <c r="X53" s="39">
        <f t="shared" si="12"/>
        <v>0</v>
      </c>
      <c r="Y53" s="39">
        <f t="shared" si="12"/>
        <v>269.88589901916748</v>
      </c>
      <c r="Z53" s="39">
        <f t="shared" si="12"/>
        <v>3.5210268452565954</v>
      </c>
      <c r="AA53" s="39">
        <f t="shared" si="12"/>
        <v>1010.7421690471626</v>
      </c>
      <c r="AB53" s="39">
        <f t="shared" si="12"/>
        <v>1859.9795287836573</v>
      </c>
      <c r="AC53" s="39">
        <f>AC17+AC24+AC34</f>
        <v>9707.0486422460235</v>
      </c>
      <c r="AD53" s="35"/>
    </row>
    <row r="54" spans="1:31" ht="13.5" thickTop="1" x14ac:dyDescent="0.2">
      <c r="N54" s="35"/>
    </row>
    <row r="56" spans="1:31" x14ac:dyDescent="0.2">
      <c r="A56" s="19" t="s">
        <v>395</v>
      </c>
      <c r="J56" s="6" t="s">
        <v>224</v>
      </c>
      <c r="N56" s="35"/>
    </row>
    <row r="57" spans="1:31" x14ac:dyDescent="0.2">
      <c r="A57" s="103" t="s">
        <v>396</v>
      </c>
      <c r="B57" s="6" t="s">
        <v>474</v>
      </c>
    </row>
    <row r="61" spans="1:31" x14ac:dyDescent="0.2"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1:31" x14ac:dyDescent="0.2"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>
        <v>0</v>
      </c>
    </row>
  </sheetData>
  <mergeCells count="4">
    <mergeCell ref="B2:O2"/>
    <mergeCell ref="P2:AB2"/>
    <mergeCell ref="B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4
Attachment 9
Page 5 of 8</oddHeader>
    <firstHeader>&amp;R&amp;"Arial,Regular"&amp;10Filed: 2025-02-28
EB-2025-0064
Phase 3 Exhibit 7
Tab 3
Schedule 4
Attachment 9
Page 4 of 8</firstHeader>
  </headerFooter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2CF8-111E-4D7F-A5EF-CDE7215D0E1E}">
  <dimension ref="A2:S58"/>
  <sheetViews>
    <sheetView view="pageBreakPreview" zoomScale="60" zoomScaleNormal="60" workbookViewId="0">
      <selection activeCell="Q83" sqref="Q83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7" width="10.5703125" style="6" customWidth="1"/>
    <col min="18" max="18" width="10.85546875" style="6" bestFit="1" customWidth="1"/>
    <col min="19" max="16384" width="9.140625" style="6"/>
  </cols>
  <sheetData>
    <row r="2" spans="1:19" ht="1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</row>
    <row r="3" spans="1:19" ht="15" customHeight="1" x14ac:dyDescent="0.2">
      <c r="A3" s="251" t="s">
        <v>479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</row>
    <row r="5" spans="1:19" x14ac:dyDescent="0.2">
      <c r="D5" s="19" t="s">
        <v>328</v>
      </c>
    </row>
    <row r="6" spans="1:19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</row>
    <row r="7" spans="1:19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449</v>
      </c>
      <c r="O7" s="18" t="s">
        <v>450</v>
      </c>
      <c r="P7" s="18" t="s">
        <v>451</v>
      </c>
      <c r="Q7" s="18" t="s">
        <v>452</v>
      </c>
      <c r="R7" s="18" t="s">
        <v>453</v>
      </c>
    </row>
    <row r="8" spans="1:19" x14ac:dyDescent="0.2">
      <c r="D8" s="19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9" t="s">
        <v>66</v>
      </c>
      <c r="P8" s="103" t="s">
        <v>67</v>
      </c>
      <c r="Q8" s="103" t="s">
        <v>68</v>
      </c>
      <c r="R8" s="103" t="s">
        <v>69</v>
      </c>
    </row>
    <row r="10" spans="1:19" x14ac:dyDescent="0.2">
      <c r="B10" s="11" t="s">
        <v>338</v>
      </c>
    </row>
    <row r="11" spans="1:19" x14ac:dyDescent="0.2">
      <c r="A11" s="19">
        <v>1</v>
      </c>
      <c r="B11" s="6" t="s">
        <v>339</v>
      </c>
      <c r="D11" s="17">
        <v>0</v>
      </c>
      <c r="J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f>0</f>
        <v>0</v>
      </c>
      <c r="S11" s="35"/>
    </row>
    <row r="12" spans="1:19" x14ac:dyDescent="0.2">
      <c r="A12" s="19">
        <f>A11+1</f>
        <v>2</v>
      </c>
      <c r="B12" s="6" t="s">
        <v>341</v>
      </c>
      <c r="D12" s="17">
        <v>0</v>
      </c>
      <c r="J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f>0</f>
        <v>0</v>
      </c>
      <c r="S12" s="35"/>
    </row>
    <row r="13" spans="1:19" x14ac:dyDescent="0.2">
      <c r="A13" s="19">
        <f t="shared" ref="A13:A17" si="0">A12+1</f>
        <v>3</v>
      </c>
      <c r="B13" s="6" t="s">
        <v>343</v>
      </c>
      <c r="D13" s="17">
        <v>0</v>
      </c>
      <c r="J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f>0</f>
        <v>0</v>
      </c>
      <c r="S13" s="35"/>
    </row>
    <row r="14" spans="1:19" x14ac:dyDescent="0.2">
      <c r="A14" s="19">
        <f t="shared" si="0"/>
        <v>4</v>
      </c>
      <c r="B14" s="6" t="s">
        <v>345</v>
      </c>
      <c r="D14" s="17">
        <v>0</v>
      </c>
      <c r="F14" s="35"/>
      <c r="J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f>0</f>
        <v>0</v>
      </c>
      <c r="S14" s="35"/>
    </row>
    <row r="15" spans="1:19" x14ac:dyDescent="0.2">
      <c r="A15" s="19">
        <f t="shared" si="0"/>
        <v>5</v>
      </c>
      <c r="B15" s="6" t="s">
        <v>348</v>
      </c>
      <c r="D15" s="17">
        <v>0</v>
      </c>
      <c r="J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f>0</f>
        <v>0</v>
      </c>
      <c r="S15" s="35"/>
    </row>
    <row r="16" spans="1:19" x14ac:dyDescent="0.2">
      <c r="A16" s="19">
        <f t="shared" si="0"/>
        <v>6</v>
      </c>
      <c r="B16" s="6" t="s">
        <v>219</v>
      </c>
      <c r="D16" s="17">
        <v>0</v>
      </c>
      <c r="J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f>0</f>
        <v>0</v>
      </c>
      <c r="S16" s="35"/>
    </row>
    <row r="17" spans="1:19" x14ac:dyDescent="0.2">
      <c r="A17" s="19">
        <f t="shared" si="0"/>
        <v>7</v>
      </c>
      <c r="B17" s="6" t="s">
        <v>351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" si="1">SUM(N11:N16)</f>
        <v>0</v>
      </c>
      <c r="O17" s="36">
        <f>SUM(O11:O16)</f>
        <v>0</v>
      </c>
      <c r="P17" s="36">
        <f>SUM(P11:P16)</f>
        <v>0</v>
      </c>
      <c r="Q17" s="36">
        <f>SUM(Q11:Q16)</f>
        <v>0</v>
      </c>
      <c r="R17" s="36">
        <f>SUM(R11:R16)</f>
        <v>0</v>
      </c>
      <c r="S17" s="35"/>
    </row>
    <row r="18" spans="1:19" x14ac:dyDescent="0.2">
      <c r="D18" s="17"/>
      <c r="N18" s="17"/>
      <c r="O18" s="17"/>
      <c r="P18" s="17"/>
      <c r="Q18" s="17"/>
      <c r="S18" s="35"/>
    </row>
    <row r="19" spans="1:19" x14ac:dyDescent="0.2">
      <c r="B19" s="11" t="s">
        <v>352</v>
      </c>
      <c r="D19" s="17"/>
      <c r="N19" s="17"/>
      <c r="O19" s="17"/>
      <c r="P19" s="17"/>
      <c r="Q19" s="17"/>
      <c r="S19" s="35"/>
    </row>
    <row r="20" spans="1:19" x14ac:dyDescent="0.2">
      <c r="A20" s="19">
        <f>A17+1</f>
        <v>8</v>
      </c>
      <c r="B20" s="6" t="s">
        <v>353</v>
      </c>
      <c r="D20" s="17">
        <v>0</v>
      </c>
      <c r="J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f>0</f>
        <v>0</v>
      </c>
      <c r="S20" s="35"/>
    </row>
    <row r="21" spans="1:19" x14ac:dyDescent="0.2">
      <c r="A21" s="19">
        <f>A20+1</f>
        <v>9</v>
      </c>
      <c r="B21" s="6" t="s">
        <v>354</v>
      </c>
      <c r="D21" s="17">
        <v>0</v>
      </c>
      <c r="F21" s="17"/>
      <c r="J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>0</f>
        <v>0</v>
      </c>
      <c r="S21" s="35"/>
    </row>
    <row r="22" spans="1:19" x14ac:dyDescent="0.2">
      <c r="A22" s="19">
        <f t="shared" ref="A22:A24" si="2">A21+1</f>
        <v>10</v>
      </c>
      <c r="B22" s="6" t="s">
        <v>357</v>
      </c>
      <c r="D22" s="17">
        <v>460.05784299084013</v>
      </c>
      <c r="J22" s="17">
        <v>460.05784299084013</v>
      </c>
      <c r="L22" s="19" t="s">
        <v>423</v>
      </c>
      <c r="N22" s="17">
        <v>0</v>
      </c>
      <c r="O22" s="17">
        <v>454.26583321387238</v>
      </c>
      <c r="P22" s="17">
        <v>4.0222614449731964</v>
      </c>
      <c r="Q22" s="17">
        <v>1.7697483319945262</v>
      </c>
      <c r="R22" s="17">
        <f>0</f>
        <v>0</v>
      </c>
      <c r="S22" s="35"/>
    </row>
    <row r="23" spans="1:19" x14ac:dyDescent="0.2">
      <c r="A23" s="19">
        <f t="shared" si="2"/>
        <v>11</v>
      </c>
      <c r="B23" s="6" t="s">
        <v>359</v>
      </c>
      <c r="D23" s="17">
        <v>0</v>
      </c>
      <c r="J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f>0</f>
        <v>0</v>
      </c>
      <c r="S23" s="35"/>
    </row>
    <row r="24" spans="1:19" x14ac:dyDescent="0.2">
      <c r="A24" s="19">
        <f t="shared" si="2"/>
        <v>12</v>
      </c>
      <c r="B24" s="6" t="s">
        <v>361</v>
      </c>
      <c r="D24" s="36">
        <f>SUM(D20:D23)</f>
        <v>460.05784299084013</v>
      </c>
      <c r="F24" s="36">
        <f>SUM(F20:F23)</f>
        <v>0</v>
      </c>
      <c r="H24" s="104"/>
      <c r="J24" s="36">
        <f>SUM(J20:J23)</f>
        <v>460.05784299084013</v>
      </c>
      <c r="N24" s="36">
        <f t="shared" ref="N24" si="3">SUM(N20:N23)</f>
        <v>0</v>
      </c>
      <c r="O24" s="36">
        <f>SUM(O20:O23)</f>
        <v>454.26583321387238</v>
      </c>
      <c r="P24" s="36">
        <f>SUM(P20:P23)</f>
        <v>4.0222614449731964</v>
      </c>
      <c r="Q24" s="36">
        <f>SUM(Q20:Q23)</f>
        <v>1.7697483319945262</v>
      </c>
      <c r="R24" s="36">
        <f>SUM(R20:R23)</f>
        <v>0</v>
      </c>
      <c r="S24" s="35"/>
    </row>
    <row r="25" spans="1:19" x14ac:dyDescent="0.2">
      <c r="N25" s="17"/>
      <c r="O25" s="17"/>
      <c r="P25" s="17"/>
      <c r="Q25" s="17"/>
      <c r="S25" s="35"/>
    </row>
    <row r="26" spans="1:19" x14ac:dyDescent="0.2">
      <c r="B26" s="11" t="s">
        <v>362</v>
      </c>
      <c r="N26" s="17"/>
      <c r="O26" s="17"/>
      <c r="P26" s="17"/>
      <c r="Q26" s="17"/>
      <c r="S26" s="35"/>
    </row>
    <row r="27" spans="1:19" x14ac:dyDescent="0.2">
      <c r="A27" s="19">
        <f>A24+1</f>
        <v>13</v>
      </c>
      <c r="B27" s="6" t="s">
        <v>363</v>
      </c>
      <c r="D27" s="17">
        <v>4683.1560894495487</v>
      </c>
      <c r="J27" s="17">
        <v>4683.1560894495487</v>
      </c>
      <c r="L27" s="19" t="s">
        <v>425</v>
      </c>
      <c r="N27" s="17">
        <v>0</v>
      </c>
      <c r="O27" s="17">
        <v>4683.1560894495487</v>
      </c>
      <c r="P27" s="17">
        <v>0</v>
      </c>
      <c r="Q27" s="17">
        <v>0</v>
      </c>
      <c r="R27" s="17">
        <f>0</f>
        <v>0</v>
      </c>
      <c r="S27" s="35"/>
    </row>
    <row r="28" spans="1:19" x14ac:dyDescent="0.2">
      <c r="A28" s="19">
        <f>A27+1</f>
        <v>14</v>
      </c>
      <c r="B28" s="6" t="s">
        <v>365</v>
      </c>
      <c r="D28" s="17">
        <v>996.56534610400081</v>
      </c>
      <c r="J28" s="17">
        <v>996.56534610400081</v>
      </c>
      <c r="L28" s="19" t="s">
        <v>426</v>
      </c>
      <c r="N28" s="17">
        <v>0</v>
      </c>
      <c r="O28" s="17">
        <v>996.56534610400081</v>
      </c>
      <c r="P28" s="17">
        <v>0</v>
      </c>
      <c r="Q28" s="17">
        <v>0</v>
      </c>
      <c r="R28" s="17">
        <f>0</f>
        <v>0</v>
      </c>
      <c r="S28" s="35"/>
    </row>
    <row r="29" spans="1:19" x14ac:dyDescent="0.2">
      <c r="A29" s="19">
        <f t="shared" ref="A29:A34" si="4">A28+1</f>
        <v>15</v>
      </c>
      <c r="B29" s="6" t="s">
        <v>367</v>
      </c>
      <c r="D29" s="17">
        <v>23651.269496622928</v>
      </c>
      <c r="J29" s="17">
        <v>23651.269496622928</v>
      </c>
      <c r="L29" s="19" t="s">
        <v>427</v>
      </c>
      <c r="N29" s="17">
        <v>0</v>
      </c>
      <c r="O29" s="17">
        <v>23651.269496622928</v>
      </c>
      <c r="P29" s="17">
        <v>0</v>
      </c>
      <c r="Q29" s="17">
        <v>0</v>
      </c>
      <c r="R29" s="17">
        <f>0</f>
        <v>0</v>
      </c>
      <c r="S29" s="35"/>
    </row>
    <row r="30" spans="1:19" x14ac:dyDescent="0.2">
      <c r="A30" s="19">
        <f t="shared" si="4"/>
        <v>16</v>
      </c>
      <c r="B30" s="6" t="s">
        <v>369</v>
      </c>
      <c r="D30" s="17">
        <v>66563.358664251267</v>
      </c>
      <c r="J30" s="17">
        <v>66563.358664251267</v>
      </c>
      <c r="L30" s="19" t="s">
        <v>428</v>
      </c>
      <c r="N30" s="17">
        <v>0</v>
      </c>
      <c r="O30" s="17">
        <v>66563.358664251267</v>
      </c>
      <c r="P30" s="17">
        <v>0</v>
      </c>
      <c r="Q30" s="17">
        <v>0</v>
      </c>
      <c r="R30" s="17">
        <f>0</f>
        <v>0</v>
      </c>
      <c r="S30" s="35"/>
    </row>
    <row r="31" spans="1:19" x14ac:dyDescent="0.2">
      <c r="A31" s="19">
        <f t="shared" si="4"/>
        <v>17</v>
      </c>
      <c r="B31" s="6" t="s">
        <v>371</v>
      </c>
      <c r="D31" s="17">
        <v>18341.833576983983</v>
      </c>
      <c r="J31" s="17">
        <v>18341.833576983983</v>
      </c>
      <c r="L31" s="19" t="s">
        <v>429</v>
      </c>
      <c r="N31" s="17">
        <v>0</v>
      </c>
      <c r="O31" s="17">
        <v>18341.833576983983</v>
      </c>
      <c r="P31" s="17">
        <v>0</v>
      </c>
      <c r="Q31" s="17">
        <v>0</v>
      </c>
      <c r="R31" s="17">
        <f>0</f>
        <v>0</v>
      </c>
      <c r="S31" s="35"/>
    </row>
    <row r="32" spans="1:19" x14ac:dyDescent="0.2">
      <c r="A32" s="19">
        <f t="shared" si="4"/>
        <v>18</v>
      </c>
      <c r="B32" s="6" t="s">
        <v>373</v>
      </c>
      <c r="D32" s="17">
        <v>0</v>
      </c>
      <c r="J32" s="17">
        <v>0</v>
      </c>
      <c r="L32" s="19" t="s">
        <v>288</v>
      </c>
      <c r="N32" s="17">
        <v>0</v>
      </c>
      <c r="O32" s="17">
        <v>0</v>
      </c>
      <c r="P32" s="17">
        <v>0</v>
      </c>
      <c r="Q32" s="17">
        <v>0</v>
      </c>
      <c r="R32" s="17">
        <f>0</f>
        <v>0</v>
      </c>
      <c r="S32" s="35"/>
    </row>
    <row r="33" spans="1:19" x14ac:dyDescent="0.2">
      <c r="A33" s="19">
        <f t="shared" si="4"/>
        <v>19</v>
      </c>
      <c r="B33" s="6" t="s">
        <v>375</v>
      </c>
      <c r="D33" s="17">
        <v>0</v>
      </c>
      <c r="F33" s="17">
        <v>0</v>
      </c>
      <c r="J33" s="17">
        <v>0</v>
      </c>
      <c r="L33" s="19" t="s">
        <v>431</v>
      </c>
      <c r="N33" s="17">
        <v>0</v>
      </c>
      <c r="O33" s="17">
        <v>0</v>
      </c>
      <c r="P33" s="17">
        <v>0</v>
      </c>
      <c r="Q33" s="17">
        <v>0</v>
      </c>
      <c r="R33" s="17">
        <f>0</f>
        <v>0</v>
      </c>
      <c r="S33" s="35"/>
    </row>
    <row r="34" spans="1:19" x14ac:dyDescent="0.2">
      <c r="A34" s="19">
        <f t="shared" si="4"/>
        <v>20</v>
      </c>
      <c r="B34" s="6" t="s">
        <v>378</v>
      </c>
      <c r="D34" s="36">
        <f>SUM(D27:D33)</f>
        <v>114236.18317341173</v>
      </c>
      <c r="F34" s="36">
        <f>SUM(F27:F33)</f>
        <v>0</v>
      </c>
      <c r="J34" s="36">
        <f>SUM(J27:J33)</f>
        <v>114236.18317341173</v>
      </c>
      <c r="N34" s="36">
        <f t="shared" ref="N34" si="5">SUM(N27:N33)</f>
        <v>0</v>
      </c>
      <c r="O34" s="36">
        <f>SUM(O27:O33)</f>
        <v>114236.18317341173</v>
      </c>
      <c r="P34" s="36">
        <f>SUM(P27:P33)</f>
        <v>0</v>
      </c>
      <c r="Q34" s="36">
        <f>SUM(Q27:Q33)</f>
        <v>0</v>
      </c>
      <c r="R34" s="36">
        <f>SUM(R27:R33)</f>
        <v>0</v>
      </c>
      <c r="S34" s="35"/>
    </row>
    <row r="35" spans="1:19" x14ac:dyDescent="0.2">
      <c r="O35" s="17"/>
      <c r="P35" s="17"/>
      <c r="Q35" s="17"/>
      <c r="R35" s="17"/>
      <c r="S35" s="35"/>
    </row>
    <row r="36" spans="1:19" hidden="1" x14ac:dyDescent="0.2">
      <c r="B36" s="11" t="s">
        <v>432</v>
      </c>
      <c r="O36" s="17"/>
      <c r="P36" s="17"/>
      <c r="Q36" s="17"/>
      <c r="R36" s="17"/>
      <c r="S36" s="35"/>
    </row>
    <row r="37" spans="1:19" hidden="1" x14ac:dyDescent="0.2">
      <c r="A37" s="19">
        <f>A34+1</f>
        <v>21</v>
      </c>
      <c r="B37" s="6" t="s">
        <v>380</v>
      </c>
      <c r="D37" s="17">
        <v>303.1035359858505</v>
      </c>
      <c r="E37" s="17"/>
      <c r="F37" s="17"/>
      <c r="G37" s="17"/>
      <c r="H37" s="105"/>
      <c r="I37" s="17"/>
      <c r="J37" s="17">
        <v>303.1035359858505</v>
      </c>
      <c r="L37" s="19" t="s">
        <v>433</v>
      </c>
      <c r="N37" s="17">
        <v>303.1035359858505</v>
      </c>
      <c r="O37" s="17">
        <v>0</v>
      </c>
      <c r="P37" s="17">
        <v>0</v>
      </c>
      <c r="Q37" s="17">
        <v>0</v>
      </c>
      <c r="R37" s="17">
        <v>0</v>
      </c>
      <c r="S37" s="35"/>
    </row>
    <row r="38" spans="1:19" hidden="1" x14ac:dyDescent="0.2">
      <c r="A38" s="19">
        <f>A37+1</f>
        <v>22</v>
      </c>
      <c r="B38" s="6" t="s">
        <v>381</v>
      </c>
      <c r="D38" s="17">
        <v>0</v>
      </c>
      <c r="E38" s="17"/>
      <c r="F38" s="17"/>
      <c r="G38" s="17"/>
      <c r="H38" s="105"/>
      <c r="I38" s="17"/>
      <c r="J38" s="17">
        <v>0</v>
      </c>
      <c r="L38" s="19" t="s">
        <v>434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35"/>
    </row>
    <row r="39" spans="1:19" hidden="1" x14ac:dyDescent="0.2">
      <c r="A39" s="19">
        <f t="shared" ref="A39:A52" si="6">A38+1</f>
        <v>23</v>
      </c>
      <c r="B39" s="6" t="s">
        <v>382</v>
      </c>
      <c r="D39" s="17">
        <v>0</v>
      </c>
      <c r="E39" s="17"/>
      <c r="F39" s="17"/>
      <c r="G39" s="17"/>
      <c r="H39" s="105"/>
      <c r="I39" s="17"/>
      <c r="J39" s="17">
        <v>0</v>
      </c>
      <c r="L39" s="19" t="s">
        <v>435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35"/>
    </row>
    <row r="40" spans="1:19" hidden="1" x14ac:dyDescent="0.2">
      <c r="B40" s="6" t="s">
        <v>383</v>
      </c>
      <c r="D40" s="17"/>
      <c r="E40" s="17"/>
      <c r="F40" s="17"/>
      <c r="G40" s="17"/>
      <c r="H40" s="105"/>
      <c r="I40" s="17"/>
      <c r="J40" s="17">
        <v>0</v>
      </c>
      <c r="N40" s="17"/>
      <c r="O40" s="17"/>
      <c r="P40" s="17"/>
      <c r="Q40" s="17"/>
      <c r="R40" s="17"/>
      <c r="S40" s="35"/>
    </row>
    <row r="41" spans="1:19" hidden="1" x14ac:dyDescent="0.2">
      <c r="A41" s="19">
        <f>A39+1</f>
        <v>24</v>
      </c>
      <c r="B41" s="106" t="s">
        <v>384</v>
      </c>
      <c r="D41" s="17">
        <v>0</v>
      </c>
      <c r="E41" s="17"/>
      <c r="F41" s="17"/>
      <c r="G41" s="17"/>
      <c r="H41" s="105"/>
      <c r="I41" s="17"/>
      <c r="J41" s="17">
        <v>0</v>
      </c>
      <c r="L41" s="19" t="s">
        <v>436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35"/>
    </row>
    <row r="42" spans="1:19" hidden="1" x14ac:dyDescent="0.2">
      <c r="A42" s="19">
        <f t="shared" si="6"/>
        <v>25</v>
      </c>
      <c r="B42" s="106" t="s">
        <v>385</v>
      </c>
      <c r="D42" s="17">
        <v>0</v>
      </c>
      <c r="E42" s="17"/>
      <c r="F42" s="17"/>
      <c r="G42" s="17"/>
      <c r="H42" s="105"/>
      <c r="I42" s="17"/>
      <c r="J42" s="17">
        <v>0</v>
      </c>
      <c r="L42" s="19" t="s">
        <v>437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35"/>
    </row>
    <row r="43" spans="1:19" hidden="1" x14ac:dyDescent="0.2">
      <c r="A43" s="19">
        <f t="shared" si="6"/>
        <v>26</v>
      </c>
      <c r="B43" s="6" t="s">
        <v>386</v>
      </c>
      <c r="D43" s="17">
        <v>0</v>
      </c>
      <c r="E43" s="17"/>
      <c r="F43" s="17"/>
      <c r="G43" s="17"/>
      <c r="H43" s="105"/>
      <c r="I43" s="17"/>
      <c r="J43" s="17">
        <v>0</v>
      </c>
      <c r="L43" s="19" t="s">
        <v>438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35"/>
    </row>
    <row r="44" spans="1:19" hidden="1" x14ac:dyDescent="0.2">
      <c r="A44" s="19">
        <f t="shared" si="6"/>
        <v>27</v>
      </c>
      <c r="B44" s="6" t="s">
        <v>387</v>
      </c>
      <c r="D44" s="17">
        <v>0</v>
      </c>
      <c r="E44" s="17"/>
      <c r="F44" s="17"/>
      <c r="G44" s="17"/>
      <c r="H44" s="105"/>
      <c r="I44" s="17"/>
      <c r="J44" s="17">
        <v>0</v>
      </c>
      <c r="L44" s="19" t="s">
        <v>438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35"/>
    </row>
    <row r="45" spans="1:19" hidden="1" x14ac:dyDescent="0.2">
      <c r="A45" s="19">
        <f t="shared" si="6"/>
        <v>28</v>
      </c>
      <c r="B45" s="6" t="s">
        <v>388</v>
      </c>
      <c r="D45" s="17">
        <v>0</v>
      </c>
      <c r="E45" s="17"/>
      <c r="F45" s="17"/>
      <c r="G45" s="17"/>
      <c r="H45" s="105"/>
      <c r="I45" s="17"/>
      <c r="J45" s="17">
        <v>0</v>
      </c>
      <c r="L45" s="19" t="s">
        <v>439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35"/>
    </row>
    <row r="46" spans="1:19" hidden="1" x14ac:dyDescent="0.2">
      <c r="A46" s="19">
        <f t="shared" si="6"/>
        <v>29</v>
      </c>
      <c r="B46" s="6" t="s">
        <v>389</v>
      </c>
      <c r="D46" s="17">
        <v>0</v>
      </c>
      <c r="E46" s="17"/>
      <c r="F46" s="17"/>
      <c r="G46" s="17"/>
      <c r="H46" s="105"/>
      <c r="I46" s="17"/>
      <c r="J46" s="17">
        <v>0</v>
      </c>
      <c r="L46" s="19" t="s">
        <v>440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35"/>
    </row>
    <row r="47" spans="1:19" hidden="1" x14ac:dyDescent="0.2">
      <c r="B47" s="6" t="s">
        <v>390</v>
      </c>
      <c r="D47" s="17"/>
      <c r="E47" s="17"/>
      <c r="F47" s="17"/>
      <c r="G47" s="17"/>
      <c r="H47" s="105"/>
      <c r="I47" s="17"/>
      <c r="J47" s="17">
        <v>0</v>
      </c>
      <c r="N47" s="17"/>
      <c r="O47" s="17"/>
      <c r="P47" s="17"/>
      <c r="Q47" s="17"/>
      <c r="R47" s="17"/>
      <c r="S47" s="35"/>
    </row>
    <row r="48" spans="1:19" hidden="1" x14ac:dyDescent="0.2">
      <c r="A48" s="19">
        <f>A46+1</f>
        <v>30</v>
      </c>
      <c r="B48" s="106" t="s">
        <v>193</v>
      </c>
      <c r="D48" s="17">
        <v>0</v>
      </c>
      <c r="J48" s="17">
        <v>0</v>
      </c>
      <c r="L48" s="19" t="s">
        <v>441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35"/>
    </row>
    <row r="49" spans="1:19" hidden="1" x14ac:dyDescent="0.2">
      <c r="A49" s="19">
        <f t="shared" si="6"/>
        <v>31</v>
      </c>
      <c r="B49" s="106" t="s">
        <v>29</v>
      </c>
      <c r="D49" s="17">
        <v>18.424395217629012</v>
      </c>
      <c r="F49" s="35">
        <f>D49</f>
        <v>18.424395217629012</v>
      </c>
      <c r="H49" s="19" t="s">
        <v>442</v>
      </c>
      <c r="J49" s="17">
        <v>0</v>
      </c>
      <c r="L49" s="19" t="s">
        <v>438</v>
      </c>
      <c r="N49" s="17">
        <v>0</v>
      </c>
      <c r="O49" s="17">
        <v>18.424395217629012</v>
      </c>
      <c r="P49" s="17">
        <v>0</v>
      </c>
      <c r="Q49" s="17">
        <v>0</v>
      </c>
      <c r="R49" s="17">
        <v>0</v>
      </c>
      <c r="S49" s="35"/>
    </row>
    <row r="50" spans="1:19" hidden="1" x14ac:dyDescent="0.2">
      <c r="A50" s="19">
        <f t="shared" si="6"/>
        <v>32</v>
      </c>
      <c r="B50" s="106" t="s">
        <v>191</v>
      </c>
      <c r="D50" s="17">
        <v>0</v>
      </c>
      <c r="J50" s="17">
        <v>0</v>
      </c>
      <c r="L50" s="19" t="s">
        <v>443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35"/>
    </row>
    <row r="51" spans="1:19" hidden="1" x14ac:dyDescent="0.2">
      <c r="A51" s="19">
        <f t="shared" si="6"/>
        <v>33</v>
      </c>
      <c r="B51" s="6" t="s">
        <v>392</v>
      </c>
      <c r="D51" s="17">
        <v>0</v>
      </c>
      <c r="F51" s="17">
        <v>0</v>
      </c>
      <c r="J51" s="17">
        <v>0</v>
      </c>
      <c r="L51" s="19" t="s">
        <v>444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35"/>
    </row>
    <row r="52" spans="1:19" hidden="1" x14ac:dyDescent="0.2">
      <c r="A52" s="19">
        <f t="shared" si="6"/>
        <v>34</v>
      </c>
      <c r="B52" s="6" t="s">
        <v>393</v>
      </c>
      <c r="D52" s="36">
        <f>SUM(D37:D51)</f>
        <v>321.52793120347951</v>
      </c>
      <c r="F52" s="36">
        <f>SUM(F37:F51)</f>
        <v>18.424395217629012</v>
      </c>
      <c r="J52" s="36">
        <f>SUM(J37:J51)</f>
        <v>303.1035359858505</v>
      </c>
      <c r="N52" s="36">
        <f>SUM(N37:N51)</f>
        <v>303.1035359858505</v>
      </c>
      <c r="O52" s="36">
        <f t="shared" ref="O52:P52" si="7">SUM(O37:O51)</f>
        <v>18.424395217629012</v>
      </c>
      <c r="P52" s="36">
        <f t="shared" si="7"/>
        <v>0</v>
      </c>
      <c r="Q52" s="36">
        <f>SUM(Q37:Q51)</f>
        <v>0</v>
      </c>
      <c r="R52" s="36">
        <f>SUM(R37:R51)</f>
        <v>0</v>
      </c>
      <c r="S52" s="35"/>
    </row>
    <row r="53" spans="1:19" x14ac:dyDescent="0.2">
      <c r="D53" s="35"/>
      <c r="S53" s="35"/>
    </row>
    <row r="54" spans="1:19" ht="13.5" thickBot="1" x14ac:dyDescent="0.25">
      <c r="A54" s="19">
        <f>A34+1</f>
        <v>21</v>
      </c>
      <c r="B54" s="6" t="s">
        <v>445</v>
      </c>
      <c r="D54" s="39">
        <f>D17+D24+D34</f>
        <v>114696.24101640256</v>
      </c>
      <c r="F54" s="39">
        <f>F17+F24+F34</f>
        <v>0</v>
      </c>
      <c r="J54" s="39">
        <f>J17+J24+J34</f>
        <v>114696.24101640256</v>
      </c>
      <c r="N54" s="39">
        <f>N17+N24+N34</f>
        <v>0</v>
      </c>
      <c r="O54" s="39">
        <f t="shared" ref="O54:P54" si="8">O17+O24+O34</f>
        <v>114690.4490066256</v>
      </c>
      <c r="P54" s="39">
        <f t="shared" si="8"/>
        <v>4.0222614449731964</v>
      </c>
      <c r="Q54" s="39">
        <f>Q17+Q24+Q34</f>
        <v>1.7697483319945262</v>
      </c>
      <c r="R54" s="39">
        <f>R17+R24+R34</f>
        <v>0</v>
      </c>
      <c r="S54" s="35"/>
    </row>
    <row r="55" spans="1:19" ht="13.5" thickTop="1" x14ac:dyDescent="0.2">
      <c r="D55" s="35"/>
      <c r="N55" s="35"/>
      <c r="O55" s="35"/>
      <c r="S55" s="35"/>
    </row>
    <row r="57" spans="1:19" x14ac:dyDescent="0.2">
      <c r="A57" s="19" t="s">
        <v>395</v>
      </c>
    </row>
    <row r="58" spans="1:19" x14ac:dyDescent="0.2">
      <c r="A58" s="103" t="s">
        <v>396</v>
      </c>
      <c r="B58" s="6" t="s">
        <v>474</v>
      </c>
    </row>
  </sheetData>
  <mergeCells count="2">
    <mergeCell ref="A2:R2"/>
    <mergeCell ref="A3:R3"/>
  </mergeCells>
  <phoneticPr fontId="18" type="noConversion"/>
  <pageMargins left="0.7" right="0.7" top="0.75" bottom="0.75" header="0.3" footer="0.3"/>
  <pageSetup scale="59" orientation="landscape" r:id="rId1"/>
  <headerFooter>
    <oddHeader>&amp;R&amp;"Arial,Regular"&amp;10Filed: 2025-02-28
EB-2025-0064
Phase 3 Exhibit 7
Tab 3
Schedule 4
Attachment 9
Page 6 of 8</oddHeader>
  </headerFooter>
  <colBreaks count="1" manualBreakCount="1">
    <brk id="18" max="5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AA03-C229-4C4D-AE72-E2D578A51A27}">
  <dimension ref="A1:AI36"/>
  <sheetViews>
    <sheetView view="pageLayout" zoomScale="90" zoomScaleNormal="85" zoomScalePageLayoutView="90" workbookViewId="0">
      <selection activeCell="H50" sqref="H50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30" width="11.5703125" style="6" customWidth="1"/>
    <col min="31" max="31" width="10.85546875" style="6" bestFit="1" customWidth="1"/>
    <col min="32" max="16384" width="9.140625" style="6"/>
  </cols>
  <sheetData>
    <row r="1" spans="1:35" ht="63.6" customHeight="1" x14ac:dyDescent="0.2"/>
    <row r="2" spans="1:35" ht="14.4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S2" s="251" t="s">
        <v>0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1:35" ht="14.45" customHeight="1" x14ac:dyDescent="0.2">
      <c r="A3" s="251" t="s">
        <v>480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S3" s="251" t="s">
        <v>480</v>
      </c>
      <c r="T3" s="251"/>
      <c r="U3" s="251"/>
      <c r="V3" s="251"/>
      <c r="W3" s="251"/>
      <c r="X3" s="251"/>
      <c r="Y3" s="251"/>
      <c r="Z3" s="251"/>
      <c r="AA3" s="251"/>
      <c r="AB3" s="251"/>
      <c r="AC3" s="251"/>
    </row>
    <row r="5" spans="1:35" x14ac:dyDescent="0.2">
      <c r="D5" s="19" t="s">
        <v>328</v>
      </c>
    </row>
    <row r="6" spans="1:35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  <c r="AD6" s="19" t="s">
        <v>400</v>
      </c>
      <c r="AE6" s="19" t="s">
        <v>400</v>
      </c>
      <c r="AF6" s="19" t="s">
        <v>400</v>
      </c>
      <c r="AG6" s="19" t="s">
        <v>400</v>
      </c>
      <c r="AH6" s="19" t="s">
        <v>400</v>
      </c>
    </row>
    <row r="7" spans="1:35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02" t="s">
        <v>449</v>
      </c>
      <c r="AC7" s="18" t="s">
        <v>413</v>
      </c>
      <c r="AD7" s="18" t="s">
        <v>414</v>
      </c>
      <c r="AE7" s="18" t="s">
        <v>450</v>
      </c>
      <c r="AF7" s="18" t="s">
        <v>451</v>
      </c>
      <c r="AG7" s="18" t="s">
        <v>452</v>
      </c>
      <c r="AH7" s="18" t="s">
        <v>453</v>
      </c>
    </row>
    <row r="8" spans="1:35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S8" s="103" t="s">
        <v>68</v>
      </c>
      <c r="T8" s="103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 t="s">
        <v>79</v>
      </c>
      <c r="AE8" s="103" t="s">
        <v>456</v>
      </c>
      <c r="AF8" s="103" t="s">
        <v>457</v>
      </c>
      <c r="AG8" s="103" t="s">
        <v>458</v>
      </c>
      <c r="AH8" s="103" t="s">
        <v>459</v>
      </c>
    </row>
    <row r="10" spans="1:35" x14ac:dyDescent="0.2"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</row>
    <row r="11" spans="1:35" x14ac:dyDescent="0.2">
      <c r="B11" s="11" t="s">
        <v>432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5"/>
    </row>
    <row r="12" spans="1:35" x14ac:dyDescent="0.2">
      <c r="A12" s="19">
        <v>1</v>
      </c>
      <c r="B12" s="6" t="s">
        <v>380</v>
      </c>
      <c r="D12" s="17">
        <v>300696.92396947311</v>
      </c>
      <c r="E12" s="17">
        <v>0</v>
      </c>
      <c r="F12" s="17"/>
      <c r="G12" s="17"/>
      <c r="H12" s="17"/>
      <c r="I12" s="17"/>
      <c r="J12" s="17">
        <f>D12-F12</f>
        <v>300696.92396947311</v>
      </c>
      <c r="K12" s="17"/>
      <c r="L12" s="105" t="s">
        <v>433</v>
      </c>
      <c r="N12" s="17">
        <v>121051.84511399956</v>
      </c>
      <c r="O12" s="17">
        <v>86029.041946230369</v>
      </c>
      <c r="P12" s="17">
        <v>23440.785428899882</v>
      </c>
      <c r="Q12" s="17">
        <v>0</v>
      </c>
      <c r="R12" s="17">
        <v>0</v>
      </c>
      <c r="S12" s="17">
        <v>24550.501627820435</v>
      </c>
      <c r="T12" s="17">
        <v>0</v>
      </c>
      <c r="U12" s="17">
        <v>6878.4937770385986</v>
      </c>
      <c r="V12" s="17">
        <v>0</v>
      </c>
      <c r="W12" s="17">
        <v>32606.203132663839</v>
      </c>
      <c r="X12" s="17">
        <v>0</v>
      </c>
      <c r="Y12" s="17">
        <v>1.8706831159458783</v>
      </c>
      <c r="Z12" s="17">
        <v>25.14279373878929</v>
      </c>
      <c r="AA12" s="17">
        <v>0</v>
      </c>
      <c r="AB12" s="17">
        <v>303.0389029212663</v>
      </c>
      <c r="AC12" s="17">
        <v>2334.1416384523345</v>
      </c>
      <c r="AD12" s="17">
        <v>3475.8589245920757</v>
      </c>
      <c r="AE12" s="17">
        <v>0</v>
      </c>
      <c r="AF12" s="17">
        <v>0</v>
      </c>
      <c r="AG12" s="17">
        <v>0</v>
      </c>
      <c r="AH12" s="17">
        <v>0</v>
      </c>
      <c r="AI12" s="17"/>
    </row>
    <row r="13" spans="1:35" x14ac:dyDescent="0.2">
      <c r="A13" s="19">
        <f>A12+1</f>
        <v>2</v>
      </c>
      <c r="B13" s="6" t="s">
        <v>381</v>
      </c>
      <c r="D13" s="17">
        <v>57512.664971773804</v>
      </c>
      <c r="E13" s="17">
        <v>0</v>
      </c>
      <c r="F13" s="17"/>
      <c r="G13" s="17"/>
      <c r="H13" s="17"/>
      <c r="I13" s="17"/>
      <c r="J13" s="17">
        <f t="shared" ref="J13:J26" si="0">D13-F13</f>
        <v>57512.664971773804</v>
      </c>
      <c r="K13" s="17"/>
      <c r="L13" s="105" t="s">
        <v>434</v>
      </c>
      <c r="N13" s="17">
        <v>31016.616780964607</v>
      </c>
      <c r="O13" s="17">
        <v>22042.867860187336</v>
      </c>
      <c r="P13" s="17">
        <v>3517.5517670784843</v>
      </c>
      <c r="Q13" s="17">
        <v>0</v>
      </c>
      <c r="R13" s="17">
        <v>0</v>
      </c>
      <c r="S13" s="17">
        <v>641.80651203278103</v>
      </c>
      <c r="T13" s="17">
        <v>0</v>
      </c>
      <c r="U13" s="17">
        <v>215.49124219675542</v>
      </c>
      <c r="V13" s="17">
        <v>0</v>
      </c>
      <c r="W13" s="17">
        <v>0</v>
      </c>
      <c r="X13" s="17">
        <v>0</v>
      </c>
      <c r="Y13" s="17">
        <v>0</v>
      </c>
      <c r="Z13" s="17">
        <v>4.4978348698428929</v>
      </c>
      <c r="AA13" s="17">
        <v>0</v>
      </c>
      <c r="AB13" s="17">
        <v>0</v>
      </c>
      <c r="AC13" s="17">
        <v>73.8329744439813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</row>
    <row r="14" spans="1:35" x14ac:dyDescent="0.2">
      <c r="A14" s="19">
        <f t="shared" ref="A14:A27" si="1">A13+1</f>
        <v>3</v>
      </c>
      <c r="B14" s="6" t="s">
        <v>382</v>
      </c>
      <c r="D14" s="17">
        <v>305683.4115939769</v>
      </c>
      <c r="E14" s="17">
        <v>0</v>
      </c>
      <c r="F14" s="17"/>
      <c r="G14" s="17"/>
      <c r="H14" s="17"/>
      <c r="I14" s="17"/>
      <c r="J14" s="17">
        <f t="shared" si="0"/>
        <v>305683.4115939769</v>
      </c>
      <c r="K14" s="17"/>
      <c r="L14" s="105" t="s">
        <v>435</v>
      </c>
      <c r="N14" s="17">
        <v>167868.31424996446</v>
      </c>
      <c r="O14" s="17">
        <v>119300.53800049856</v>
      </c>
      <c r="P14" s="17">
        <v>14266.17226210845</v>
      </c>
      <c r="Q14" s="17">
        <v>0</v>
      </c>
      <c r="R14" s="17">
        <v>0</v>
      </c>
      <c r="S14" s="17">
        <v>1984.0674483145742</v>
      </c>
      <c r="T14" s="17">
        <v>232.97591602799218</v>
      </c>
      <c r="U14" s="17">
        <v>26.384507780966729</v>
      </c>
      <c r="V14" s="17">
        <v>479.0030825310219</v>
      </c>
      <c r="W14" s="17">
        <v>0</v>
      </c>
      <c r="X14" s="17">
        <v>1168.370406605492</v>
      </c>
      <c r="Y14" s="17">
        <v>342.6211682666297</v>
      </c>
      <c r="Z14" s="17">
        <v>14.964551878725711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</row>
    <row r="15" spans="1:35" x14ac:dyDescent="0.2">
      <c r="B15" s="6" t="s">
        <v>383</v>
      </c>
      <c r="D15" s="17"/>
      <c r="E15" s="17"/>
      <c r="F15" s="17"/>
      <c r="G15" s="17"/>
      <c r="H15" s="17"/>
      <c r="I15" s="17"/>
      <c r="J15" s="17"/>
      <c r="K15" s="17"/>
      <c r="L15" s="10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">
      <c r="A16" s="19">
        <f>A14+1</f>
        <v>4</v>
      </c>
      <c r="B16" s="106" t="s">
        <v>384</v>
      </c>
      <c r="D16" s="17">
        <v>150927.52203758305</v>
      </c>
      <c r="E16" s="17">
        <v>0</v>
      </c>
      <c r="F16" s="17"/>
      <c r="G16" s="17"/>
      <c r="H16" s="17"/>
      <c r="I16" s="17"/>
      <c r="J16" s="17">
        <f t="shared" si="0"/>
        <v>150927.52203758305</v>
      </c>
      <c r="K16" s="17"/>
      <c r="L16" s="105" t="s">
        <v>436</v>
      </c>
      <c r="N16" s="17">
        <v>109342.22361408165</v>
      </c>
      <c r="O16" s="17">
        <v>24662.023221804335</v>
      </c>
      <c r="P16" s="17">
        <v>9925.6225553503191</v>
      </c>
      <c r="Q16" s="17">
        <v>0</v>
      </c>
      <c r="R16" s="17">
        <v>0</v>
      </c>
      <c r="S16" s="17">
        <v>3089.5210341603383</v>
      </c>
      <c r="T16" s="17">
        <v>62.333654494609029</v>
      </c>
      <c r="U16" s="17">
        <v>1212.5541343432665</v>
      </c>
      <c r="V16" s="17">
        <v>76.211138345487399</v>
      </c>
      <c r="W16" s="17">
        <v>726.10409582205693</v>
      </c>
      <c r="X16" s="17">
        <v>14.319050254709026</v>
      </c>
      <c r="Y16" s="17">
        <v>981.40805715655642</v>
      </c>
      <c r="Z16" s="17">
        <v>692.12430787459675</v>
      </c>
      <c r="AA16" s="17">
        <v>0</v>
      </c>
      <c r="AB16" s="17">
        <v>0</v>
      </c>
      <c r="AC16" s="17">
        <v>50.042962839135647</v>
      </c>
      <c r="AD16" s="17">
        <v>93.034211056015323</v>
      </c>
      <c r="AE16" s="17">
        <v>0</v>
      </c>
      <c r="AF16" s="17">
        <v>0</v>
      </c>
      <c r="AG16" s="17">
        <v>0</v>
      </c>
      <c r="AH16" s="17">
        <v>0</v>
      </c>
      <c r="AI16" s="17"/>
    </row>
    <row r="17" spans="1:35" x14ac:dyDescent="0.2">
      <c r="A17" s="19">
        <f t="shared" si="1"/>
        <v>5</v>
      </c>
      <c r="B17" s="106" t="s">
        <v>385</v>
      </c>
      <c r="D17" s="17">
        <v>65848.377147061168</v>
      </c>
      <c r="E17" s="17">
        <v>0</v>
      </c>
      <c r="F17" s="17"/>
      <c r="G17" s="17"/>
      <c r="H17" s="17"/>
      <c r="I17" s="17"/>
      <c r="J17" s="17">
        <f t="shared" si="0"/>
        <v>65848.377147061168</v>
      </c>
      <c r="K17" s="17"/>
      <c r="L17" s="105" t="s">
        <v>437</v>
      </c>
      <c r="N17" s="17">
        <v>40146.167562685361</v>
      </c>
      <c r="O17" s="17">
        <v>13992.342429988015</v>
      </c>
      <c r="P17" s="17">
        <v>7843.9238408933006</v>
      </c>
      <c r="Q17" s="17">
        <v>0</v>
      </c>
      <c r="R17" s="17">
        <v>0</v>
      </c>
      <c r="S17" s="17">
        <v>1499.4521646033238</v>
      </c>
      <c r="T17" s="17">
        <v>30.252693581346424</v>
      </c>
      <c r="U17" s="17">
        <v>657.1486901162308</v>
      </c>
      <c r="V17" s="17">
        <v>41.302939240010851</v>
      </c>
      <c r="W17" s="17">
        <v>313.46029054037302</v>
      </c>
      <c r="X17" s="17">
        <v>6.1815567202133757</v>
      </c>
      <c r="Y17" s="17">
        <v>671.14082056923019</v>
      </c>
      <c r="Z17" s="17">
        <v>588.83528118579829</v>
      </c>
      <c r="AA17" s="17">
        <v>0</v>
      </c>
      <c r="AB17" s="17">
        <v>0</v>
      </c>
      <c r="AC17" s="17">
        <v>20.345264501337848</v>
      </c>
      <c r="AD17" s="17">
        <v>37.823612436625552</v>
      </c>
      <c r="AE17" s="17">
        <v>0</v>
      </c>
      <c r="AF17" s="17">
        <v>0</v>
      </c>
      <c r="AG17" s="17">
        <v>0</v>
      </c>
      <c r="AH17" s="17">
        <v>0</v>
      </c>
      <c r="AI17" s="17"/>
    </row>
    <row r="18" spans="1:35" x14ac:dyDescent="0.2">
      <c r="A18" s="19">
        <f t="shared" si="1"/>
        <v>6</v>
      </c>
      <c r="B18" s="6" t="s">
        <v>386</v>
      </c>
      <c r="D18" s="17">
        <v>407234.215351263</v>
      </c>
      <c r="E18" s="17">
        <v>0</v>
      </c>
      <c r="F18" s="17"/>
      <c r="G18" s="17"/>
      <c r="H18" s="17"/>
      <c r="I18" s="17"/>
      <c r="J18" s="17">
        <f t="shared" si="0"/>
        <v>407234.215351263</v>
      </c>
      <c r="K18" s="17"/>
      <c r="L18" s="105" t="s">
        <v>438</v>
      </c>
      <c r="N18" s="17">
        <v>398293.55142121384</v>
      </c>
      <c r="O18" s="17">
        <v>8836.1150186859741</v>
      </c>
      <c r="P18" s="17">
        <v>79.423949546014029</v>
      </c>
      <c r="Q18" s="17">
        <v>0</v>
      </c>
      <c r="R18" s="17">
        <v>0</v>
      </c>
      <c r="S18" s="17">
        <v>8.3057725015439505</v>
      </c>
      <c r="T18" s="17">
        <v>0</v>
      </c>
      <c r="U18" s="17">
        <v>5.0872856571956699</v>
      </c>
      <c r="V18" s="17">
        <v>0</v>
      </c>
      <c r="W18" s="17">
        <v>1.4535101877701915</v>
      </c>
      <c r="X18" s="17">
        <v>0</v>
      </c>
      <c r="Y18" s="17">
        <v>5.3987521260035676</v>
      </c>
      <c r="Z18" s="17">
        <v>4.2567084070412751</v>
      </c>
      <c r="AA18" s="17">
        <v>0</v>
      </c>
      <c r="AB18" s="17">
        <v>0</v>
      </c>
      <c r="AC18" s="17">
        <v>0.51911078134649691</v>
      </c>
      <c r="AD18" s="17">
        <v>0.10382215626929937</v>
      </c>
      <c r="AE18" s="17">
        <v>0</v>
      </c>
      <c r="AF18" s="17">
        <v>0</v>
      </c>
      <c r="AG18" s="17">
        <v>0</v>
      </c>
      <c r="AH18" s="17">
        <v>0</v>
      </c>
      <c r="AI18" s="17"/>
    </row>
    <row r="19" spans="1:35" x14ac:dyDescent="0.2">
      <c r="A19" s="19">
        <f t="shared" si="1"/>
        <v>7</v>
      </c>
      <c r="B19" s="6" t="s">
        <v>387</v>
      </c>
      <c r="D19" s="17">
        <v>582676.54740726517</v>
      </c>
      <c r="E19" s="17">
        <v>0</v>
      </c>
      <c r="F19" s="17"/>
      <c r="G19" s="17"/>
      <c r="H19" s="17"/>
      <c r="I19" s="17"/>
      <c r="J19" s="17">
        <f t="shared" si="0"/>
        <v>582676.54740726517</v>
      </c>
      <c r="K19" s="17"/>
      <c r="L19" s="105" t="s">
        <v>438</v>
      </c>
      <c r="N19" s="17">
        <v>569884.11741511384</v>
      </c>
      <c r="O19" s="17">
        <v>12642.839912507017</v>
      </c>
      <c r="P19" s="17">
        <v>113.64092445670958</v>
      </c>
      <c r="Q19" s="17">
        <v>0</v>
      </c>
      <c r="R19" s="17">
        <v>0</v>
      </c>
      <c r="S19" s="17">
        <v>11.884018243838911</v>
      </c>
      <c r="T19" s="17">
        <v>0</v>
      </c>
      <c r="U19" s="17">
        <v>7.2789611743513323</v>
      </c>
      <c r="V19" s="17">
        <v>0</v>
      </c>
      <c r="W19" s="17">
        <v>2.0797031926718095</v>
      </c>
      <c r="X19" s="17">
        <v>0</v>
      </c>
      <c r="Y19" s="17">
        <v>7.7246118584952921</v>
      </c>
      <c r="Z19" s="17">
        <v>6.0905593499674415</v>
      </c>
      <c r="AA19" s="17">
        <v>0</v>
      </c>
      <c r="AB19" s="17">
        <v>0</v>
      </c>
      <c r="AC19" s="17">
        <v>0.74275114023993194</v>
      </c>
      <c r="AD19" s="17">
        <v>0.14855022804798637</v>
      </c>
      <c r="AE19" s="17">
        <v>0</v>
      </c>
      <c r="AF19" s="17">
        <v>0</v>
      </c>
      <c r="AG19" s="17">
        <v>0</v>
      </c>
      <c r="AH19" s="17">
        <v>0</v>
      </c>
      <c r="AI19" s="17"/>
    </row>
    <row r="20" spans="1:35" x14ac:dyDescent="0.2">
      <c r="A20" s="19">
        <f t="shared" si="1"/>
        <v>8</v>
      </c>
      <c r="B20" s="6" t="s">
        <v>388</v>
      </c>
      <c r="D20" s="17">
        <v>292701.90718221996</v>
      </c>
      <c r="E20" s="17">
        <v>0</v>
      </c>
      <c r="F20" s="17"/>
      <c r="G20" s="17"/>
      <c r="H20" s="17"/>
      <c r="I20" s="17"/>
      <c r="J20" s="17">
        <f t="shared" si="0"/>
        <v>292701.90718221996</v>
      </c>
      <c r="K20" s="17"/>
      <c r="L20" s="105" t="s">
        <v>439</v>
      </c>
      <c r="N20" s="17">
        <v>233561.25364486911</v>
      </c>
      <c r="O20" s="17">
        <v>53998.799580770508</v>
      </c>
      <c r="P20" s="17">
        <v>2943.1951475881033</v>
      </c>
      <c r="Q20" s="17">
        <v>0</v>
      </c>
      <c r="R20" s="17">
        <v>0</v>
      </c>
      <c r="S20" s="17">
        <v>997.76667772223664</v>
      </c>
      <c r="T20" s="17">
        <v>0</v>
      </c>
      <c r="U20" s="17">
        <v>321.76609371917783</v>
      </c>
      <c r="V20" s="17">
        <v>11.178263293091845</v>
      </c>
      <c r="W20" s="17">
        <v>195.08729158119078</v>
      </c>
      <c r="X20" s="17">
        <v>0</v>
      </c>
      <c r="Y20" s="17">
        <v>343.39843661641373</v>
      </c>
      <c r="Z20" s="17">
        <v>284.93152533291891</v>
      </c>
      <c r="AA20" s="17">
        <v>0</v>
      </c>
      <c r="AB20" s="17">
        <v>0</v>
      </c>
      <c r="AC20" s="17">
        <v>22.609059080451242</v>
      </c>
      <c r="AD20" s="17">
        <v>21.92146164680468</v>
      </c>
      <c r="AE20" s="17">
        <v>0</v>
      </c>
      <c r="AF20" s="17">
        <v>0</v>
      </c>
      <c r="AG20" s="17">
        <v>0</v>
      </c>
      <c r="AH20" s="17">
        <v>0</v>
      </c>
      <c r="AI20" s="17"/>
    </row>
    <row r="21" spans="1:35" x14ac:dyDescent="0.2">
      <c r="A21" s="19">
        <f t="shared" si="1"/>
        <v>9</v>
      </c>
      <c r="B21" s="6" t="s">
        <v>389</v>
      </c>
      <c r="D21" s="17">
        <v>45349.940922692105</v>
      </c>
      <c r="E21" s="17">
        <v>0</v>
      </c>
      <c r="F21" s="17"/>
      <c r="G21" s="17"/>
      <c r="H21" s="17"/>
      <c r="I21" s="17"/>
      <c r="J21" s="17">
        <f t="shared" si="0"/>
        <v>45349.940922692105</v>
      </c>
      <c r="K21" s="17"/>
      <c r="L21" s="105" t="s">
        <v>440</v>
      </c>
      <c r="N21" s="17">
        <v>0</v>
      </c>
      <c r="O21" s="17">
        <v>35077.937321466699</v>
      </c>
      <c r="P21" s="17">
        <v>4001.6353227565523</v>
      </c>
      <c r="Q21" s="17">
        <v>0</v>
      </c>
      <c r="R21" s="17">
        <v>0</v>
      </c>
      <c r="S21" s="17">
        <v>3030.6995663240837</v>
      </c>
      <c r="T21" s="17">
        <v>0</v>
      </c>
      <c r="U21" s="17">
        <v>380.89470635123172</v>
      </c>
      <c r="V21" s="17">
        <v>2.7323822287879</v>
      </c>
      <c r="W21" s="17">
        <v>1837.9842693326329</v>
      </c>
      <c r="X21" s="17">
        <v>5.6544373695446728</v>
      </c>
      <c r="Y21" s="17">
        <v>448.03991942739839</v>
      </c>
      <c r="Z21" s="17">
        <v>196.28710763113909</v>
      </c>
      <c r="AA21" s="17">
        <v>0</v>
      </c>
      <c r="AB21" s="17">
        <v>0</v>
      </c>
      <c r="AC21" s="17">
        <v>66.392144778458544</v>
      </c>
      <c r="AD21" s="17">
        <v>301.68374502558294</v>
      </c>
      <c r="AE21" s="17">
        <v>0</v>
      </c>
      <c r="AF21" s="17">
        <v>0</v>
      </c>
      <c r="AG21" s="17">
        <v>0</v>
      </c>
      <c r="AH21" s="17">
        <v>0</v>
      </c>
      <c r="AI21" s="17"/>
    </row>
    <row r="22" spans="1:35" x14ac:dyDescent="0.2">
      <c r="B22" s="6" t="s">
        <v>390</v>
      </c>
      <c r="D22" s="17"/>
      <c r="E22" s="17"/>
      <c r="F22" s="17"/>
      <c r="G22" s="17"/>
      <c r="H22" s="17"/>
      <c r="I22" s="17"/>
      <c r="J22" s="17"/>
      <c r="K22" s="17"/>
      <c r="L22" s="10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">
      <c r="A23" s="19">
        <f>A21+1</f>
        <v>10</v>
      </c>
      <c r="B23" s="106" t="s">
        <v>193</v>
      </c>
      <c r="D23" s="17">
        <v>12619.21223901281</v>
      </c>
      <c r="F23" s="17"/>
      <c r="H23" s="17"/>
      <c r="J23" s="17">
        <f t="shared" si="0"/>
        <v>12619.21223901281</v>
      </c>
      <c r="L23" s="105" t="s">
        <v>441</v>
      </c>
      <c r="N23" s="17">
        <v>11089.882685992701</v>
      </c>
      <c r="O23" s="17">
        <v>246.0282839315546</v>
      </c>
      <c r="P23" s="17">
        <v>974.90116271374575</v>
      </c>
      <c r="Q23" s="17">
        <v>0</v>
      </c>
      <c r="R23" s="17">
        <v>0</v>
      </c>
      <c r="S23" s="17">
        <v>101.95044838836556</v>
      </c>
      <c r="T23" s="17">
        <v>0</v>
      </c>
      <c r="U23" s="17">
        <v>62.444649637873916</v>
      </c>
      <c r="V23" s="17">
        <v>0</v>
      </c>
      <c r="W23" s="17">
        <v>17.841328467963972</v>
      </c>
      <c r="X23" s="17">
        <v>0</v>
      </c>
      <c r="Y23" s="17">
        <v>66.267791452437621</v>
      </c>
      <c r="Z23" s="17">
        <v>52.249604799037343</v>
      </c>
      <c r="AA23" s="17">
        <v>0</v>
      </c>
      <c r="AB23" s="17">
        <v>0</v>
      </c>
      <c r="AC23" s="17">
        <v>6.3719030242728474</v>
      </c>
      <c r="AD23" s="17">
        <v>1.2743806048545696</v>
      </c>
      <c r="AE23" s="17">
        <v>0</v>
      </c>
      <c r="AF23" s="17">
        <v>0</v>
      </c>
      <c r="AG23" s="17">
        <v>0</v>
      </c>
      <c r="AH23" s="17">
        <v>0</v>
      </c>
      <c r="AI23" s="17"/>
    </row>
    <row r="24" spans="1:35" x14ac:dyDescent="0.2">
      <c r="A24" s="19">
        <f t="shared" si="1"/>
        <v>11</v>
      </c>
      <c r="B24" s="106" t="s">
        <v>29</v>
      </c>
      <c r="D24" s="17">
        <v>132202.55170421681</v>
      </c>
      <c r="F24" s="17">
        <v>11615.535133857922</v>
      </c>
      <c r="H24" s="105" t="s">
        <v>442</v>
      </c>
      <c r="J24" s="17">
        <f t="shared" si="0"/>
        <v>120587.01657035889</v>
      </c>
      <c r="L24" s="105" t="s">
        <v>438</v>
      </c>
      <c r="N24" s="17">
        <v>126699.19968700412</v>
      </c>
      <c r="O24" s="17">
        <v>2810.8130227443153</v>
      </c>
      <c r="P24" s="17">
        <v>2029.507535370597</v>
      </c>
      <c r="Q24" s="17">
        <v>0</v>
      </c>
      <c r="R24" s="17">
        <v>0</v>
      </c>
      <c r="S24" s="17">
        <v>212.23608213025855</v>
      </c>
      <c r="T24" s="17">
        <v>0</v>
      </c>
      <c r="U24" s="17">
        <v>129.99460030478335</v>
      </c>
      <c r="V24" s="17">
        <v>0</v>
      </c>
      <c r="W24" s="17">
        <v>37.141314372795229</v>
      </c>
      <c r="X24" s="17">
        <v>0</v>
      </c>
      <c r="Y24" s="17">
        <v>137.95345338466805</v>
      </c>
      <c r="Z24" s="17">
        <v>108.77099209175748</v>
      </c>
      <c r="AA24" s="17">
        <v>0</v>
      </c>
      <c r="AB24" s="17">
        <v>0</v>
      </c>
      <c r="AC24" s="17">
        <v>13.26475513314116</v>
      </c>
      <c r="AD24" s="17">
        <v>2.6529510266282315</v>
      </c>
      <c r="AE24" s="17">
        <v>21.017310653740008</v>
      </c>
      <c r="AF24" s="17">
        <v>0</v>
      </c>
      <c r="AG24" s="17">
        <v>0</v>
      </c>
      <c r="AH24" s="17">
        <v>0</v>
      </c>
      <c r="AI24" s="17"/>
    </row>
    <row r="25" spans="1:35" x14ac:dyDescent="0.2">
      <c r="A25" s="19">
        <f t="shared" si="1"/>
        <v>12</v>
      </c>
      <c r="B25" s="106" t="s">
        <v>191</v>
      </c>
      <c r="D25" s="17">
        <v>16855.932785702535</v>
      </c>
      <c r="F25" s="17"/>
      <c r="H25" s="17"/>
      <c r="J25" s="17">
        <f t="shared" si="0"/>
        <v>16855.932785702535</v>
      </c>
      <c r="L25" s="105" t="s">
        <v>443</v>
      </c>
      <c r="N25" s="17">
        <v>0</v>
      </c>
      <c r="O25" s="17">
        <v>0</v>
      </c>
      <c r="P25" s="17">
        <v>12805.152513468161</v>
      </c>
      <c r="Q25" s="17">
        <v>0</v>
      </c>
      <c r="R25" s="17">
        <v>0</v>
      </c>
      <c r="S25" s="17">
        <v>1339.100916441115</v>
      </c>
      <c r="T25" s="17">
        <v>0</v>
      </c>
      <c r="U25" s="17">
        <v>820.19931132018291</v>
      </c>
      <c r="V25" s="17">
        <v>0</v>
      </c>
      <c r="W25" s="17">
        <v>234.3426603771951</v>
      </c>
      <c r="X25" s="17">
        <v>0</v>
      </c>
      <c r="Y25" s="17">
        <v>870.41559568672471</v>
      </c>
      <c r="Z25" s="17">
        <v>686.28921967607141</v>
      </c>
      <c r="AA25" s="17">
        <v>0</v>
      </c>
      <c r="AB25" s="17">
        <v>0</v>
      </c>
      <c r="AC25" s="17">
        <v>83.69380727756969</v>
      </c>
      <c r="AD25" s="17">
        <v>16.738761455513938</v>
      </c>
      <c r="AE25" s="17">
        <v>0</v>
      </c>
      <c r="AF25" s="17">
        <v>0</v>
      </c>
      <c r="AG25" s="17">
        <v>0</v>
      </c>
      <c r="AH25" s="17">
        <v>0</v>
      </c>
      <c r="AI25" s="17"/>
    </row>
    <row r="26" spans="1:35" x14ac:dyDescent="0.2">
      <c r="A26" s="19">
        <f t="shared" si="1"/>
        <v>13</v>
      </c>
      <c r="B26" s="6" t="s">
        <v>392</v>
      </c>
      <c r="D26" s="17">
        <v>0</v>
      </c>
      <c r="F26" s="17"/>
      <c r="H26" s="17"/>
      <c r="J26" s="17">
        <f t="shared" si="0"/>
        <v>0</v>
      </c>
      <c r="L26" s="105" t="s">
        <v>444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</row>
    <row r="27" spans="1:35" ht="13.5" thickBot="1" x14ac:dyDescent="0.25">
      <c r="A27" s="19">
        <f t="shared" si="1"/>
        <v>14</v>
      </c>
      <c r="B27" s="6" t="s">
        <v>393</v>
      </c>
      <c r="D27" s="139">
        <f>SUM(D12:D26)</f>
        <v>2370309.2073122398</v>
      </c>
      <c r="F27" s="139">
        <f>SUM(F12:F26)</f>
        <v>11615.535133857922</v>
      </c>
      <c r="J27" s="139">
        <f>SUM(J12:J26)</f>
        <v>2358693.6721783821</v>
      </c>
      <c r="N27" s="139">
        <f t="shared" ref="N27:AC27" si="2">SUM(N12:N26)</f>
        <v>1808953.1721758891</v>
      </c>
      <c r="O27" s="139">
        <f t="shared" si="2"/>
        <v>379639.34659881465</v>
      </c>
      <c r="P27" s="139">
        <f t="shared" si="2"/>
        <v>81941.512410230323</v>
      </c>
      <c r="Q27" s="139">
        <f t="shared" si="2"/>
        <v>0</v>
      </c>
      <c r="R27" s="139">
        <f t="shared" si="2"/>
        <v>0</v>
      </c>
      <c r="S27" s="139">
        <f t="shared" si="2"/>
        <v>37467.29226868289</v>
      </c>
      <c r="T27" s="139">
        <f t="shared" si="2"/>
        <v>325.56226410394765</v>
      </c>
      <c r="U27" s="139">
        <f t="shared" si="2"/>
        <v>10717.737959640614</v>
      </c>
      <c r="V27" s="139">
        <f t="shared" si="2"/>
        <v>610.42780563839983</v>
      </c>
      <c r="W27" s="139">
        <f t="shared" si="2"/>
        <v>35971.697596538492</v>
      </c>
      <c r="X27" s="139">
        <f t="shared" si="2"/>
        <v>1194.5254509499591</v>
      </c>
      <c r="Y27" s="139">
        <f t="shared" si="2"/>
        <v>3876.2392896605033</v>
      </c>
      <c r="Z27" s="139">
        <f t="shared" si="2"/>
        <v>2664.440486835686</v>
      </c>
      <c r="AA27" s="139">
        <f t="shared" si="2"/>
        <v>0</v>
      </c>
      <c r="AB27" s="139">
        <f t="shared" si="2"/>
        <v>303.0389029212663</v>
      </c>
      <c r="AC27" s="139">
        <f t="shared" si="2"/>
        <v>2671.9563714522687</v>
      </c>
      <c r="AD27" s="139">
        <f>SUM(AD12:AD26)</f>
        <v>3951.2404202284188</v>
      </c>
      <c r="AE27" s="139">
        <f t="shared" ref="AE27:AH27" si="3">SUM(AE12:AE26)</f>
        <v>21.017310653740008</v>
      </c>
      <c r="AF27" s="139">
        <f t="shared" si="3"/>
        <v>0</v>
      </c>
      <c r="AG27" s="139">
        <f t="shared" si="3"/>
        <v>0</v>
      </c>
      <c r="AH27" s="139">
        <f t="shared" si="3"/>
        <v>0</v>
      </c>
    </row>
    <row r="28" spans="1:35" ht="13.5" thickTop="1" x14ac:dyDescent="0.2">
      <c r="D28" s="35"/>
      <c r="AE28" s="35"/>
    </row>
    <row r="29" spans="1:35" x14ac:dyDescent="0.2">
      <c r="D29" s="35"/>
      <c r="F29" s="35"/>
      <c r="J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5" x14ac:dyDescent="0.2">
      <c r="D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5" x14ac:dyDescent="0.2"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</row>
    <row r="32" spans="1:35" x14ac:dyDescent="0.2"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</row>
    <row r="33" spans="4:34" x14ac:dyDescent="0.2">
      <c r="D33" s="35"/>
      <c r="F33" s="35"/>
      <c r="H33" s="35"/>
      <c r="J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H33" s="35"/>
    </row>
    <row r="34" spans="4:34" x14ac:dyDescent="0.2">
      <c r="N34" s="35"/>
    </row>
    <row r="36" spans="4:34" x14ac:dyDescent="0.2">
      <c r="N36" s="35"/>
    </row>
  </sheetData>
  <mergeCells count="4">
    <mergeCell ref="A2:P2"/>
    <mergeCell ref="S2:AC2"/>
    <mergeCell ref="A3:P3"/>
    <mergeCell ref="S3:AC3"/>
  </mergeCells>
  <printOptions horizontalCentered="1"/>
  <pageMargins left="0.7" right="0.7" top="0.75" bottom="0.75" header="0.3" footer="0.3"/>
  <pageSetup scale="50" orientation="landscape" r:id="rId1"/>
  <headerFooter differentFirst="1">
    <oddHeader>&amp;R&amp;"Arial,Regular"&amp;10Filed: 2025-02-28
EB-2025-0064
Phase 3 Exhibit 7
Tab 3
Schedule 4
Attachment 9
Page 8 of 8</oddHeader>
    <firstHeader>&amp;R&amp;"Arial,Regular"&amp;10Filed: 2025-02-28
EB-2025-0064
Phase 3 Exhibit 7
Tab 3
Schedule 4
Attachment 9
Page 7 of 8</firstHeader>
  </headerFooter>
  <colBreaks count="1" manualBreakCount="1">
    <brk id="16" max="30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233F-6BF6-49E2-9DE0-2648D972A88D}">
  <dimension ref="B2:T66"/>
  <sheetViews>
    <sheetView view="pageBreakPreview" zoomScale="60" zoomScaleNormal="60" workbookViewId="0">
      <selection activeCell="U22" sqref="U22"/>
    </sheetView>
  </sheetViews>
  <sheetFormatPr defaultColWidth="9.140625" defaultRowHeight="12.75" x14ac:dyDescent="0.2"/>
  <cols>
    <col min="1" max="1" width="9.140625" style="6"/>
    <col min="2" max="2" width="5.7109375" style="19" customWidth="1"/>
    <col min="3" max="3" width="44.7109375" style="6" customWidth="1"/>
    <col min="4" max="4" width="1.7109375" style="6" customWidth="1"/>
    <col min="5" max="5" width="20.140625" style="6" customWidth="1"/>
    <col min="6" max="6" width="1.7109375" style="6" customWidth="1"/>
    <col min="7" max="7" width="20.140625" style="6" customWidth="1"/>
    <col min="8" max="8" width="1.7109375" style="6" customWidth="1"/>
    <col min="9" max="9" width="17.140625" style="6" customWidth="1"/>
    <col min="10" max="10" width="1.7109375" style="110" customWidth="1"/>
    <col min="11" max="11" width="26.85546875" style="19" customWidth="1"/>
    <col min="12" max="12" width="1.7109375" style="28" customWidth="1"/>
    <col min="13" max="13" width="17.140625" style="6" customWidth="1"/>
    <col min="14" max="14" width="1.7109375" style="110" customWidth="1"/>
    <col min="15" max="15" width="23" style="19" customWidth="1"/>
    <col min="16" max="16" width="1.7109375" style="28" customWidth="1"/>
    <col min="17" max="17" width="14.5703125" style="6" customWidth="1"/>
    <col min="18" max="18" width="15.42578125" style="6" customWidth="1"/>
    <col min="19" max="19" width="12.85546875" style="6" customWidth="1"/>
    <col min="20" max="20" width="11.28515625" style="6" bestFit="1" customWidth="1"/>
    <col min="21" max="16384" width="9.140625" style="6"/>
  </cols>
  <sheetData>
    <row r="2" spans="2:20" ht="15" customHeight="1" x14ac:dyDescent="0.2">
      <c r="B2" s="251" t="s">
        <v>326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20" ht="15" customHeight="1" x14ac:dyDescent="0.2">
      <c r="B3" s="251" t="s">
        <v>481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5" spans="2:20" x14ac:dyDescent="0.2">
      <c r="G5" s="19" t="s">
        <v>328</v>
      </c>
    </row>
    <row r="6" spans="2:20" x14ac:dyDescent="0.2">
      <c r="B6" s="19" t="s">
        <v>3</v>
      </c>
      <c r="E6" s="19" t="s">
        <v>328</v>
      </c>
      <c r="G6" s="19" t="s">
        <v>7</v>
      </c>
      <c r="I6" s="19" t="s">
        <v>329</v>
      </c>
      <c r="K6" s="19" t="s">
        <v>330</v>
      </c>
      <c r="L6" s="29"/>
      <c r="M6" s="19" t="s">
        <v>331</v>
      </c>
      <c r="O6" s="19" t="s">
        <v>87</v>
      </c>
      <c r="Q6" s="19"/>
      <c r="R6" s="19"/>
      <c r="S6" s="19"/>
    </row>
    <row r="7" spans="2:20" x14ac:dyDescent="0.2">
      <c r="B7" s="18" t="s">
        <v>5</v>
      </c>
      <c r="C7" s="101" t="s">
        <v>6</v>
      </c>
      <c r="E7" s="18" t="s">
        <v>332</v>
      </c>
      <c r="G7" s="18" t="s">
        <v>333</v>
      </c>
      <c r="I7" s="18" t="s">
        <v>85</v>
      </c>
      <c r="K7" s="18" t="s">
        <v>88</v>
      </c>
      <c r="L7" s="29"/>
      <c r="M7" s="18" t="s">
        <v>334</v>
      </c>
      <c r="O7" s="18" t="s">
        <v>88</v>
      </c>
      <c r="Q7" s="107" t="s">
        <v>335</v>
      </c>
      <c r="R7" s="107" t="s">
        <v>336</v>
      </c>
      <c r="S7" s="18" t="s">
        <v>337</v>
      </c>
      <c r="T7" s="18"/>
    </row>
    <row r="8" spans="2:20" x14ac:dyDescent="0.2">
      <c r="E8" s="103" t="s">
        <v>64</v>
      </c>
      <c r="G8" s="103" t="s">
        <v>13</v>
      </c>
      <c r="I8" s="103" t="s">
        <v>14</v>
      </c>
      <c r="K8" s="103" t="s">
        <v>15</v>
      </c>
      <c r="M8" s="103" t="s">
        <v>16</v>
      </c>
      <c r="O8" s="103" t="s">
        <v>65</v>
      </c>
      <c r="Q8" s="103" t="s">
        <v>66</v>
      </c>
      <c r="R8" s="103" t="s">
        <v>67</v>
      </c>
      <c r="S8" s="103" t="s">
        <v>68</v>
      </c>
    </row>
    <row r="9" spans="2:20" x14ac:dyDescent="0.2">
      <c r="E9" s="103"/>
      <c r="G9" s="103"/>
      <c r="I9" s="103"/>
      <c r="K9" s="103"/>
      <c r="M9" s="103"/>
      <c r="O9" s="103"/>
      <c r="Q9" s="111">
        <v>4</v>
      </c>
      <c r="R9" s="111">
        <v>6</v>
      </c>
      <c r="S9" s="111">
        <v>8</v>
      </c>
    </row>
    <row r="10" spans="2:20" x14ac:dyDescent="0.2">
      <c r="C10" s="11" t="s">
        <v>338</v>
      </c>
      <c r="Q10" s="28"/>
      <c r="R10" s="28"/>
      <c r="S10" s="28"/>
    </row>
    <row r="11" spans="2:20" x14ac:dyDescent="0.2">
      <c r="B11" s="19">
        <v>1</v>
      </c>
      <c r="C11" s="6" t="s">
        <v>339</v>
      </c>
      <c r="E11" s="17">
        <v>1878311.1040714213</v>
      </c>
      <c r="F11" s="17"/>
      <c r="G11" s="17">
        <v>1878311.1040714213</v>
      </c>
      <c r="I11" s="17"/>
      <c r="J11" s="6"/>
      <c r="L11" s="28">
        <v>0</v>
      </c>
      <c r="M11" s="17">
        <f>G11-I11</f>
        <v>1878311.1040714213</v>
      </c>
      <c r="O11" s="19" t="s">
        <v>340</v>
      </c>
      <c r="P11" s="28">
        <v>2</v>
      </c>
      <c r="Q11" s="13">
        <v>270929.52717932063</v>
      </c>
      <c r="R11" s="13">
        <v>1607381.5768921007</v>
      </c>
      <c r="S11" s="13">
        <v>0</v>
      </c>
      <c r="T11" s="35"/>
    </row>
    <row r="12" spans="2:20" x14ac:dyDescent="0.2">
      <c r="B12" s="19">
        <f>B11+1</f>
        <v>2</v>
      </c>
      <c r="C12" s="6" t="s">
        <v>341</v>
      </c>
      <c r="E12" s="17">
        <v>161486.41315728414</v>
      </c>
      <c r="F12" s="113"/>
      <c r="G12" s="17">
        <v>161486.41315728414</v>
      </c>
      <c r="H12" s="28"/>
      <c r="I12" s="17"/>
      <c r="J12" s="6"/>
      <c r="L12" s="28">
        <v>0</v>
      </c>
      <c r="M12" s="17">
        <f>G12-I12</f>
        <v>161486.41315728414</v>
      </c>
      <c r="O12" s="19" t="s">
        <v>342</v>
      </c>
      <c r="P12" s="28">
        <v>5</v>
      </c>
      <c r="Q12" s="13">
        <v>146472.77636014315</v>
      </c>
      <c r="R12" s="13">
        <v>15013.63679714098</v>
      </c>
      <c r="S12" s="13">
        <v>0</v>
      </c>
      <c r="T12" s="35"/>
    </row>
    <row r="13" spans="2:20" x14ac:dyDescent="0.2">
      <c r="B13" s="19">
        <f t="shared" ref="B13:B17" si="0">B12+1</f>
        <v>3</v>
      </c>
      <c r="C13" s="6" t="s">
        <v>343</v>
      </c>
      <c r="E13" s="17">
        <v>40328.527901042762</v>
      </c>
      <c r="F13" s="17"/>
      <c r="G13" s="17">
        <v>40328.527901042762</v>
      </c>
      <c r="I13" s="17"/>
      <c r="J13" s="6"/>
      <c r="L13" s="28">
        <v>0</v>
      </c>
      <c r="M13" s="17">
        <f t="shared" ref="M13:M16" si="1">G13-I13</f>
        <v>40328.527901042762</v>
      </c>
      <c r="O13" s="19" t="s">
        <v>344</v>
      </c>
      <c r="P13" s="28">
        <v>11</v>
      </c>
      <c r="Q13" s="13">
        <v>6857.6208003154688</v>
      </c>
      <c r="R13" s="13">
        <v>33470.907100727294</v>
      </c>
      <c r="S13" s="13">
        <v>0</v>
      </c>
      <c r="T13" s="35"/>
    </row>
    <row r="14" spans="2:20" x14ac:dyDescent="0.2">
      <c r="B14" s="19">
        <f t="shared" si="0"/>
        <v>4</v>
      </c>
      <c r="C14" s="6" t="s">
        <v>345</v>
      </c>
      <c r="E14" s="17">
        <v>152523.42553920622</v>
      </c>
      <c r="F14" s="17"/>
      <c r="G14" s="17">
        <v>152523.42553920622</v>
      </c>
      <c r="I14" s="17"/>
      <c r="J14" s="6"/>
      <c r="K14" s="19" t="s">
        <v>346</v>
      </c>
      <c r="L14" s="28">
        <v>17</v>
      </c>
      <c r="M14" s="17">
        <f t="shared" si="1"/>
        <v>152523.42553920622</v>
      </c>
      <c r="O14" s="19" t="s">
        <v>347</v>
      </c>
      <c r="P14" s="28">
        <v>14</v>
      </c>
      <c r="Q14" s="13">
        <v>111517.46891545664</v>
      </c>
      <c r="R14" s="13">
        <v>41005.956623749575</v>
      </c>
      <c r="S14" s="13">
        <v>0</v>
      </c>
      <c r="T14" s="35"/>
    </row>
    <row r="15" spans="2:20" x14ac:dyDescent="0.2">
      <c r="B15" s="19">
        <f t="shared" si="0"/>
        <v>5</v>
      </c>
      <c r="C15" s="6" t="s">
        <v>348</v>
      </c>
      <c r="E15" s="17">
        <v>14888.543237034275</v>
      </c>
      <c r="F15" s="17"/>
      <c r="G15" s="17">
        <v>14888.543237034275</v>
      </c>
      <c r="I15" s="17"/>
      <c r="J15" s="6"/>
      <c r="L15" s="28">
        <v>0</v>
      </c>
      <c r="M15" s="17">
        <f t="shared" si="1"/>
        <v>14888.543237034275</v>
      </c>
      <c r="O15" s="19" t="s">
        <v>349</v>
      </c>
      <c r="P15" s="28">
        <v>20</v>
      </c>
      <c r="Q15" s="13">
        <v>14324.690465038228</v>
      </c>
      <c r="R15" s="13">
        <v>563.8527719960482</v>
      </c>
      <c r="S15" s="13">
        <v>0</v>
      </c>
      <c r="T15" s="35"/>
    </row>
    <row r="16" spans="2:20" x14ac:dyDescent="0.2">
      <c r="B16" s="19">
        <f t="shared" si="0"/>
        <v>6</v>
      </c>
      <c r="C16" s="6" t="s">
        <v>219</v>
      </c>
      <c r="E16" s="17">
        <v>0</v>
      </c>
      <c r="F16" s="17"/>
      <c r="G16" s="17">
        <v>0</v>
      </c>
      <c r="I16" s="17"/>
      <c r="J16" s="6"/>
      <c r="L16" s="28">
        <v>0</v>
      </c>
      <c r="M16" s="17">
        <f t="shared" si="1"/>
        <v>0</v>
      </c>
      <c r="O16" s="19" t="s">
        <v>350</v>
      </c>
      <c r="P16" s="28">
        <v>23</v>
      </c>
      <c r="Q16" s="13">
        <v>0</v>
      </c>
      <c r="R16" s="13">
        <v>0</v>
      </c>
      <c r="S16" s="13">
        <v>0</v>
      </c>
      <c r="T16" s="35"/>
    </row>
    <row r="17" spans="2:20" x14ac:dyDescent="0.2">
      <c r="B17" s="19">
        <f t="shared" si="0"/>
        <v>7</v>
      </c>
      <c r="C17" s="6" t="s">
        <v>351</v>
      </c>
      <c r="E17" s="37">
        <f>SUM(E11:E16)</f>
        <v>2247538.0139059885</v>
      </c>
      <c r="F17" s="17"/>
      <c r="G17" s="37">
        <f>SUM(G11:G16)</f>
        <v>2247538.0139059885</v>
      </c>
      <c r="I17" s="37">
        <f>SUM(I11:I16)</f>
        <v>0</v>
      </c>
      <c r="J17" s="6"/>
      <c r="M17" s="36">
        <f>SUM(M11:M16)</f>
        <v>2247538.0139059885</v>
      </c>
      <c r="Q17" s="36">
        <f t="shared" ref="Q17:S17" si="2">SUM(Q11:Q16)</f>
        <v>550102.08372027404</v>
      </c>
      <c r="R17" s="36">
        <f t="shared" si="2"/>
        <v>1697435.9301857147</v>
      </c>
      <c r="S17" s="36">
        <f t="shared" si="2"/>
        <v>0</v>
      </c>
      <c r="T17" s="35"/>
    </row>
    <row r="18" spans="2:20" x14ac:dyDescent="0.2">
      <c r="E18" s="17"/>
      <c r="F18" s="17"/>
      <c r="G18" s="17"/>
      <c r="J18" s="6"/>
      <c r="Q18" s="17" t="s">
        <v>224</v>
      </c>
      <c r="R18" s="17"/>
      <c r="S18" s="17"/>
      <c r="T18" s="35"/>
    </row>
    <row r="19" spans="2:20" x14ac:dyDescent="0.2">
      <c r="C19" s="11" t="s">
        <v>352</v>
      </c>
      <c r="E19" s="17"/>
      <c r="F19" s="17"/>
      <c r="G19" s="17"/>
      <c r="J19" s="6"/>
      <c r="Q19" s="17"/>
      <c r="R19" s="17"/>
      <c r="S19" s="17"/>
      <c r="T19" s="35"/>
    </row>
    <row r="20" spans="2:20" x14ac:dyDescent="0.2">
      <c r="B20" s="19">
        <f>B17+1</f>
        <v>8</v>
      </c>
      <c r="C20" s="6" t="s">
        <v>353</v>
      </c>
      <c r="E20" s="17">
        <v>10261.28838620118</v>
      </c>
      <c r="F20" s="17"/>
      <c r="G20" s="17">
        <v>10261.28838620118</v>
      </c>
      <c r="I20" s="17"/>
      <c r="J20" s="6"/>
      <c r="L20" s="28">
        <v>0</v>
      </c>
      <c r="M20" s="17">
        <f>G20-I20</f>
        <v>10261.28838620118</v>
      </c>
      <c r="O20" s="19" t="s">
        <v>344</v>
      </c>
      <c r="P20" s="28">
        <v>11</v>
      </c>
      <c r="Q20" s="13">
        <v>1744.8696577250785</v>
      </c>
      <c r="R20" s="13">
        <v>8516.4187284761028</v>
      </c>
      <c r="S20" s="13">
        <v>0</v>
      </c>
      <c r="T20" s="35"/>
    </row>
    <row r="21" spans="2:20" x14ac:dyDescent="0.2">
      <c r="B21" s="19">
        <f>B20+1</f>
        <v>9</v>
      </c>
      <c r="C21" s="6" t="s">
        <v>354</v>
      </c>
      <c r="E21" s="17">
        <v>2984.6043876559602</v>
      </c>
      <c r="F21" s="17"/>
      <c r="G21" s="17">
        <v>2984.6043876559602</v>
      </c>
      <c r="I21" s="17"/>
      <c r="J21" s="6"/>
      <c r="K21" s="19" t="s">
        <v>355</v>
      </c>
      <c r="L21" s="28">
        <v>31</v>
      </c>
      <c r="M21" s="17">
        <f t="shared" ref="M21:M23" si="3">G21-I21</f>
        <v>2984.6043876559602</v>
      </c>
      <c r="O21" s="19" t="s">
        <v>356</v>
      </c>
      <c r="P21" s="28">
        <v>28</v>
      </c>
      <c r="Q21" s="13">
        <v>553.6717904429679</v>
      </c>
      <c r="R21" s="13">
        <v>2430.9325972129923</v>
      </c>
      <c r="S21" s="13">
        <v>0</v>
      </c>
      <c r="T21" s="35"/>
    </row>
    <row r="22" spans="2:20" x14ac:dyDescent="0.2">
      <c r="B22" s="19">
        <f t="shared" ref="B22:B24" si="4">B21+1</f>
        <v>10</v>
      </c>
      <c r="C22" s="6" t="s">
        <v>357</v>
      </c>
      <c r="E22" s="17">
        <v>0</v>
      </c>
      <c r="F22" s="17"/>
      <c r="G22" s="17">
        <v>0</v>
      </c>
      <c r="I22" s="17"/>
      <c r="J22" s="6"/>
      <c r="L22" s="28">
        <v>0</v>
      </c>
      <c r="M22" s="17">
        <f t="shared" si="3"/>
        <v>0</v>
      </c>
      <c r="O22" s="19" t="s">
        <v>358</v>
      </c>
      <c r="P22" s="28">
        <v>34</v>
      </c>
      <c r="Q22" s="13">
        <v>0</v>
      </c>
      <c r="R22" s="13">
        <v>0</v>
      </c>
      <c r="S22" s="13">
        <v>0</v>
      </c>
      <c r="T22" s="35"/>
    </row>
    <row r="23" spans="2:20" x14ac:dyDescent="0.2">
      <c r="B23" s="19">
        <f t="shared" si="4"/>
        <v>11</v>
      </c>
      <c r="C23" s="6" t="s">
        <v>359</v>
      </c>
      <c r="E23" s="17">
        <v>14135.587472300971</v>
      </c>
      <c r="F23" s="17"/>
      <c r="G23" s="17">
        <v>14135.587472300971</v>
      </c>
      <c r="I23" s="17"/>
      <c r="J23" s="6"/>
      <c r="L23" s="28">
        <v>0</v>
      </c>
      <c r="M23" s="17">
        <f t="shared" si="3"/>
        <v>14135.587472300971</v>
      </c>
      <c r="O23" s="19" t="s">
        <v>360</v>
      </c>
      <c r="P23" s="28">
        <v>37</v>
      </c>
      <c r="Q23" s="13">
        <v>2164.0334581366324</v>
      </c>
      <c r="R23" s="13">
        <v>11971.55401416434</v>
      </c>
      <c r="S23" s="13">
        <v>0</v>
      </c>
      <c r="T23" s="35"/>
    </row>
    <row r="24" spans="2:20" x14ac:dyDescent="0.2">
      <c r="B24" s="19">
        <f t="shared" si="4"/>
        <v>12</v>
      </c>
      <c r="C24" s="6" t="s">
        <v>361</v>
      </c>
      <c r="E24" s="36">
        <f>SUM(E20:E23)</f>
        <v>27381.480246158113</v>
      </c>
      <c r="G24" s="36">
        <f>SUM(G20:G23)</f>
        <v>27381.480246158113</v>
      </c>
      <c r="I24" s="36">
        <f>SUM(I20:I23)</f>
        <v>0</v>
      </c>
      <c r="J24" s="6"/>
      <c r="K24" s="104"/>
      <c r="M24" s="36">
        <f>SUM(M20:M23)</f>
        <v>27381.480246158113</v>
      </c>
      <c r="Q24" s="36">
        <f t="shared" ref="Q24:S24" si="5">SUM(Q20:Q23)</f>
        <v>4462.5749063046787</v>
      </c>
      <c r="R24" s="36">
        <f t="shared" si="5"/>
        <v>22918.905339853434</v>
      </c>
      <c r="S24" s="36">
        <f t="shared" si="5"/>
        <v>0</v>
      </c>
      <c r="T24" s="35"/>
    </row>
    <row r="25" spans="2:20" x14ac:dyDescent="0.2">
      <c r="E25" s="35"/>
      <c r="J25" s="6"/>
      <c r="Q25" s="17"/>
      <c r="R25" s="17"/>
      <c r="S25" s="17"/>
      <c r="T25" s="35"/>
    </row>
    <row r="26" spans="2:20" x14ac:dyDescent="0.2">
      <c r="C26" s="11" t="s">
        <v>362</v>
      </c>
      <c r="J26" s="6"/>
      <c r="Q26" s="17"/>
      <c r="R26" s="17"/>
      <c r="S26" s="17"/>
      <c r="T26" s="35"/>
    </row>
    <row r="27" spans="2:20" x14ac:dyDescent="0.2">
      <c r="B27" s="19">
        <f>B24+1</f>
        <v>13</v>
      </c>
      <c r="C27" s="6" t="s">
        <v>363</v>
      </c>
      <c r="E27" s="17">
        <v>0</v>
      </c>
      <c r="F27" s="17"/>
      <c r="G27" s="17">
        <v>0</v>
      </c>
      <c r="I27" s="17"/>
      <c r="J27" s="6"/>
      <c r="L27" s="28">
        <v>0</v>
      </c>
      <c r="M27" s="17">
        <f>G27-I27</f>
        <v>0</v>
      </c>
      <c r="O27" s="19" t="s">
        <v>364</v>
      </c>
      <c r="P27" s="28">
        <v>42</v>
      </c>
      <c r="Q27" s="13">
        <v>0</v>
      </c>
      <c r="R27" s="13">
        <v>0</v>
      </c>
      <c r="S27" s="13">
        <v>0</v>
      </c>
      <c r="T27" s="35"/>
    </row>
    <row r="28" spans="2:20" x14ac:dyDescent="0.2">
      <c r="B28" s="19">
        <f>B27+1</f>
        <v>14</v>
      </c>
      <c r="C28" s="6" t="s">
        <v>365</v>
      </c>
      <c r="E28" s="17">
        <v>0</v>
      </c>
      <c r="F28" s="17"/>
      <c r="G28" s="17">
        <v>0</v>
      </c>
      <c r="I28" s="17"/>
      <c r="J28" s="6"/>
      <c r="L28" s="28">
        <v>0</v>
      </c>
      <c r="M28" s="17">
        <f t="shared" ref="M28:M33" si="6">G28-I28</f>
        <v>0</v>
      </c>
      <c r="O28" s="19" t="s">
        <v>366</v>
      </c>
      <c r="P28" s="28">
        <v>45</v>
      </c>
      <c r="Q28" s="13">
        <v>0</v>
      </c>
      <c r="R28" s="13">
        <v>0</v>
      </c>
      <c r="S28" s="13">
        <v>0</v>
      </c>
      <c r="T28" s="35"/>
    </row>
    <row r="29" spans="2:20" x14ac:dyDescent="0.2">
      <c r="B29" s="19">
        <f t="shared" ref="B29:B34" si="7">B28+1</f>
        <v>15</v>
      </c>
      <c r="C29" s="6" t="s">
        <v>367</v>
      </c>
      <c r="E29" s="17">
        <v>0</v>
      </c>
      <c r="F29" s="17"/>
      <c r="G29" s="17">
        <v>0</v>
      </c>
      <c r="I29" s="17"/>
      <c r="J29" s="6"/>
      <c r="L29" s="28">
        <v>0</v>
      </c>
      <c r="M29" s="17">
        <f t="shared" si="6"/>
        <v>0</v>
      </c>
      <c r="O29" s="19" t="s">
        <v>368</v>
      </c>
      <c r="P29" s="28">
        <v>48</v>
      </c>
      <c r="Q29" s="13">
        <v>0</v>
      </c>
      <c r="R29" s="13">
        <v>0</v>
      </c>
      <c r="S29" s="13">
        <v>0</v>
      </c>
      <c r="T29" s="35"/>
    </row>
    <row r="30" spans="2:20" x14ac:dyDescent="0.2">
      <c r="B30" s="19">
        <f t="shared" si="7"/>
        <v>16</v>
      </c>
      <c r="C30" s="6" t="s">
        <v>369</v>
      </c>
      <c r="E30" s="17">
        <v>0</v>
      </c>
      <c r="F30" s="17"/>
      <c r="G30" s="17">
        <v>0</v>
      </c>
      <c r="I30" s="17"/>
      <c r="J30" s="6"/>
      <c r="L30" s="28">
        <v>0</v>
      </c>
      <c r="M30" s="17">
        <f t="shared" si="6"/>
        <v>0</v>
      </c>
      <c r="O30" s="19" t="s">
        <v>370</v>
      </c>
      <c r="P30" s="28">
        <v>51</v>
      </c>
      <c r="Q30" s="10">
        <v>0</v>
      </c>
      <c r="R30" s="10">
        <v>0</v>
      </c>
      <c r="S30" s="10">
        <v>0</v>
      </c>
      <c r="T30" s="35"/>
    </row>
    <row r="31" spans="2:20" x14ac:dyDescent="0.2">
      <c r="B31" s="19">
        <f t="shared" si="7"/>
        <v>17</v>
      </c>
      <c r="C31" s="6" t="s">
        <v>371</v>
      </c>
      <c r="E31" s="17">
        <v>0</v>
      </c>
      <c r="F31" s="17"/>
      <c r="G31" s="17">
        <v>0</v>
      </c>
      <c r="I31" s="17"/>
      <c r="J31" s="6"/>
      <c r="L31" s="28">
        <v>0</v>
      </c>
      <c r="M31" s="17">
        <f t="shared" si="6"/>
        <v>0</v>
      </c>
      <c r="O31" s="19" t="s">
        <v>372</v>
      </c>
      <c r="P31" s="28">
        <v>54</v>
      </c>
      <c r="Q31" s="13">
        <v>0</v>
      </c>
      <c r="R31" s="13">
        <v>0</v>
      </c>
      <c r="S31" s="13">
        <v>0</v>
      </c>
      <c r="T31" s="35"/>
    </row>
    <row r="32" spans="2:20" x14ac:dyDescent="0.2">
      <c r="B32" s="19">
        <f t="shared" si="7"/>
        <v>18</v>
      </c>
      <c r="C32" s="6" t="s">
        <v>373</v>
      </c>
      <c r="E32" s="17">
        <v>1294.5219427863499</v>
      </c>
      <c r="F32" s="17"/>
      <c r="G32" s="17">
        <v>1294.5219427863499</v>
      </c>
      <c r="I32" s="17"/>
      <c r="J32" s="6"/>
      <c r="L32" s="28">
        <v>0</v>
      </c>
      <c r="M32" s="17">
        <f t="shared" si="6"/>
        <v>1294.5219427863499</v>
      </c>
      <c r="O32" s="19" t="s">
        <v>374</v>
      </c>
      <c r="P32" s="28">
        <v>57</v>
      </c>
      <c r="Q32" s="13">
        <v>0</v>
      </c>
      <c r="R32" s="13">
        <v>1294.5219427863499</v>
      </c>
      <c r="S32" s="13">
        <v>0</v>
      </c>
      <c r="T32" s="35"/>
    </row>
    <row r="33" spans="2:20" x14ac:dyDescent="0.2">
      <c r="B33" s="19">
        <f t="shared" si="7"/>
        <v>19</v>
      </c>
      <c r="C33" s="6" t="s">
        <v>375</v>
      </c>
      <c r="E33" s="17">
        <v>29913.696260682678</v>
      </c>
      <c r="F33" s="17"/>
      <c r="G33" s="17">
        <v>29913.696260682678</v>
      </c>
      <c r="I33" s="17">
        <v>18533.95038585359</v>
      </c>
      <c r="J33" s="6"/>
      <c r="K33" s="19" t="s">
        <v>376</v>
      </c>
      <c r="L33" s="28">
        <v>60</v>
      </c>
      <c r="M33" s="17">
        <f t="shared" si="6"/>
        <v>11379.745874829088</v>
      </c>
      <c r="O33" s="19" t="s">
        <v>377</v>
      </c>
      <c r="P33" s="28">
        <v>63</v>
      </c>
      <c r="Q33" s="13">
        <v>1093.9002420090587</v>
      </c>
      <c r="R33" s="13">
        <v>8163.6709527584489</v>
      </c>
      <c r="S33" s="13">
        <v>20656.12506591517</v>
      </c>
      <c r="T33" s="35"/>
    </row>
    <row r="34" spans="2:20" x14ac:dyDescent="0.2">
      <c r="B34" s="19">
        <f t="shared" si="7"/>
        <v>20</v>
      </c>
      <c r="C34" s="6" t="s">
        <v>378</v>
      </c>
      <c r="E34" s="36">
        <f>SUM(E27:E33)</f>
        <v>31208.218203469027</v>
      </c>
      <c r="G34" s="36">
        <f>SUM(G27:G33)</f>
        <v>31208.218203469027</v>
      </c>
      <c r="I34" s="36">
        <f>SUM(I27:I33)</f>
        <v>18533.95038585359</v>
      </c>
      <c r="J34" s="6"/>
      <c r="M34" s="36">
        <f>SUM(M27:M33)</f>
        <v>12674.267817615439</v>
      </c>
      <c r="Q34" s="36">
        <f t="shared" ref="Q34:S34" si="8">SUM(Q27:Q33)</f>
        <v>1093.9002420090587</v>
      </c>
      <c r="R34" s="36">
        <f t="shared" si="8"/>
        <v>9458.1928955447984</v>
      </c>
      <c r="S34" s="36">
        <f t="shared" si="8"/>
        <v>20656.12506591517</v>
      </c>
      <c r="T34" s="35"/>
    </row>
    <row r="35" spans="2:20" x14ac:dyDescent="0.2">
      <c r="E35" s="35"/>
      <c r="J35" s="6"/>
      <c r="Q35" s="17"/>
      <c r="R35" s="17"/>
      <c r="S35" s="17"/>
    </row>
    <row r="36" spans="2:20" x14ac:dyDescent="0.2">
      <c r="C36" s="11" t="s">
        <v>379</v>
      </c>
      <c r="J36" s="6"/>
      <c r="Q36" s="17"/>
      <c r="R36" s="17"/>
      <c r="S36" s="17"/>
    </row>
    <row r="37" spans="2:20" x14ac:dyDescent="0.2">
      <c r="B37" s="19">
        <f>B34+1</f>
        <v>21</v>
      </c>
      <c r="C37" s="6" t="s">
        <v>380</v>
      </c>
      <c r="E37" s="17">
        <v>10709.990086266376</v>
      </c>
      <c r="F37" s="17"/>
      <c r="G37" s="17">
        <v>10709.990086266376</v>
      </c>
      <c r="H37" s="17"/>
      <c r="I37" s="17"/>
      <c r="J37" s="17"/>
      <c r="K37" s="105"/>
      <c r="L37" s="28">
        <v>0</v>
      </c>
      <c r="M37" s="17">
        <f t="shared" ref="M37:M51" si="9">G37-I37</f>
        <v>10709.990086266376</v>
      </c>
      <c r="O37" s="19" t="s">
        <v>461</v>
      </c>
      <c r="P37" s="28">
        <v>68</v>
      </c>
      <c r="Q37" s="13"/>
      <c r="R37" s="13"/>
      <c r="S37" s="13"/>
      <c r="T37" s="35"/>
    </row>
    <row r="38" spans="2:20" x14ac:dyDescent="0.2">
      <c r="B38" s="19">
        <f>B37+1</f>
        <v>22</v>
      </c>
      <c r="C38" s="6" t="s">
        <v>381</v>
      </c>
      <c r="E38" s="17">
        <v>0</v>
      </c>
      <c r="F38" s="17"/>
      <c r="G38" s="17">
        <v>0</v>
      </c>
      <c r="H38" s="17"/>
      <c r="I38" s="17"/>
      <c r="J38" s="17"/>
      <c r="K38" s="105"/>
      <c r="L38" s="28">
        <v>0</v>
      </c>
      <c r="M38" s="17">
        <f t="shared" si="9"/>
        <v>0</v>
      </c>
      <c r="O38" s="19" t="s">
        <v>462</v>
      </c>
      <c r="P38" s="28">
        <v>71</v>
      </c>
      <c r="Q38" s="13"/>
      <c r="R38" s="13"/>
      <c r="S38" s="13"/>
      <c r="T38" s="35"/>
    </row>
    <row r="39" spans="2:20" x14ac:dyDescent="0.2">
      <c r="B39" s="19">
        <f>B38+1</f>
        <v>23</v>
      </c>
      <c r="C39" s="6" t="s">
        <v>382</v>
      </c>
      <c r="E39" s="17">
        <v>0</v>
      </c>
      <c r="F39" s="17"/>
      <c r="G39" s="17">
        <v>0</v>
      </c>
      <c r="H39" s="17"/>
      <c r="I39" s="17"/>
      <c r="J39" s="17"/>
      <c r="K39" s="105"/>
      <c r="L39" s="28">
        <v>0</v>
      </c>
      <c r="M39" s="17">
        <f t="shared" si="9"/>
        <v>0</v>
      </c>
      <c r="O39" s="19" t="s">
        <v>463</v>
      </c>
      <c r="P39" s="28">
        <v>74</v>
      </c>
      <c r="Q39" s="13"/>
      <c r="R39" s="13"/>
      <c r="S39" s="13"/>
      <c r="T39" s="35"/>
    </row>
    <row r="40" spans="2:20" x14ac:dyDescent="0.2">
      <c r="C40" s="6" t="s">
        <v>383</v>
      </c>
      <c r="E40" s="17"/>
      <c r="F40" s="17"/>
      <c r="G40" s="17"/>
      <c r="H40" s="17"/>
      <c r="I40" s="17"/>
      <c r="J40" s="17"/>
      <c r="K40" s="105"/>
      <c r="L40" s="28">
        <v>0</v>
      </c>
      <c r="M40" s="17"/>
      <c r="Q40" s="13"/>
      <c r="R40" s="13"/>
      <c r="S40" s="13"/>
      <c r="T40" s="35"/>
    </row>
    <row r="41" spans="2:20" x14ac:dyDescent="0.2">
      <c r="B41" s="19">
        <f>B39+1</f>
        <v>24</v>
      </c>
      <c r="C41" s="106" t="s">
        <v>384</v>
      </c>
      <c r="E41" s="17">
        <v>0</v>
      </c>
      <c r="F41" s="17"/>
      <c r="G41" s="17">
        <v>0</v>
      </c>
      <c r="H41" s="17"/>
      <c r="I41" s="17"/>
      <c r="J41" s="17"/>
      <c r="K41" s="105"/>
      <c r="L41" s="28">
        <v>0</v>
      </c>
      <c r="M41" s="17">
        <f t="shared" si="9"/>
        <v>0</v>
      </c>
      <c r="O41" s="19" t="s">
        <v>464</v>
      </c>
      <c r="P41" s="28">
        <v>77</v>
      </c>
      <c r="Q41" s="13"/>
      <c r="R41" s="13"/>
      <c r="S41" s="13"/>
      <c r="T41" s="35"/>
    </row>
    <row r="42" spans="2:20" x14ac:dyDescent="0.2">
      <c r="B42" s="19">
        <f t="shared" ref="B42:B52" si="10">B41+1</f>
        <v>25</v>
      </c>
      <c r="C42" s="106" t="s">
        <v>385</v>
      </c>
      <c r="E42" s="17">
        <v>0</v>
      </c>
      <c r="F42" s="17"/>
      <c r="G42" s="17">
        <v>0</v>
      </c>
      <c r="H42" s="17"/>
      <c r="I42" s="17"/>
      <c r="J42" s="17"/>
      <c r="K42" s="105"/>
      <c r="L42" s="28">
        <v>0</v>
      </c>
      <c r="M42" s="17">
        <f t="shared" si="9"/>
        <v>0</v>
      </c>
      <c r="O42" s="19" t="s">
        <v>465</v>
      </c>
      <c r="P42" s="28">
        <v>80</v>
      </c>
      <c r="Q42" s="13"/>
      <c r="R42" s="13"/>
      <c r="S42" s="13"/>
      <c r="T42" s="35"/>
    </row>
    <row r="43" spans="2:20" x14ac:dyDescent="0.2">
      <c r="B43" s="19">
        <f t="shared" si="10"/>
        <v>26</v>
      </c>
      <c r="C43" s="6" t="s">
        <v>386</v>
      </c>
      <c r="E43" s="17">
        <v>0</v>
      </c>
      <c r="F43" s="17"/>
      <c r="G43" s="17">
        <v>0</v>
      </c>
      <c r="H43" s="17"/>
      <c r="I43" s="17"/>
      <c r="J43" s="17"/>
      <c r="K43" s="105"/>
      <c r="L43" s="28">
        <v>0</v>
      </c>
      <c r="M43" s="17">
        <f t="shared" si="9"/>
        <v>0</v>
      </c>
      <c r="O43" s="19" t="s">
        <v>466</v>
      </c>
      <c r="P43" s="28">
        <v>83</v>
      </c>
      <c r="Q43" s="13"/>
      <c r="R43" s="13"/>
      <c r="S43" s="13"/>
      <c r="T43" s="35"/>
    </row>
    <row r="44" spans="2:20" x14ac:dyDescent="0.2">
      <c r="B44" s="19">
        <f t="shared" si="10"/>
        <v>27</v>
      </c>
      <c r="C44" s="6" t="s">
        <v>387</v>
      </c>
      <c r="E44" s="17">
        <v>0</v>
      </c>
      <c r="F44" s="17"/>
      <c r="G44" s="17">
        <v>0</v>
      </c>
      <c r="H44" s="17"/>
      <c r="I44" s="17"/>
      <c r="J44" s="17"/>
      <c r="K44" s="105"/>
      <c r="L44" s="28">
        <v>0</v>
      </c>
      <c r="M44" s="17">
        <f t="shared" si="9"/>
        <v>0</v>
      </c>
      <c r="O44" s="19" t="s">
        <v>467</v>
      </c>
      <c r="P44" s="28">
        <v>86</v>
      </c>
      <c r="Q44" s="13"/>
      <c r="R44" s="13"/>
      <c r="S44" s="13"/>
      <c r="T44" s="35"/>
    </row>
    <row r="45" spans="2:20" x14ac:dyDescent="0.2">
      <c r="B45" s="19">
        <f t="shared" si="10"/>
        <v>28</v>
      </c>
      <c r="C45" s="6" t="s">
        <v>388</v>
      </c>
      <c r="E45" s="17">
        <v>0</v>
      </c>
      <c r="F45" s="17"/>
      <c r="G45" s="17">
        <v>0</v>
      </c>
      <c r="H45" s="17"/>
      <c r="I45" s="17"/>
      <c r="J45" s="17"/>
      <c r="K45" s="105"/>
      <c r="L45" s="28">
        <v>0</v>
      </c>
      <c r="M45" s="17">
        <f t="shared" si="9"/>
        <v>0</v>
      </c>
      <c r="O45" s="19" t="s">
        <v>468</v>
      </c>
      <c r="P45" s="28">
        <v>89</v>
      </c>
      <c r="Q45" s="13"/>
      <c r="R45" s="13"/>
      <c r="S45" s="13"/>
      <c r="T45" s="35"/>
    </row>
    <row r="46" spans="2:20" x14ac:dyDescent="0.2">
      <c r="B46" s="19">
        <f t="shared" si="10"/>
        <v>29</v>
      </c>
      <c r="C46" s="6" t="s">
        <v>389</v>
      </c>
      <c r="E46" s="17">
        <v>0</v>
      </c>
      <c r="F46" s="17"/>
      <c r="G46" s="17">
        <v>0</v>
      </c>
      <c r="H46" s="17"/>
      <c r="I46" s="17"/>
      <c r="J46" s="17"/>
      <c r="K46" s="105"/>
      <c r="L46" s="28">
        <v>0</v>
      </c>
      <c r="M46" s="17">
        <f t="shared" si="9"/>
        <v>0</v>
      </c>
      <c r="O46" s="19" t="s">
        <v>469</v>
      </c>
      <c r="P46" s="28">
        <v>92</v>
      </c>
      <c r="Q46" s="13"/>
      <c r="R46" s="13"/>
      <c r="S46" s="13"/>
      <c r="T46" s="35"/>
    </row>
    <row r="47" spans="2:20" x14ac:dyDescent="0.2">
      <c r="C47" s="6" t="s">
        <v>390</v>
      </c>
      <c r="E47" s="17"/>
      <c r="F47" s="17"/>
      <c r="G47" s="17"/>
      <c r="H47" s="17"/>
      <c r="I47" s="17"/>
      <c r="J47" s="17"/>
      <c r="K47" s="105"/>
      <c r="L47" s="28">
        <v>0</v>
      </c>
      <c r="M47" s="17"/>
      <c r="O47" s="1"/>
      <c r="Q47" s="13"/>
      <c r="R47" s="13"/>
      <c r="S47" s="13"/>
      <c r="T47" s="35"/>
    </row>
    <row r="48" spans="2:20" x14ac:dyDescent="0.2">
      <c r="B48" s="19">
        <f>B46+1</f>
        <v>30</v>
      </c>
      <c r="C48" s="106" t="s">
        <v>193</v>
      </c>
      <c r="E48" s="17">
        <v>0</v>
      </c>
      <c r="G48" s="17">
        <v>0</v>
      </c>
      <c r="J48" s="6"/>
      <c r="L48" s="28">
        <v>0</v>
      </c>
      <c r="M48" s="17">
        <f t="shared" si="9"/>
        <v>0</v>
      </c>
      <c r="O48" s="19" t="s">
        <v>470</v>
      </c>
      <c r="P48" s="28">
        <v>95</v>
      </c>
      <c r="Q48" s="13"/>
      <c r="R48" s="13"/>
      <c r="S48" s="13"/>
      <c r="T48" s="35"/>
    </row>
    <row r="49" spans="2:20" x14ac:dyDescent="0.2">
      <c r="B49" s="19">
        <f t="shared" si="10"/>
        <v>31</v>
      </c>
      <c r="C49" s="106" t="s">
        <v>29</v>
      </c>
      <c r="E49" s="17">
        <v>0</v>
      </c>
      <c r="G49" s="17">
        <v>0</v>
      </c>
      <c r="I49" s="17"/>
      <c r="J49" s="6"/>
      <c r="L49" s="28">
        <v>0</v>
      </c>
      <c r="M49" s="17">
        <f t="shared" si="9"/>
        <v>0</v>
      </c>
      <c r="O49" s="19" t="s">
        <v>471</v>
      </c>
      <c r="P49" s="28">
        <v>98</v>
      </c>
      <c r="Q49" s="13"/>
      <c r="R49" s="13"/>
      <c r="S49" s="13"/>
      <c r="T49" s="35"/>
    </row>
    <row r="50" spans="2:20" x14ac:dyDescent="0.2">
      <c r="B50" s="19">
        <f t="shared" si="10"/>
        <v>32</v>
      </c>
      <c r="C50" s="106" t="s">
        <v>191</v>
      </c>
      <c r="E50" s="17">
        <v>0</v>
      </c>
      <c r="G50" s="17">
        <v>0</v>
      </c>
      <c r="J50" s="6"/>
      <c r="L50" s="28">
        <v>0</v>
      </c>
      <c r="M50" s="17">
        <f t="shared" si="9"/>
        <v>0</v>
      </c>
      <c r="O50" s="19" t="s">
        <v>472</v>
      </c>
      <c r="P50" s="28">
        <v>101</v>
      </c>
      <c r="Q50" s="48"/>
      <c r="R50" s="48"/>
      <c r="S50" s="48"/>
      <c r="T50" s="35"/>
    </row>
    <row r="51" spans="2:20" x14ac:dyDescent="0.2">
      <c r="B51" s="19">
        <f t="shared" si="10"/>
        <v>33</v>
      </c>
      <c r="C51" s="6" t="s">
        <v>392</v>
      </c>
      <c r="E51" s="17">
        <v>18339.883386175716</v>
      </c>
      <c r="G51" s="17">
        <v>18339.883386175716</v>
      </c>
      <c r="I51" s="17"/>
      <c r="J51" s="6"/>
      <c r="L51" s="28">
        <v>0</v>
      </c>
      <c r="M51" s="17">
        <f t="shared" si="9"/>
        <v>18339.883386175716</v>
      </c>
      <c r="O51" s="19" t="s">
        <v>473</v>
      </c>
      <c r="P51" s="28">
        <v>104</v>
      </c>
      <c r="Q51" s="48"/>
      <c r="R51" s="48"/>
      <c r="S51" s="48"/>
      <c r="T51" s="35"/>
    </row>
    <row r="52" spans="2:20" x14ac:dyDescent="0.2">
      <c r="B52" s="19">
        <f t="shared" si="10"/>
        <v>34</v>
      </c>
      <c r="C52" s="6" t="s">
        <v>393</v>
      </c>
      <c r="E52" s="36">
        <f>SUM(E37:E51)</f>
        <v>29049.873472442094</v>
      </c>
      <c r="G52" s="36">
        <f>SUM(G37:G51)</f>
        <v>29049.873472442094</v>
      </c>
      <c r="I52" s="36">
        <f>SUM(I37:I51)</f>
        <v>0</v>
      </c>
      <c r="J52" s="6"/>
      <c r="M52" s="36">
        <f>SUM(M37:M51)</f>
        <v>29049.873472442094</v>
      </c>
      <c r="Q52" s="35"/>
      <c r="R52" s="35"/>
      <c r="S52" s="35"/>
      <c r="T52" s="35"/>
    </row>
    <row r="53" spans="2:20" x14ac:dyDescent="0.2">
      <c r="E53" s="35"/>
      <c r="G53" s="35"/>
      <c r="J53" s="6"/>
    </row>
    <row r="54" spans="2:20" ht="13.5" thickBot="1" x14ac:dyDescent="0.25">
      <c r="B54" s="19">
        <f>B52+1</f>
        <v>35</v>
      </c>
      <c r="C54" s="6" t="s">
        <v>394</v>
      </c>
      <c r="E54" s="39">
        <f>E17+E24+E34+E52</f>
        <v>2335177.585828058</v>
      </c>
      <c r="G54" s="39">
        <f>G17+G24+G34+G52</f>
        <v>2335177.585828058</v>
      </c>
      <c r="I54" s="39">
        <f>I17+I24+I34+I52</f>
        <v>18533.95038585359</v>
      </c>
      <c r="J54" s="6"/>
      <c r="M54" s="39">
        <f>M17+M24+M34+M52</f>
        <v>2316643.6354422043</v>
      </c>
      <c r="Q54" s="35"/>
      <c r="R54" s="35"/>
      <c r="S54" s="35"/>
      <c r="T54" s="35"/>
    </row>
    <row r="55" spans="2:20" ht="13.5" thickTop="1" x14ac:dyDescent="0.2">
      <c r="E55" s="35"/>
      <c r="G55" s="35"/>
      <c r="Q55" s="35"/>
      <c r="R55" s="35"/>
      <c r="S55" s="35"/>
    </row>
    <row r="56" spans="2:20" x14ac:dyDescent="0.2">
      <c r="E56" s="35"/>
      <c r="G56" s="35"/>
      <c r="I56" s="35"/>
      <c r="M56" s="35"/>
      <c r="O56" s="1"/>
      <c r="Q56" s="35"/>
      <c r="R56" s="35"/>
      <c r="S56" s="35"/>
    </row>
    <row r="57" spans="2:20" x14ac:dyDescent="0.2">
      <c r="B57" s="19" t="s">
        <v>395</v>
      </c>
      <c r="O57" s="1"/>
    </row>
    <row r="58" spans="2:20" x14ac:dyDescent="0.2">
      <c r="B58" s="103" t="s">
        <v>396</v>
      </c>
      <c r="C58" s="6" t="s">
        <v>482</v>
      </c>
    </row>
    <row r="60" spans="2:20" x14ac:dyDescent="0.2">
      <c r="O60" s="1"/>
    </row>
    <row r="63" spans="2:20" x14ac:dyDescent="0.2">
      <c r="O63" s="1"/>
    </row>
    <row r="65" spans="15:15" x14ac:dyDescent="0.2">
      <c r="O65" s="1"/>
    </row>
    <row r="66" spans="15:15" x14ac:dyDescent="0.2">
      <c r="O66" s="1"/>
    </row>
  </sheetData>
  <mergeCells count="2">
    <mergeCell ref="B2:S2"/>
    <mergeCell ref="B3:S3"/>
  </mergeCells>
  <printOptions horizontalCentered="1"/>
  <pageMargins left="0.7" right="0.7" top="0.75" bottom="0.75" header="0.3" footer="0.3"/>
  <pageSetup scale="53" orientation="landscape" r:id="rId1"/>
  <headerFooter>
    <oddHeader xml:space="preserve">&amp;R&amp;"Arial,Regular"&amp;10Filed: 2025-02-28
EB-2025-0064
Phase 3 Exhibit 7
Tab 3
Schedule 4
Attachment 10
Page 1 of 8
</oddHeader>
  </headerFooter>
  <colBreaks count="1" manualBreakCount="1">
    <brk id="20" max="7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C16A-7721-4C07-9B50-7D87023813B9}">
  <dimension ref="A1:AD59"/>
  <sheetViews>
    <sheetView view="pageBreakPreview" zoomScale="60" zoomScaleNormal="80" workbookViewId="0">
      <selection activeCell="U22" sqref="U22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1.42578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28515625" style="6" customWidth="1"/>
    <col min="21" max="29" width="10.7109375" style="6" customWidth="1"/>
    <col min="30" max="16384" width="9.140625" style="6"/>
  </cols>
  <sheetData>
    <row r="1" spans="1:30" ht="63.6" customHeight="1" x14ac:dyDescent="0.2"/>
    <row r="2" spans="1:30" ht="1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 t="s">
        <v>0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30" ht="15" customHeight="1" x14ac:dyDescent="0.2">
      <c r="A3" s="251" t="s">
        <v>483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 t="s">
        <v>484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5" spans="1:30" x14ac:dyDescent="0.2">
      <c r="D5" s="19" t="s">
        <v>328</v>
      </c>
    </row>
    <row r="6" spans="1:30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</row>
    <row r="7" spans="1:30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8" t="s">
        <v>413</v>
      </c>
      <c r="AC7" s="18" t="s">
        <v>414</v>
      </c>
    </row>
    <row r="8" spans="1:30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</row>
    <row r="10" spans="1:30" x14ac:dyDescent="0.2">
      <c r="B10" s="11" t="s">
        <v>338</v>
      </c>
    </row>
    <row r="11" spans="1:30" x14ac:dyDescent="0.2">
      <c r="A11" s="19">
        <v>1</v>
      </c>
      <c r="B11" s="6" t="s">
        <v>339</v>
      </c>
      <c r="D11" s="17">
        <v>270929.52717932063</v>
      </c>
      <c r="F11" s="17"/>
      <c r="I11" s="28">
        <v>0</v>
      </c>
      <c r="J11" s="17">
        <f>D11-F11</f>
        <v>270929.52717932063</v>
      </c>
      <c r="L11" s="19" t="s">
        <v>415</v>
      </c>
      <c r="M11" s="28" t="e">
        <v>#N/A</v>
      </c>
      <c r="N11" s="17">
        <v>178880.33443915378</v>
      </c>
      <c r="O11" s="17">
        <v>69383.573866603023</v>
      </c>
      <c r="P11" s="17">
        <v>6297.2593833721794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637.1758591763579</v>
      </c>
      <c r="Z11" s="17">
        <v>54.670996477038791</v>
      </c>
      <c r="AA11" s="17">
        <v>0</v>
      </c>
      <c r="AB11" s="17">
        <v>15676.512634538278</v>
      </c>
      <c r="AC11" s="17">
        <v>0</v>
      </c>
      <c r="AD11" s="35"/>
    </row>
    <row r="12" spans="1:30" x14ac:dyDescent="0.2">
      <c r="A12" s="19">
        <f>A11+1</f>
        <v>2</v>
      </c>
      <c r="B12" s="6" t="s">
        <v>341</v>
      </c>
      <c r="D12" s="17">
        <v>146472.77636014315</v>
      </c>
      <c r="E12" s="28"/>
      <c r="F12" s="17"/>
      <c r="I12" s="28">
        <v>0</v>
      </c>
      <c r="J12" s="17">
        <f t="shared" ref="J12:J16" si="0">D12-F12</f>
        <v>146472.77636014315</v>
      </c>
      <c r="L12" s="19" t="s">
        <v>416</v>
      </c>
      <c r="M12" s="28" t="e">
        <v>#N/A</v>
      </c>
      <c r="N12" s="17">
        <v>79567.811838882102</v>
      </c>
      <c r="O12" s="17">
        <v>54949.114514341178</v>
      </c>
      <c r="P12" s="17">
        <v>4819.8851139841718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3.0014503486167232</v>
      </c>
      <c r="Z12" s="17">
        <v>0</v>
      </c>
      <c r="AA12" s="17">
        <v>1583.6411807547538</v>
      </c>
      <c r="AB12" s="17">
        <v>5549.3222618323252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343</v>
      </c>
      <c r="D13" s="17">
        <v>6857.6208003154688</v>
      </c>
      <c r="F13" s="17"/>
      <c r="I13" s="28">
        <v>0</v>
      </c>
      <c r="J13" s="17">
        <f t="shared" si="0"/>
        <v>6857.6208003154688</v>
      </c>
      <c r="L13" s="19" t="s">
        <v>417</v>
      </c>
      <c r="M13" s="28" t="e">
        <v>#N/A</v>
      </c>
      <c r="N13" s="17">
        <v>3781.516991091431</v>
      </c>
      <c r="O13" s="17">
        <v>2532.7937536871132</v>
      </c>
      <c r="P13" s="17">
        <v>222.50694204157028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0.12301879041470183</v>
      </c>
      <c r="Z13" s="17">
        <v>0</v>
      </c>
      <c r="AA13" s="17">
        <v>93.233083100495676</v>
      </c>
      <c r="AB13" s="17">
        <v>227.44701160444384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345</v>
      </c>
      <c r="D14" s="17">
        <v>111517.46891545664</v>
      </c>
      <c r="F14" s="17"/>
      <c r="H14" s="19" t="s">
        <v>418</v>
      </c>
      <c r="I14" s="28">
        <v>0</v>
      </c>
      <c r="J14" s="17">
        <f t="shared" si="0"/>
        <v>111517.46891545664</v>
      </c>
      <c r="L14" s="19" t="s">
        <v>419</v>
      </c>
      <c r="M14" s="28" t="e">
        <v>#N/A</v>
      </c>
      <c r="N14" s="17">
        <v>55418.246563865352</v>
      </c>
      <c r="O14" s="17">
        <v>33375.146185802027</v>
      </c>
      <c r="P14" s="17">
        <v>12625.076517750025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1668.4558249504685</v>
      </c>
      <c r="Z14" s="17">
        <v>352.18663808397372</v>
      </c>
      <c r="AA14" s="17">
        <v>218.0642335186987</v>
      </c>
      <c r="AB14" s="17">
        <v>7860.2929514861144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348</v>
      </c>
      <c r="D15" s="17">
        <v>14324.690465038228</v>
      </c>
      <c r="F15" s="17"/>
      <c r="I15" s="28">
        <v>0</v>
      </c>
      <c r="J15" s="17">
        <f t="shared" si="0"/>
        <v>14324.690465038228</v>
      </c>
      <c r="L15" s="19" t="s">
        <v>420</v>
      </c>
      <c r="M15" s="28" t="e">
        <v>#N/A</v>
      </c>
      <c r="N15" s="17">
        <v>7191.0306935377894</v>
      </c>
      <c r="O15" s="17">
        <v>4331.3023351440943</v>
      </c>
      <c r="P15" s="17">
        <v>1530.9336685012327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214.66607057624037</v>
      </c>
      <c r="Z15" s="17">
        <v>44.704921403869363</v>
      </c>
      <c r="AA15" s="17">
        <v>14.304023908463687</v>
      </c>
      <c r="AB15" s="17">
        <v>997.7487519665367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0</v>
      </c>
      <c r="F16" s="17"/>
      <c r="I16" s="28">
        <v>0</v>
      </c>
      <c r="J16" s="17">
        <f t="shared" si="0"/>
        <v>0</v>
      </c>
      <c r="L16" s="19" t="s">
        <v>415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351</v>
      </c>
      <c r="D17" s="37">
        <f>SUM(D11:D16)</f>
        <v>550102.08372027404</v>
      </c>
      <c r="F17" s="37">
        <f>SUM(F11:F16)</f>
        <v>0</v>
      </c>
      <c r="I17" s="28"/>
      <c r="J17" s="36">
        <f>SUM(J11:J16)</f>
        <v>550102.08372027404</v>
      </c>
      <c r="M17" s="28"/>
      <c r="N17" s="36">
        <f t="shared" ref="N17:AA17" si="2">SUM(N11:N16)</f>
        <v>324838.94052653044</v>
      </c>
      <c r="O17" s="36">
        <f t="shared" si="2"/>
        <v>164571.93065557745</v>
      </c>
      <c r="P17" s="36">
        <f t="shared" si="2"/>
        <v>25495.66162564918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2523.422223842098</v>
      </c>
      <c r="Z17" s="36">
        <f t="shared" si="2"/>
        <v>451.56255596488188</v>
      </c>
      <c r="AA17" s="36">
        <f t="shared" si="2"/>
        <v>1909.2425212824119</v>
      </c>
      <c r="AB17" s="36">
        <f>SUM(AB11:AB16)</f>
        <v>30311.323611427695</v>
      </c>
      <c r="AC17" s="36">
        <f>SUM(AC11:AC16)</f>
        <v>0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352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353</v>
      </c>
      <c r="D20" s="17">
        <v>1744.8696577250785</v>
      </c>
      <c r="F20" s="17"/>
      <c r="I20" s="28">
        <v>0</v>
      </c>
      <c r="J20" s="17">
        <f t="shared" ref="J20:J23" si="3">D20-F20</f>
        <v>1744.8696577250785</v>
      </c>
      <c r="L20" s="19" t="s">
        <v>417</v>
      </c>
      <c r="M20" s="28" t="e">
        <v>#N/A</v>
      </c>
      <c r="N20" s="17">
        <v>962.17834873922118</v>
      </c>
      <c r="O20" s="17">
        <v>644.45018159664733</v>
      </c>
      <c r="P20" s="17">
        <v>56.615205638618619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3.1301199202320926E-2</v>
      </c>
      <c r="Z20" s="17">
        <v>0</v>
      </c>
      <c r="AA20" s="17">
        <v>23.722451639602468</v>
      </c>
      <c r="AB20" s="17">
        <v>57.872168911786581</v>
      </c>
      <c r="AC20" s="17">
        <v>0</v>
      </c>
      <c r="AD20" s="35"/>
    </row>
    <row r="21" spans="1:30" x14ac:dyDescent="0.2">
      <c r="A21" s="19">
        <f>A20+1</f>
        <v>9</v>
      </c>
      <c r="B21" s="6" t="s">
        <v>354</v>
      </c>
      <c r="D21" s="17">
        <v>553.6717904429679</v>
      </c>
      <c r="F21" s="17"/>
      <c r="H21" s="19" t="s">
        <v>421</v>
      </c>
      <c r="I21" s="28">
        <v>0</v>
      </c>
      <c r="J21" s="17">
        <f t="shared" si="3"/>
        <v>553.6717904429679</v>
      </c>
      <c r="L21" s="19" t="s">
        <v>422</v>
      </c>
      <c r="M21" s="28" t="e">
        <v>#N/A</v>
      </c>
      <c r="N21" s="17">
        <v>283.93325283422303</v>
      </c>
      <c r="O21" s="17">
        <v>208.23508486381897</v>
      </c>
      <c r="P21" s="17">
        <v>19.857940402834508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2.3351005977885655</v>
      </c>
      <c r="Z21" s="17">
        <v>0</v>
      </c>
      <c r="AA21" s="17">
        <v>13.403853735167425</v>
      </c>
      <c r="AB21" s="17">
        <v>25.906558009135352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357</v>
      </c>
      <c r="D22" s="17">
        <v>0</v>
      </c>
      <c r="F22" s="17"/>
      <c r="I22" s="28">
        <v>0</v>
      </c>
      <c r="J22" s="17">
        <f t="shared" si="3"/>
        <v>0</v>
      </c>
      <c r="L22" s="19" t="s">
        <v>423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359</v>
      </c>
      <c r="D23" s="17">
        <v>2164.0334581366324</v>
      </c>
      <c r="F23" s="17"/>
      <c r="I23" s="28">
        <v>0</v>
      </c>
      <c r="J23" s="17">
        <f t="shared" si="3"/>
        <v>2164.0334581366324</v>
      </c>
      <c r="L23" s="19" t="s">
        <v>424</v>
      </c>
      <c r="M23" s="28" t="e">
        <v>#N/A</v>
      </c>
      <c r="N23" s="17">
        <v>1124.5752436953617</v>
      </c>
      <c r="O23" s="17">
        <v>652.43510150876773</v>
      </c>
      <c r="P23" s="17">
        <v>211.66907821774635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28.969913495298449</v>
      </c>
      <c r="Z23" s="17">
        <v>5.6248375324150857</v>
      </c>
      <c r="AA23" s="17">
        <v>15.221100155063281</v>
      </c>
      <c r="AB23" s="17">
        <v>125.53818353197981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361</v>
      </c>
      <c r="D24" s="36">
        <f>SUM(D20:D23)</f>
        <v>4462.5749063046787</v>
      </c>
      <c r="F24" s="36">
        <f>SUM(F20:F23)</f>
        <v>0</v>
      </c>
      <c r="H24" s="104"/>
      <c r="I24" s="28"/>
      <c r="J24" s="36">
        <f>SUM(J20:J23)</f>
        <v>4462.5749063046787</v>
      </c>
      <c r="M24" s="28"/>
      <c r="N24" s="36">
        <f t="shared" ref="N24:AA24" si="5">SUM(N20:N23)</f>
        <v>2370.6868452688059</v>
      </c>
      <c r="O24" s="36">
        <f t="shared" si="5"/>
        <v>1505.1203679692339</v>
      </c>
      <c r="P24" s="36">
        <f t="shared" si="5"/>
        <v>288.14222425919945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31.336315292289335</v>
      </c>
      <c r="Z24" s="36">
        <f t="shared" si="5"/>
        <v>5.6248375324150857</v>
      </c>
      <c r="AA24" s="36">
        <f t="shared" si="5"/>
        <v>52.347405529833175</v>
      </c>
      <c r="AB24" s="36">
        <f>SUM(AB20:AB23)</f>
        <v>209.31691045290177</v>
      </c>
      <c r="AC24" s="36">
        <f>SUM(AC20:AC23)</f>
        <v>0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362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363</v>
      </c>
      <c r="D27" s="17">
        <v>0</v>
      </c>
      <c r="F27" s="17"/>
      <c r="I27" s="28">
        <v>0</v>
      </c>
      <c r="J27" s="17">
        <f t="shared" ref="J27:J33" si="6">D27-F27</f>
        <v>0</v>
      </c>
      <c r="L27" s="19" t="s">
        <v>425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365</v>
      </c>
      <c r="D28" s="17">
        <v>0</v>
      </c>
      <c r="F28" s="17"/>
      <c r="I28" s="28">
        <v>0</v>
      </c>
      <c r="J28" s="17">
        <f t="shared" si="6"/>
        <v>0</v>
      </c>
      <c r="L28" s="19" t="s">
        <v>426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367</v>
      </c>
      <c r="D29" s="17">
        <v>0</v>
      </c>
      <c r="F29" s="17"/>
      <c r="I29" s="28">
        <v>0</v>
      </c>
      <c r="J29" s="17">
        <f t="shared" si="6"/>
        <v>0</v>
      </c>
      <c r="L29" s="19" t="s">
        <v>427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369</v>
      </c>
      <c r="D30" s="17">
        <v>0</v>
      </c>
      <c r="F30" s="17"/>
      <c r="I30" s="28">
        <v>0</v>
      </c>
      <c r="J30" s="17">
        <f t="shared" si="6"/>
        <v>0</v>
      </c>
      <c r="L30" s="19" t="s">
        <v>428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371</v>
      </c>
      <c r="D31" s="17">
        <v>0</v>
      </c>
      <c r="F31" s="17"/>
      <c r="I31" s="28">
        <v>0</v>
      </c>
      <c r="J31" s="17">
        <f t="shared" si="6"/>
        <v>0</v>
      </c>
      <c r="L31" s="19" t="s">
        <v>429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373</v>
      </c>
      <c r="D32" s="17">
        <v>0</v>
      </c>
      <c r="F32" s="17"/>
      <c r="I32" s="28">
        <v>0</v>
      </c>
      <c r="J32" s="17">
        <f t="shared" si="6"/>
        <v>0</v>
      </c>
      <c r="L32" s="19" t="s">
        <v>288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375</v>
      </c>
      <c r="D33" s="17">
        <v>1093.9002420090587</v>
      </c>
      <c r="F33" s="17">
        <v>1036.8177511340325</v>
      </c>
      <c r="H33" s="19" t="s">
        <v>430</v>
      </c>
      <c r="I33" s="28">
        <v>0</v>
      </c>
      <c r="J33" s="17">
        <f t="shared" si="6"/>
        <v>57.082490875026224</v>
      </c>
      <c r="L33" s="19" t="s">
        <v>431</v>
      </c>
      <c r="M33" s="28" t="e">
        <v>#N/A</v>
      </c>
      <c r="N33" s="17">
        <v>570.8314938454331</v>
      </c>
      <c r="O33" s="17">
        <v>330.07040482297288</v>
      </c>
      <c r="P33" s="17">
        <v>107.43491998037608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14.711558844759395</v>
      </c>
      <c r="Z33" s="17">
        <v>2.8551517048079251</v>
      </c>
      <c r="AA33" s="17">
        <v>4.2738840739585999</v>
      </c>
      <c r="AB33" s="17">
        <v>63.722828736750586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378</v>
      </c>
      <c r="D34" s="36">
        <f>SUM(D27:D33)</f>
        <v>1093.9002420090587</v>
      </c>
      <c r="F34" s="36">
        <f>SUM(F27:F33)</f>
        <v>1036.8177511340325</v>
      </c>
      <c r="I34" s="28"/>
      <c r="J34" s="36">
        <f>SUM(J27:J33)</f>
        <v>57.082490875026224</v>
      </c>
      <c r="M34" s="28"/>
      <c r="N34" s="36">
        <f t="shared" ref="N34:AA34" si="8">SUM(N27:N33)</f>
        <v>570.8314938454331</v>
      </c>
      <c r="O34" s="36">
        <f t="shared" si="8"/>
        <v>330.07040482297288</v>
      </c>
      <c r="P34" s="36">
        <f t="shared" si="8"/>
        <v>107.43491998037608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14.711558844759395</v>
      </c>
      <c r="Z34" s="36">
        <f t="shared" si="8"/>
        <v>2.8551517048079251</v>
      </c>
      <c r="AA34" s="36">
        <f t="shared" si="8"/>
        <v>4.2738840739585999</v>
      </c>
      <c r="AB34" s="36">
        <f>SUM(AB27:AB33)</f>
        <v>63.722828736750586</v>
      </c>
      <c r="AC34" s="36">
        <f>SUM(AC27:AC33)</f>
        <v>0</v>
      </c>
      <c r="AD34" s="35"/>
    </row>
    <row r="35" spans="1:30" x14ac:dyDescent="0.2">
      <c r="I35" s="28"/>
      <c r="M35" s="2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idden="1" x14ac:dyDescent="0.2">
      <c r="B36" s="11" t="s">
        <v>432</v>
      </c>
      <c r="I36" s="28"/>
      <c r="M36" s="28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hidden="1" x14ac:dyDescent="0.2">
      <c r="A37" s="19">
        <f>A34+1</f>
        <v>21</v>
      </c>
      <c r="B37" s="6" t="s">
        <v>380</v>
      </c>
      <c r="D37" s="17">
        <v>2202.1525045218254</v>
      </c>
      <c r="E37" s="17"/>
      <c r="F37" s="17"/>
      <c r="G37" s="17"/>
      <c r="H37" s="105"/>
      <c r="I37" s="113"/>
      <c r="J37" s="17">
        <f t="shared" ref="J37:J51" si="9">D37-F37</f>
        <v>2202.1525045218254</v>
      </c>
      <c r="L37" s="19" t="s">
        <v>433</v>
      </c>
      <c r="M37" s="28"/>
      <c r="N37" s="17">
        <v>906.47125159403231</v>
      </c>
      <c r="O37" s="17">
        <v>585.99532845559895</v>
      </c>
      <c r="P37" s="17">
        <v>85.48537017499693</v>
      </c>
      <c r="Q37" s="17">
        <v>0</v>
      </c>
      <c r="R37" s="17">
        <v>0</v>
      </c>
      <c r="S37" s="17">
        <v>0</v>
      </c>
      <c r="T37" s="17">
        <v>0</v>
      </c>
      <c r="U37" s="17">
        <v>276.75643138186359</v>
      </c>
      <c r="V37" s="17">
        <v>0</v>
      </c>
      <c r="W37" s="17">
        <v>280.10076011935627</v>
      </c>
      <c r="X37" s="17">
        <v>0</v>
      </c>
      <c r="Y37" s="17">
        <v>0</v>
      </c>
      <c r="Z37" s="17">
        <v>2.778472583432709E-2</v>
      </c>
      <c r="AA37" s="17">
        <v>0</v>
      </c>
      <c r="AB37" s="17">
        <v>67.315578070143175</v>
      </c>
      <c r="AC37" s="17">
        <v>0</v>
      </c>
      <c r="AD37" s="35"/>
    </row>
    <row r="38" spans="1:30" hidden="1" x14ac:dyDescent="0.2">
      <c r="A38" s="19">
        <f>A37+1</f>
        <v>22</v>
      </c>
      <c r="B38" s="6" t="s">
        <v>381</v>
      </c>
      <c r="D38" s="17">
        <v>0</v>
      </c>
      <c r="E38" s="17"/>
      <c r="F38" s="17"/>
      <c r="G38" s="17"/>
      <c r="H38" s="105"/>
      <c r="I38" s="113"/>
      <c r="J38" s="17">
        <f t="shared" si="9"/>
        <v>0</v>
      </c>
      <c r="L38" s="19" t="s">
        <v>434</v>
      </c>
      <c r="M38" s="28"/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35"/>
    </row>
    <row r="39" spans="1:30" hidden="1" x14ac:dyDescent="0.2">
      <c r="A39" s="19">
        <f t="shared" ref="A39:A52" si="10">A38+1</f>
        <v>23</v>
      </c>
      <c r="B39" s="6" t="s">
        <v>382</v>
      </c>
      <c r="D39" s="17">
        <v>0</v>
      </c>
      <c r="E39" s="17"/>
      <c r="F39" s="17"/>
      <c r="G39" s="17"/>
      <c r="H39" s="105"/>
      <c r="I39" s="113"/>
      <c r="J39" s="17">
        <f t="shared" si="9"/>
        <v>0</v>
      </c>
      <c r="L39" s="19" t="s">
        <v>435</v>
      </c>
      <c r="M39" s="28"/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35"/>
    </row>
    <row r="40" spans="1:30" hidden="1" x14ac:dyDescent="0.2">
      <c r="B40" s="6" t="s">
        <v>383</v>
      </c>
      <c r="D40" s="17"/>
      <c r="E40" s="17"/>
      <c r="F40" s="17"/>
      <c r="G40" s="17"/>
      <c r="H40" s="105"/>
      <c r="I40" s="113"/>
      <c r="J40" s="17"/>
      <c r="M40" s="28"/>
      <c r="AD40" s="35"/>
    </row>
    <row r="41" spans="1:30" hidden="1" x14ac:dyDescent="0.2">
      <c r="A41" s="19">
        <f>A39+1</f>
        <v>24</v>
      </c>
      <c r="B41" s="106" t="s">
        <v>384</v>
      </c>
      <c r="D41" s="17">
        <v>0</v>
      </c>
      <c r="E41" s="17"/>
      <c r="F41" s="17"/>
      <c r="G41" s="17"/>
      <c r="H41" s="105"/>
      <c r="I41" s="113"/>
      <c r="J41" s="17">
        <f t="shared" si="9"/>
        <v>0</v>
      </c>
      <c r="L41" s="19" t="s">
        <v>436</v>
      </c>
      <c r="M41" s="28"/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35"/>
    </row>
    <row r="42" spans="1:30" hidden="1" x14ac:dyDescent="0.2">
      <c r="A42" s="19">
        <f t="shared" si="10"/>
        <v>25</v>
      </c>
      <c r="B42" s="106" t="s">
        <v>385</v>
      </c>
      <c r="D42" s="17">
        <v>0</v>
      </c>
      <c r="E42" s="17"/>
      <c r="F42" s="17"/>
      <c r="G42" s="17"/>
      <c r="H42" s="105"/>
      <c r="I42" s="113"/>
      <c r="J42" s="17">
        <f t="shared" si="9"/>
        <v>0</v>
      </c>
      <c r="L42" s="19" t="s">
        <v>437</v>
      </c>
      <c r="M42" s="28"/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35"/>
    </row>
    <row r="43" spans="1:30" hidden="1" x14ac:dyDescent="0.2">
      <c r="A43" s="19">
        <f t="shared" si="10"/>
        <v>26</v>
      </c>
      <c r="B43" s="6" t="s">
        <v>386</v>
      </c>
      <c r="D43" s="17">
        <v>0</v>
      </c>
      <c r="E43" s="17"/>
      <c r="F43" s="17"/>
      <c r="G43" s="17"/>
      <c r="H43" s="105"/>
      <c r="I43" s="113"/>
      <c r="J43" s="17">
        <f t="shared" si="9"/>
        <v>0</v>
      </c>
      <c r="L43" s="19" t="s">
        <v>438</v>
      </c>
      <c r="M43" s="28"/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35"/>
    </row>
    <row r="44" spans="1:30" hidden="1" x14ac:dyDescent="0.2">
      <c r="A44" s="19">
        <f t="shared" si="10"/>
        <v>27</v>
      </c>
      <c r="B44" s="6" t="s">
        <v>387</v>
      </c>
      <c r="D44" s="17">
        <v>0</v>
      </c>
      <c r="E44" s="17"/>
      <c r="F44" s="17"/>
      <c r="G44" s="17"/>
      <c r="H44" s="105"/>
      <c r="I44" s="113"/>
      <c r="J44" s="17">
        <f t="shared" si="9"/>
        <v>0</v>
      </c>
      <c r="L44" s="19" t="s">
        <v>438</v>
      </c>
      <c r="M44" s="28"/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35"/>
    </row>
    <row r="45" spans="1:30" hidden="1" x14ac:dyDescent="0.2">
      <c r="A45" s="19">
        <f t="shared" si="10"/>
        <v>28</v>
      </c>
      <c r="B45" s="6" t="s">
        <v>388</v>
      </c>
      <c r="D45" s="17">
        <v>0</v>
      </c>
      <c r="E45" s="17"/>
      <c r="F45" s="17"/>
      <c r="G45" s="17"/>
      <c r="H45" s="105"/>
      <c r="I45" s="113"/>
      <c r="J45" s="17">
        <f t="shared" si="9"/>
        <v>0</v>
      </c>
      <c r="L45" s="19" t="s">
        <v>439</v>
      </c>
      <c r="M45" s="28"/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35"/>
    </row>
    <row r="46" spans="1:30" hidden="1" x14ac:dyDescent="0.2">
      <c r="A46" s="19">
        <f t="shared" si="10"/>
        <v>29</v>
      </c>
      <c r="B46" s="6" t="s">
        <v>389</v>
      </c>
      <c r="D46" s="17">
        <v>0</v>
      </c>
      <c r="E46" s="17"/>
      <c r="F46" s="17"/>
      <c r="G46" s="17"/>
      <c r="H46" s="105"/>
      <c r="I46" s="113"/>
      <c r="J46" s="17">
        <f t="shared" si="9"/>
        <v>0</v>
      </c>
      <c r="L46" s="19" t="s">
        <v>440</v>
      </c>
      <c r="M46" s="28"/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35"/>
    </row>
    <row r="47" spans="1:30" hidden="1" x14ac:dyDescent="0.2">
      <c r="B47" s="6" t="s">
        <v>390</v>
      </c>
      <c r="D47" s="17"/>
      <c r="E47" s="17"/>
      <c r="F47" s="17"/>
      <c r="G47" s="17"/>
      <c r="H47" s="105"/>
      <c r="I47" s="113"/>
      <c r="J47" s="17"/>
      <c r="M47" s="28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35"/>
    </row>
    <row r="48" spans="1:30" hidden="1" x14ac:dyDescent="0.2">
      <c r="A48" s="19">
        <f>A46+1</f>
        <v>30</v>
      </c>
      <c r="B48" s="106" t="s">
        <v>193</v>
      </c>
      <c r="D48" s="17">
        <v>0</v>
      </c>
      <c r="I48" s="28"/>
      <c r="J48" s="17">
        <f t="shared" si="9"/>
        <v>0</v>
      </c>
      <c r="L48" s="19" t="s">
        <v>441</v>
      </c>
      <c r="M48" s="28"/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35"/>
    </row>
    <row r="49" spans="1:30" hidden="1" x14ac:dyDescent="0.2">
      <c r="A49" s="19">
        <f t="shared" si="10"/>
        <v>31</v>
      </c>
      <c r="B49" s="106" t="s">
        <v>29</v>
      </c>
      <c r="D49" s="17">
        <v>0</v>
      </c>
      <c r="F49" s="17"/>
      <c r="I49" s="28"/>
      <c r="J49" s="17">
        <f t="shared" si="9"/>
        <v>0</v>
      </c>
      <c r="L49" s="19" t="s">
        <v>438</v>
      </c>
      <c r="M49" s="28"/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35"/>
    </row>
    <row r="50" spans="1:30" hidden="1" x14ac:dyDescent="0.2">
      <c r="A50" s="19">
        <f t="shared" si="10"/>
        <v>32</v>
      </c>
      <c r="B50" s="106" t="s">
        <v>191</v>
      </c>
      <c r="D50" s="17">
        <v>0</v>
      </c>
      <c r="I50" s="28"/>
      <c r="J50" s="17">
        <f t="shared" si="9"/>
        <v>0</v>
      </c>
      <c r="L50" s="19" t="s">
        <v>443</v>
      </c>
      <c r="M50" s="28"/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35"/>
    </row>
    <row r="51" spans="1:30" hidden="1" x14ac:dyDescent="0.2">
      <c r="A51" s="19">
        <f t="shared" si="10"/>
        <v>33</v>
      </c>
      <c r="B51" s="6" t="s">
        <v>392</v>
      </c>
      <c r="D51" s="17">
        <v>3490.1646868213684</v>
      </c>
      <c r="F51" s="17">
        <v>0</v>
      </c>
      <c r="I51" s="28"/>
      <c r="J51" s="17">
        <f t="shared" si="9"/>
        <v>3490.1646868213684</v>
      </c>
      <c r="L51" s="19" t="s">
        <v>444</v>
      </c>
      <c r="M51" s="28"/>
      <c r="N51" s="17">
        <v>1202.8626157069011</v>
      </c>
      <c r="O51" s="17">
        <v>698.26604765083562</v>
      </c>
      <c r="P51" s="17">
        <v>226.38808520314529</v>
      </c>
      <c r="Q51" s="17">
        <v>0</v>
      </c>
      <c r="R51" s="17">
        <v>0</v>
      </c>
      <c r="S51" s="17">
        <v>0</v>
      </c>
      <c r="T51" s="17">
        <v>0</v>
      </c>
      <c r="U51" s="17">
        <v>656.63189054960401</v>
      </c>
      <c r="V51" s="17">
        <v>41.270457487523643</v>
      </c>
      <c r="W51" s="17">
        <v>462.62247426436551</v>
      </c>
      <c r="X51" s="17">
        <v>30.828874300431316</v>
      </c>
      <c r="Y51" s="17">
        <v>31.000364107680813</v>
      </c>
      <c r="Z51" s="17">
        <v>6.0164081431824936</v>
      </c>
      <c r="AA51" s="17">
        <v>0</v>
      </c>
      <c r="AB51" s="17">
        <v>134.27746940769865</v>
      </c>
      <c r="AC51" s="17">
        <v>0</v>
      </c>
      <c r="AD51" s="35"/>
    </row>
    <row r="52" spans="1:30" hidden="1" x14ac:dyDescent="0.2">
      <c r="A52" s="19">
        <f t="shared" si="10"/>
        <v>34</v>
      </c>
      <c r="B52" s="6" t="s">
        <v>393</v>
      </c>
      <c r="D52" s="36">
        <f>SUM(D37:D51)</f>
        <v>5692.3171913431943</v>
      </c>
      <c r="F52" s="36">
        <f>SUM(F37:F51)</f>
        <v>0</v>
      </c>
      <c r="I52" s="28"/>
      <c r="J52" s="36">
        <f>SUM(J37:J51)</f>
        <v>5692.3171913431943</v>
      </c>
      <c r="M52" s="28"/>
      <c r="N52" s="36">
        <f t="shared" ref="N52:AA52" si="11">SUM(N37:N51)</f>
        <v>2109.3338673009334</v>
      </c>
      <c r="O52" s="36">
        <f t="shared" si="11"/>
        <v>1284.2613761064345</v>
      </c>
      <c r="P52" s="36">
        <f t="shared" si="11"/>
        <v>311.87345537814224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933.38832193146754</v>
      </c>
      <c r="V52" s="36">
        <f t="shared" si="11"/>
        <v>41.270457487523643</v>
      </c>
      <c r="W52" s="36">
        <f t="shared" si="11"/>
        <v>742.72323438372177</v>
      </c>
      <c r="X52" s="36">
        <f t="shared" si="11"/>
        <v>30.828874300431316</v>
      </c>
      <c r="Y52" s="36">
        <f t="shared" si="11"/>
        <v>31.000364107680813</v>
      </c>
      <c r="Z52" s="36">
        <f t="shared" si="11"/>
        <v>6.044192869016821</v>
      </c>
      <c r="AA52" s="36">
        <f t="shared" si="11"/>
        <v>0</v>
      </c>
      <c r="AB52" s="36">
        <f>SUM(AB37:AB51)</f>
        <v>201.59304747784182</v>
      </c>
      <c r="AC52" s="36">
        <f>SUM(AC37:AC51)</f>
        <v>0</v>
      </c>
      <c r="AD52" s="35"/>
    </row>
    <row r="53" spans="1:30" hidden="1" x14ac:dyDescent="0.2">
      <c r="D53" s="35"/>
      <c r="I53" s="28"/>
      <c r="M53" s="28"/>
      <c r="AD53" s="35"/>
    </row>
    <row r="54" spans="1:30" ht="13.5" hidden="1" thickBot="1" x14ac:dyDescent="0.25">
      <c r="A54" s="19">
        <f>A52+1</f>
        <v>35</v>
      </c>
      <c r="B54" s="6" t="s">
        <v>34</v>
      </c>
      <c r="D54" s="39">
        <f>D17+D24+D34</f>
        <v>555658.55886858783</v>
      </c>
      <c r="F54" s="39">
        <f>F17+F24+F34</f>
        <v>1036.8177511340325</v>
      </c>
      <c r="I54" s="28"/>
      <c r="J54" s="39">
        <f>J17+J24+J34</f>
        <v>554621.74111745378</v>
      </c>
      <c r="M54" s="28"/>
      <c r="N54" s="39">
        <f>N17+N24+N34</f>
        <v>327780.4588656447</v>
      </c>
      <c r="O54" s="39">
        <f t="shared" ref="O54:AC54" si="12">O17+O24+O34</f>
        <v>166407.12142836966</v>
      </c>
      <c r="P54" s="39">
        <f t="shared" si="12"/>
        <v>25891.238769888754</v>
      </c>
      <c r="Q54" s="39">
        <f t="shared" si="12"/>
        <v>0</v>
      </c>
      <c r="R54" s="39">
        <f t="shared" si="12"/>
        <v>0</v>
      </c>
      <c r="S54" s="39">
        <f t="shared" si="12"/>
        <v>0</v>
      </c>
      <c r="T54" s="39">
        <f t="shared" si="12"/>
        <v>0</v>
      </c>
      <c r="U54" s="39">
        <f t="shared" si="12"/>
        <v>0</v>
      </c>
      <c r="V54" s="39">
        <f t="shared" si="12"/>
        <v>0</v>
      </c>
      <c r="W54" s="39">
        <f t="shared" si="12"/>
        <v>0</v>
      </c>
      <c r="X54" s="39">
        <f t="shared" si="12"/>
        <v>0</v>
      </c>
      <c r="Y54" s="39">
        <f t="shared" si="12"/>
        <v>2569.4700979791469</v>
      </c>
      <c r="Z54" s="39">
        <f t="shared" si="12"/>
        <v>460.04254520210492</v>
      </c>
      <c r="AA54" s="39">
        <f t="shared" si="12"/>
        <v>1965.8638108862037</v>
      </c>
      <c r="AB54" s="39">
        <f t="shared" si="12"/>
        <v>30584.363350617346</v>
      </c>
      <c r="AC54" s="39">
        <f t="shared" si="12"/>
        <v>0</v>
      </c>
      <c r="AD54" s="35"/>
    </row>
    <row r="55" spans="1:30" ht="13.5" thickBot="1" x14ac:dyDescent="0.25">
      <c r="A55" s="19">
        <v>21</v>
      </c>
      <c r="B55" s="6" t="s">
        <v>445</v>
      </c>
      <c r="D55" s="39">
        <f>D17+D24+D34</f>
        <v>555658.55886858783</v>
      </c>
      <c r="F55" s="39">
        <f>F17+F24+F34</f>
        <v>1036.8177511340325</v>
      </c>
      <c r="H55" s="35"/>
      <c r="J55" s="39">
        <f>J17+J24+J34</f>
        <v>554621.74111745378</v>
      </c>
      <c r="L55" s="35"/>
      <c r="N55" s="39">
        <f>N17+N24+N34</f>
        <v>327780.4588656447</v>
      </c>
      <c r="O55" s="39">
        <f t="shared" ref="O55:AB55" si="13">O17+O24+O34</f>
        <v>166407.12142836966</v>
      </c>
      <c r="P55" s="39">
        <f t="shared" si="13"/>
        <v>25891.238769888754</v>
      </c>
      <c r="Q55" s="39">
        <f t="shared" si="13"/>
        <v>0</v>
      </c>
      <c r="R55" s="39">
        <f t="shared" si="13"/>
        <v>0</v>
      </c>
      <c r="S55" s="39">
        <f t="shared" si="13"/>
        <v>0</v>
      </c>
      <c r="T55" s="39">
        <f t="shared" si="13"/>
        <v>0</v>
      </c>
      <c r="U55" s="39">
        <f t="shared" si="13"/>
        <v>0</v>
      </c>
      <c r="V55" s="39">
        <f t="shared" si="13"/>
        <v>0</v>
      </c>
      <c r="W55" s="39">
        <f t="shared" si="13"/>
        <v>0</v>
      </c>
      <c r="X55" s="39">
        <f t="shared" si="13"/>
        <v>0</v>
      </c>
      <c r="Y55" s="39">
        <f t="shared" si="13"/>
        <v>2569.4700979791469</v>
      </c>
      <c r="Z55" s="39">
        <f t="shared" si="13"/>
        <v>460.04254520210492</v>
      </c>
      <c r="AA55" s="39">
        <f t="shared" si="13"/>
        <v>1965.8638108862037</v>
      </c>
      <c r="AB55" s="39">
        <f t="shared" si="13"/>
        <v>30584.363350617346</v>
      </c>
      <c r="AC55" s="39">
        <f>AC17+AC24+AC34</f>
        <v>0</v>
      </c>
    </row>
    <row r="56" spans="1:30" ht="13.5" thickTop="1" x14ac:dyDescent="0.2"/>
    <row r="58" spans="1:30" x14ac:dyDescent="0.2">
      <c r="A58" s="19" t="s">
        <v>395</v>
      </c>
    </row>
    <row r="59" spans="1:30" x14ac:dyDescent="0.2">
      <c r="A59" s="103" t="s">
        <v>396</v>
      </c>
      <c r="B59" s="6" t="s">
        <v>482</v>
      </c>
    </row>
  </sheetData>
  <mergeCells count="4">
    <mergeCell ref="A2:O2"/>
    <mergeCell ref="P2:AB2"/>
    <mergeCell ref="A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4
Attachment 10
Page 3 of 8</oddHeader>
    <firstHeader>&amp;R&amp;"Arial,Regular"&amp;10Filed: 2025-02-28
EB-2025-0064
Phase 3 Exhibit 7
Tab 3
Schedule 4
Attachment 10
Page 2 of 8</firstHeader>
  </headerFooter>
  <colBreaks count="1" manualBreakCount="1">
    <brk id="15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EABC-A26C-42D2-9DE6-94F2139BFF6D}">
  <dimension ref="A1:AZ55"/>
  <sheetViews>
    <sheetView view="pageBreakPreview" zoomScale="85" zoomScaleNormal="100" zoomScaleSheetLayoutView="85" workbookViewId="0">
      <selection activeCell="AB9" sqref="AB9:AJ9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42.140625" style="1" customWidth="1"/>
    <col min="4" max="4" width="1.7109375" style="1" customWidth="1"/>
    <col min="5" max="5" width="12.5703125" style="1" customWidth="1"/>
    <col min="6" max="6" width="1.7109375" style="1" customWidth="1"/>
    <col min="7" max="7" width="11.28515625" style="1" customWidth="1"/>
    <col min="8" max="8" width="11.42578125" style="1" customWidth="1"/>
    <col min="9" max="9" width="11.5703125" style="1" customWidth="1"/>
    <col min="10" max="11" width="10.7109375" style="1" hidden="1" customWidth="1"/>
    <col min="12" max="17" width="10.7109375" style="1" customWidth="1"/>
    <col min="18" max="18" width="11.28515625" style="1" customWidth="1"/>
    <col min="19" max="19" width="11.85546875" style="1" customWidth="1"/>
    <col min="20" max="23" width="10.7109375" style="1" customWidth="1"/>
    <col min="24" max="24" width="1.42578125" style="1" customWidth="1"/>
    <col min="25" max="26" width="10.7109375" style="1" customWidth="1"/>
    <col min="27" max="27" width="10" style="1" customWidth="1"/>
    <col min="28" max="29" width="11.42578125" style="1" customWidth="1"/>
    <col min="30" max="36" width="10.7109375" style="1" customWidth="1"/>
    <col min="37" max="37" width="10.7109375" style="1" hidden="1" customWidth="1"/>
    <col min="38" max="42" width="10.7109375" style="1" customWidth="1"/>
    <col min="43" max="43" width="1.7109375" style="1" customWidth="1"/>
    <col min="44" max="52" width="10.7109375" style="1" customWidth="1"/>
    <col min="53" max="16384" width="9.140625" style="1"/>
  </cols>
  <sheetData>
    <row r="1" spans="1:52" x14ac:dyDescent="0.2">
      <c r="R1" s="7"/>
      <c r="AJ1" s="7"/>
      <c r="AZ1" s="7"/>
    </row>
    <row r="2" spans="1:52" x14ac:dyDescent="0.2">
      <c r="R2" s="7"/>
      <c r="AJ2" s="7"/>
      <c r="AZ2" s="7"/>
    </row>
    <row r="3" spans="1:52" x14ac:dyDescent="0.2">
      <c r="R3" s="7"/>
      <c r="AJ3" s="7"/>
      <c r="AZ3" s="7"/>
    </row>
    <row r="4" spans="1:52" x14ac:dyDescent="0.2">
      <c r="R4" s="7"/>
      <c r="AJ4" s="7"/>
      <c r="AZ4" s="7"/>
    </row>
    <row r="5" spans="1:52" x14ac:dyDescent="0.2">
      <c r="A5" s="247" t="s">
        <v>37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7"/>
      <c r="X5" s="114"/>
      <c r="Y5" s="114" t="s">
        <v>37</v>
      </c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Q5" s="3"/>
      <c r="AS5" s="4"/>
      <c r="AZ5" s="7"/>
    </row>
    <row r="6" spans="1:52" x14ac:dyDescent="0.2">
      <c r="A6" s="247" t="s">
        <v>38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7"/>
      <c r="X6" s="114"/>
      <c r="Y6" s="114" t="s">
        <v>39</v>
      </c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Q6" s="3"/>
      <c r="AS6" s="4"/>
      <c r="AZ6" s="7"/>
    </row>
    <row r="7" spans="1:52" x14ac:dyDescent="0.2">
      <c r="R7" s="7"/>
      <c r="AJ7" s="7"/>
      <c r="AZ7" s="7"/>
    </row>
    <row r="9" spans="1:52" x14ac:dyDescent="0.2"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"/>
      <c r="T9" s="246"/>
      <c r="U9" s="246"/>
      <c r="V9" s="246"/>
      <c r="W9" s="246"/>
      <c r="X9" s="246"/>
      <c r="Y9" s="246"/>
      <c r="Z9" s="246"/>
      <c r="AA9" s="4"/>
      <c r="AB9" s="246"/>
      <c r="AC9" s="246"/>
      <c r="AD9" s="246"/>
      <c r="AE9" s="246"/>
      <c r="AF9" s="246"/>
      <c r="AG9" s="246"/>
      <c r="AH9" s="246"/>
      <c r="AI9" s="246"/>
      <c r="AJ9" s="246"/>
      <c r="AK9" s="4"/>
      <c r="AL9" s="246"/>
      <c r="AM9" s="246"/>
      <c r="AN9" s="246"/>
      <c r="AO9" s="246"/>
      <c r="AP9" s="246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5" customHeight="1" x14ac:dyDescent="0.2">
      <c r="A10" s="26" t="s">
        <v>3</v>
      </c>
      <c r="C10" s="63"/>
      <c r="D10" s="63"/>
      <c r="E10" s="62" t="s">
        <v>4</v>
      </c>
      <c r="F10" s="62"/>
      <c r="G10" s="248" t="s">
        <v>40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132"/>
      <c r="T10" s="132"/>
      <c r="U10" s="248" t="s">
        <v>41</v>
      </c>
      <c r="V10" s="248"/>
      <c r="W10" s="248"/>
      <c r="X10" s="62"/>
      <c r="Y10" s="248" t="s">
        <v>42</v>
      </c>
      <c r="Z10" s="248"/>
      <c r="AA10" s="248"/>
      <c r="AB10" s="248"/>
    </row>
    <row r="11" spans="1:52" x14ac:dyDescent="0.2">
      <c r="A11" s="107" t="s">
        <v>5</v>
      </c>
      <c r="C11" s="67" t="s">
        <v>6</v>
      </c>
      <c r="D11" s="63"/>
      <c r="E11" s="115" t="s">
        <v>7</v>
      </c>
      <c r="F11" s="62"/>
      <c r="G11" s="107" t="s">
        <v>43</v>
      </c>
      <c r="H11" s="107" t="s">
        <v>44</v>
      </c>
      <c r="I11" s="107" t="s">
        <v>45</v>
      </c>
      <c r="J11" s="115" t="s">
        <v>46</v>
      </c>
      <c r="K11" s="115" t="s">
        <v>47</v>
      </c>
      <c r="L11" s="107" t="s">
        <v>48</v>
      </c>
      <c r="M11" s="107" t="s">
        <v>49</v>
      </c>
      <c r="N11" s="107" t="s">
        <v>50</v>
      </c>
      <c r="O11" s="107" t="s">
        <v>51</v>
      </c>
      <c r="P11" s="107" t="s">
        <v>52</v>
      </c>
      <c r="Q11" s="107" t="s">
        <v>53</v>
      </c>
      <c r="R11" s="107" t="s">
        <v>54</v>
      </c>
      <c r="S11" s="107" t="s">
        <v>55</v>
      </c>
      <c r="T11" s="107" t="s">
        <v>56</v>
      </c>
      <c r="U11" s="107" t="s">
        <v>57</v>
      </c>
      <c r="V11" s="107" t="s">
        <v>58</v>
      </c>
      <c r="W11" s="107" t="s">
        <v>59</v>
      </c>
      <c r="X11" s="26"/>
      <c r="Y11" s="107" t="s">
        <v>60</v>
      </c>
      <c r="Z11" s="107" t="s">
        <v>61</v>
      </c>
      <c r="AA11" s="107" t="s">
        <v>62</v>
      </c>
      <c r="AB11" s="107" t="s">
        <v>63</v>
      </c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</row>
    <row r="12" spans="1:52" ht="15" x14ac:dyDescent="0.25">
      <c r="E12" s="62" t="s">
        <v>64</v>
      </c>
      <c r="F12" s="62"/>
      <c r="G12" s="62" t="s">
        <v>13</v>
      </c>
      <c r="H12" s="62" t="s">
        <v>14</v>
      </c>
      <c r="I12" s="62" t="s">
        <v>15</v>
      </c>
      <c r="J12" s="140"/>
      <c r="K12" s="140"/>
      <c r="L12" s="62" t="s">
        <v>16</v>
      </c>
      <c r="M12" s="62" t="s">
        <v>65</v>
      </c>
      <c r="N12" s="62" t="s">
        <v>66</v>
      </c>
      <c r="O12" s="62" t="s">
        <v>67</v>
      </c>
      <c r="P12" s="62" t="s">
        <v>68</v>
      </c>
      <c r="Q12" s="62" t="s">
        <v>69</v>
      </c>
      <c r="R12" s="62" t="s">
        <v>70</v>
      </c>
      <c r="S12" s="62" t="s">
        <v>71</v>
      </c>
      <c r="T12" s="62" t="s">
        <v>72</v>
      </c>
      <c r="U12" s="141" t="s">
        <v>73</v>
      </c>
      <c r="V12" s="141" t="s">
        <v>74</v>
      </c>
      <c r="W12" s="141" t="s">
        <v>75</v>
      </c>
      <c r="X12" s="141"/>
      <c r="Y12" s="141" t="s">
        <v>76</v>
      </c>
      <c r="Z12" s="141" t="s">
        <v>77</v>
      </c>
      <c r="AA12" s="141" t="s">
        <v>78</v>
      </c>
      <c r="AB12" s="141" t="s">
        <v>79</v>
      </c>
    </row>
    <row r="13" spans="1:52" x14ac:dyDescent="0.2">
      <c r="E13" s="10"/>
      <c r="F13" s="10"/>
      <c r="G13" s="10"/>
      <c r="H13" s="10"/>
      <c r="I13" s="10"/>
      <c r="J13" s="10"/>
      <c r="K13" s="10"/>
      <c r="L13" s="10"/>
    </row>
    <row r="14" spans="1:52" x14ac:dyDescent="0.2">
      <c r="C14" s="1" t="s">
        <v>17</v>
      </c>
      <c r="E14" s="10"/>
      <c r="F14" s="10"/>
      <c r="G14" s="10"/>
      <c r="H14" s="10"/>
      <c r="I14" s="10"/>
      <c r="J14" s="10"/>
      <c r="K14" s="10"/>
      <c r="L14" s="10"/>
    </row>
    <row r="15" spans="1:52" x14ac:dyDescent="0.2">
      <c r="A15" s="26">
        <v>1</v>
      </c>
      <c r="C15" s="9" t="s">
        <v>18</v>
      </c>
      <c r="E15" s="10">
        <v>15519249.032609718</v>
      </c>
      <c r="F15" s="10"/>
      <c r="G15" s="10">
        <v>10222660.609207213</v>
      </c>
      <c r="H15" s="10">
        <v>2849101.916125868</v>
      </c>
      <c r="I15" s="10">
        <v>546528.87309896736</v>
      </c>
      <c r="J15" s="10">
        <v>0</v>
      </c>
      <c r="K15" s="10">
        <v>0</v>
      </c>
      <c r="L15" s="10">
        <v>505806.78060381056</v>
      </c>
      <c r="M15" s="10">
        <v>1495.1049637418009</v>
      </c>
      <c r="N15" s="10">
        <v>49369.674178136003</v>
      </c>
      <c r="O15" s="10">
        <v>3111.5084245804314</v>
      </c>
      <c r="P15" s="10">
        <v>372811.97021799086</v>
      </c>
      <c r="Q15" s="10">
        <v>7452.8733099378705</v>
      </c>
      <c r="R15" s="10">
        <v>10055.20070226883</v>
      </c>
      <c r="S15" s="10">
        <v>2931.491022493627</v>
      </c>
      <c r="T15" s="10">
        <v>9054.9978887309062</v>
      </c>
      <c r="U15" s="10">
        <v>1926.4987325049558</v>
      </c>
      <c r="V15" s="10">
        <v>43752.249543157253</v>
      </c>
      <c r="W15" s="10">
        <v>84673.69459631553</v>
      </c>
      <c r="X15" s="10"/>
      <c r="Y15" s="10">
        <v>808459.11318838957</v>
      </c>
      <c r="Z15" s="10">
        <v>39.22032014798674</v>
      </c>
      <c r="AA15" s="10">
        <v>17.25648546514444</v>
      </c>
      <c r="AB15" s="86">
        <f>0</f>
        <v>0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R15" s="23"/>
      <c r="AS15" s="23"/>
      <c r="AT15" s="23"/>
      <c r="AU15" s="23"/>
      <c r="AV15" s="23"/>
      <c r="AW15" s="23"/>
      <c r="AX15" s="23"/>
      <c r="AY15" s="23"/>
      <c r="AZ15" s="23"/>
    </row>
    <row r="16" spans="1:52" x14ac:dyDescent="0.2">
      <c r="A16" s="26">
        <v>2</v>
      </c>
      <c r="C16" s="9" t="s">
        <v>19</v>
      </c>
      <c r="E16" s="21">
        <v>6.0821321807016528E-2</v>
      </c>
      <c r="F16" s="22"/>
      <c r="G16" s="21">
        <f>$E$16</f>
        <v>6.0821321807016528E-2</v>
      </c>
      <c r="H16" s="21">
        <f t="shared" ref="H16:AA16" si="0">$E$16</f>
        <v>6.0821321807016528E-2</v>
      </c>
      <c r="I16" s="21">
        <f t="shared" si="0"/>
        <v>6.0821321807016528E-2</v>
      </c>
      <c r="J16" s="21">
        <f t="shared" si="0"/>
        <v>6.0821321807016528E-2</v>
      </c>
      <c r="K16" s="21">
        <f t="shared" si="0"/>
        <v>6.0821321807016528E-2</v>
      </c>
      <c r="L16" s="21">
        <f t="shared" si="0"/>
        <v>6.0821321807016528E-2</v>
      </c>
      <c r="M16" s="21">
        <f t="shared" si="0"/>
        <v>6.0821321807016528E-2</v>
      </c>
      <c r="N16" s="21">
        <f t="shared" si="0"/>
        <v>6.0821321807016528E-2</v>
      </c>
      <c r="O16" s="21">
        <f t="shared" si="0"/>
        <v>6.0821321807016528E-2</v>
      </c>
      <c r="P16" s="21">
        <f t="shared" si="0"/>
        <v>6.0821321807016528E-2</v>
      </c>
      <c r="Q16" s="21">
        <f t="shared" si="0"/>
        <v>6.0821321807016528E-2</v>
      </c>
      <c r="R16" s="21">
        <f t="shared" si="0"/>
        <v>6.0821321807016528E-2</v>
      </c>
      <c r="S16" s="21">
        <f t="shared" si="0"/>
        <v>6.0821321807016528E-2</v>
      </c>
      <c r="T16" s="21">
        <f t="shared" si="0"/>
        <v>6.0821321807016528E-2</v>
      </c>
      <c r="U16" s="21">
        <f t="shared" si="0"/>
        <v>6.0821321807016528E-2</v>
      </c>
      <c r="V16" s="21">
        <f t="shared" si="0"/>
        <v>6.0821321807016528E-2</v>
      </c>
      <c r="W16" s="21">
        <f t="shared" si="0"/>
        <v>6.0821321807016528E-2</v>
      </c>
      <c r="X16" s="108"/>
      <c r="Y16" s="21">
        <f t="shared" si="0"/>
        <v>6.0821321807016528E-2</v>
      </c>
      <c r="Z16" s="21">
        <f t="shared" si="0"/>
        <v>6.0821321807016528E-2</v>
      </c>
      <c r="AA16" s="21">
        <f t="shared" si="0"/>
        <v>6.0821321807016528E-2</v>
      </c>
      <c r="AB16" s="133">
        <f>AA16</f>
        <v>6.0821321807016528E-2</v>
      </c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R16" s="108"/>
      <c r="AS16" s="108"/>
      <c r="AT16" s="108"/>
      <c r="AU16" s="108"/>
      <c r="AV16" s="108"/>
      <c r="AW16" s="108"/>
      <c r="AX16" s="108"/>
      <c r="AY16" s="108"/>
      <c r="AZ16" s="108"/>
    </row>
    <row r="17" spans="1:52" x14ac:dyDescent="0.2">
      <c r="A17" s="26">
        <v>3</v>
      </c>
      <c r="C17" s="1" t="s">
        <v>20</v>
      </c>
      <c r="E17" s="10">
        <v>943901.23961558565</v>
      </c>
      <c r="F17" s="10"/>
      <c r="G17" s="10">
        <f>G15*G16</f>
        <v>621755.73063650355</v>
      </c>
      <c r="H17" s="10">
        <f t="shared" ref="H17:AA17" si="1">H15*H16</f>
        <v>173286.14450167882</v>
      </c>
      <c r="I17" s="10">
        <f t="shared" si="1"/>
        <v>33240.608467578393</v>
      </c>
      <c r="J17" s="10">
        <f t="shared" si="1"/>
        <v>0</v>
      </c>
      <c r="K17" s="10">
        <f t="shared" si="1"/>
        <v>0</v>
      </c>
      <c r="L17" s="10">
        <f t="shared" si="1"/>
        <v>30763.836975275368</v>
      </c>
      <c r="M17" s="10">
        <f t="shared" si="1"/>
        <v>90.934260135007847</v>
      </c>
      <c r="N17" s="10">
        <f t="shared" si="1"/>
        <v>3002.7288406959642</v>
      </c>
      <c r="O17" s="10">
        <f t="shared" si="1"/>
        <v>189.24605519664942</v>
      </c>
      <c r="P17" s="10">
        <f t="shared" si="1"/>
        <v>22674.916814136282</v>
      </c>
      <c r="Q17" s="10">
        <f t="shared" si="1"/>
        <v>453.29360597065568</v>
      </c>
      <c r="R17" s="10">
        <f t="shared" si="1"/>
        <v>611.57059774683114</v>
      </c>
      <c r="S17" s="10">
        <f t="shared" si="1"/>
        <v>178.29715885346482</v>
      </c>
      <c r="T17" s="10">
        <f t="shared" si="1"/>
        <v>550.73694055235774</v>
      </c>
      <c r="U17" s="10">
        <f>U15*U16</f>
        <v>117.17219937049337</v>
      </c>
      <c r="V17" s="10">
        <f t="shared" si="1"/>
        <v>2661.0696492452594</v>
      </c>
      <c r="W17" s="10">
        <f t="shared" si="1"/>
        <v>5149.9660276315435</v>
      </c>
      <c r="X17" s="23"/>
      <c r="Y17" s="10">
        <f t="shared" si="1"/>
        <v>49171.551891046242</v>
      </c>
      <c r="Z17" s="10">
        <f t="shared" si="1"/>
        <v>2.3854317130949156</v>
      </c>
      <c r="AA17" s="10">
        <f t="shared" si="1"/>
        <v>1.0495622557336532</v>
      </c>
      <c r="AB17" s="86">
        <f>0</f>
        <v>0</v>
      </c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R17" s="23"/>
      <c r="AS17" s="23"/>
      <c r="AT17" s="23"/>
      <c r="AU17" s="23"/>
      <c r="AV17" s="23"/>
      <c r="AW17" s="23"/>
      <c r="AX17" s="23"/>
      <c r="AY17" s="23"/>
      <c r="AZ17" s="23"/>
    </row>
    <row r="18" spans="1:52" x14ac:dyDescent="0.2">
      <c r="E18" s="10"/>
      <c r="F18" s="10"/>
      <c r="G18" s="10"/>
      <c r="H18" s="10"/>
      <c r="I18" s="10"/>
      <c r="J18" s="10"/>
      <c r="K18" s="10"/>
      <c r="L18" s="10"/>
      <c r="AB18" s="63"/>
    </row>
    <row r="19" spans="1:52" x14ac:dyDescent="0.2">
      <c r="A19" s="26">
        <v>4</v>
      </c>
      <c r="C19" s="1" t="s">
        <v>21</v>
      </c>
      <c r="E19" s="10">
        <v>730199.99999971013</v>
      </c>
      <c r="F19" s="10"/>
      <c r="G19" s="10">
        <v>515442.72748302191</v>
      </c>
      <c r="H19" s="10">
        <v>126257.45708856078</v>
      </c>
      <c r="I19" s="10">
        <v>20698.357083017378</v>
      </c>
      <c r="J19" s="10">
        <v>0</v>
      </c>
      <c r="K19" s="10">
        <v>0</v>
      </c>
      <c r="L19" s="10">
        <v>17701.63690435042</v>
      </c>
      <c r="M19" s="10">
        <v>56.860496554917503</v>
      </c>
      <c r="N19" s="10">
        <v>2048.5268057739499</v>
      </c>
      <c r="O19" s="10">
        <v>122.92529257449428</v>
      </c>
      <c r="P19" s="10">
        <v>13252.937891939175</v>
      </c>
      <c r="Q19" s="10">
        <v>282.12027417234015</v>
      </c>
      <c r="R19" s="10">
        <v>500.89022009313948</v>
      </c>
      <c r="S19" s="10">
        <v>264.16761235395239</v>
      </c>
      <c r="T19" s="10">
        <v>354.72531704285291</v>
      </c>
      <c r="U19" s="10">
        <v>72.785103801031084</v>
      </c>
      <c r="V19" s="10">
        <v>1529.0138050262663</v>
      </c>
      <c r="W19" s="10">
        <v>3278.2520146490974</v>
      </c>
      <c r="X19" s="23"/>
      <c r="Y19" s="10">
        <v>28336.056796083911</v>
      </c>
      <c r="Z19" s="10">
        <v>0.38876056150531024</v>
      </c>
      <c r="AA19" s="10">
        <v>0.17105013303625841</v>
      </c>
      <c r="AB19" s="86">
        <f>0</f>
        <v>0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R19" s="23"/>
      <c r="AS19" s="23"/>
      <c r="AT19" s="23"/>
      <c r="AU19" s="23"/>
      <c r="AV19" s="23"/>
      <c r="AW19" s="23"/>
      <c r="AX19" s="23"/>
      <c r="AY19" s="23"/>
      <c r="AZ19" s="23"/>
    </row>
    <row r="20" spans="1:52" x14ac:dyDescent="0.2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23"/>
      <c r="U20" s="23"/>
      <c r="V20" s="23"/>
      <c r="W20" s="23"/>
      <c r="X20" s="23"/>
      <c r="Y20" s="23"/>
      <c r="Z20" s="23"/>
      <c r="AB20" s="86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R20" s="23"/>
      <c r="AS20" s="23"/>
      <c r="AT20" s="23"/>
      <c r="AU20" s="23"/>
      <c r="AV20" s="23"/>
      <c r="AW20" s="23"/>
      <c r="AX20" s="23"/>
      <c r="AY20" s="23"/>
      <c r="AZ20" s="23"/>
    </row>
    <row r="21" spans="1:52" x14ac:dyDescent="0.2">
      <c r="C21" s="1" t="s">
        <v>22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3"/>
      <c r="U21" s="23"/>
      <c r="V21" s="23"/>
      <c r="W21" s="23"/>
      <c r="X21" s="23"/>
      <c r="Y21" s="23"/>
      <c r="Z21" s="23"/>
      <c r="AB21" s="86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x14ac:dyDescent="0.2">
      <c r="A22" s="26">
        <v>5</v>
      </c>
      <c r="C22" s="9" t="s">
        <v>23</v>
      </c>
      <c r="E22" s="10">
        <v>121807.67104598368</v>
      </c>
      <c r="F22" s="10"/>
      <c r="G22" s="10">
        <v>80231.183578293305</v>
      </c>
      <c r="H22" s="10">
        <v>22358.991083972411</v>
      </c>
      <c r="I22" s="10">
        <v>4288.9982765952182</v>
      </c>
      <c r="J22" s="10">
        <v>0</v>
      </c>
      <c r="K22" s="10">
        <v>0</v>
      </c>
      <c r="L22" s="10">
        <v>3977.0090385557555</v>
      </c>
      <c r="M22" s="10">
        <v>11.734798070448521</v>
      </c>
      <c r="N22" s="10">
        <v>387.49330069397922</v>
      </c>
      <c r="O22" s="10">
        <v>24.421645264001956</v>
      </c>
      <c r="P22" s="10">
        <v>2926.1311378467981</v>
      </c>
      <c r="Q22" s="10">
        <v>58.496202913991461</v>
      </c>
      <c r="R22" s="10">
        <v>78.879604692254148</v>
      </c>
      <c r="S22" s="10">
        <v>23.008722483404323</v>
      </c>
      <c r="T22" s="10">
        <v>69.519335695357654</v>
      </c>
      <c r="U22" s="10">
        <v>15.12072674305216</v>
      </c>
      <c r="V22" s="10">
        <v>343.54869928177396</v>
      </c>
      <c r="W22" s="10">
        <v>667.24787324825104</v>
      </c>
      <c r="X22" s="23"/>
      <c r="Y22" s="10">
        <v>6345.4437457931072</v>
      </c>
      <c r="Z22" s="10">
        <v>0.30783292702280818</v>
      </c>
      <c r="AA22" s="10">
        <v>0.13544291354120017</v>
      </c>
      <c r="AB22" s="86">
        <f>0</f>
        <v>0</v>
      </c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R22" s="23"/>
      <c r="AS22" s="23"/>
      <c r="AT22" s="23"/>
      <c r="AU22" s="23"/>
      <c r="AV22" s="23"/>
      <c r="AW22" s="23"/>
      <c r="AX22" s="23"/>
      <c r="AY22" s="23"/>
      <c r="AZ22" s="23"/>
    </row>
    <row r="23" spans="1:52" x14ac:dyDescent="0.2">
      <c r="A23" s="26">
        <v>6</v>
      </c>
      <c r="C23" s="9" t="s">
        <v>24</v>
      </c>
      <c r="E23" s="24">
        <v>125582.50292039153</v>
      </c>
      <c r="F23" s="10"/>
      <c r="G23" s="24">
        <v>80516.350971722466</v>
      </c>
      <c r="H23" s="24">
        <v>22556.713282097771</v>
      </c>
      <c r="I23" s="24">
        <v>4781.2953533161235</v>
      </c>
      <c r="J23" s="24">
        <v>0</v>
      </c>
      <c r="K23" s="24">
        <v>0</v>
      </c>
      <c r="L23" s="24">
        <v>4724.37612889722</v>
      </c>
      <c r="M23" s="24">
        <v>16.227686898966375</v>
      </c>
      <c r="N23" s="24">
        <v>467.12042338712058</v>
      </c>
      <c r="O23" s="24">
        <v>33.363034059671065</v>
      </c>
      <c r="P23" s="24">
        <v>3668.9914806804481</v>
      </c>
      <c r="Q23" s="24">
        <v>81.377089110542371</v>
      </c>
      <c r="R23" s="24">
        <v>30.36558923152468</v>
      </c>
      <c r="S23" s="24">
        <v>3.6718050801169735</v>
      </c>
      <c r="T23" s="24">
        <v>57.601549243739342</v>
      </c>
      <c r="U23" s="24">
        <v>19.848328150895945</v>
      </c>
      <c r="V23" s="24">
        <v>400.29430835514495</v>
      </c>
      <c r="W23" s="24">
        <v>936.4621111177587</v>
      </c>
      <c r="X23" s="23"/>
      <c r="Y23" s="24">
        <v>7288.4386950390171</v>
      </c>
      <c r="Z23" s="24">
        <v>3.5305860986596643E-3</v>
      </c>
      <c r="AA23" s="24">
        <v>1.5534168886198892E-3</v>
      </c>
      <c r="AB23" s="134">
        <f>0</f>
        <v>0</v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R23" s="23"/>
      <c r="AS23" s="23"/>
      <c r="AT23" s="23"/>
      <c r="AU23" s="23"/>
      <c r="AV23" s="23"/>
      <c r="AW23" s="23"/>
      <c r="AX23" s="23"/>
      <c r="AY23" s="23"/>
      <c r="AZ23" s="23"/>
    </row>
    <row r="24" spans="1:52" x14ac:dyDescent="0.2">
      <c r="A24" s="26">
        <v>7</v>
      </c>
      <c r="C24" s="1" t="s">
        <v>25</v>
      </c>
      <c r="E24" s="10">
        <v>247390.17396637521</v>
      </c>
      <c r="F24" s="10"/>
      <c r="G24" s="10">
        <f>SUM(G22:G23)</f>
        <v>160747.53455001576</v>
      </c>
      <c r="H24" s="10">
        <f t="shared" ref="H24:AA24" si="2">SUM(H22:H23)</f>
        <v>44915.704366070182</v>
      </c>
      <c r="I24" s="10">
        <f t="shared" si="2"/>
        <v>9070.2936299113426</v>
      </c>
      <c r="J24" s="10">
        <f t="shared" si="2"/>
        <v>0</v>
      </c>
      <c r="K24" s="10">
        <f t="shared" si="2"/>
        <v>0</v>
      </c>
      <c r="L24" s="10">
        <f t="shared" si="2"/>
        <v>8701.385167452976</v>
      </c>
      <c r="M24" s="10">
        <f t="shared" si="2"/>
        <v>27.962484969414895</v>
      </c>
      <c r="N24" s="10">
        <f t="shared" si="2"/>
        <v>854.6137240810998</v>
      </c>
      <c r="O24" s="10">
        <f t="shared" si="2"/>
        <v>57.784679323673018</v>
      </c>
      <c r="P24" s="10">
        <f t="shared" si="2"/>
        <v>6595.1226185272462</v>
      </c>
      <c r="Q24" s="10">
        <f t="shared" si="2"/>
        <v>139.87329202453384</v>
      </c>
      <c r="R24" s="10">
        <f t="shared" si="2"/>
        <v>109.24519392377883</v>
      </c>
      <c r="S24" s="10">
        <f t="shared" si="2"/>
        <v>26.680527563521295</v>
      </c>
      <c r="T24" s="10">
        <f t="shared" si="2"/>
        <v>127.120884939097</v>
      </c>
      <c r="U24" s="10">
        <f>SUM(U22:U23)</f>
        <v>34.969054893948105</v>
      </c>
      <c r="V24" s="10">
        <f t="shared" si="2"/>
        <v>743.84300763691886</v>
      </c>
      <c r="W24" s="10">
        <f t="shared" si="2"/>
        <v>1603.7099843660098</v>
      </c>
      <c r="X24" s="23"/>
      <c r="Y24" s="10">
        <f t="shared" si="2"/>
        <v>13633.882440832123</v>
      </c>
      <c r="Z24" s="10">
        <f t="shared" si="2"/>
        <v>0.31136351312146782</v>
      </c>
      <c r="AA24" s="10">
        <f t="shared" si="2"/>
        <v>0.13699633042982007</v>
      </c>
      <c r="AB24" s="86">
        <f>0</f>
        <v>0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R24" s="23"/>
      <c r="AS24" s="23"/>
      <c r="AT24" s="23"/>
      <c r="AU24" s="23"/>
      <c r="AV24" s="23"/>
      <c r="AW24" s="23"/>
      <c r="AX24" s="23"/>
      <c r="AY24" s="23"/>
      <c r="AZ24" s="23"/>
    </row>
    <row r="25" spans="1:52" x14ac:dyDescent="0.2"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3"/>
      <c r="U25" s="23"/>
      <c r="V25" s="23"/>
      <c r="W25" s="23"/>
      <c r="X25" s="23"/>
      <c r="Y25" s="23"/>
      <c r="Z25" s="23"/>
      <c r="AB25" s="6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R25" s="23"/>
      <c r="AS25" s="23"/>
      <c r="AT25" s="23"/>
      <c r="AU25" s="23"/>
      <c r="AV25" s="23"/>
      <c r="AW25" s="23"/>
      <c r="AX25" s="23"/>
      <c r="AY25" s="23"/>
      <c r="AZ25" s="23"/>
    </row>
    <row r="26" spans="1:52" x14ac:dyDescent="0.2">
      <c r="C26" s="1" t="s">
        <v>26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23"/>
      <c r="V26" s="23"/>
      <c r="W26" s="23"/>
      <c r="X26" s="23"/>
      <c r="Y26" s="23"/>
      <c r="Z26" s="23"/>
      <c r="AB26" s="6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R26" s="23"/>
      <c r="AS26" s="23"/>
      <c r="AT26" s="23"/>
      <c r="AU26" s="23"/>
      <c r="AV26" s="23"/>
      <c r="AW26" s="23"/>
      <c r="AX26" s="23"/>
      <c r="AY26" s="23"/>
      <c r="AZ26" s="23"/>
    </row>
    <row r="27" spans="1:52" x14ac:dyDescent="0.2">
      <c r="A27" s="26">
        <v>8</v>
      </c>
      <c r="C27" s="9" t="s">
        <v>8</v>
      </c>
      <c r="E27" s="10">
        <v>2350398.9906080579</v>
      </c>
      <c r="F27" s="10"/>
      <c r="G27" s="10">
        <v>1455280.5293895914</v>
      </c>
      <c r="H27" s="10">
        <v>742494.88019026141</v>
      </c>
      <c r="I27" s="10">
        <v>67016.053762738375</v>
      </c>
      <c r="J27" s="10">
        <v>0</v>
      </c>
      <c r="K27" s="10">
        <v>0</v>
      </c>
      <c r="L27" s="10">
        <v>9833.1535842270914</v>
      </c>
      <c r="M27" s="10">
        <v>91.074211479617489</v>
      </c>
      <c r="N27" s="10">
        <v>862.32374375666654</v>
      </c>
      <c r="O27" s="10">
        <v>38.800320629607974</v>
      </c>
      <c r="P27" s="10">
        <v>4545.7431984238428</v>
      </c>
      <c r="Q27" s="10">
        <v>42.169262887028168</v>
      </c>
      <c r="R27" s="10">
        <v>5589.1219261799361</v>
      </c>
      <c r="S27" s="10">
        <v>1610.5372423782792</v>
      </c>
      <c r="T27" s="10">
        <v>2668.6889375569367</v>
      </c>
      <c r="U27" s="10">
        <v>10.793404878226456</v>
      </c>
      <c r="V27" s="10">
        <v>33574.688540867806</v>
      </c>
      <c r="W27" s="10">
        <v>1674.2314259116331</v>
      </c>
      <c r="X27" s="23"/>
      <c r="Y27" s="10">
        <v>24699.107702512978</v>
      </c>
      <c r="Z27" s="10">
        <v>290.69312519322852</v>
      </c>
      <c r="AA27" s="10">
        <v>76.400638583428716</v>
      </c>
      <c r="AB27" s="86">
        <f>0</f>
        <v>0</v>
      </c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R27" s="23"/>
      <c r="AS27" s="23"/>
      <c r="AT27" s="23"/>
      <c r="AU27" s="23"/>
      <c r="AV27" s="23"/>
      <c r="AW27" s="23"/>
      <c r="AX27" s="23"/>
      <c r="AY27" s="23"/>
      <c r="AZ27" s="23"/>
    </row>
    <row r="28" spans="1:52" x14ac:dyDescent="0.2">
      <c r="A28" s="26">
        <f>A27+1</f>
        <v>9</v>
      </c>
      <c r="C28" s="9" t="s">
        <v>9</v>
      </c>
      <c r="E28" s="10">
        <v>30284.585334084644</v>
      </c>
      <c r="F28" s="10"/>
      <c r="G28" s="10">
        <v>14120.144085973425</v>
      </c>
      <c r="H28" s="10">
        <v>9815.9193226900752</v>
      </c>
      <c r="I28" s="10">
        <v>2021.3031990752816</v>
      </c>
      <c r="J28" s="10">
        <v>0</v>
      </c>
      <c r="K28" s="10">
        <v>0</v>
      </c>
      <c r="L28" s="10">
        <v>1636.1368435646291</v>
      </c>
      <c r="M28" s="10">
        <v>0.13515487426103259</v>
      </c>
      <c r="N28" s="10">
        <v>1.574025028677021</v>
      </c>
      <c r="O28" s="10">
        <v>9.8930213358874058E-2</v>
      </c>
      <c r="P28" s="10">
        <v>354.96101318892477</v>
      </c>
      <c r="Q28" s="10">
        <v>0.10752009537304427</v>
      </c>
      <c r="R28" s="10">
        <v>36.290154610731356</v>
      </c>
      <c r="S28" s="10">
        <v>0.10070547211808648</v>
      </c>
      <c r="T28" s="10">
        <v>267.4664391832415</v>
      </c>
      <c r="U28" s="10">
        <v>0</v>
      </c>
      <c r="V28" s="10">
        <v>251.66065722274345</v>
      </c>
      <c r="W28" s="10">
        <v>438.47974843494319</v>
      </c>
      <c r="X28" s="23"/>
      <c r="Y28" s="10">
        <v>1339.5625496430716</v>
      </c>
      <c r="Z28" s="10">
        <v>0.44790973237016751</v>
      </c>
      <c r="AA28" s="10">
        <v>0.19707508141641972</v>
      </c>
      <c r="AB28" s="86">
        <f>0</f>
        <v>0</v>
      </c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R28" s="23"/>
      <c r="AS28" s="23"/>
      <c r="AT28" s="23"/>
      <c r="AU28" s="23"/>
      <c r="AV28" s="23"/>
      <c r="AW28" s="23"/>
      <c r="AX28" s="23"/>
      <c r="AY28" s="23"/>
      <c r="AZ28" s="23"/>
    </row>
    <row r="29" spans="1:52" x14ac:dyDescent="0.2">
      <c r="A29" s="26">
        <f t="shared" ref="A29:A37" si="3">A28+1</f>
        <v>10</v>
      </c>
      <c r="C29" s="9" t="s">
        <v>10</v>
      </c>
      <c r="E29" s="10">
        <v>12038.006099324666</v>
      </c>
      <c r="F29" s="10"/>
      <c r="G29" s="10">
        <v>3190.3616405039907</v>
      </c>
      <c r="H29" s="10">
        <v>2017.5481506029532</v>
      </c>
      <c r="I29" s="10">
        <v>753.46900202261952</v>
      </c>
      <c r="J29" s="10">
        <v>0</v>
      </c>
      <c r="K29" s="10">
        <v>0</v>
      </c>
      <c r="L29" s="10">
        <v>1194.488767755317</v>
      </c>
      <c r="M29" s="10">
        <v>0</v>
      </c>
      <c r="N29" s="10">
        <v>0</v>
      </c>
      <c r="O29" s="10">
        <v>0</v>
      </c>
      <c r="P29" s="10">
        <v>657.5605209243779</v>
      </c>
      <c r="Q29" s="10">
        <v>0</v>
      </c>
      <c r="R29" s="10">
        <v>2.0063518414078239</v>
      </c>
      <c r="S29" s="10">
        <v>0.12682893786976082</v>
      </c>
      <c r="T29" s="10">
        <v>10.524216246024993</v>
      </c>
      <c r="U29" s="10">
        <v>0</v>
      </c>
      <c r="V29" s="10">
        <v>92.77147711849409</v>
      </c>
      <c r="W29" s="10">
        <v>258.16035516706006</v>
      </c>
      <c r="X29" s="23"/>
      <c r="Y29" s="10">
        <v>3860.9887882045487</v>
      </c>
      <c r="Z29" s="10">
        <v>0</v>
      </c>
      <c r="AA29" s="10">
        <v>0</v>
      </c>
      <c r="AB29" s="86">
        <f>0</f>
        <v>0</v>
      </c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R29" s="23"/>
      <c r="AS29" s="23"/>
      <c r="AT29" s="23"/>
      <c r="AU29" s="23"/>
      <c r="AV29" s="23"/>
      <c r="AW29" s="23"/>
      <c r="AX29" s="23"/>
      <c r="AY29" s="23"/>
      <c r="AZ29" s="23"/>
    </row>
    <row r="30" spans="1:52" x14ac:dyDescent="0.2">
      <c r="A30" s="26">
        <f t="shared" si="3"/>
        <v>11</v>
      </c>
      <c r="C30" s="9" t="s">
        <v>11</v>
      </c>
      <c r="E30" s="10">
        <v>101331.43023372216</v>
      </c>
      <c r="F30" s="10"/>
      <c r="G30" s="10">
        <v>75589.498535561404</v>
      </c>
      <c r="H30" s="10">
        <v>18848.463204100615</v>
      </c>
      <c r="I30" s="10">
        <v>2554.9900714215646</v>
      </c>
      <c r="J30" s="10">
        <v>0</v>
      </c>
      <c r="K30" s="10">
        <v>0</v>
      </c>
      <c r="L30" s="10">
        <v>1640.8692371867132</v>
      </c>
      <c r="M30" s="10">
        <v>11.333394290421367</v>
      </c>
      <c r="N30" s="10">
        <v>402.01173756685904</v>
      </c>
      <c r="O30" s="10">
        <v>24.356887337848342</v>
      </c>
      <c r="P30" s="10">
        <v>1750.1756089974913</v>
      </c>
      <c r="Q30" s="10">
        <v>57.285572934164975</v>
      </c>
      <c r="R30" s="10">
        <v>78.648740985557666</v>
      </c>
      <c r="S30" s="10">
        <v>39.575214249584896</v>
      </c>
      <c r="T30" s="10">
        <v>0</v>
      </c>
      <c r="U30" s="10">
        <v>14.772760631545118</v>
      </c>
      <c r="V30" s="10">
        <v>124.4061631708902</v>
      </c>
      <c r="W30" s="10">
        <v>195.04310528749079</v>
      </c>
      <c r="X30" s="23"/>
      <c r="Y30" s="10">
        <v>0</v>
      </c>
      <c r="Z30" s="10">
        <v>0</v>
      </c>
      <c r="AA30" s="10">
        <v>0</v>
      </c>
      <c r="AB30" s="86">
        <f>0</f>
        <v>0</v>
      </c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R30" s="23"/>
      <c r="AS30" s="23"/>
      <c r="AT30" s="23"/>
      <c r="AU30" s="23"/>
      <c r="AV30" s="23"/>
      <c r="AW30" s="23"/>
      <c r="AX30" s="23"/>
      <c r="AY30" s="23"/>
      <c r="AZ30" s="23"/>
    </row>
    <row r="31" spans="1:52" x14ac:dyDescent="0.2">
      <c r="A31" s="26">
        <f t="shared" si="3"/>
        <v>12</v>
      </c>
      <c r="C31" s="9" t="s">
        <v>27</v>
      </c>
      <c r="E31" s="10">
        <v>197654.2230046961</v>
      </c>
      <c r="F31" s="10"/>
      <c r="G31" s="10">
        <v>138816.28965007514</v>
      </c>
      <c r="H31" s="10">
        <v>35229.894075969642</v>
      </c>
      <c r="I31" s="10">
        <v>6352.8507323430877</v>
      </c>
      <c r="J31" s="10">
        <v>0</v>
      </c>
      <c r="K31" s="10">
        <v>0</v>
      </c>
      <c r="L31" s="10">
        <v>5083.5266445827592</v>
      </c>
      <c r="M31" s="10">
        <v>21.397422440169237</v>
      </c>
      <c r="N31" s="10">
        <v>726.94292606507156</v>
      </c>
      <c r="O31" s="10">
        <v>44.787219739465641</v>
      </c>
      <c r="P31" s="10">
        <v>4226.6615100810159</v>
      </c>
      <c r="Q31" s="10">
        <v>107.70877320195491</v>
      </c>
      <c r="R31" s="10">
        <v>125.27211196175364</v>
      </c>
      <c r="S31" s="10">
        <v>55.534163772076468</v>
      </c>
      <c r="T31" s="10">
        <v>85.516377784219031</v>
      </c>
      <c r="U31" s="10">
        <v>27.853511547542912</v>
      </c>
      <c r="V31" s="10">
        <v>441.00023201576107</v>
      </c>
      <c r="W31" s="10">
        <v>790.58908819195767</v>
      </c>
      <c r="X31" s="23"/>
      <c r="Y31" s="10">
        <v>5518.2615407511857</v>
      </c>
      <c r="Z31" s="10">
        <v>9.5156443198086069E-2</v>
      </c>
      <c r="AA31" s="10">
        <v>4.1867730114561685E-2</v>
      </c>
      <c r="AB31" s="86">
        <f>0</f>
        <v>0</v>
      </c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R31" s="23"/>
      <c r="AS31" s="23"/>
      <c r="AT31" s="23"/>
      <c r="AU31" s="23"/>
      <c r="AV31" s="23"/>
      <c r="AW31" s="23"/>
      <c r="AX31" s="23"/>
      <c r="AY31" s="23"/>
      <c r="AZ31" s="23"/>
    </row>
    <row r="32" spans="1:52" x14ac:dyDescent="0.2">
      <c r="A32" s="26">
        <f t="shared" si="3"/>
        <v>13</v>
      </c>
      <c r="C32" s="9" t="s">
        <v>28</v>
      </c>
      <c r="E32" s="10">
        <f>SUM(G32:AA32)</f>
        <v>194697.44833656601</v>
      </c>
      <c r="F32" s="10"/>
      <c r="G32" s="10">
        <v>137705.60117764579</v>
      </c>
      <c r="H32" s="10">
        <v>31688.95197169367</v>
      </c>
      <c r="I32" s="10">
        <v>15761.873832377012</v>
      </c>
      <c r="J32" s="10">
        <v>0</v>
      </c>
      <c r="K32" s="10">
        <v>0</v>
      </c>
      <c r="L32" s="10">
        <v>4031.4945478262216</v>
      </c>
      <c r="M32" s="10">
        <v>77.106340000425163</v>
      </c>
      <c r="N32" s="10">
        <v>1661.9342908713852</v>
      </c>
      <c r="O32" s="10">
        <v>96.379766643588098</v>
      </c>
      <c r="P32" s="10">
        <v>915.88068273565511</v>
      </c>
      <c r="Q32" s="10">
        <v>17.337564725776904</v>
      </c>
      <c r="R32" s="10">
        <v>1445.4873221125567</v>
      </c>
      <c r="S32" s="10">
        <v>1087.1687212816184</v>
      </c>
      <c r="T32" s="10">
        <v>0</v>
      </c>
      <c r="U32" s="10">
        <v>0</v>
      </c>
      <c r="V32" s="10">
        <v>73.088778342632665</v>
      </c>
      <c r="W32" s="10">
        <v>114.12605498237926</v>
      </c>
      <c r="X32" s="23"/>
      <c r="Y32" s="10">
        <v>21.017285327273601</v>
      </c>
      <c r="Z32" s="10">
        <v>0</v>
      </c>
      <c r="AA32" s="10">
        <v>0</v>
      </c>
      <c r="AB32" s="86">
        <f>0</f>
        <v>0</v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R32" s="23"/>
      <c r="AS32" s="23"/>
      <c r="AT32" s="23"/>
      <c r="AU32" s="23"/>
      <c r="AV32" s="23"/>
      <c r="AW32" s="23"/>
      <c r="AX32" s="23"/>
      <c r="AY32" s="23"/>
      <c r="AZ32" s="23"/>
    </row>
    <row r="33" spans="1:52" x14ac:dyDescent="0.2">
      <c r="A33" s="26">
        <f t="shared" si="3"/>
        <v>14</v>
      </c>
      <c r="C33" s="9" t="s">
        <v>29</v>
      </c>
      <c r="E33" s="10">
        <v>129044.15298987577</v>
      </c>
      <c r="F33" s="10"/>
      <c r="G33" s="10">
        <v>114879.73173416358</v>
      </c>
      <c r="H33" s="10">
        <v>5957.3793540567303</v>
      </c>
      <c r="I33" s="10">
        <v>6165.9902122820949</v>
      </c>
      <c r="J33" s="10">
        <v>0</v>
      </c>
      <c r="K33" s="10">
        <v>0</v>
      </c>
      <c r="L33" s="10">
        <v>624.14796419322749</v>
      </c>
      <c r="M33" s="10">
        <v>0</v>
      </c>
      <c r="N33" s="10">
        <v>382.29062806835191</v>
      </c>
      <c r="O33" s="10">
        <v>0</v>
      </c>
      <c r="P33" s="10">
        <v>109.22589373381479</v>
      </c>
      <c r="Q33" s="10">
        <v>0</v>
      </c>
      <c r="R33" s="10">
        <v>417.42352163456076</v>
      </c>
      <c r="S33" s="10">
        <v>325.58262404921584</v>
      </c>
      <c r="T33" s="10">
        <v>0</v>
      </c>
      <c r="U33" s="10">
        <v>0</v>
      </c>
      <c r="V33" s="10">
        <v>174.57920814176339</v>
      </c>
      <c r="W33" s="10">
        <v>7.8018495524153426</v>
      </c>
      <c r="X33" s="23"/>
      <c r="Y33" s="10">
        <v>0</v>
      </c>
      <c r="Z33" s="10">
        <v>0</v>
      </c>
      <c r="AA33" s="10">
        <v>0</v>
      </c>
      <c r="AB33" s="86">
        <f>0</f>
        <v>0</v>
      </c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R33" s="23"/>
      <c r="AS33" s="23"/>
      <c r="AT33" s="23"/>
      <c r="AU33" s="23"/>
      <c r="AV33" s="23"/>
      <c r="AW33" s="23"/>
      <c r="AX33" s="23"/>
      <c r="AY33" s="23"/>
      <c r="AZ33" s="23"/>
    </row>
    <row r="34" spans="1:52" x14ac:dyDescent="0.2">
      <c r="A34" s="26">
        <f t="shared" si="3"/>
        <v>15</v>
      </c>
      <c r="C34" s="9" t="s">
        <v>30</v>
      </c>
      <c r="G34" s="23"/>
      <c r="H34" s="16"/>
      <c r="I34" s="5"/>
      <c r="L34" s="5"/>
      <c r="AB34" s="90"/>
      <c r="AC34" s="23"/>
    </row>
    <row r="35" spans="1:52" x14ac:dyDescent="0.2">
      <c r="A35" s="26">
        <f t="shared" si="3"/>
        <v>16</v>
      </c>
      <c r="C35" s="12" t="s">
        <v>31</v>
      </c>
      <c r="E35" s="10">
        <v>176362.2125386211</v>
      </c>
      <c r="F35" s="10"/>
      <c r="G35" s="10">
        <v>124742.31249235741</v>
      </c>
      <c r="H35" s="136">
        <v>28329.111328635692</v>
      </c>
      <c r="I35" s="136">
        <v>9649.8739603952636</v>
      </c>
      <c r="J35" s="10">
        <v>0</v>
      </c>
      <c r="K35" s="10">
        <v>0</v>
      </c>
      <c r="L35" s="10">
        <v>4219.9579295829762</v>
      </c>
      <c r="M35" s="10">
        <v>19.793980512925256</v>
      </c>
      <c r="N35" s="10">
        <v>812.28113202916347</v>
      </c>
      <c r="O35" s="10">
        <v>36.380956880793143</v>
      </c>
      <c r="P35" s="10">
        <v>2776.9212461795219</v>
      </c>
      <c r="Q35" s="10">
        <v>65.261231614062325</v>
      </c>
      <c r="R35" s="10">
        <v>483.00714200603159</v>
      </c>
      <c r="S35" s="10">
        <v>360.92779083915485</v>
      </c>
      <c r="T35" s="10">
        <v>116.76443574593642</v>
      </c>
      <c r="U35" s="10">
        <v>16.48303594793105</v>
      </c>
      <c r="V35" s="10">
        <v>363.84699424212158</v>
      </c>
      <c r="W35" s="10">
        <v>605.09279934943481</v>
      </c>
      <c r="X35" s="23"/>
      <c r="Y35" s="10">
        <v>3763.9573933873494</v>
      </c>
      <c r="Z35" s="10">
        <v>0.16575752773084934</v>
      </c>
      <c r="AA35" s="10">
        <v>7.2931387536685058E-2</v>
      </c>
      <c r="AB35" s="86">
        <f>0</f>
        <v>0</v>
      </c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R35" s="23"/>
      <c r="AS35" s="23"/>
      <c r="AT35" s="23"/>
      <c r="AU35" s="23"/>
      <c r="AV35" s="23"/>
      <c r="AW35" s="23"/>
      <c r="AX35" s="23"/>
      <c r="AY35" s="23"/>
      <c r="AZ35" s="23"/>
    </row>
    <row r="36" spans="1:52" x14ac:dyDescent="0.2">
      <c r="A36" s="26">
        <f t="shared" si="3"/>
        <v>17</v>
      </c>
      <c r="C36" s="12" t="s">
        <v>32</v>
      </c>
      <c r="E36" s="24">
        <f>SUM(G36:AA36)</f>
        <v>216587.61331116786</v>
      </c>
      <c r="F36" s="10"/>
      <c r="G36" s="24">
        <v>156022.98292727157</v>
      </c>
      <c r="H36" s="137">
        <v>34245.461048393539</v>
      </c>
      <c r="I36" s="137">
        <v>10311.490141601833</v>
      </c>
      <c r="J36" s="24">
        <v>0</v>
      </c>
      <c r="K36" s="24">
        <v>0</v>
      </c>
      <c r="L36" s="24">
        <v>4890.4161590947188</v>
      </c>
      <c r="M36" s="24">
        <v>21.679130015414032</v>
      </c>
      <c r="N36" s="24">
        <v>866.47046418348691</v>
      </c>
      <c r="O36" s="24">
        <v>40.441464454053808</v>
      </c>
      <c r="P36" s="24">
        <v>3228.6317497769414</v>
      </c>
      <c r="Q36" s="24">
        <v>75.030586002894623</v>
      </c>
      <c r="R36" s="24">
        <v>489.0574116637062</v>
      </c>
      <c r="S36" s="24">
        <v>356.81317401155746</v>
      </c>
      <c r="T36" s="24">
        <v>154.40397981143661</v>
      </c>
      <c r="U36" s="24">
        <v>19.00323672877467</v>
      </c>
      <c r="V36" s="24">
        <v>465.479864561971</v>
      </c>
      <c r="W36" s="24">
        <v>744.1407672932703</v>
      </c>
      <c r="X36" s="23"/>
      <c r="Y36" s="24">
        <v>4656.111206302704</v>
      </c>
      <c r="Z36" s="24">
        <v>0</v>
      </c>
      <c r="AA36" s="24">
        <v>0</v>
      </c>
      <c r="AB36" s="134">
        <f>0</f>
        <v>0</v>
      </c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R36" s="23"/>
      <c r="AS36" s="23"/>
      <c r="AT36" s="23"/>
      <c r="AU36" s="23"/>
      <c r="AV36" s="23"/>
      <c r="AW36" s="23"/>
      <c r="AX36" s="23"/>
      <c r="AY36" s="23"/>
      <c r="AZ36" s="23"/>
    </row>
    <row r="37" spans="1:52" x14ac:dyDescent="0.2">
      <c r="A37" s="26">
        <f t="shared" si="3"/>
        <v>18</v>
      </c>
      <c r="C37" s="1" t="s">
        <v>33</v>
      </c>
      <c r="E37" s="10">
        <v>3408398.9906034833</v>
      </c>
      <c r="F37" s="10"/>
      <c r="G37" s="10">
        <f>SUM(G27:G36)</f>
        <v>2220347.4516331437</v>
      </c>
      <c r="H37" s="10">
        <f t="shared" ref="H37:AA37" si="4">SUM(H27:H36)</f>
        <v>908627.60864640446</v>
      </c>
      <c r="I37" s="10">
        <f t="shared" si="4"/>
        <v>120587.89491425711</v>
      </c>
      <c r="J37" s="10">
        <f t="shared" si="4"/>
        <v>0</v>
      </c>
      <c r="K37" s="10">
        <f t="shared" si="4"/>
        <v>0</v>
      </c>
      <c r="L37" s="10">
        <f t="shared" si="4"/>
        <v>33154.191678013653</v>
      </c>
      <c r="M37" s="10">
        <f t="shared" si="4"/>
        <v>242.51963361323357</v>
      </c>
      <c r="N37" s="10">
        <f t="shared" si="4"/>
        <v>5715.828947569662</v>
      </c>
      <c r="O37" s="10">
        <f t="shared" si="4"/>
        <v>281.24554589871593</v>
      </c>
      <c r="P37" s="10">
        <f t="shared" si="4"/>
        <v>18565.761424041586</v>
      </c>
      <c r="Q37" s="10">
        <f t="shared" si="4"/>
        <v>364.90051146125495</v>
      </c>
      <c r="R37" s="10">
        <f t="shared" si="4"/>
        <v>8666.3146829962425</v>
      </c>
      <c r="S37" s="10">
        <f t="shared" si="4"/>
        <v>3836.3664649914749</v>
      </c>
      <c r="T37" s="10">
        <f t="shared" si="4"/>
        <v>3303.3643863277953</v>
      </c>
      <c r="U37" s="10">
        <f>SUM(U27:U36)</f>
        <v>88.905949734020211</v>
      </c>
      <c r="V37" s="10">
        <f t="shared" si="4"/>
        <v>35561.521915684178</v>
      </c>
      <c r="W37" s="10">
        <f t="shared" si="4"/>
        <v>4827.6651941705841</v>
      </c>
      <c r="X37" s="23"/>
      <c r="Y37" s="10">
        <f t="shared" si="4"/>
        <v>43859.006466129111</v>
      </c>
      <c r="Z37" s="10">
        <f t="shared" si="4"/>
        <v>291.4019488965277</v>
      </c>
      <c r="AA37" s="10">
        <f t="shared" si="4"/>
        <v>76.712512782496376</v>
      </c>
      <c r="AB37" s="86">
        <f>0</f>
        <v>0</v>
      </c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R37" s="23"/>
      <c r="AS37" s="23"/>
      <c r="AT37" s="23"/>
      <c r="AU37" s="23"/>
      <c r="AV37" s="23"/>
      <c r="AW37" s="23"/>
      <c r="AX37" s="23"/>
      <c r="AY37" s="23"/>
      <c r="AZ37" s="23"/>
    </row>
    <row r="38" spans="1:52" x14ac:dyDescent="0.2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23"/>
      <c r="U38" s="23"/>
      <c r="V38" s="23"/>
      <c r="W38" s="23"/>
      <c r="X38" s="23"/>
      <c r="Y38" s="23"/>
      <c r="Z38" s="23"/>
      <c r="AB38" s="6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R38" s="23"/>
      <c r="AS38" s="23"/>
      <c r="AT38" s="23"/>
      <c r="AU38" s="23"/>
      <c r="AV38" s="23"/>
      <c r="AW38" s="23"/>
      <c r="AX38" s="23"/>
      <c r="AY38" s="23"/>
      <c r="AZ38" s="23"/>
    </row>
    <row r="39" spans="1:52" ht="13.5" thickBot="1" x14ac:dyDescent="0.25">
      <c r="A39" s="26">
        <f>A37+1</f>
        <v>19</v>
      </c>
      <c r="C39" s="1" t="s">
        <v>34</v>
      </c>
      <c r="E39" s="25">
        <f>E17+E19+E24+E37</f>
        <v>5329890.4041851545</v>
      </c>
      <c r="F39" s="10"/>
      <c r="G39" s="25">
        <f>G17+G19+G24+G37</f>
        <v>3518293.4443026851</v>
      </c>
      <c r="H39" s="25">
        <f t="shared" ref="H39:Y39" si="5">H17+H19+H24+H37</f>
        <v>1253086.9146027141</v>
      </c>
      <c r="I39" s="25">
        <f t="shared" si="5"/>
        <v>183597.15409476421</v>
      </c>
      <c r="J39" s="25">
        <f t="shared" si="5"/>
        <v>0</v>
      </c>
      <c r="K39" s="25">
        <f t="shared" si="5"/>
        <v>0</v>
      </c>
      <c r="L39" s="25">
        <f t="shared" si="5"/>
        <v>90321.050725092413</v>
      </c>
      <c r="M39" s="25">
        <f t="shared" si="5"/>
        <v>418.27687527257382</v>
      </c>
      <c r="N39" s="25">
        <f t="shared" si="5"/>
        <v>11621.698318120674</v>
      </c>
      <c r="O39" s="25">
        <f t="shared" si="5"/>
        <v>651.20157299353264</v>
      </c>
      <c r="P39" s="25">
        <f t="shared" si="5"/>
        <v>61088.738748644289</v>
      </c>
      <c r="Q39" s="25">
        <f t="shared" si="5"/>
        <v>1240.1876836287847</v>
      </c>
      <c r="R39" s="25">
        <f t="shared" si="5"/>
        <v>9888.0206947599909</v>
      </c>
      <c r="S39" s="25">
        <f t="shared" si="5"/>
        <v>4305.5117637624135</v>
      </c>
      <c r="T39" s="25">
        <f t="shared" si="5"/>
        <v>4335.9475288621034</v>
      </c>
      <c r="U39" s="25">
        <f>U17+U19+U24+U37</f>
        <v>313.83230779949281</v>
      </c>
      <c r="V39" s="25">
        <f t="shared" si="5"/>
        <v>40495.44837759262</v>
      </c>
      <c r="W39" s="25">
        <f t="shared" si="5"/>
        <v>14859.593220817236</v>
      </c>
      <c r="X39" s="23"/>
      <c r="Y39" s="25">
        <f t="shared" si="5"/>
        <v>135000.4975940914</v>
      </c>
      <c r="Z39" s="25">
        <f>Z17+Z19+Z24+Z37</f>
        <v>294.48750468424942</v>
      </c>
      <c r="AA39" s="25">
        <f>AA17+AA19+AA24+AA37</f>
        <v>78.070121501696107</v>
      </c>
      <c r="AB39" s="135">
        <f>0</f>
        <v>0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ht="13.5" thickTop="1" x14ac:dyDescent="0.2">
      <c r="E40" s="10"/>
      <c r="F40" s="10"/>
      <c r="G40" s="10"/>
      <c r="H40" s="10"/>
      <c r="I40" s="10"/>
      <c r="J40" s="10"/>
      <c r="K40" s="10"/>
      <c r="L40" s="10"/>
      <c r="AB40" s="63"/>
    </row>
    <row r="41" spans="1:52" x14ac:dyDescent="0.2">
      <c r="A41" s="26">
        <f>A39+1</f>
        <v>20</v>
      </c>
      <c r="C41" s="1" t="s">
        <v>35</v>
      </c>
      <c r="E41" s="10">
        <v>85633.427639633912</v>
      </c>
      <c r="F41" s="10"/>
      <c r="G41" s="10">
        <v>71560.865829031391</v>
      </c>
      <c r="H41" s="10">
        <v>11102.069266087183</v>
      </c>
      <c r="I41" s="10">
        <v>1513.8781718826062</v>
      </c>
      <c r="J41" s="10">
        <v>0</v>
      </c>
      <c r="K41" s="10">
        <v>0</v>
      </c>
      <c r="L41" s="10">
        <v>233.01923359101585</v>
      </c>
      <c r="M41" s="10">
        <v>0.80201635324460552</v>
      </c>
      <c r="N41" s="10">
        <v>27.501912000290066</v>
      </c>
      <c r="O41" s="10">
        <v>1.085046331028493</v>
      </c>
      <c r="P41" s="10">
        <v>133.30063817071297</v>
      </c>
      <c r="Q41" s="10">
        <v>2.5274316422011993</v>
      </c>
      <c r="R41" s="10">
        <v>179.5734661060693</v>
      </c>
      <c r="S41" s="10">
        <v>43.141898087195329</v>
      </c>
      <c r="T41" s="10">
        <v>87.997308975432787</v>
      </c>
      <c r="U41" s="10">
        <v>0</v>
      </c>
      <c r="V41" s="10">
        <v>725.75362462154146</v>
      </c>
      <c r="W41" s="10">
        <v>21.911796753995898</v>
      </c>
      <c r="X41" s="23"/>
      <c r="Y41" s="10">
        <v>0</v>
      </c>
      <c r="Z41" s="10">
        <v>0</v>
      </c>
      <c r="AA41" s="10">
        <v>0</v>
      </c>
      <c r="AB41" s="86">
        <f>0</f>
        <v>0</v>
      </c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3"/>
      <c r="U42" s="23"/>
      <c r="V42" s="23"/>
      <c r="W42" s="23"/>
      <c r="X42" s="23"/>
      <c r="Y42" s="23"/>
      <c r="Z42" s="23"/>
      <c r="AB42" s="86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ht="13.5" thickBot="1" x14ac:dyDescent="0.25">
      <c r="A43" s="26">
        <f>A41+1</f>
        <v>21</v>
      </c>
      <c r="C43" s="1" t="s">
        <v>36</v>
      </c>
      <c r="E43" s="25">
        <f>E39-E41</f>
        <v>5244256.9765455201</v>
      </c>
      <c r="F43" s="10"/>
      <c r="G43" s="25">
        <f>G39-G41</f>
        <v>3446732.5784736536</v>
      </c>
      <c r="H43" s="25">
        <f t="shared" ref="H43:AA43" si="6">H39-H41</f>
        <v>1241984.845336627</v>
      </c>
      <c r="I43" s="25">
        <f t="shared" si="6"/>
        <v>182083.27592288161</v>
      </c>
      <c r="J43" s="25">
        <f t="shared" si="6"/>
        <v>0</v>
      </c>
      <c r="K43" s="25">
        <f t="shared" si="6"/>
        <v>0</v>
      </c>
      <c r="L43" s="25">
        <f t="shared" si="6"/>
        <v>90088.031491501402</v>
      </c>
      <c r="M43" s="25">
        <f t="shared" si="6"/>
        <v>417.47485891932922</v>
      </c>
      <c r="N43" s="25">
        <f t="shared" si="6"/>
        <v>11594.196406120383</v>
      </c>
      <c r="O43" s="25">
        <f t="shared" si="6"/>
        <v>650.11652666250416</v>
      </c>
      <c r="P43" s="25">
        <f t="shared" si="6"/>
        <v>60955.438110473573</v>
      </c>
      <c r="Q43" s="25">
        <f t="shared" si="6"/>
        <v>1237.6602519865835</v>
      </c>
      <c r="R43" s="25">
        <f t="shared" si="6"/>
        <v>9708.4472286539221</v>
      </c>
      <c r="S43" s="25">
        <f t="shared" si="6"/>
        <v>4262.3698656752185</v>
      </c>
      <c r="T43" s="25">
        <f t="shared" si="6"/>
        <v>4247.9502198866703</v>
      </c>
      <c r="U43" s="25">
        <f>U39-U41</f>
        <v>313.83230779949281</v>
      </c>
      <c r="V43" s="25">
        <f t="shared" si="6"/>
        <v>39769.694752971081</v>
      </c>
      <c r="W43" s="25">
        <f t="shared" si="6"/>
        <v>14837.681424063241</v>
      </c>
      <c r="X43" s="23"/>
      <c r="Y43" s="25">
        <f t="shared" si="6"/>
        <v>135000.4975940914</v>
      </c>
      <c r="Z43" s="25">
        <f t="shared" si="6"/>
        <v>294.48750468424942</v>
      </c>
      <c r="AA43" s="25">
        <f t="shared" si="6"/>
        <v>78.070121501696107</v>
      </c>
      <c r="AB43" s="135">
        <f>0</f>
        <v>0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3.5" thickTop="1" x14ac:dyDescent="0.2">
      <c r="E44" s="10"/>
      <c r="F44" s="10"/>
      <c r="G44" s="10"/>
      <c r="H44" s="10"/>
      <c r="I44" s="10"/>
      <c r="J44" s="10"/>
      <c r="K44" s="10"/>
      <c r="L44" s="10"/>
    </row>
    <row r="45" spans="1:52" x14ac:dyDescent="0.2">
      <c r="A45" s="1"/>
    </row>
    <row r="46" spans="1:52" ht="15" customHeight="1" x14ac:dyDescent="0.2">
      <c r="A46" s="131"/>
      <c r="E46" s="109"/>
      <c r="F46" s="10"/>
      <c r="G46" s="10"/>
      <c r="H46" s="10"/>
      <c r="I46" s="10"/>
      <c r="J46" s="10"/>
      <c r="K46" s="10"/>
      <c r="L46" s="10"/>
    </row>
    <row r="47" spans="1:52" x14ac:dyDescent="0.2">
      <c r="A47" s="117"/>
      <c r="E47" s="10"/>
      <c r="F47" s="10"/>
      <c r="G47" s="10"/>
      <c r="H47" s="10"/>
      <c r="I47" s="10"/>
      <c r="J47" s="10"/>
      <c r="K47" s="10"/>
      <c r="L47" s="10"/>
    </row>
    <row r="48" spans="1:52" x14ac:dyDescent="0.2">
      <c r="E48" s="10"/>
      <c r="F48" s="10"/>
      <c r="G48" s="10"/>
      <c r="H48" s="10"/>
      <c r="I48" s="10"/>
      <c r="J48" s="10"/>
      <c r="K48" s="10"/>
      <c r="L48" s="10"/>
    </row>
    <row r="49" spans="5:27" x14ac:dyDescent="0.2">
      <c r="E49" s="10"/>
      <c r="F49" s="10"/>
      <c r="G49" s="10"/>
      <c r="H49" s="10"/>
      <c r="I49" s="10"/>
      <c r="J49" s="10"/>
      <c r="K49" s="10"/>
      <c r="L49" s="10"/>
    </row>
    <row r="50" spans="5:27" x14ac:dyDescent="0.2"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5:27" x14ac:dyDescent="0.2"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4" spans="5:27" x14ac:dyDescent="0.2"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5:27" x14ac:dyDescent="0.2"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</sheetData>
  <mergeCells count="8">
    <mergeCell ref="AL9:AP9"/>
    <mergeCell ref="A5:Q5"/>
    <mergeCell ref="A6:Q6"/>
    <mergeCell ref="T9:Z9"/>
    <mergeCell ref="G10:R10"/>
    <mergeCell ref="Y10:AB10"/>
    <mergeCell ref="U10:W10"/>
    <mergeCell ref="AB9:AJ9"/>
  </mergeCells>
  <pageMargins left="0.70866141732283505" right="0.70866141732283505" top="0.74803149606299202" bottom="0.74803149606299202" header="0.31496062992126" footer="0.31496062992126"/>
  <pageSetup scale="60" fitToWidth="0" fitToHeight="0" orientation="landscape" blackAndWhite="1" r:id="rId1"/>
  <headerFooter scaleWithDoc="0">
    <oddHeader>&amp;R&amp;"Arial,Regular"&amp;10Filed: 2025-02-28
EB-2025-0064
Phase 3 Exhibit 7
Tab 3
Schedule 4
Attachment 2
Page &amp;P of &amp;N</oddHeader>
  </headerFooter>
  <rowBreaks count="2" manualBreakCount="2">
    <brk id="46" max="28" man="1"/>
    <brk id="172" max="28" man="1"/>
  </rowBreaks>
  <colBreaks count="1" manualBreakCount="1">
    <brk id="20" max="4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071D-536D-41A9-881D-51F97B4BF396}">
  <dimension ref="A1:AG65"/>
  <sheetViews>
    <sheetView view="pageBreakPreview" zoomScale="60" zoomScaleNormal="60" workbookViewId="0">
      <selection activeCell="U22" sqref="U22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3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2.28515625" style="6" customWidth="1"/>
    <col min="15" max="15" width="11.7109375" style="6" customWidth="1"/>
    <col min="16" max="16" width="10.7109375" style="6" customWidth="1"/>
    <col min="17" max="18" width="10.7109375" style="6" hidden="1" customWidth="1"/>
    <col min="19" max="25" width="10.7109375" style="6" customWidth="1"/>
    <col min="26" max="26" width="10.85546875" style="6" bestFit="1" customWidth="1"/>
    <col min="27" max="16384" width="9.140625" style="6"/>
  </cols>
  <sheetData>
    <row r="1" spans="1:33" ht="46.9" customHeight="1" x14ac:dyDescent="0.2"/>
    <row r="2" spans="1:33" ht="15" customHeight="1" x14ac:dyDescent="0.2">
      <c r="B2" s="251" t="s">
        <v>0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 t="s">
        <v>0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11"/>
      <c r="AD2" s="11"/>
      <c r="AE2" s="11"/>
      <c r="AF2" s="116"/>
      <c r="AG2" s="116"/>
    </row>
    <row r="3" spans="1:33" ht="15" customHeight="1" x14ac:dyDescent="0.2">
      <c r="B3" s="251" t="s">
        <v>485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 t="s">
        <v>486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11"/>
      <c r="AD3" s="11"/>
      <c r="AE3" s="11"/>
      <c r="AF3" s="116"/>
      <c r="AG3" s="116"/>
    </row>
    <row r="5" spans="1:33" x14ac:dyDescent="0.2">
      <c r="D5" s="19" t="s">
        <v>328</v>
      </c>
    </row>
    <row r="6" spans="1:33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</row>
    <row r="7" spans="1:33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8" t="s">
        <v>413</v>
      </c>
      <c r="AC7" s="18" t="s">
        <v>414</v>
      </c>
    </row>
    <row r="8" spans="1:33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/>
      <c r="AE8" s="103"/>
    </row>
    <row r="10" spans="1:33" x14ac:dyDescent="0.2">
      <c r="B10" s="11" t="s">
        <v>338</v>
      </c>
    </row>
    <row r="11" spans="1:33" x14ac:dyDescent="0.2">
      <c r="A11" s="19">
        <v>1</v>
      </c>
      <c r="B11" s="6" t="s">
        <v>339</v>
      </c>
      <c r="D11" s="17">
        <v>1607381.5768921007</v>
      </c>
      <c r="F11" s="17"/>
      <c r="I11" s="28">
        <v>0</v>
      </c>
      <c r="J11" s="17">
        <f>D11-F11</f>
        <v>1607381.5768921007</v>
      </c>
      <c r="L11" s="19" t="s">
        <v>415</v>
      </c>
      <c r="M11" s="28" t="e">
        <v>#N/A</v>
      </c>
      <c r="N11" s="17">
        <v>1054875.725952544</v>
      </c>
      <c r="O11" s="17">
        <v>522492.0243601501</v>
      </c>
      <c r="P11" s="17">
        <v>25576.370380719476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1165.8542892540936</v>
      </c>
      <c r="Z11" s="17">
        <v>908.89653926420601</v>
      </c>
      <c r="AA11" s="17">
        <v>0</v>
      </c>
      <c r="AB11" s="17">
        <v>2362.7053701687569</v>
      </c>
      <c r="AC11" s="17">
        <v>0</v>
      </c>
      <c r="AD11" s="35"/>
    </row>
    <row r="12" spans="1:33" x14ac:dyDescent="0.2">
      <c r="A12" s="19">
        <f>A11+1</f>
        <v>2</v>
      </c>
      <c r="B12" s="6" t="s">
        <v>341</v>
      </c>
      <c r="D12" s="17">
        <v>15013.63679714098</v>
      </c>
      <c r="E12" s="28"/>
      <c r="F12" s="17"/>
      <c r="I12" s="28">
        <v>0</v>
      </c>
      <c r="J12" s="17">
        <f>D12-F12</f>
        <v>15013.63679714098</v>
      </c>
      <c r="L12" s="19" t="s">
        <v>416</v>
      </c>
      <c r="M12" s="28" t="e">
        <v>#N/A</v>
      </c>
      <c r="N12" s="17">
        <v>8168.5458580011709</v>
      </c>
      <c r="O12" s="17">
        <v>6321.4802187074283</v>
      </c>
      <c r="P12" s="17">
        <v>523.6107204323813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3" x14ac:dyDescent="0.2">
      <c r="A13" s="19">
        <f t="shared" ref="A13:A17" si="0">A12+1</f>
        <v>3</v>
      </c>
      <c r="B13" s="6" t="s">
        <v>343</v>
      </c>
      <c r="D13" s="17">
        <v>33470.907100727294</v>
      </c>
      <c r="F13" s="17"/>
      <c r="I13" s="28">
        <v>0</v>
      </c>
      <c r="J13" s="17">
        <f t="shared" ref="J13:J16" si="1">D13-F13</f>
        <v>33470.907100727294</v>
      </c>
      <c r="L13" s="19" t="s">
        <v>417</v>
      </c>
      <c r="M13" s="28" t="e">
        <v>#N/A</v>
      </c>
      <c r="N13" s="17">
        <v>16494.337622867286</v>
      </c>
      <c r="O13" s="17">
        <v>11807.234715561934</v>
      </c>
      <c r="P13" s="17">
        <v>2729.0385562761771</v>
      </c>
      <c r="Q13" s="17">
        <v>0</v>
      </c>
      <c r="R13" s="17">
        <v>0</v>
      </c>
      <c r="S13" s="17">
        <v>1683.3721963380592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0.43257873495542049</v>
      </c>
      <c r="Z13" s="17">
        <v>0</v>
      </c>
      <c r="AA13" s="17">
        <v>251.61547121694153</v>
      </c>
      <c r="AB13" s="17">
        <v>76.827631545222303</v>
      </c>
      <c r="AC13" s="17">
        <v>428.04832818671429</v>
      </c>
      <c r="AD13" s="35"/>
    </row>
    <row r="14" spans="1:33" x14ac:dyDescent="0.2">
      <c r="A14" s="19">
        <f t="shared" si="0"/>
        <v>4</v>
      </c>
      <c r="B14" s="6" t="s">
        <v>345</v>
      </c>
      <c r="D14" s="17">
        <v>41005.956623749575</v>
      </c>
      <c r="F14" s="17"/>
      <c r="H14" s="19" t="s">
        <v>418</v>
      </c>
      <c r="I14" s="28">
        <v>0</v>
      </c>
      <c r="J14" s="17">
        <f t="shared" si="1"/>
        <v>41005.956623749575</v>
      </c>
      <c r="L14" s="19" t="s">
        <v>419</v>
      </c>
      <c r="M14" s="28" t="e">
        <v>#N/A</v>
      </c>
      <c r="N14" s="17">
        <v>19209.945773135983</v>
      </c>
      <c r="O14" s="17">
        <v>15127.211978463774</v>
      </c>
      <c r="P14" s="17">
        <v>4895.0896906017215</v>
      </c>
      <c r="Q14" s="17">
        <v>0</v>
      </c>
      <c r="R14" s="17">
        <v>0</v>
      </c>
      <c r="S14" s="17">
        <v>380.87410556568841</v>
      </c>
      <c r="T14" s="17">
        <v>7.6844516155648046</v>
      </c>
      <c r="U14" s="17">
        <v>0</v>
      </c>
      <c r="V14" s="17">
        <v>0</v>
      </c>
      <c r="W14" s="17">
        <v>138.31466456974763</v>
      </c>
      <c r="X14" s="17">
        <v>0</v>
      </c>
      <c r="Y14" s="17">
        <v>1060.0196377355853</v>
      </c>
      <c r="Z14" s="17">
        <v>153.93856440067839</v>
      </c>
      <c r="AA14" s="17">
        <v>0</v>
      </c>
      <c r="AB14" s="17">
        <v>8.728685391107474</v>
      </c>
      <c r="AC14" s="17">
        <v>24.149072269724257</v>
      </c>
      <c r="AD14" s="35"/>
    </row>
    <row r="15" spans="1:33" x14ac:dyDescent="0.2">
      <c r="A15" s="19">
        <f t="shared" si="0"/>
        <v>5</v>
      </c>
      <c r="B15" s="6" t="s">
        <v>348</v>
      </c>
      <c r="D15" s="17">
        <v>563.8527719960482</v>
      </c>
      <c r="F15" s="17"/>
      <c r="I15" s="28">
        <v>0</v>
      </c>
      <c r="J15" s="17">
        <f t="shared" si="1"/>
        <v>563.8527719960482</v>
      </c>
      <c r="L15" s="19" t="s">
        <v>420</v>
      </c>
      <c r="M15" s="28" t="e">
        <v>#N/A</v>
      </c>
      <c r="N15" s="17">
        <v>231.21573009677422</v>
      </c>
      <c r="O15" s="17">
        <v>186.3105397299945</v>
      </c>
      <c r="P15" s="17">
        <v>70.219237681495613</v>
      </c>
      <c r="Q15" s="17">
        <v>0</v>
      </c>
      <c r="R15" s="17">
        <v>0</v>
      </c>
      <c r="S15" s="17">
        <v>40.57620250871706</v>
      </c>
      <c r="T15" s="17">
        <v>0.81865860756926478</v>
      </c>
      <c r="U15" s="17">
        <v>0</v>
      </c>
      <c r="V15" s="17">
        <v>0</v>
      </c>
      <c r="W15" s="17">
        <v>14.735272777790399</v>
      </c>
      <c r="X15" s="17">
        <v>0</v>
      </c>
      <c r="Y15" s="17">
        <v>14.517493639869741</v>
      </c>
      <c r="Z15" s="17">
        <v>1.9570240605374674</v>
      </c>
      <c r="AA15" s="17">
        <v>0</v>
      </c>
      <c r="AB15" s="17">
        <v>0.92990544877925052</v>
      </c>
      <c r="AC15" s="17">
        <v>2.57270744452061</v>
      </c>
      <c r="AD15" s="35"/>
    </row>
    <row r="16" spans="1:33" x14ac:dyDescent="0.2">
      <c r="A16" s="19">
        <f t="shared" si="0"/>
        <v>6</v>
      </c>
      <c r="B16" s="6" t="s">
        <v>219</v>
      </c>
      <c r="D16" s="17">
        <v>0</v>
      </c>
      <c r="F16" s="17"/>
      <c r="I16" s="28">
        <v>0</v>
      </c>
      <c r="J16" s="17">
        <f t="shared" si="1"/>
        <v>0</v>
      </c>
      <c r="L16" s="19" t="s">
        <v>415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351</v>
      </c>
      <c r="D17" s="37">
        <f>SUM(D11:D16)</f>
        <v>1697435.9301857147</v>
      </c>
      <c r="F17" s="37">
        <f>SUM(F11:F16)</f>
        <v>0</v>
      </c>
      <c r="I17" s="28"/>
      <c r="J17" s="36">
        <f>SUM(J11:J16)</f>
        <v>1697435.9301857147</v>
      </c>
      <c r="M17" s="28"/>
      <c r="N17" s="36">
        <f t="shared" ref="N17:AA17" si="2">SUM(N11:N16)</f>
        <v>1098979.7709366449</v>
      </c>
      <c r="O17" s="36">
        <f t="shared" si="2"/>
        <v>555934.26181261335</v>
      </c>
      <c r="P17" s="36">
        <f t="shared" si="2"/>
        <v>33794.32858571125</v>
      </c>
      <c r="Q17" s="36">
        <f t="shared" si="2"/>
        <v>0</v>
      </c>
      <c r="R17" s="36">
        <f t="shared" si="2"/>
        <v>0</v>
      </c>
      <c r="S17" s="36">
        <f t="shared" si="2"/>
        <v>2104.8225044124647</v>
      </c>
      <c r="T17" s="36">
        <f t="shared" si="2"/>
        <v>8.5031102231340689</v>
      </c>
      <c r="U17" s="36">
        <f t="shared" si="2"/>
        <v>0</v>
      </c>
      <c r="V17" s="36">
        <f t="shared" si="2"/>
        <v>0</v>
      </c>
      <c r="W17" s="36">
        <f t="shared" si="2"/>
        <v>153.04993734753805</v>
      </c>
      <c r="X17" s="36">
        <f t="shared" si="2"/>
        <v>0</v>
      </c>
      <c r="Y17" s="36">
        <f t="shared" si="2"/>
        <v>2240.8239993645038</v>
      </c>
      <c r="Z17" s="36">
        <f t="shared" si="2"/>
        <v>1064.7921277254218</v>
      </c>
      <c r="AA17" s="36">
        <f t="shared" si="2"/>
        <v>251.61547121694153</v>
      </c>
      <c r="AB17" s="36">
        <f>SUM(AB11:AB16)</f>
        <v>2449.1915925538656</v>
      </c>
      <c r="AC17" s="36">
        <f>SUM(AC11:AC16)</f>
        <v>454.7701079009592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352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353</v>
      </c>
      <c r="D20" s="17">
        <v>8516.4187284761028</v>
      </c>
      <c r="F20" s="17"/>
      <c r="I20" s="28">
        <v>0</v>
      </c>
      <c r="J20" s="17">
        <f>D20-F20</f>
        <v>8516.4187284761028</v>
      </c>
      <c r="L20" s="19" t="s">
        <v>417</v>
      </c>
      <c r="M20" s="28" t="e">
        <v>#N/A</v>
      </c>
      <c r="N20" s="17">
        <v>4196.859243236423</v>
      </c>
      <c r="O20" s="17">
        <v>3004.2614190441195</v>
      </c>
      <c r="P20" s="17">
        <v>694.38318481959504</v>
      </c>
      <c r="Q20" s="17">
        <v>0</v>
      </c>
      <c r="R20" s="17">
        <v>0</v>
      </c>
      <c r="S20" s="17">
        <v>428.32130174260749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0.11006638179324374</v>
      </c>
      <c r="Z20" s="17">
        <v>0</v>
      </c>
      <c r="AA20" s="17">
        <v>64.021650354368134</v>
      </c>
      <c r="AB20" s="17">
        <v>19.548208782843989</v>
      </c>
      <c r="AC20" s="17">
        <v>108.91365411435194</v>
      </c>
      <c r="AD20" s="35"/>
    </row>
    <row r="21" spans="1:30" x14ac:dyDescent="0.2">
      <c r="A21" s="19">
        <f>A20+1</f>
        <v>9</v>
      </c>
      <c r="B21" s="6" t="s">
        <v>354</v>
      </c>
      <c r="D21" s="17">
        <v>2430.9325972129923</v>
      </c>
      <c r="F21" s="17"/>
      <c r="H21" s="19" t="s">
        <v>421</v>
      </c>
      <c r="I21" s="28">
        <v>0</v>
      </c>
      <c r="J21" s="17">
        <f t="shared" ref="J21:J23" si="3">D21-F21</f>
        <v>2430.9325972129923</v>
      </c>
      <c r="L21" s="19" t="s">
        <v>422</v>
      </c>
      <c r="M21" s="28" t="e">
        <v>#N/A</v>
      </c>
      <c r="N21" s="17">
        <v>1230.4102301780258</v>
      </c>
      <c r="O21" s="17">
        <v>850.86700505105512</v>
      </c>
      <c r="P21" s="17">
        <v>140.63350699842624</v>
      </c>
      <c r="Q21" s="17">
        <v>0</v>
      </c>
      <c r="R21" s="17">
        <v>0</v>
      </c>
      <c r="S21" s="17">
        <v>116.08309705249332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10.937421319603438</v>
      </c>
      <c r="Z21" s="17">
        <v>0</v>
      </c>
      <c r="AA21" s="17">
        <v>33.216609277940172</v>
      </c>
      <c r="AB21" s="17">
        <v>4.8410922803633509</v>
      </c>
      <c r="AC21" s="17">
        <v>43.943635055084904</v>
      </c>
      <c r="AD21" s="35"/>
    </row>
    <row r="22" spans="1:30" x14ac:dyDescent="0.2">
      <c r="A22" s="19">
        <f t="shared" ref="A22:A24" si="4">A21+1</f>
        <v>10</v>
      </c>
      <c r="B22" s="6" t="s">
        <v>357</v>
      </c>
      <c r="D22" s="17">
        <v>0</v>
      </c>
      <c r="F22" s="17"/>
      <c r="I22" s="28">
        <v>0</v>
      </c>
      <c r="J22" s="17">
        <f t="shared" si="3"/>
        <v>0</v>
      </c>
      <c r="L22" s="19" t="s">
        <v>423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359</v>
      </c>
      <c r="D23" s="17">
        <v>11971.55401416434</v>
      </c>
      <c r="F23" s="17"/>
      <c r="I23" s="28">
        <v>0</v>
      </c>
      <c r="J23" s="17">
        <f t="shared" si="3"/>
        <v>11971.55401416434</v>
      </c>
      <c r="L23" s="19" t="s">
        <v>424</v>
      </c>
      <c r="M23" s="28" t="e">
        <v>#N/A</v>
      </c>
      <c r="N23" s="17">
        <v>4957.2150190167113</v>
      </c>
      <c r="O23" s="17">
        <v>3717.5113589898938</v>
      </c>
      <c r="P23" s="17">
        <v>1734.5934963521879</v>
      </c>
      <c r="Q23" s="17">
        <v>0</v>
      </c>
      <c r="R23" s="17">
        <v>0</v>
      </c>
      <c r="S23" s="17">
        <v>657.97517548256747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286.34210949224018</v>
      </c>
      <c r="Z23" s="17">
        <v>30.853716242323351</v>
      </c>
      <c r="AA23" s="17">
        <v>339.43046423798779</v>
      </c>
      <c r="AB23" s="17">
        <v>59.947561583695737</v>
      </c>
      <c r="AC23" s="17">
        <v>187.68511276673155</v>
      </c>
      <c r="AD23" s="35"/>
    </row>
    <row r="24" spans="1:30" x14ac:dyDescent="0.2">
      <c r="A24" s="19">
        <f t="shared" si="4"/>
        <v>12</v>
      </c>
      <c r="B24" s="6" t="s">
        <v>361</v>
      </c>
      <c r="D24" s="36">
        <f>SUM(D20:D23)</f>
        <v>22918.905339853434</v>
      </c>
      <c r="F24" s="36">
        <f>SUM(F20:F23)</f>
        <v>0</v>
      </c>
      <c r="H24" s="104"/>
      <c r="I24" s="28"/>
      <c r="J24" s="36">
        <f>SUM(J20:J23)</f>
        <v>22918.905339853434</v>
      </c>
      <c r="M24" s="28"/>
      <c r="N24" s="36">
        <f t="shared" ref="N24:AA24" si="5">SUM(N20:N23)</f>
        <v>10384.48449243116</v>
      </c>
      <c r="O24" s="36">
        <f t="shared" si="5"/>
        <v>7572.6397830850683</v>
      </c>
      <c r="P24" s="36">
        <f t="shared" si="5"/>
        <v>2569.6101881702093</v>
      </c>
      <c r="Q24" s="36">
        <f t="shared" si="5"/>
        <v>0</v>
      </c>
      <c r="R24" s="36">
        <f t="shared" si="5"/>
        <v>0</v>
      </c>
      <c r="S24" s="36">
        <f t="shared" si="5"/>
        <v>1202.3795742776683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297.38959719363686</v>
      </c>
      <c r="Z24" s="36">
        <f t="shared" si="5"/>
        <v>30.853716242323351</v>
      </c>
      <c r="AA24" s="36">
        <f t="shared" si="5"/>
        <v>436.66872387029611</v>
      </c>
      <c r="AB24" s="36">
        <f>SUM(AB20:AB23)</f>
        <v>84.336862646903086</v>
      </c>
      <c r="AC24" s="36">
        <f>SUM(AC20:AC23)</f>
        <v>340.5424019361684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362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363</v>
      </c>
      <c r="D27" s="17">
        <v>0</v>
      </c>
      <c r="F27" s="17"/>
      <c r="I27" s="28">
        <v>0</v>
      </c>
      <c r="J27" s="17">
        <f>D27-F27</f>
        <v>0</v>
      </c>
      <c r="L27" s="19" t="s">
        <v>425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365</v>
      </c>
      <c r="D28" s="17">
        <v>0</v>
      </c>
      <c r="F28" s="17"/>
      <c r="I28" s="28">
        <v>0</v>
      </c>
      <c r="J28" s="17">
        <f t="shared" ref="J28:J33" si="6">D28-F28</f>
        <v>0</v>
      </c>
      <c r="L28" s="19" t="s">
        <v>426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367</v>
      </c>
      <c r="D29" s="17">
        <v>0</v>
      </c>
      <c r="F29" s="17"/>
      <c r="I29" s="28">
        <v>0</v>
      </c>
      <c r="J29" s="17">
        <f t="shared" si="6"/>
        <v>0</v>
      </c>
      <c r="L29" s="19" t="s">
        <v>427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369</v>
      </c>
      <c r="D30" s="17">
        <v>0</v>
      </c>
      <c r="F30" s="17"/>
      <c r="I30" s="28">
        <v>0</v>
      </c>
      <c r="J30" s="17">
        <f t="shared" si="6"/>
        <v>0</v>
      </c>
      <c r="L30" s="19" t="s">
        <v>428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371</v>
      </c>
      <c r="D31" s="17">
        <v>0</v>
      </c>
      <c r="F31" s="17"/>
      <c r="I31" s="28">
        <v>0</v>
      </c>
      <c r="J31" s="17">
        <f t="shared" si="6"/>
        <v>0</v>
      </c>
      <c r="L31" s="19" t="s">
        <v>429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373</v>
      </c>
      <c r="D32" s="17">
        <v>1294.5219427863499</v>
      </c>
      <c r="F32" s="17"/>
      <c r="I32" s="28">
        <v>0</v>
      </c>
      <c r="J32" s="17">
        <f t="shared" si="6"/>
        <v>1294.5219427863499</v>
      </c>
      <c r="L32" s="19" t="s">
        <v>288</v>
      </c>
      <c r="M32" s="28" t="e">
        <v>#N/A</v>
      </c>
      <c r="N32" s="17">
        <v>209.35554128654837</v>
      </c>
      <c r="O32" s="17">
        <v>127.75130915164775</v>
      </c>
      <c r="P32" s="17">
        <v>229.38979815415507</v>
      </c>
      <c r="Q32" s="17">
        <v>0</v>
      </c>
      <c r="R32" s="17">
        <v>0</v>
      </c>
      <c r="S32" s="17">
        <v>489.28636208532748</v>
      </c>
      <c r="T32" s="17">
        <v>0</v>
      </c>
      <c r="U32" s="17">
        <v>0</v>
      </c>
      <c r="V32" s="17">
        <v>0</v>
      </c>
      <c r="W32" s="17">
        <v>238.71303245559525</v>
      </c>
      <c r="X32" s="17">
        <v>0</v>
      </c>
      <c r="Y32" s="17">
        <v>2.5899653075955147E-2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375</v>
      </c>
      <c r="D33" s="17">
        <v>8163.6709527584489</v>
      </c>
      <c r="F33" s="17">
        <v>7778.2073779181883</v>
      </c>
      <c r="H33" s="19" t="s">
        <v>430</v>
      </c>
      <c r="I33" s="28">
        <v>0</v>
      </c>
      <c r="J33" s="17">
        <f t="shared" si="6"/>
        <v>385.46357484026066</v>
      </c>
      <c r="L33" s="19" t="s">
        <v>431</v>
      </c>
      <c r="M33" s="28" t="e">
        <v>#N/A</v>
      </c>
      <c r="N33" s="17">
        <v>2776.8880371160362</v>
      </c>
      <c r="O33" s="17">
        <v>2083.7284666514242</v>
      </c>
      <c r="P33" s="17">
        <v>971.59879033084724</v>
      </c>
      <c r="Q33" s="17">
        <v>0</v>
      </c>
      <c r="R33" s="17">
        <v>0</v>
      </c>
      <c r="S33" s="17">
        <v>1465.2932230093154</v>
      </c>
      <c r="T33" s="17">
        <v>29.563508551082144</v>
      </c>
      <c r="U33" s="17">
        <v>0</v>
      </c>
      <c r="V33" s="17">
        <v>0</v>
      </c>
      <c r="W33" s="17">
        <v>532.1221308410602</v>
      </c>
      <c r="X33" s="17">
        <v>0</v>
      </c>
      <c r="Y33" s="17">
        <v>160.47150306725703</v>
      </c>
      <c r="Z33" s="17">
        <v>17.283348720068709</v>
      </c>
      <c r="AA33" s="17">
        <v>0.23512170974873656</v>
      </c>
      <c r="AB33" s="17">
        <v>33.58086927630589</v>
      </c>
      <c r="AC33" s="17">
        <v>92.905953485302831</v>
      </c>
      <c r="AD33" s="35"/>
    </row>
    <row r="34" spans="1:30" x14ac:dyDescent="0.2">
      <c r="A34" s="19">
        <f t="shared" si="7"/>
        <v>20</v>
      </c>
      <c r="B34" s="6" t="s">
        <v>378</v>
      </c>
      <c r="D34" s="36">
        <f>SUM(D27:D33)</f>
        <v>9458.1928955447984</v>
      </c>
      <c r="F34" s="36">
        <f>SUM(F27:F33)</f>
        <v>7778.2073779181883</v>
      </c>
      <c r="I34" s="28"/>
      <c r="J34" s="36">
        <f>SUM(J27:J33)</f>
        <v>1679.9855176266105</v>
      </c>
      <c r="M34" s="28"/>
      <c r="N34" s="36">
        <f t="shared" ref="N34:AA34" si="8">SUM(N27:N33)</f>
        <v>2986.2435784025847</v>
      </c>
      <c r="O34" s="36">
        <f t="shared" si="8"/>
        <v>2211.4797758030718</v>
      </c>
      <c r="P34" s="36">
        <f t="shared" si="8"/>
        <v>1200.9885884850023</v>
      </c>
      <c r="Q34" s="36">
        <f t="shared" si="8"/>
        <v>0</v>
      </c>
      <c r="R34" s="36">
        <f t="shared" si="8"/>
        <v>0</v>
      </c>
      <c r="S34" s="36">
        <f t="shared" si="8"/>
        <v>1954.5795850946429</v>
      </c>
      <c r="T34" s="36">
        <f t="shared" si="8"/>
        <v>29.563508551082144</v>
      </c>
      <c r="U34" s="36">
        <f t="shared" si="8"/>
        <v>0</v>
      </c>
      <c r="V34" s="36">
        <f t="shared" si="8"/>
        <v>0</v>
      </c>
      <c r="W34" s="36">
        <f t="shared" si="8"/>
        <v>770.83516329665542</v>
      </c>
      <c r="X34" s="36">
        <f t="shared" si="8"/>
        <v>0</v>
      </c>
      <c r="Y34" s="36">
        <f t="shared" si="8"/>
        <v>160.49740272033299</v>
      </c>
      <c r="Z34" s="36">
        <f t="shared" si="8"/>
        <v>17.283348720068709</v>
      </c>
      <c r="AA34" s="36">
        <f t="shared" si="8"/>
        <v>0.23512170974873656</v>
      </c>
      <c r="AB34" s="36">
        <f>SUM(AB27:AB33)</f>
        <v>33.58086927630589</v>
      </c>
      <c r="AC34" s="36">
        <f>SUM(AC27:AC33)</f>
        <v>92.905953485302831</v>
      </c>
      <c r="AD34" s="35"/>
    </row>
    <row r="35" spans="1:30" x14ac:dyDescent="0.2">
      <c r="I35" s="28"/>
      <c r="M35" s="2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idden="1" x14ac:dyDescent="0.2">
      <c r="B36" s="11" t="s">
        <v>432</v>
      </c>
      <c r="I36" s="28"/>
      <c r="M36" s="28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hidden="1" x14ac:dyDescent="0.2">
      <c r="A37" s="19">
        <f>A34+1</f>
        <v>21</v>
      </c>
      <c r="B37" s="6" t="s">
        <v>380</v>
      </c>
      <c r="D37" s="17">
        <v>8497.0418748159027</v>
      </c>
      <c r="E37" s="17"/>
      <c r="F37" s="17">
        <v>0</v>
      </c>
      <c r="G37" s="17"/>
      <c r="H37" s="105"/>
      <c r="I37" s="113"/>
      <c r="J37" s="17">
        <f t="shared" ref="J37:J51" si="9">D37-F37</f>
        <v>8497.0418748159027</v>
      </c>
      <c r="L37" s="19" t="s">
        <v>433</v>
      </c>
      <c r="M37" s="28"/>
      <c r="N37" s="17">
        <v>3407.7327695009426</v>
      </c>
      <c r="O37" s="17">
        <v>2471.8502321139463</v>
      </c>
      <c r="P37" s="17">
        <v>737.29081821962654</v>
      </c>
      <c r="Q37" s="17">
        <v>0</v>
      </c>
      <c r="R37" s="17">
        <v>0</v>
      </c>
      <c r="S37" s="17">
        <v>849.16234465460468</v>
      </c>
      <c r="T37" s="17">
        <v>0</v>
      </c>
      <c r="U37" s="17">
        <v>0</v>
      </c>
      <c r="V37" s="17">
        <v>0</v>
      </c>
      <c r="W37" s="17">
        <v>887.00508482388113</v>
      </c>
      <c r="X37" s="17">
        <v>0</v>
      </c>
      <c r="Y37" s="17">
        <v>6.470391867847998E-2</v>
      </c>
      <c r="Z37" s="17">
        <v>0.84576339869717987</v>
      </c>
      <c r="AA37" s="17">
        <v>0</v>
      </c>
      <c r="AB37" s="17">
        <v>22.865791333870501</v>
      </c>
      <c r="AC37" s="17">
        <v>120.22436685165511</v>
      </c>
      <c r="AD37" s="35"/>
    </row>
    <row r="38" spans="1:30" hidden="1" x14ac:dyDescent="0.2">
      <c r="A38" s="19">
        <f>A37+1</f>
        <v>22</v>
      </c>
      <c r="B38" s="6" t="s">
        <v>381</v>
      </c>
      <c r="D38" s="17">
        <v>0</v>
      </c>
      <c r="E38" s="17"/>
      <c r="F38" s="17">
        <v>0</v>
      </c>
      <c r="G38" s="17"/>
      <c r="H38" s="105"/>
      <c r="I38" s="113"/>
      <c r="J38" s="17">
        <f t="shared" si="9"/>
        <v>0</v>
      </c>
      <c r="L38" s="19" t="s">
        <v>434</v>
      </c>
      <c r="M38" s="28"/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35"/>
    </row>
    <row r="39" spans="1:30" hidden="1" x14ac:dyDescent="0.2">
      <c r="A39" s="19">
        <f t="shared" ref="A39:A52" si="10">A38+1</f>
        <v>23</v>
      </c>
      <c r="B39" s="6" t="s">
        <v>382</v>
      </c>
      <c r="D39" s="17">
        <v>0</v>
      </c>
      <c r="E39" s="17"/>
      <c r="F39" s="17">
        <v>0</v>
      </c>
      <c r="G39" s="17"/>
      <c r="H39" s="105"/>
      <c r="I39" s="113"/>
      <c r="J39" s="17">
        <f t="shared" si="9"/>
        <v>0</v>
      </c>
      <c r="L39" s="19" t="s">
        <v>435</v>
      </c>
      <c r="M39" s="28"/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35"/>
    </row>
    <row r="40" spans="1:30" hidden="1" x14ac:dyDescent="0.2">
      <c r="B40" s="6" t="s">
        <v>383</v>
      </c>
      <c r="D40" s="17"/>
      <c r="E40" s="17"/>
      <c r="F40" s="17"/>
      <c r="G40" s="17"/>
      <c r="H40" s="105"/>
      <c r="I40" s="113"/>
      <c r="J40" s="17"/>
      <c r="M40" s="28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hidden="1" x14ac:dyDescent="0.2">
      <c r="A41" s="19">
        <f>A39+1</f>
        <v>24</v>
      </c>
      <c r="B41" s="106" t="s">
        <v>384</v>
      </c>
      <c r="D41" s="17">
        <v>0</v>
      </c>
      <c r="E41" s="17"/>
      <c r="F41" s="17">
        <v>0</v>
      </c>
      <c r="G41" s="17"/>
      <c r="H41" s="105"/>
      <c r="I41" s="113"/>
      <c r="J41" s="17">
        <f t="shared" si="9"/>
        <v>0</v>
      </c>
      <c r="L41" s="19" t="s">
        <v>436</v>
      </c>
      <c r="M41" s="28"/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35"/>
    </row>
    <row r="42" spans="1:30" hidden="1" x14ac:dyDescent="0.2">
      <c r="A42" s="19">
        <f t="shared" si="10"/>
        <v>25</v>
      </c>
      <c r="B42" s="106" t="s">
        <v>385</v>
      </c>
      <c r="D42" s="17">
        <v>0</v>
      </c>
      <c r="E42" s="17"/>
      <c r="F42" s="17">
        <v>0</v>
      </c>
      <c r="G42" s="17"/>
      <c r="H42" s="105"/>
      <c r="I42" s="113"/>
      <c r="J42" s="17">
        <f t="shared" si="9"/>
        <v>0</v>
      </c>
      <c r="L42" s="19" t="s">
        <v>437</v>
      </c>
      <c r="M42" s="28"/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35"/>
    </row>
    <row r="43" spans="1:30" hidden="1" x14ac:dyDescent="0.2">
      <c r="A43" s="19">
        <f t="shared" si="10"/>
        <v>26</v>
      </c>
      <c r="B43" s="6" t="s">
        <v>386</v>
      </c>
      <c r="D43" s="17">
        <v>0</v>
      </c>
      <c r="E43" s="17"/>
      <c r="F43" s="17">
        <v>0</v>
      </c>
      <c r="G43" s="17"/>
      <c r="H43" s="105"/>
      <c r="I43" s="113"/>
      <c r="J43" s="17">
        <f t="shared" si="9"/>
        <v>0</v>
      </c>
      <c r="L43" s="19" t="s">
        <v>438</v>
      </c>
      <c r="M43" s="28"/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35"/>
    </row>
    <row r="44" spans="1:30" hidden="1" x14ac:dyDescent="0.2">
      <c r="A44" s="19">
        <f t="shared" si="10"/>
        <v>27</v>
      </c>
      <c r="B44" s="6" t="s">
        <v>387</v>
      </c>
      <c r="D44" s="17">
        <v>0</v>
      </c>
      <c r="E44" s="17"/>
      <c r="F44" s="17">
        <v>0</v>
      </c>
      <c r="G44" s="17"/>
      <c r="H44" s="105"/>
      <c r="I44" s="113"/>
      <c r="J44" s="17">
        <f t="shared" si="9"/>
        <v>0</v>
      </c>
      <c r="L44" s="19" t="s">
        <v>438</v>
      </c>
      <c r="M44" s="28"/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35"/>
    </row>
    <row r="45" spans="1:30" hidden="1" x14ac:dyDescent="0.2">
      <c r="A45" s="19">
        <f t="shared" si="10"/>
        <v>28</v>
      </c>
      <c r="B45" s="6" t="s">
        <v>388</v>
      </c>
      <c r="D45" s="17">
        <v>0</v>
      </c>
      <c r="E45" s="17"/>
      <c r="F45" s="17">
        <v>0</v>
      </c>
      <c r="G45" s="17"/>
      <c r="H45" s="105"/>
      <c r="I45" s="113"/>
      <c r="J45" s="17">
        <f t="shared" si="9"/>
        <v>0</v>
      </c>
      <c r="L45" s="19" t="s">
        <v>439</v>
      </c>
      <c r="M45" s="28"/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35"/>
    </row>
    <row r="46" spans="1:30" hidden="1" x14ac:dyDescent="0.2">
      <c r="A46" s="19">
        <f t="shared" si="10"/>
        <v>29</v>
      </c>
      <c r="B46" s="6" t="s">
        <v>389</v>
      </c>
      <c r="D46" s="17">
        <v>0</v>
      </c>
      <c r="E46" s="17"/>
      <c r="F46" s="17">
        <v>0</v>
      </c>
      <c r="G46" s="17"/>
      <c r="H46" s="105"/>
      <c r="I46" s="113"/>
      <c r="J46" s="17">
        <f t="shared" si="9"/>
        <v>0</v>
      </c>
      <c r="L46" s="19" t="s">
        <v>440</v>
      </c>
      <c r="M46" s="28"/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35"/>
    </row>
    <row r="47" spans="1:30" hidden="1" x14ac:dyDescent="0.2">
      <c r="B47" s="6" t="s">
        <v>390</v>
      </c>
      <c r="D47" s="17"/>
      <c r="E47" s="17"/>
      <c r="F47" s="17"/>
      <c r="G47" s="17"/>
      <c r="H47" s="105"/>
      <c r="I47" s="113"/>
      <c r="J47" s="17"/>
      <c r="M47" s="28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hidden="1" x14ac:dyDescent="0.2">
      <c r="A48" s="19">
        <f>A46+1</f>
        <v>30</v>
      </c>
      <c r="B48" s="106" t="s">
        <v>193</v>
      </c>
      <c r="D48" s="17">
        <v>0</v>
      </c>
      <c r="F48" s="17">
        <v>0</v>
      </c>
      <c r="I48" s="28"/>
      <c r="J48" s="17">
        <f t="shared" si="9"/>
        <v>0</v>
      </c>
      <c r="L48" s="19" t="s">
        <v>441</v>
      </c>
      <c r="M48" s="28"/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35"/>
    </row>
    <row r="49" spans="1:30" hidden="1" x14ac:dyDescent="0.2">
      <c r="A49" s="19">
        <f t="shared" si="10"/>
        <v>31</v>
      </c>
      <c r="B49" s="106" t="s">
        <v>29</v>
      </c>
      <c r="D49" s="17">
        <v>0</v>
      </c>
      <c r="F49" s="17">
        <v>0</v>
      </c>
      <c r="I49" s="28"/>
      <c r="J49" s="17">
        <f t="shared" si="9"/>
        <v>0</v>
      </c>
      <c r="L49" s="19" t="s">
        <v>438</v>
      </c>
      <c r="M49" s="28"/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35"/>
    </row>
    <row r="50" spans="1:30" hidden="1" x14ac:dyDescent="0.2">
      <c r="A50" s="19">
        <f t="shared" si="10"/>
        <v>32</v>
      </c>
      <c r="B50" s="106" t="s">
        <v>191</v>
      </c>
      <c r="D50" s="17">
        <v>0</v>
      </c>
      <c r="F50" s="17">
        <v>0</v>
      </c>
      <c r="I50" s="28"/>
      <c r="J50" s="17">
        <f t="shared" si="9"/>
        <v>0</v>
      </c>
      <c r="L50" s="19" t="s">
        <v>443</v>
      </c>
      <c r="M50" s="28"/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35"/>
    </row>
    <row r="51" spans="1:30" hidden="1" x14ac:dyDescent="0.2">
      <c r="A51" s="19">
        <f t="shared" si="10"/>
        <v>33</v>
      </c>
      <c r="B51" s="6" t="s">
        <v>392</v>
      </c>
      <c r="D51" s="17">
        <v>14849.718699354347</v>
      </c>
      <c r="F51" s="17">
        <v>0</v>
      </c>
      <c r="I51" s="28"/>
      <c r="J51" s="17">
        <f t="shared" si="9"/>
        <v>14849.718699354347</v>
      </c>
      <c r="L51" s="19" t="s">
        <v>444</v>
      </c>
      <c r="M51" s="28"/>
      <c r="N51" s="17">
        <v>5104.9132996388489</v>
      </c>
      <c r="O51" s="17">
        <v>3830.531308487843</v>
      </c>
      <c r="P51" s="17">
        <v>1786.146045630825</v>
      </c>
      <c r="Q51" s="17">
        <v>0</v>
      </c>
      <c r="R51" s="17">
        <v>0</v>
      </c>
      <c r="S51" s="17">
        <v>2693.7329708651241</v>
      </c>
      <c r="T51" s="17">
        <v>54.34830138720114</v>
      </c>
      <c r="U51" s="17">
        <v>0</v>
      </c>
      <c r="V51" s="17">
        <v>0</v>
      </c>
      <c r="W51" s="17">
        <v>820.74177076690398</v>
      </c>
      <c r="X51" s="17">
        <v>0</v>
      </c>
      <c r="Y51" s="17">
        <v>295.00401142585082</v>
      </c>
      <c r="Z51" s="17">
        <v>31.772975923314345</v>
      </c>
      <c r="AA51" s="17">
        <v>0</v>
      </c>
      <c r="AB51" s="17">
        <v>61.733647120517539</v>
      </c>
      <c r="AC51" s="17">
        <v>170.79436810791998</v>
      </c>
      <c r="AD51" s="35"/>
    </row>
    <row r="52" spans="1:30" hidden="1" x14ac:dyDescent="0.2">
      <c r="A52" s="19">
        <f t="shared" si="10"/>
        <v>34</v>
      </c>
      <c r="B52" s="6" t="s">
        <v>393</v>
      </c>
      <c r="D52" s="36">
        <f>SUM(D37:D51)</f>
        <v>23346.76057417025</v>
      </c>
      <c r="F52" s="36">
        <f>SUM(F37:F51)</f>
        <v>0</v>
      </c>
      <c r="I52" s="28"/>
      <c r="J52" s="36">
        <f>SUM(J37:J51)</f>
        <v>23346.76057417025</v>
      </c>
      <c r="M52" s="28"/>
      <c r="N52" s="36">
        <f t="shared" ref="N52:AA52" si="11">SUM(N37:N51)</f>
        <v>8512.6460691397915</v>
      </c>
      <c r="O52" s="36">
        <f t="shared" si="11"/>
        <v>6302.3815406017893</v>
      </c>
      <c r="P52" s="36">
        <f t="shared" si="11"/>
        <v>2523.4368638504516</v>
      </c>
      <c r="Q52" s="36">
        <f t="shared" si="11"/>
        <v>0</v>
      </c>
      <c r="R52" s="36">
        <f t="shared" si="11"/>
        <v>0</v>
      </c>
      <c r="S52" s="36">
        <f t="shared" si="11"/>
        <v>3542.8953155197287</v>
      </c>
      <c r="T52" s="36">
        <f t="shared" si="11"/>
        <v>54.34830138720114</v>
      </c>
      <c r="U52" s="36">
        <f t="shared" si="11"/>
        <v>0</v>
      </c>
      <c r="V52" s="36">
        <f t="shared" si="11"/>
        <v>0</v>
      </c>
      <c r="W52" s="36">
        <f t="shared" si="11"/>
        <v>1707.7468555907851</v>
      </c>
      <c r="X52" s="36">
        <f t="shared" si="11"/>
        <v>0</v>
      </c>
      <c r="Y52" s="36">
        <f t="shared" si="11"/>
        <v>295.06871534452932</v>
      </c>
      <c r="Z52" s="36">
        <f t="shared" si="11"/>
        <v>32.618739322011521</v>
      </c>
      <c r="AA52" s="36">
        <f t="shared" si="11"/>
        <v>0</v>
      </c>
      <c r="AB52" s="36">
        <f>SUM(AB37:AB51)</f>
        <v>84.599438454388036</v>
      </c>
      <c r="AC52" s="36">
        <f>SUM(AC37:AC51)</f>
        <v>291.01873495957511</v>
      </c>
      <c r="AD52" s="35"/>
    </row>
    <row r="53" spans="1:30" ht="13.5" thickBot="1" x14ac:dyDescent="0.25">
      <c r="A53" s="19">
        <v>21</v>
      </c>
      <c r="B53" s="6" t="s">
        <v>445</v>
      </c>
      <c r="D53" s="39">
        <f>D17+D24+D34</f>
        <v>1729813.0284211128</v>
      </c>
      <c r="F53" s="39">
        <f>F17+F24+F34</f>
        <v>7778.2073779181883</v>
      </c>
      <c r="I53" s="28"/>
      <c r="J53" s="39">
        <f>J17+J24+J34</f>
        <v>1722034.8210431947</v>
      </c>
      <c r="M53" s="28"/>
      <c r="N53" s="39">
        <f t="shared" ref="N53:AC53" si="12">N17+N24+N34</f>
        <v>1112350.4990074786</v>
      </c>
      <c r="O53" s="39">
        <f t="shared" si="12"/>
        <v>565718.38137150148</v>
      </c>
      <c r="P53" s="39">
        <f t="shared" si="12"/>
        <v>37564.927362366463</v>
      </c>
      <c r="Q53" s="39">
        <f t="shared" si="12"/>
        <v>0</v>
      </c>
      <c r="R53" s="39">
        <f t="shared" si="12"/>
        <v>0</v>
      </c>
      <c r="S53" s="39">
        <f t="shared" si="12"/>
        <v>5261.7816637847754</v>
      </c>
      <c r="T53" s="39">
        <f t="shared" si="12"/>
        <v>38.066618774216209</v>
      </c>
      <c r="U53" s="39">
        <f t="shared" si="12"/>
        <v>0</v>
      </c>
      <c r="V53" s="39">
        <f t="shared" si="12"/>
        <v>0</v>
      </c>
      <c r="W53" s="39">
        <f t="shared" si="12"/>
        <v>923.88510064419347</v>
      </c>
      <c r="X53" s="39">
        <f t="shared" si="12"/>
        <v>0</v>
      </c>
      <c r="Y53" s="39">
        <f t="shared" si="12"/>
        <v>2698.7109992784735</v>
      </c>
      <c r="Z53" s="39">
        <f t="shared" si="12"/>
        <v>1112.9291926878138</v>
      </c>
      <c r="AA53" s="39">
        <f t="shared" si="12"/>
        <v>688.51931679698635</v>
      </c>
      <c r="AB53" s="39">
        <f t="shared" si="12"/>
        <v>2567.1093244770746</v>
      </c>
      <c r="AC53" s="39">
        <f t="shared" si="12"/>
        <v>888.21846332243047</v>
      </c>
      <c r="AD53" s="35"/>
    </row>
    <row r="54" spans="1:30" ht="13.5" thickTop="1" x14ac:dyDescent="0.2"/>
    <row r="55" spans="1:30" x14ac:dyDescent="0.2">
      <c r="D55" s="35"/>
      <c r="I55" s="28"/>
      <c r="M55" s="28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spans="1:30" x14ac:dyDescent="0.2">
      <c r="J56" s="6" t="s">
        <v>224</v>
      </c>
      <c r="N56" s="35"/>
    </row>
    <row r="57" spans="1:30" x14ac:dyDescent="0.2">
      <c r="A57" s="116" t="s">
        <v>487</v>
      </c>
    </row>
    <row r="58" spans="1:30" x14ac:dyDescent="0.2">
      <c r="A58" s="103" t="s">
        <v>396</v>
      </c>
      <c r="B58" s="6" t="s">
        <v>482</v>
      </c>
    </row>
    <row r="64" spans="1:30" x14ac:dyDescent="0.2"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14:31" x14ac:dyDescent="0.2"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</row>
  </sheetData>
  <mergeCells count="4">
    <mergeCell ref="B2:O2"/>
    <mergeCell ref="P2:AB2"/>
    <mergeCell ref="B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4
Attachment 10
Page 5 of 8</oddHeader>
    <firstHeader>&amp;R&amp;"Arial,Regular"&amp;10Filed: 2025-02-28
EB-2025-0064
Phase 3 Exhibit 7
Tab 3
Schedule 4
Attachment 10
Page 4 of 8</firstHeader>
  </headerFooter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2CC4-4088-4D0F-A3CE-C6B74675E898}">
  <dimension ref="A1:R58"/>
  <sheetViews>
    <sheetView view="pageBreakPreview" zoomScale="60" zoomScaleNormal="60" workbookViewId="0">
      <selection activeCell="U22" sqref="U22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4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6" width="10.5703125" style="6" customWidth="1"/>
    <col min="17" max="17" width="10.85546875" style="6" bestFit="1" customWidth="1"/>
    <col min="18" max="16384" width="9.140625" style="6"/>
  </cols>
  <sheetData>
    <row r="1" spans="1:18" ht="60" customHeight="1" x14ac:dyDescent="0.2"/>
    <row r="2" spans="1:18" ht="1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</row>
    <row r="3" spans="1:18" ht="15" customHeight="1" x14ac:dyDescent="0.2">
      <c r="A3" s="251" t="s">
        <v>488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</row>
    <row r="5" spans="1:18" x14ac:dyDescent="0.2">
      <c r="D5" s="19" t="s">
        <v>328</v>
      </c>
    </row>
    <row r="6" spans="1:18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</row>
    <row r="7" spans="1:18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449</v>
      </c>
      <c r="O7" s="18" t="s">
        <v>450</v>
      </c>
      <c r="P7" s="18" t="s">
        <v>451</v>
      </c>
      <c r="Q7" s="18" t="s">
        <v>452</v>
      </c>
      <c r="R7" s="18" t="s">
        <v>453</v>
      </c>
    </row>
    <row r="8" spans="1:18" x14ac:dyDescent="0.2">
      <c r="D8" s="19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9" t="s">
        <v>66</v>
      </c>
      <c r="P8" s="103" t="s">
        <v>67</v>
      </c>
      <c r="Q8" s="103" t="s">
        <v>68</v>
      </c>
      <c r="R8" s="103" t="s">
        <v>69</v>
      </c>
    </row>
    <row r="10" spans="1:18" x14ac:dyDescent="0.2">
      <c r="B10" s="11" t="s">
        <v>338</v>
      </c>
    </row>
    <row r="11" spans="1:18" x14ac:dyDescent="0.2">
      <c r="A11" s="19">
        <v>1</v>
      </c>
      <c r="B11" s="6" t="s">
        <v>339</v>
      </c>
      <c r="D11" s="17">
        <v>0</v>
      </c>
      <c r="F11" s="17"/>
      <c r="I11" s="28">
        <v>0</v>
      </c>
      <c r="J11" s="17">
        <f>D11-F11</f>
        <v>0</v>
      </c>
      <c r="L11" s="19" t="s">
        <v>415</v>
      </c>
      <c r="M11" s="28" t="e">
        <v>#N/A</v>
      </c>
      <c r="N11" s="17">
        <v>0</v>
      </c>
      <c r="O11" s="17">
        <v>0</v>
      </c>
      <c r="P11" s="17">
        <v>0</v>
      </c>
      <c r="Q11" s="17">
        <v>0</v>
      </c>
      <c r="R11" s="17">
        <f>0</f>
        <v>0</v>
      </c>
    </row>
    <row r="12" spans="1:18" x14ac:dyDescent="0.2">
      <c r="A12" s="19">
        <f>A11+1</f>
        <v>2</v>
      </c>
      <c r="B12" s="6" t="s">
        <v>341</v>
      </c>
      <c r="D12" s="17">
        <v>0</v>
      </c>
      <c r="E12" s="28"/>
      <c r="F12" s="17"/>
      <c r="I12" s="28">
        <v>0</v>
      </c>
      <c r="J12" s="17">
        <f>D12-F12</f>
        <v>0</v>
      </c>
      <c r="L12" s="19" t="s">
        <v>416</v>
      </c>
      <c r="M12" s="28" t="e">
        <v>#N/A</v>
      </c>
      <c r="N12" s="17">
        <v>0</v>
      </c>
      <c r="O12" s="17">
        <v>0</v>
      </c>
      <c r="P12" s="17">
        <v>0</v>
      </c>
      <c r="Q12" s="17">
        <v>0</v>
      </c>
      <c r="R12" s="17">
        <f>0</f>
        <v>0</v>
      </c>
    </row>
    <row r="13" spans="1:18" x14ac:dyDescent="0.2">
      <c r="A13" s="19">
        <f t="shared" ref="A13:A17" si="0">A12+1</f>
        <v>3</v>
      </c>
      <c r="B13" s="6" t="s">
        <v>343</v>
      </c>
      <c r="D13" s="17">
        <v>0</v>
      </c>
      <c r="F13" s="17"/>
      <c r="I13" s="28">
        <v>0</v>
      </c>
      <c r="J13" s="17">
        <f t="shared" ref="J13:J16" si="1">D13-F13</f>
        <v>0</v>
      </c>
      <c r="L13" s="19" t="s">
        <v>417</v>
      </c>
      <c r="M13" s="28" t="e">
        <v>#N/A</v>
      </c>
      <c r="N13" s="17">
        <v>0</v>
      </c>
      <c r="O13" s="17">
        <v>0</v>
      </c>
      <c r="P13" s="17">
        <v>0</v>
      </c>
      <c r="Q13" s="17">
        <v>0</v>
      </c>
      <c r="R13" s="17">
        <f>0</f>
        <v>0</v>
      </c>
    </row>
    <row r="14" spans="1:18" x14ac:dyDescent="0.2">
      <c r="A14" s="19">
        <f t="shared" si="0"/>
        <v>4</v>
      </c>
      <c r="B14" s="6" t="s">
        <v>345</v>
      </c>
      <c r="D14" s="17">
        <v>0</v>
      </c>
      <c r="F14" s="17"/>
      <c r="H14" s="19" t="s">
        <v>418</v>
      </c>
      <c r="I14" s="28">
        <v>0</v>
      </c>
      <c r="J14" s="17">
        <f t="shared" si="1"/>
        <v>0</v>
      </c>
      <c r="L14" s="19" t="s">
        <v>419</v>
      </c>
      <c r="M14" s="28" t="e">
        <v>#N/A</v>
      </c>
      <c r="N14" s="17">
        <v>0</v>
      </c>
      <c r="O14" s="17">
        <v>0</v>
      </c>
      <c r="P14" s="17">
        <v>0</v>
      </c>
      <c r="Q14" s="17">
        <v>0</v>
      </c>
      <c r="R14" s="17">
        <f>0</f>
        <v>0</v>
      </c>
    </row>
    <row r="15" spans="1:18" x14ac:dyDescent="0.2">
      <c r="A15" s="19">
        <f t="shared" si="0"/>
        <v>5</v>
      </c>
      <c r="B15" s="6" t="s">
        <v>348</v>
      </c>
      <c r="D15" s="17">
        <v>0</v>
      </c>
      <c r="F15" s="17"/>
      <c r="I15" s="28">
        <v>0</v>
      </c>
      <c r="J15" s="17">
        <f t="shared" si="1"/>
        <v>0</v>
      </c>
      <c r="L15" s="19" t="s">
        <v>420</v>
      </c>
      <c r="M15" s="28" t="e">
        <v>#N/A</v>
      </c>
      <c r="N15" s="17">
        <v>0</v>
      </c>
      <c r="O15" s="17">
        <v>0</v>
      </c>
      <c r="P15" s="17">
        <v>0</v>
      </c>
      <c r="Q15" s="17">
        <v>0</v>
      </c>
      <c r="R15" s="17">
        <f>0</f>
        <v>0</v>
      </c>
    </row>
    <row r="16" spans="1:18" x14ac:dyDescent="0.2">
      <c r="A16" s="19">
        <f t="shared" si="0"/>
        <v>6</v>
      </c>
      <c r="B16" s="6" t="s">
        <v>219</v>
      </c>
      <c r="D16" s="17">
        <v>0</v>
      </c>
      <c r="F16" s="17"/>
      <c r="I16" s="28">
        <v>0</v>
      </c>
      <c r="J16" s="17">
        <f t="shared" si="1"/>
        <v>0</v>
      </c>
      <c r="L16" s="19" t="s">
        <v>415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f>0</f>
        <v>0</v>
      </c>
    </row>
    <row r="17" spans="1:18" x14ac:dyDescent="0.2">
      <c r="A17" s="19">
        <f t="shared" si="0"/>
        <v>7</v>
      </c>
      <c r="B17" s="6" t="s">
        <v>351</v>
      </c>
      <c r="D17" s="37">
        <f>SUM(D11:D16)</f>
        <v>0</v>
      </c>
      <c r="F17" s="37">
        <f>SUM(F11:F16)</f>
        <v>0</v>
      </c>
      <c r="I17" s="28"/>
      <c r="J17" s="36">
        <f>SUM(J11:J16)</f>
        <v>0</v>
      </c>
      <c r="M17" s="28"/>
      <c r="N17" s="36">
        <f t="shared" ref="N17:Q17" si="2">SUM(N11:N16)</f>
        <v>0</v>
      </c>
      <c r="O17" s="36">
        <f t="shared" si="2"/>
        <v>0</v>
      </c>
      <c r="P17" s="36">
        <f t="shared" si="2"/>
        <v>0</v>
      </c>
      <c r="Q17" s="36">
        <f t="shared" si="2"/>
        <v>0</v>
      </c>
      <c r="R17" s="36">
        <f t="shared" ref="R17" si="3">SUM(R11:R16)</f>
        <v>0</v>
      </c>
    </row>
    <row r="18" spans="1:18" x14ac:dyDescent="0.2">
      <c r="D18" s="17"/>
      <c r="I18" s="28"/>
      <c r="M18" s="28"/>
      <c r="N18" s="17"/>
      <c r="O18" s="17"/>
      <c r="P18" s="17"/>
      <c r="Q18" s="17"/>
      <c r="R18" s="17"/>
    </row>
    <row r="19" spans="1:18" x14ac:dyDescent="0.2">
      <c r="B19" s="11" t="s">
        <v>352</v>
      </c>
      <c r="D19" s="17"/>
      <c r="I19" s="28"/>
      <c r="M19" s="28"/>
      <c r="N19" s="17"/>
      <c r="O19" s="17"/>
      <c r="P19" s="17"/>
      <c r="Q19" s="17"/>
      <c r="R19" s="17"/>
    </row>
    <row r="20" spans="1:18" x14ac:dyDescent="0.2">
      <c r="A20" s="19">
        <f>A17+1</f>
        <v>8</v>
      </c>
      <c r="B20" s="6" t="s">
        <v>353</v>
      </c>
      <c r="D20" s="17">
        <v>0</v>
      </c>
      <c r="F20" s="17"/>
      <c r="I20" s="28">
        <v>0</v>
      </c>
      <c r="J20" s="17">
        <f>D20-F20</f>
        <v>0</v>
      </c>
      <c r="L20" s="19" t="s">
        <v>417</v>
      </c>
      <c r="M20" s="28" t="e">
        <v>#N/A</v>
      </c>
      <c r="N20" s="17">
        <v>0</v>
      </c>
      <c r="O20" s="17">
        <v>0</v>
      </c>
      <c r="P20" s="17">
        <v>0</v>
      </c>
      <c r="Q20" s="17">
        <v>0</v>
      </c>
      <c r="R20" s="17">
        <f>0</f>
        <v>0</v>
      </c>
    </row>
    <row r="21" spans="1:18" x14ac:dyDescent="0.2">
      <c r="A21" s="19">
        <f>A20+1</f>
        <v>9</v>
      </c>
      <c r="B21" s="6" t="s">
        <v>354</v>
      </c>
      <c r="D21" s="17">
        <v>0</v>
      </c>
      <c r="F21" s="17"/>
      <c r="H21" s="19" t="s">
        <v>421</v>
      </c>
      <c r="I21" s="28">
        <v>0</v>
      </c>
      <c r="J21" s="17">
        <f t="shared" ref="J21:J23" si="4">D21-F21</f>
        <v>0</v>
      </c>
      <c r="L21" s="19" t="s">
        <v>422</v>
      </c>
      <c r="M21" s="28" t="e">
        <v>#N/A</v>
      </c>
      <c r="N21" s="17">
        <v>0</v>
      </c>
      <c r="O21" s="17">
        <v>0</v>
      </c>
      <c r="P21" s="17">
        <v>0</v>
      </c>
      <c r="Q21" s="17">
        <v>0</v>
      </c>
      <c r="R21" s="17">
        <f>0</f>
        <v>0</v>
      </c>
    </row>
    <row r="22" spans="1:18" x14ac:dyDescent="0.2">
      <c r="A22" s="19">
        <f t="shared" ref="A22:A24" si="5">A21+1</f>
        <v>10</v>
      </c>
      <c r="B22" s="6" t="s">
        <v>357</v>
      </c>
      <c r="D22" s="17">
        <v>0</v>
      </c>
      <c r="F22" s="17"/>
      <c r="I22" s="28">
        <v>0</v>
      </c>
      <c r="J22" s="17">
        <f t="shared" si="4"/>
        <v>0</v>
      </c>
      <c r="L22" s="19" t="s">
        <v>423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f>0</f>
        <v>0</v>
      </c>
    </row>
    <row r="23" spans="1:18" x14ac:dyDescent="0.2">
      <c r="A23" s="19">
        <f t="shared" si="5"/>
        <v>11</v>
      </c>
      <c r="B23" s="6" t="s">
        <v>359</v>
      </c>
      <c r="D23" s="17">
        <v>0</v>
      </c>
      <c r="F23" s="17"/>
      <c r="I23" s="28">
        <v>0</v>
      </c>
      <c r="J23" s="17">
        <f t="shared" si="4"/>
        <v>0</v>
      </c>
      <c r="L23" s="19" t="s">
        <v>424</v>
      </c>
      <c r="M23" s="28" t="e">
        <v>#N/A</v>
      </c>
      <c r="N23" s="17">
        <v>0</v>
      </c>
      <c r="O23" s="17">
        <v>0</v>
      </c>
      <c r="P23" s="17">
        <v>0</v>
      </c>
      <c r="Q23" s="17">
        <v>0</v>
      </c>
      <c r="R23" s="17">
        <f>0</f>
        <v>0</v>
      </c>
    </row>
    <row r="24" spans="1:18" x14ac:dyDescent="0.2">
      <c r="A24" s="19">
        <f t="shared" si="5"/>
        <v>12</v>
      </c>
      <c r="B24" s="6" t="s">
        <v>361</v>
      </c>
      <c r="D24" s="36">
        <f>SUM(D20:D23)</f>
        <v>0</v>
      </c>
      <c r="F24" s="36">
        <f>SUM(F20:F23)</f>
        <v>0</v>
      </c>
      <c r="H24" s="104"/>
      <c r="I24" s="28"/>
      <c r="J24" s="36">
        <f>SUM(J20:J23)</f>
        <v>0</v>
      </c>
      <c r="M24" s="28"/>
      <c r="N24" s="36">
        <f t="shared" ref="N24:Q24" si="6">SUM(N20:N23)</f>
        <v>0</v>
      </c>
      <c r="O24" s="36">
        <f t="shared" si="6"/>
        <v>0</v>
      </c>
      <c r="P24" s="36">
        <f t="shared" si="6"/>
        <v>0</v>
      </c>
      <c r="Q24" s="36">
        <f t="shared" si="6"/>
        <v>0</v>
      </c>
      <c r="R24" s="36">
        <f t="shared" ref="R24" si="7">SUM(R20:R23)</f>
        <v>0</v>
      </c>
    </row>
    <row r="25" spans="1:18" x14ac:dyDescent="0.2">
      <c r="I25" s="28"/>
      <c r="M25" s="28"/>
      <c r="N25" s="17"/>
      <c r="O25" s="17"/>
      <c r="P25" s="17"/>
      <c r="Q25" s="17"/>
      <c r="R25" s="17"/>
    </row>
    <row r="26" spans="1:18" x14ac:dyDescent="0.2">
      <c r="B26" s="11" t="s">
        <v>362</v>
      </c>
      <c r="I26" s="28"/>
      <c r="M26" s="28"/>
      <c r="N26" s="17"/>
      <c r="O26" s="17"/>
      <c r="P26" s="17"/>
      <c r="Q26" s="17"/>
      <c r="R26" s="17"/>
    </row>
    <row r="27" spans="1:18" x14ac:dyDescent="0.2">
      <c r="A27" s="19">
        <f>A24+1</f>
        <v>13</v>
      </c>
      <c r="B27" s="6" t="s">
        <v>363</v>
      </c>
      <c r="D27" s="17">
        <v>0</v>
      </c>
      <c r="F27" s="17"/>
      <c r="I27" s="28">
        <v>0</v>
      </c>
      <c r="J27" s="17">
        <f>D27-F27</f>
        <v>0</v>
      </c>
      <c r="L27" s="19" t="s">
        <v>425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f>0</f>
        <v>0</v>
      </c>
    </row>
    <row r="28" spans="1:18" x14ac:dyDescent="0.2">
      <c r="A28" s="19">
        <f>A27+1</f>
        <v>14</v>
      </c>
      <c r="B28" s="6" t="s">
        <v>365</v>
      </c>
      <c r="D28" s="17">
        <v>0</v>
      </c>
      <c r="F28" s="17"/>
      <c r="I28" s="28">
        <v>0</v>
      </c>
      <c r="J28" s="17">
        <f t="shared" ref="J28:J33" si="8">D28-F28</f>
        <v>0</v>
      </c>
      <c r="L28" s="19" t="s">
        <v>426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f>0</f>
        <v>0</v>
      </c>
    </row>
    <row r="29" spans="1:18" x14ac:dyDescent="0.2">
      <c r="A29" s="19">
        <f t="shared" ref="A29:A34" si="9">A28+1</f>
        <v>15</v>
      </c>
      <c r="B29" s="6" t="s">
        <v>367</v>
      </c>
      <c r="D29" s="17">
        <v>0</v>
      </c>
      <c r="F29" s="17"/>
      <c r="I29" s="28">
        <v>0</v>
      </c>
      <c r="J29" s="17">
        <f t="shared" si="8"/>
        <v>0</v>
      </c>
      <c r="L29" s="19" t="s">
        <v>427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f>0</f>
        <v>0</v>
      </c>
    </row>
    <row r="30" spans="1:18" x14ac:dyDescent="0.2">
      <c r="A30" s="19">
        <f t="shared" si="9"/>
        <v>16</v>
      </c>
      <c r="B30" s="6" t="s">
        <v>369</v>
      </c>
      <c r="D30" s="17">
        <v>0</v>
      </c>
      <c r="F30" s="17"/>
      <c r="I30" s="28">
        <v>0</v>
      </c>
      <c r="J30" s="17">
        <f t="shared" si="8"/>
        <v>0</v>
      </c>
      <c r="L30" s="19" t="s">
        <v>428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f>0</f>
        <v>0</v>
      </c>
    </row>
    <row r="31" spans="1:18" x14ac:dyDescent="0.2">
      <c r="A31" s="19">
        <f t="shared" si="9"/>
        <v>17</v>
      </c>
      <c r="B31" s="6" t="s">
        <v>371</v>
      </c>
      <c r="D31" s="17">
        <v>0</v>
      </c>
      <c r="F31" s="17"/>
      <c r="I31" s="28">
        <v>0</v>
      </c>
      <c r="J31" s="17">
        <f t="shared" si="8"/>
        <v>0</v>
      </c>
      <c r="L31" s="19" t="s">
        <v>429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f>0</f>
        <v>0</v>
      </c>
    </row>
    <row r="32" spans="1:18" x14ac:dyDescent="0.2">
      <c r="A32" s="19">
        <f t="shared" si="9"/>
        <v>18</v>
      </c>
      <c r="B32" s="6" t="s">
        <v>373</v>
      </c>
      <c r="D32" s="17">
        <v>0</v>
      </c>
      <c r="F32" s="17"/>
      <c r="I32" s="28">
        <v>0</v>
      </c>
      <c r="J32" s="17">
        <f t="shared" si="8"/>
        <v>0</v>
      </c>
      <c r="L32" s="19" t="s">
        <v>288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f>0</f>
        <v>0</v>
      </c>
    </row>
    <row r="33" spans="1:18" x14ac:dyDescent="0.2">
      <c r="A33" s="19">
        <f t="shared" si="9"/>
        <v>19</v>
      </c>
      <c r="B33" s="6" t="s">
        <v>375</v>
      </c>
      <c r="D33" s="17">
        <v>20656.12506591517</v>
      </c>
      <c r="F33" s="17">
        <v>9718.9252285762832</v>
      </c>
      <c r="H33" s="19" t="s">
        <v>430</v>
      </c>
      <c r="I33" s="28">
        <v>0</v>
      </c>
      <c r="J33" s="17">
        <f t="shared" si="8"/>
        <v>10937.199837338887</v>
      </c>
      <c r="L33" s="19" t="s">
        <v>431</v>
      </c>
      <c r="M33" s="28" t="e">
        <v>#N/A</v>
      </c>
      <c r="N33" s="17">
        <v>0</v>
      </c>
      <c r="O33" s="17">
        <v>20289.031301978397</v>
      </c>
      <c r="P33" s="17">
        <v>290.69312524995598</v>
      </c>
      <c r="Q33" s="17">
        <v>76.400638686818198</v>
      </c>
      <c r="R33" s="17">
        <f>0</f>
        <v>0</v>
      </c>
    </row>
    <row r="34" spans="1:18" x14ac:dyDescent="0.2">
      <c r="A34" s="19">
        <f t="shared" si="9"/>
        <v>20</v>
      </c>
      <c r="B34" s="6" t="s">
        <v>378</v>
      </c>
      <c r="D34" s="36">
        <f>SUM(D27:D33)</f>
        <v>20656.12506591517</v>
      </c>
      <c r="F34" s="36">
        <f>SUM(F27:F33)</f>
        <v>9718.9252285762832</v>
      </c>
      <c r="I34" s="28"/>
      <c r="J34" s="36">
        <f>SUM(J27:J33)</f>
        <v>10937.199837338887</v>
      </c>
      <c r="M34" s="28"/>
      <c r="N34" s="36">
        <f t="shared" ref="N34:Q34" si="10">SUM(N27:N33)</f>
        <v>0</v>
      </c>
      <c r="O34" s="36">
        <f t="shared" si="10"/>
        <v>20289.031301978397</v>
      </c>
      <c r="P34" s="36">
        <f t="shared" si="10"/>
        <v>290.69312524995598</v>
      </c>
      <c r="Q34" s="36">
        <f t="shared" si="10"/>
        <v>76.400638686818198</v>
      </c>
      <c r="R34" s="36">
        <f t="shared" ref="R34" si="11">SUM(R27:R33)</f>
        <v>0</v>
      </c>
    </row>
    <row r="35" spans="1:18" x14ac:dyDescent="0.2">
      <c r="I35" s="28"/>
      <c r="M35" s="28"/>
      <c r="N35" s="17"/>
      <c r="O35" s="17"/>
      <c r="P35" s="17"/>
      <c r="Q35" s="17"/>
      <c r="R35" s="17"/>
    </row>
    <row r="36" spans="1:18" hidden="1" x14ac:dyDescent="0.2">
      <c r="B36" s="11" t="s">
        <v>432</v>
      </c>
      <c r="I36" s="28"/>
      <c r="M36" s="28"/>
      <c r="N36" s="17"/>
      <c r="O36" s="17"/>
      <c r="P36" s="17"/>
      <c r="Q36" s="17"/>
      <c r="R36" s="17"/>
    </row>
    <row r="37" spans="1:18" hidden="1" x14ac:dyDescent="0.2">
      <c r="A37" s="19">
        <f>A34+1</f>
        <v>21</v>
      </c>
      <c r="B37" s="6" t="s">
        <v>380</v>
      </c>
      <c r="D37" s="17">
        <v>10.795706928649199</v>
      </c>
      <c r="E37" s="17"/>
      <c r="F37" s="17"/>
      <c r="G37" s="17"/>
      <c r="H37" s="105"/>
      <c r="I37" s="113"/>
      <c r="J37" s="17">
        <f t="shared" ref="J37:J51" si="12">D37-F37</f>
        <v>10.795706928649199</v>
      </c>
      <c r="L37" s="19" t="s">
        <v>433</v>
      </c>
      <c r="M37" s="28"/>
      <c r="N37" s="17">
        <v>10.795706928649199</v>
      </c>
      <c r="O37" s="17">
        <v>0</v>
      </c>
      <c r="P37" s="17">
        <v>0</v>
      </c>
      <c r="Q37" s="17">
        <v>0</v>
      </c>
      <c r="R37" s="17">
        <v>0</v>
      </c>
    </row>
    <row r="38" spans="1:18" hidden="1" x14ac:dyDescent="0.2">
      <c r="A38" s="19">
        <f>A37+1</f>
        <v>22</v>
      </c>
      <c r="B38" s="6" t="s">
        <v>381</v>
      </c>
      <c r="D38" s="17">
        <v>0</v>
      </c>
      <c r="E38" s="17"/>
      <c r="F38" s="17"/>
      <c r="G38" s="17"/>
      <c r="H38" s="105"/>
      <c r="I38" s="113"/>
      <c r="J38" s="17">
        <f t="shared" si="12"/>
        <v>0</v>
      </c>
      <c r="L38" s="19" t="s">
        <v>434</v>
      </c>
      <c r="M38" s="28"/>
      <c r="N38" s="17">
        <v>0</v>
      </c>
      <c r="O38" s="17">
        <v>0</v>
      </c>
      <c r="P38" s="17">
        <v>0</v>
      </c>
      <c r="Q38" s="17">
        <v>0</v>
      </c>
      <c r="R38" s="17">
        <v>0</v>
      </c>
    </row>
    <row r="39" spans="1:18" hidden="1" x14ac:dyDescent="0.2">
      <c r="A39" s="19">
        <f t="shared" ref="A39:A52" si="13">A38+1</f>
        <v>23</v>
      </c>
      <c r="B39" s="6" t="s">
        <v>382</v>
      </c>
      <c r="D39" s="17">
        <v>0</v>
      </c>
      <c r="E39" s="17"/>
      <c r="F39" s="17"/>
      <c r="G39" s="17"/>
      <c r="H39" s="105"/>
      <c r="I39" s="113"/>
      <c r="J39" s="17">
        <f t="shared" si="12"/>
        <v>0</v>
      </c>
      <c r="L39" s="19" t="s">
        <v>435</v>
      </c>
      <c r="M39" s="28"/>
      <c r="N39" s="17">
        <v>0</v>
      </c>
      <c r="O39" s="17">
        <v>0</v>
      </c>
      <c r="P39" s="17">
        <v>0</v>
      </c>
      <c r="Q39" s="17">
        <v>0</v>
      </c>
      <c r="R39" s="17">
        <v>0</v>
      </c>
    </row>
    <row r="40" spans="1:18" hidden="1" x14ac:dyDescent="0.2">
      <c r="B40" s="6" t="s">
        <v>383</v>
      </c>
      <c r="D40" s="17"/>
      <c r="E40" s="17"/>
      <c r="F40" s="17"/>
      <c r="G40" s="17"/>
      <c r="H40" s="105"/>
      <c r="I40" s="113"/>
      <c r="J40" s="17"/>
      <c r="M40" s="28"/>
    </row>
    <row r="41" spans="1:18" hidden="1" x14ac:dyDescent="0.2">
      <c r="A41" s="19">
        <f>A39+1</f>
        <v>24</v>
      </c>
      <c r="B41" s="106" t="s">
        <v>384</v>
      </c>
      <c r="D41" s="17">
        <v>0</v>
      </c>
      <c r="E41" s="17"/>
      <c r="F41" s="17"/>
      <c r="G41" s="17"/>
      <c r="H41" s="105"/>
      <c r="I41" s="113"/>
      <c r="J41" s="17">
        <f t="shared" si="12"/>
        <v>0</v>
      </c>
      <c r="L41" s="19" t="s">
        <v>436</v>
      </c>
      <c r="M41" s="28"/>
      <c r="N41" s="17">
        <v>0</v>
      </c>
      <c r="O41" s="17">
        <v>0</v>
      </c>
      <c r="P41" s="17">
        <v>0</v>
      </c>
      <c r="Q41" s="17">
        <v>0</v>
      </c>
      <c r="R41" s="17">
        <v>0</v>
      </c>
    </row>
    <row r="42" spans="1:18" hidden="1" x14ac:dyDescent="0.2">
      <c r="A42" s="19">
        <f t="shared" si="13"/>
        <v>25</v>
      </c>
      <c r="B42" s="106" t="s">
        <v>385</v>
      </c>
      <c r="D42" s="17">
        <v>0</v>
      </c>
      <c r="E42" s="17"/>
      <c r="F42" s="17"/>
      <c r="G42" s="17"/>
      <c r="H42" s="105"/>
      <c r="I42" s="113"/>
      <c r="J42" s="17">
        <f t="shared" si="12"/>
        <v>0</v>
      </c>
      <c r="L42" s="19" t="s">
        <v>437</v>
      </c>
      <c r="M42" s="28"/>
      <c r="N42" s="17">
        <v>0</v>
      </c>
      <c r="O42" s="17">
        <v>0</v>
      </c>
      <c r="P42" s="17">
        <v>0</v>
      </c>
      <c r="Q42" s="17">
        <v>0</v>
      </c>
      <c r="R42" s="17">
        <v>0</v>
      </c>
    </row>
    <row r="43" spans="1:18" hidden="1" x14ac:dyDescent="0.2">
      <c r="A43" s="19">
        <f t="shared" si="13"/>
        <v>26</v>
      </c>
      <c r="B43" s="6" t="s">
        <v>386</v>
      </c>
      <c r="D43" s="17">
        <v>0</v>
      </c>
      <c r="E43" s="17"/>
      <c r="F43" s="17"/>
      <c r="G43" s="17"/>
      <c r="H43" s="105"/>
      <c r="I43" s="113"/>
      <c r="J43" s="17">
        <f t="shared" si="12"/>
        <v>0</v>
      </c>
      <c r="L43" s="19" t="s">
        <v>438</v>
      </c>
      <c r="M43" s="28"/>
      <c r="N43" s="17">
        <v>0</v>
      </c>
      <c r="O43" s="17">
        <v>0</v>
      </c>
      <c r="P43" s="17">
        <v>0</v>
      </c>
      <c r="Q43" s="17">
        <v>0</v>
      </c>
      <c r="R43" s="17">
        <v>0</v>
      </c>
    </row>
    <row r="44" spans="1:18" hidden="1" x14ac:dyDescent="0.2">
      <c r="A44" s="19">
        <f t="shared" si="13"/>
        <v>27</v>
      </c>
      <c r="B44" s="6" t="s">
        <v>387</v>
      </c>
      <c r="D44" s="17">
        <v>0</v>
      </c>
      <c r="E44" s="17"/>
      <c r="F44" s="17"/>
      <c r="G44" s="17"/>
      <c r="H44" s="105"/>
      <c r="I44" s="113"/>
      <c r="J44" s="17">
        <f t="shared" si="12"/>
        <v>0</v>
      </c>
      <c r="L44" s="19" t="s">
        <v>438</v>
      </c>
      <c r="M44" s="28"/>
      <c r="N44" s="17">
        <v>0</v>
      </c>
      <c r="O44" s="17">
        <v>0</v>
      </c>
      <c r="P44" s="17">
        <v>0</v>
      </c>
      <c r="Q44" s="17">
        <v>0</v>
      </c>
      <c r="R44" s="17">
        <v>0</v>
      </c>
    </row>
    <row r="45" spans="1:18" hidden="1" x14ac:dyDescent="0.2">
      <c r="A45" s="19">
        <f t="shared" si="13"/>
        <v>28</v>
      </c>
      <c r="B45" s="6" t="s">
        <v>388</v>
      </c>
      <c r="D45" s="17">
        <v>0</v>
      </c>
      <c r="E45" s="17"/>
      <c r="F45" s="17"/>
      <c r="G45" s="17"/>
      <c r="H45" s="105"/>
      <c r="I45" s="113"/>
      <c r="J45" s="17">
        <f t="shared" si="12"/>
        <v>0</v>
      </c>
      <c r="L45" s="19" t="s">
        <v>439</v>
      </c>
      <c r="M45" s="28"/>
      <c r="N45" s="17">
        <v>0</v>
      </c>
      <c r="O45" s="17">
        <v>0</v>
      </c>
      <c r="P45" s="17">
        <v>0</v>
      </c>
      <c r="Q45" s="17">
        <v>0</v>
      </c>
      <c r="R45" s="17">
        <v>0</v>
      </c>
    </row>
    <row r="46" spans="1:18" hidden="1" x14ac:dyDescent="0.2">
      <c r="A46" s="19">
        <f t="shared" si="13"/>
        <v>29</v>
      </c>
      <c r="B46" s="6" t="s">
        <v>389</v>
      </c>
      <c r="D46" s="17">
        <v>0</v>
      </c>
      <c r="E46" s="17"/>
      <c r="F46" s="17"/>
      <c r="G46" s="17"/>
      <c r="H46" s="105"/>
      <c r="I46" s="113"/>
      <c r="J46" s="17">
        <f t="shared" si="12"/>
        <v>0</v>
      </c>
      <c r="L46" s="19" t="s">
        <v>440</v>
      </c>
      <c r="M46" s="28"/>
      <c r="N46" s="17">
        <v>0</v>
      </c>
      <c r="O46" s="17">
        <v>0</v>
      </c>
      <c r="P46" s="17">
        <v>0</v>
      </c>
      <c r="Q46" s="17">
        <v>0</v>
      </c>
      <c r="R46" s="17">
        <v>0</v>
      </c>
    </row>
    <row r="47" spans="1:18" hidden="1" x14ac:dyDescent="0.2">
      <c r="B47" s="6" t="s">
        <v>390</v>
      </c>
      <c r="D47" s="17"/>
      <c r="E47" s="17"/>
      <c r="F47" s="17"/>
      <c r="G47" s="17"/>
      <c r="H47" s="105"/>
      <c r="I47" s="113"/>
      <c r="J47" s="17"/>
      <c r="M47" s="28"/>
      <c r="N47" s="17"/>
      <c r="O47" s="17"/>
      <c r="P47" s="17"/>
      <c r="Q47" s="17"/>
      <c r="R47" s="17"/>
    </row>
    <row r="48" spans="1:18" hidden="1" x14ac:dyDescent="0.2">
      <c r="A48" s="19">
        <f>A46+1</f>
        <v>30</v>
      </c>
      <c r="B48" s="106" t="s">
        <v>193</v>
      </c>
      <c r="D48" s="17">
        <v>0</v>
      </c>
      <c r="I48" s="28"/>
      <c r="J48" s="17">
        <f t="shared" si="12"/>
        <v>0</v>
      </c>
      <c r="L48" s="19" t="s">
        <v>441</v>
      </c>
      <c r="M48" s="28"/>
      <c r="N48" s="17">
        <v>0</v>
      </c>
      <c r="O48" s="17">
        <v>0</v>
      </c>
      <c r="P48" s="17">
        <v>0</v>
      </c>
      <c r="Q48" s="17">
        <v>0</v>
      </c>
      <c r="R48" s="17">
        <v>0</v>
      </c>
    </row>
    <row r="49" spans="1:18" hidden="1" x14ac:dyDescent="0.2">
      <c r="A49" s="19">
        <f t="shared" si="13"/>
        <v>31</v>
      </c>
      <c r="B49" s="106" t="s">
        <v>29</v>
      </c>
      <c r="D49" s="17">
        <v>0</v>
      </c>
      <c r="F49" s="17"/>
      <c r="I49" s="28"/>
      <c r="J49" s="17">
        <f t="shared" si="12"/>
        <v>0</v>
      </c>
      <c r="L49" s="19" t="s">
        <v>438</v>
      </c>
      <c r="M49" s="28"/>
      <c r="N49" s="17">
        <v>0</v>
      </c>
      <c r="O49" s="17">
        <v>0</v>
      </c>
      <c r="P49" s="17">
        <v>0</v>
      </c>
      <c r="Q49" s="17">
        <v>0</v>
      </c>
      <c r="R49" s="17">
        <v>0</v>
      </c>
    </row>
    <row r="50" spans="1:18" hidden="1" x14ac:dyDescent="0.2">
      <c r="A50" s="19">
        <f t="shared" si="13"/>
        <v>32</v>
      </c>
      <c r="B50" s="106" t="s">
        <v>191</v>
      </c>
      <c r="D50" s="17">
        <v>0</v>
      </c>
      <c r="I50" s="28"/>
      <c r="J50" s="17">
        <f t="shared" si="12"/>
        <v>0</v>
      </c>
      <c r="L50" s="19" t="s">
        <v>443</v>
      </c>
      <c r="M50" s="28"/>
      <c r="N50" s="17">
        <v>0</v>
      </c>
      <c r="O50" s="17">
        <v>0</v>
      </c>
      <c r="P50" s="17">
        <v>0</v>
      </c>
      <c r="Q50" s="17">
        <v>0</v>
      </c>
      <c r="R50" s="17">
        <v>0</v>
      </c>
    </row>
    <row r="51" spans="1:18" hidden="1" x14ac:dyDescent="0.2">
      <c r="A51" s="19">
        <f t="shared" si="13"/>
        <v>33</v>
      </c>
      <c r="B51" s="6" t="s">
        <v>392</v>
      </c>
      <c r="D51" s="17">
        <v>0</v>
      </c>
      <c r="F51" s="17">
        <v>0</v>
      </c>
      <c r="I51" s="28"/>
      <c r="J51" s="17">
        <f t="shared" si="12"/>
        <v>0</v>
      </c>
      <c r="L51" s="19" t="s">
        <v>444</v>
      </c>
      <c r="M51" s="28"/>
      <c r="N51" s="17">
        <v>0</v>
      </c>
      <c r="O51" s="17">
        <v>0</v>
      </c>
      <c r="P51" s="17">
        <v>0</v>
      </c>
      <c r="Q51" s="17">
        <v>0</v>
      </c>
      <c r="R51" s="17">
        <v>0</v>
      </c>
    </row>
    <row r="52" spans="1:18" hidden="1" x14ac:dyDescent="0.2">
      <c r="A52" s="19">
        <f t="shared" si="13"/>
        <v>34</v>
      </c>
      <c r="B52" s="6" t="s">
        <v>393</v>
      </c>
      <c r="D52" s="36">
        <f>SUM(D37:D51)</f>
        <v>10.795706928649199</v>
      </c>
      <c r="F52" s="36">
        <f>SUM(F37:F51)</f>
        <v>0</v>
      </c>
      <c r="I52" s="28"/>
      <c r="J52" s="36">
        <f>SUM(J37:J51)</f>
        <v>10.795706928649199</v>
      </c>
      <c r="M52" s="28"/>
      <c r="N52" s="36">
        <f>SUM(N37:N51)</f>
        <v>10.795706928649199</v>
      </c>
      <c r="O52" s="36">
        <f t="shared" ref="O52:Q52" si="14">SUM(O37:O51)</f>
        <v>0</v>
      </c>
      <c r="P52" s="36">
        <f t="shared" si="14"/>
        <v>0</v>
      </c>
      <c r="Q52" s="36">
        <f t="shared" si="14"/>
        <v>0</v>
      </c>
      <c r="R52" s="36">
        <f t="shared" ref="R52" si="15">SUM(R37:R51)</f>
        <v>0</v>
      </c>
    </row>
    <row r="53" spans="1:18" x14ac:dyDescent="0.2">
      <c r="D53" s="35"/>
      <c r="I53" s="28"/>
      <c r="M53" s="28"/>
    </row>
    <row r="54" spans="1:18" ht="13.5" thickBot="1" x14ac:dyDescent="0.25">
      <c r="A54" s="19">
        <f>A34+1</f>
        <v>21</v>
      </c>
      <c r="B54" s="6" t="s">
        <v>445</v>
      </c>
      <c r="D54" s="39">
        <f>D17+D24+D34</f>
        <v>20656.12506591517</v>
      </c>
      <c r="F54" s="39">
        <f>F17+F24+F34</f>
        <v>9718.9252285762832</v>
      </c>
      <c r="I54" s="28"/>
      <c r="J54" s="39">
        <f>J17+J24+J34</f>
        <v>10937.199837338887</v>
      </c>
      <c r="M54" s="28"/>
      <c r="N54" s="39">
        <f>N17+N24+N34</f>
        <v>0</v>
      </c>
      <c r="O54" s="39">
        <f>O17+O24+O34</f>
        <v>20289.031301978397</v>
      </c>
      <c r="P54" s="39">
        <f>P17+P24+P34</f>
        <v>290.69312524995598</v>
      </c>
      <c r="Q54" s="39">
        <f>Q17+Q24+Q34</f>
        <v>76.400638686818198</v>
      </c>
      <c r="R54" s="39">
        <f>R17+R24+R34</f>
        <v>0</v>
      </c>
    </row>
    <row r="55" spans="1:18" ht="13.5" thickTop="1" x14ac:dyDescent="0.2">
      <c r="D55" s="35"/>
      <c r="N55" s="35"/>
      <c r="O55" s="35"/>
      <c r="R55" s="35"/>
    </row>
    <row r="57" spans="1:18" x14ac:dyDescent="0.2">
      <c r="A57" s="19" t="s">
        <v>395</v>
      </c>
    </row>
    <row r="58" spans="1:18" x14ac:dyDescent="0.2">
      <c r="A58" s="103" t="s">
        <v>396</v>
      </c>
      <c r="B58" s="6" t="s">
        <v>482</v>
      </c>
    </row>
  </sheetData>
  <mergeCells count="2">
    <mergeCell ref="A2:R2"/>
    <mergeCell ref="A3:R3"/>
  </mergeCells>
  <phoneticPr fontId="18" type="noConversion"/>
  <pageMargins left="0.7" right="0.7" top="0.75" bottom="0.75" header="0.3" footer="0.3"/>
  <pageSetup scale="58" orientation="landscape" r:id="rId1"/>
  <headerFooter>
    <oddHeader>&amp;R&amp;"Arial,Regular"&amp;10Filed: 2025-02-28
EB-2025-0064
Phase 3 Exhibit 7
Tab 3
Schedule 4
Attachment 10
Page 6 of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A551-1962-47A0-8543-F53057367AE2}">
  <dimension ref="A1:AI36"/>
  <sheetViews>
    <sheetView view="pageBreakPreview" zoomScale="70" zoomScaleNormal="85" zoomScaleSheetLayoutView="70" zoomScalePageLayoutView="85" workbookViewId="0">
      <selection activeCell="U22" sqref="U22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30" width="11.5703125" style="6" customWidth="1"/>
    <col min="31" max="31" width="10.85546875" style="6" bestFit="1" customWidth="1"/>
    <col min="32" max="16384" width="9.140625" style="6"/>
  </cols>
  <sheetData>
    <row r="1" spans="1:35" ht="48.6" customHeight="1" x14ac:dyDescent="0.2"/>
    <row r="2" spans="1:35" ht="14.4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S2" s="251" t="s">
        <v>0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1:35" ht="14.45" customHeight="1" x14ac:dyDescent="0.2">
      <c r="A3" s="251" t="s">
        <v>489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S3" s="251" t="s">
        <v>489</v>
      </c>
      <c r="T3" s="251"/>
      <c r="U3" s="251"/>
      <c r="V3" s="251"/>
      <c r="W3" s="251"/>
      <c r="X3" s="251"/>
      <c r="Y3" s="251"/>
      <c r="Z3" s="251"/>
      <c r="AA3" s="251"/>
      <c r="AB3" s="251"/>
      <c r="AC3" s="251"/>
    </row>
    <row r="5" spans="1:35" x14ac:dyDescent="0.2">
      <c r="D5" s="19" t="s">
        <v>328</v>
      </c>
    </row>
    <row r="6" spans="1:35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  <c r="AD6" s="19" t="s">
        <v>400</v>
      </c>
      <c r="AE6" s="19" t="s">
        <v>400</v>
      </c>
      <c r="AF6" s="19" t="s">
        <v>400</v>
      </c>
      <c r="AG6" s="19" t="s">
        <v>400</v>
      </c>
      <c r="AH6" s="19" t="s">
        <v>400</v>
      </c>
    </row>
    <row r="7" spans="1:35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02" t="s">
        <v>449</v>
      </c>
      <c r="AC7" s="18" t="s">
        <v>413</v>
      </c>
      <c r="AD7" s="18" t="s">
        <v>414</v>
      </c>
      <c r="AE7" s="18" t="s">
        <v>450</v>
      </c>
      <c r="AF7" s="18" t="s">
        <v>451</v>
      </c>
      <c r="AG7" s="18" t="s">
        <v>452</v>
      </c>
      <c r="AH7" s="18" t="s">
        <v>453</v>
      </c>
    </row>
    <row r="8" spans="1:35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S8" s="103" t="s">
        <v>68</v>
      </c>
      <c r="T8" s="103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 t="s">
        <v>79</v>
      </c>
      <c r="AE8" s="103" t="s">
        <v>456</v>
      </c>
      <c r="AF8" s="103" t="s">
        <v>457</v>
      </c>
      <c r="AG8" s="103" t="s">
        <v>458</v>
      </c>
      <c r="AH8" s="103" t="s">
        <v>459</v>
      </c>
    </row>
    <row r="10" spans="1:35" x14ac:dyDescent="0.2"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</row>
    <row r="11" spans="1:35" x14ac:dyDescent="0.2">
      <c r="B11" s="11" t="s">
        <v>432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5"/>
    </row>
    <row r="12" spans="1:35" x14ac:dyDescent="0.2">
      <c r="A12" s="19">
        <v>1</v>
      </c>
      <c r="B12" s="6" t="s">
        <v>380</v>
      </c>
      <c r="D12" s="17">
        <v>10709.990086266376</v>
      </c>
      <c r="E12" s="17">
        <v>0</v>
      </c>
      <c r="F12" s="17"/>
      <c r="G12" s="17"/>
      <c r="H12" s="17"/>
      <c r="I12" s="17"/>
      <c r="J12" s="17">
        <f>D12-F12</f>
        <v>10709.990086266376</v>
      </c>
      <c r="K12" s="17"/>
      <c r="L12" s="105" t="s">
        <v>433</v>
      </c>
      <c r="N12" s="17">
        <v>4311.5308396929458</v>
      </c>
      <c r="O12" s="17">
        <v>3064.1157688352655</v>
      </c>
      <c r="P12" s="17">
        <v>834.89573569200149</v>
      </c>
      <c r="Q12" s="17">
        <v>0</v>
      </c>
      <c r="R12" s="17">
        <v>0</v>
      </c>
      <c r="S12" s="17">
        <v>874.42074756147736</v>
      </c>
      <c r="T12" s="17">
        <v>0</v>
      </c>
      <c r="U12" s="17">
        <v>244.99286254091254</v>
      </c>
      <c r="V12" s="17">
        <v>0</v>
      </c>
      <c r="W12" s="17">
        <v>1161.3424829615801</v>
      </c>
      <c r="X12" s="17">
        <v>0</v>
      </c>
      <c r="Y12" s="17">
        <v>6.6628541994530721E-2</v>
      </c>
      <c r="Z12" s="17">
        <v>0.89551654911777867</v>
      </c>
      <c r="AA12" s="17">
        <v>0</v>
      </c>
      <c r="AB12" s="17">
        <v>10.793404878226456</v>
      </c>
      <c r="AC12" s="17">
        <v>83.135648605118192</v>
      </c>
      <c r="AD12" s="17">
        <v>123.80045040773639</v>
      </c>
      <c r="AE12" s="17">
        <v>0</v>
      </c>
      <c r="AF12" s="17">
        <v>0</v>
      </c>
      <c r="AG12" s="17">
        <v>0</v>
      </c>
      <c r="AH12" s="17">
        <v>0</v>
      </c>
      <c r="AI12" s="17"/>
    </row>
    <row r="13" spans="1:35" x14ac:dyDescent="0.2">
      <c r="A13" s="19">
        <f>A12+1</f>
        <v>2</v>
      </c>
      <c r="B13" s="6" t="s">
        <v>381</v>
      </c>
      <c r="D13" s="17">
        <v>0</v>
      </c>
      <c r="E13" s="17">
        <v>0</v>
      </c>
      <c r="F13" s="17"/>
      <c r="G13" s="17"/>
      <c r="H13" s="17"/>
      <c r="I13" s="17"/>
      <c r="J13" s="17">
        <f t="shared" ref="J13:J26" si="0">D13-F13</f>
        <v>0</v>
      </c>
      <c r="K13" s="17"/>
      <c r="L13" s="105" t="s">
        <v>434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</row>
    <row r="14" spans="1:35" x14ac:dyDescent="0.2">
      <c r="A14" s="19">
        <f t="shared" ref="A14:A27" si="1">A13+1</f>
        <v>3</v>
      </c>
      <c r="B14" s="6" t="s">
        <v>382</v>
      </c>
      <c r="D14" s="17">
        <v>0</v>
      </c>
      <c r="E14" s="17">
        <v>0</v>
      </c>
      <c r="F14" s="17"/>
      <c r="G14" s="17"/>
      <c r="H14" s="17"/>
      <c r="I14" s="17"/>
      <c r="J14" s="17">
        <f t="shared" si="0"/>
        <v>0</v>
      </c>
      <c r="K14" s="17"/>
      <c r="L14" s="105" t="s">
        <v>435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</row>
    <row r="15" spans="1:35" x14ac:dyDescent="0.2">
      <c r="B15" s="6" t="s">
        <v>383</v>
      </c>
      <c r="D15" s="17"/>
      <c r="E15" s="17"/>
      <c r="F15" s="17"/>
      <c r="G15" s="17"/>
      <c r="H15" s="17"/>
      <c r="I15" s="17"/>
      <c r="J15" s="17"/>
      <c r="K15" s="17"/>
      <c r="L15" s="10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">
      <c r="A16" s="19">
        <f>A14+1</f>
        <v>4</v>
      </c>
      <c r="B16" s="106" t="s">
        <v>384</v>
      </c>
      <c r="D16" s="17">
        <v>0</v>
      </c>
      <c r="E16" s="17">
        <v>0</v>
      </c>
      <c r="F16" s="17"/>
      <c r="G16" s="17"/>
      <c r="H16" s="17"/>
      <c r="I16" s="17"/>
      <c r="J16" s="17">
        <f t="shared" si="0"/>
        <v>0</v>
      </c>
      <c r="K16" s="17"/>
      <c r="L16" s="105" t="s">
        <v>436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/>
    </row>
    <row r="17" spans="1:35" x14ac:dyDescent="0.2">
      <c r="A17" s="19">
        <f t="shared" si="1"/>
        <v>5</v>
      </c>
      <c r="B17" s="106" t="s">
        <v>385</v>
      </c>
      <c r="D17" s="17">
        <v>0</v>
      </c>
      <c r="E17" s="17">
        <v>0</v>
      </c>
      <c r="F17" s="17"/>
      <c r="G17" s="17"/>
      <c r="H17" s="17"/>
      <c r="I17" s="17"/>
      <c r="J17" s="17">
        <f t="shared" si="0"/>
        <v>0</v>
      </c>
      <c r="K17" s="17"/>
      <c r="L17" s="105" t="s">
        <v>437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/>
    </row>
    <row r="18" spans="1:35" x14ac:dyDescent="0.2">
      <c r="A18" s="19">
        <f t="shared" si="1"/>
        <v>6</v>
      </c>
      <c r="B18" s="6" t="s">
        <v>386</v>
      </c>
      <c r="D18" s="17">
        <v>0</v>
      </c>
      <c r="E18" s="17">
        <v>0</v>
      </c>
      <c r="F18" s="17"/>
      <c r="G18" s="17"/>
      <c r="H18" s="17"/>
      <c r="I18" s="17"/>
      <c r="J18" s="17">
        <f t="shared" si="0"/>
        <v>0</v>
      </c>
      <c r="K18" s="17"/>
      <c r="L18" s="105" t="s">
        <v>438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/>
    </row>
    <row r="19" spans="1:35" x14ac:dyDescent="0.2">
      <c r="A19" s="19">
        <f t="shared" si="1"/>
        <v>7</v>
      </c>
      <c r="B19" s="6" t="s">
        <v>387</v>
      </c>
      <c r="D19" s="17">
        <v>0</v>
      </c>
      <c r="E19" s="17">
        <v>0</v>
      </c>
      <c r="F19" s="17"/>
      <c r="G19" s="17"/>
      <c r="H19" s="17"/>
      <c r="I19" s="17"/>
      <c r="J19" s="17">
        <f t="shared" si="0"/>
        <v>0</v>
      </c>
      <c r="K19" s="17"/>
      <c r="L19" s="105" t="s">
        <v>438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/>
    </row>
    <row r="20" spans="1:35" x14ac:dyDescent="0.2">
      <c r="A20" s="19">
        <f t="shared" si="1"/>
        <v>8</v>
      </c>
      <c r="B20" s="6" t="s">
        <v>388</v>
      </c>
      <c r="D20" s="17">
        <v>0</v>
      </c>
      <c r="E20" s="17">
        <v>0</v>
      </c>
      <c r="F20" s="17"/>
      <c r="G20" s="17"/>
      <c r="H20" s="17"/>
      <c r="I20" s="17"/>
      <c r="J20" s="17">
        <f t="shared" si="0"/>
        <v>0</v>
      </c>
      <c r="K20" s="17"/>
      <c r="L20" s="105" t="s">
        <v>439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/>
    </row>
    <row r="21" spans="1:35" x14ac:dyDescent="0.2">
      <c r="A21" s="19">
        <f t="shared" si="1"/>
        <v>9</v>
      </c>
      <c r="B21" s="6" t="s">
        <v>389</v>
      </c>
      <c r="D21" s="17">
        <v>0</v>
      </c>
      <c r="E21" s="17">
        <v>0</v>
      </c>
      <c r="F21" s="17"/>
      <c r="G21" s="17"/>
      <c r="H21" s="17"/>
      <c r="I21" s="17"/>
      <c r="J21" s="17">
        <f t="shared" si="0"/>
        <v>0</v>
      </c>
      <c r="K21" s="17"/>
      <c r="L21" s="105" t="s">
        <v>440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/>
    </row>
    <row r="22" spans="1:35" x14ac:dyDescent="0.2">
      <c r="B22" s="6" t="s">
        <v>390</v>
      </c>
      <c r="D22" s="17"/>
      <c r="E22" s="17"/>
      <c r="F22" s="17"/>
      <c r="G22" s="17"/>
      <c r="H22" s="17"/>
      <c r="I22" s="17"/>
      <c r="J22" s="17"/>
      <c r="K22" s="17"/>
      <c r="L22" s="10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">
      <c r="A23" s="19">
        <f>A21+1</f>
        <v>10</v>
      </c>
      <c r="B23" s="106" t="s">
        <v>193</v>
      </c>
      <c r="D23" s="17">
        <v>0</v>
      </c>
      <c r="F23" s="17"/>
      <c r="H23" s="17"/>
      <c r="J23" s="17">
        <f t="shared" si="0"/>
        <v>0</v>
      </c>
      <c r="L23" s="105" t="s">
        <v>441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/>
    </row>
    <row r="24" spans="1:35" x14ac:dyDescent="0.2">
      <c r="A24" s="19">
        <f t="shared" si="1"/>
        <v>11</v>
      </c>
      <c r="B24" s="106" t="s">
        <v>29</v>
      </c>
      <c r="D24" s="17">
        <v>0</v>
      </c>
      <c r="F24" s="17"/>
      <c r="H24" s="105"/>
      <c r="J24" s="17">
        <f t="shared" si="0"/>
        <v>0</v>
      </c>
      <c r="L24" s="105" t="s">
        <v>438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/>
    </row>
    <row r="25" spans="1:35" x14ac:dyDescent="0.2">
      <c r="A25" s="19">
        <f t="shared" si="1"/>
        <v>12</v>
      </c>
      <c r="B25" s="106" t="s">
        <v>191</v>
      </c>
      <c r="D25" s="17">
        <v>0</v>
      </c>
      <c r="F25" s="17"/>
      <c r="H25" s="17"/>
      <c r="J25" s="17">
        <f t="shared" si="0"/>
        <v>0</v>
      </c>
      <c r="L25" s="105" t="s">
        <v>443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/>
    </row>
    <row r="26" spans="1:35" x14ac:dyDescent="0.2">
      <c r="A26" s="19">
        <f t="shared" si="1"/>
        <v>13</v>
      </c>
      <c r="B26" s="6" t="s">
        <v>392</v>
      </c>
      <c r="D26" s="17">
        <v>18339.883386175716</v>
      </c>
      <c r="F26" s="17"/>
      <c r="H26" s="17"/>
      <c r="J26" s="17">
        <f t="shared" si="0"/>
        <v>18339.883386175716</v>
      </c>
      <c r="L26" s="105" t="s">
        <v>444</v>
      </c>
      <c r="N26" s="17">
        <v>6109.8494661285158</v>
      </c>
      <c r="O26" s="17">
        <v>4392.5097389534067</v>
      </c>
      <c r="P26" s="17">
        <v>1954.9221330666451</v>
      </c>
      <c r="Q26" s="17">
        <v>0</v>
      </c>
      <c r="R26" s="17">
        <v>0</v>
      </c>
      <c r="S26" s="17">
        <v>2627.2817462933135</v>
      </c>
      <c r="T26" s="17">
        <v>53.007592705368651</v>
      </c>
      <c r="U26" s="17">
        <v>617.33088121575406</v>
      </c>
      <c r="V26" s="17">
        <v>38.800320629607974</v>
      </c>
      <c r="W26" s="17">
        <v>1797.4627720549252</v>
      </c>
      <c r="X26" s="17">
        <v>42.169262887028175</v>
      </c>
      <c r="Y26" s="17">
        <v>316.87152660528955</v>
      </c>
      <c r="Z26" s="17">
        <v>36.645485513303541</v>
      </c>
      <c r="AA26" s="17">
        <v>0</v>
      </c>
      <c r="AB26" s="17">
        <v>0</v>
      </c>
      <c r="AC26" s="17">
        <v>186.4513882223481</v>
      </c>
      <c r="AD26" s="17">
        <v>166.5810719002061</v>
      </c>
      <c r="AE26" s="17">
        <v>0</v>
      </c>
      <c r="AF26" s="17">
        <v>0</v>
      </c>
      <c r="AG26" s="17">
        <v>0</v>
      </c>
      <c r="AH26" s="17">
        <v>0</v>
      </c>
      <c r="AI26" s="17"/>
    </row>
    <row r="27" spans="1:35" ht="13.5" thickBot="1" x14ac:dyDescent="0.25">
      <c r="A27" s="19">
        <f t="shared" si="1"/>
        <v>14</v>
      </c>
      <c r="B27" s="6" t="s">
        <v>393</v>
      </c>
      <c r="D27" s="139">
        <f>SUM(D12:D26)</f>
        <v>29049.873472442094</v>
      </c>
      <c r="F27" s="139">
        <f>SUM(F12:F26)</f>
        <v>0</v>
      </c>
      <c r="J27" s="139">
        <f>SUM(J12:J26)</f>
        <v>29049.873472442094</v>
      </c>
      <c r="N27" s="139">
        <f t="shared" ref="N27:AC27" si="2">SUM(N12:N26)</f>
        <v>10421.380305821462</v>
      </c>
      <c r="O27" s="139">
        <f t="shared" si="2"/>
        <v>7456.6255077886726</v>
      </c>
      <c r="P27" s="139">
        <f t="shared" si="2"/>
        <v>2789.8178687586465</v>
      </c>
      <c r="Q27" s="139">
        <f t="shared" si="2"/>
        <v>0</v>
      </c>
      <c r="R27" s="139">
        <f t="shared" si="2"/>
        <v>0</v>
      </c>
      <c r="S27" s="139">
        <f t="shared" si="2"/>
        <v>3501.7024938547911</v>
      </c>
      <c r="T27" s="139">
        <f t="shared" si="2"/>
        <v>53.007592705368651</v>
      </c>
      <c r="U27" s="139">
        <f t="shared" si="2"/>
        <v>862.32374375666654</v>
      </c>
      <c r="V27" s="139">
        <f t="shared" si="2"/>
        <v>38.800320629607974</v>
      </c>
      <c r="W27" s="139">
        <f t="shared" si="2"/>
        <v>2958.8052550165053</v>
      </c>
      <c r="X27" s="139">
        <f t="shared" si="2"/>
        <v>42.169262887028175</v>
      </c>
      <c r="Y27" s="139">
        <f t="shared" si="2"/>
        <v>316.93815514728408</v>
      </c>
      <c r="Z27" s="139">
        <f t="shared" si="2"/>
        <v>37.54100206242132</v>
      </c>
      <c r="AA27" s="139">
        <f t="shared" si="2"/>
        <v>0</v>
      </c>
      <c r="AB27" s="139">
        <f t="shared" si="2"/>
        <v>10.793404878226456</v>
      </c>
      <c r="AC27" s="139">
        <f t="shared" si="2"/>
        <v>269.58703682746631</v>
      </c>
      <c r="AD27" s="139">
        <f>SUM(AD12:AD26)</f>
        <v>290.38152230794248</v>
      </c>
      <c r="AE27" s="139">
        <f t="shared" ref="AE27:AH27" si="3">SUM(AE12:AE26)</f>
        <v>0</v>
      </c>
      <c r="AF27" s="139">
        <f t="shared" si="3"/>
        <v>0</v>
      </c>
      <c r="AG27" s="139">
        <f t="shared" si="3"/>
        <v>0</v>
      </c>
      <c r="AH27" s="139">
        <f t="shared" si="3"/>
        <v>0</v>
      </c>
    </row>
    <row r="28" spans="1:35" ht="13.5" thickTop="1" x14ac:dyDescent="0.2">
      <c r="D28" s="35"/>
      <c r="AE28" s="35"/>
    </row>
    <row r="29" spans="1:35" x14ac:dyDescent="0.2">
      <c r="D29" s="35"/>
      <c r="F29" s="35"/>
      <c r="J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5" x14ac:dyDescent="0.2">
      <c r="D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5" x14ac:dyDescent="0.2"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</row>
    <row r="32" spans="1:35" x14ac:dyDescent="0.2"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</row>
    <row r="33" spans="4:34" x14ac:dyDescent="0.2">
      <c r="D33" s="35"/>
      <c r="F33" s="35"/>
      <c r="H33" s="35"/>
      <c r="J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F33" s="35"/>
      <c r="AG33" s="35"/>
      <c r="AH33" s="35"/>
    </row>
    <row r="34" spans="4:34" x14ac:dyDescent="0.2">
      <c r="N34" s="35"/>
    </row>
    <row r="36" spans="4:34" x14ac:dyDescent="0.2">
      <c r="N36" s="35"/>
    </row>
  </sheetData>
  <mergeCells count="4">
    <mergeCell ref="A2:P2"/>
    <mergeCell ref="S2:AC2"/>
    <mergeCell ref="A3:P3"/>
    <mergeCell ref="S3:AC3"/>
  </mergeCells>
  <printOptions horizontalCentered="1"/>
  <pageMargins left="0.7" right="0.7" top="0.75" bottom="0.75" header="0.3" footer="0.3"/>
  <pageSetup scale="50" orientation="landscape" r:id="rId1"/>
  <headerFooter differentFirst="1">
    <oddHeader>&amp;R&amp;"Arial,Regular"&amp;10Filed: 2025-02-28
EB-2025-0064
Phase 3 Exhibit 7
Tab 3
Schedule 4
Attachment 10
Page 8 of 8</oddHeader>
    <firstHeader>&amp;R&amp;"Arial,Regular"&amp;10Filed: 2025-02-28
EB-2025-0064
Phase 3 Exhibit 7
Tab 3
Schedule 4
Attachment 10
Page 7 of 8</firstHeader>
  </headerFooter>
  <colBreaks count="1" manualBreakCount="1">
    <brk id="16" max="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F2A9-2144-4A30-B598-ED6E23D81AC2}">
  <dimension ref="A2:AG143"/>
  <sheetViews>
    <sheetView view="pageBreakPreview" topLeftCell="A40" zoomScale="80" zoomScaleNormal="80" zoomScaleSheetLayoutView="80" workbookViewId="0">
      <selection activeCell="Q85" sqref="Q85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43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6" width="9.140625" style="1"/>
    <col min="17" max="17" width="11.28515625" style="1" bestFit="1" customWidth="1"/>
    <col min="18" max="18" width="9.140625" style="1"/>
    <col min="19" max="19" width="11.28515625" style="1" bestFit="1" customWidth="1"/>
    <col min="20" max="23" width="11.28515625" style="1" customWidth="1"/>
    <col min="24" max="24" width="9.140625" style="1"/>
    <col min="25" max="25" width="14.7109375" style="1" bestFit="1" customWidth="1"/>
    <col min="26" max="26" width="9.140625" style="1"/>
    <col min="27" max="27" width="15.140625" style="1" bestFit="1" customWidth="1"/>
    <col min="28" max="28" width="1.7109375" style="1" customWidth="1"/>
    <col min="29" max="29" width="16.28515625" style="1" bestFit="1" customWidth="1"/>
    <col min="30" max="30" width="1.7109375" style="1" customWidth="1"/>
    <col min="31" max="31" width="17.28515625" style="1" bestFit="1" customWidth="1"/>
    <col min="32" max="32" width="1.7109375" style="1" customWidth="1"/>
    <col min="33" max="33" width="12.28515625" style="1" bestFit="1" customWidth="1"/>
    <col min="34" max="16384" width="9.140625" style="1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247" t="s">
        <v>0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</row>
    <row r="7" spans="1:33" ht="13.5" customHeight="1" x14ac:dyDescent="0.2">
      <c r="A7" s="247" t="s">
        <v>490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</row>
    <row r="8" spans="1:33" ht="13.5" customHeight="1" x14ac:dyDescent="0.2"/>
    <row r="9" spans="1:33" ht="13.5" customHeight="1" x14ac:dyDescent="0.2">
      <c r="A9" s="26" t="s">
        <v>3</v>
      </c>
      <c r="C9" s="26" t="s">
        <v>491</v>
      </c>
      <c r="D9" s="143"/>
      <c r="H9" s="26"/>
    </row>
    <row r="10" spans="1:33" ht="13.5" customHeight="1" x14ac:dyDescent="0.2">
      <c r="A10" s="107" t="s">
        <v>5</v>
      </c>
      <c r="C10" s="107" t="s">
        <v>88</v>
      </c>
      <c r="D10" s="144"/>
      <c r="F10" s="107" t="s">
        <v>81</v>
      </c>
      <c r="H10" s="107" t="s">
        <v>8</v>
      </c>
      <c r="J10" s="145" t="s">
        <v>9</v>
      </c>
      <c r="L10" s="107" t="s">
        <v>10</v>
      </c>
      <c r="N10" s="107" t="s">
        <v>11</v>
      </c>
    </row>
    <row r="11" spans="1:33" ht="13.5" customHeight="1" x14ac:dyDescent="0.2">
      <c r="C11" s="1"/>
      <c r="D11" s="143"/>
      <c r="F11" s="26" t="s">
        <v>64</v>
      </c>
      <c r="G11" s="26"/>
      <c r="H11" s="117" t="s">
        <v>13</v>
      </c>
      <c r="I11" s="26"/>
      <c r="J11" s="117" t="s">
        <v>14</v>
      </c>
      <c r="K11" s="26"/>
      <c r="L11" s="117" t="s">
        <v>15</v>
      </c>
      <c r="M11" s="26"/>
      <c r="N11" s="117" t="s">
        <v>16</v>
      </c>
    </row>
    <row r="12" spans="1:33" ht="13.5" customHeight="1" x14ac:dyDescent="0.2">
      <c r="C12" s="1"/>
      <c r="D12" s="143"/>
    </row>
    <row r="13" spans="1:33" customFormat="1" ht="13.5" customHeight="1" x14ac:dyDescent="0.25">
      <c r="A13" s="26">
        <v>1</v>
      </c>
      <c r="B13" s="1"/>
      <c r="C13" s="19" t="s">
        <v>197</v>
      </c>
      <c r="D13" s="146" t="s">
        <v>492</v>
      </c>
      <c r="E13" s="147"/>
      <c r="F13" s="10">
        <f>SUM(H13:N13)</f>
        <v>5865.9645385754357</v>
      </c>
      <c r="G13" s="148"/>
      <c r="H13" s="10">
        <v>4758.6044086021757</v>
      </c>
      <c r="I13" s="38"/>
      <c r="J13" s="10">
        <v>0</v>
      </c>
      <c r="K13" s="149"/>
      <c r="L13" s="10">
        <v>0</v>
      </c>
      <c r="M13" s="149"/>
      <c r="N13" s="10">
        <v>1107.36012997326</v>
      </c>
      <c r="P13" s="150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customFormat="1" ht="13.5" customHeight="1" x14ac:dyDescent="0.25">
      <c r="A14" s="26">
        <f>A13+1</f>
        <v>2</v>
      </c>
      <c r="B14" s="1"/>
      <c r="C14" s="19"/>
      <c r="D14" s="146"/>
      <c r="E14" s="142"/>
      <c r="F14" s="142">
        <f>SUM(H14:N14)</f>
        <v>1</v>
      </c>
      <c r="G14" s="1"/>
      <c r="H14" s="142">
        <f>IFERROR(H13/$F13,0)</f>
        <v>0.81122283936578565</v>
      </c>
      <c r="I14" s="1"/>
      <c r="J14" s="47">
        <f>IFERROR(J13/$F13,0)</f>
        <v>0</v>
      </c>
      <c r="K14" s="1"/>
      <c r="L14" s="47">
        <f>IFERROR(L13/$F13,0)</f>
        <v>0</v>
      </c>
      <c r="M14" s="1"/>
      <c r="N14" s="47">
        <f>IFERROR(N13/$F13,0)</f>
        <v>0.18877716063421432</v>
      </c>
      <c r="P14" s="150"/>
      <c r="Q14" s="1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3.5" customHeight="1" x14ac:dyDescent="0.25">
      <c r="C15" s="6"/>
      <c r="D15" s="146"/>
      <c r="P15" s="150"/>
      <c r="Q15" s="6"/>
    </row>
    <row r="16" spans="1:33" customFormat="1" ht="13.5" customHeight="1" x14ac:dyDescent="0.25">
      <c r="A16" s="26">
        <f>A14+1</f>
        <v>3</v>
      </c>
      <c r="B16" s="1"/>
      <c r="C16" s="19" t="s">
        <v>187</v>
      </c>
      <c r="D16" s="146" t="s">
        <v>492</v>
      </c>
      <c r="E16" s="147"/>
      <c r="F16" s="10">
        <f>SUM(H16:N16)</f>
        <v>1708.3898809221498</v>
      </c>
      <c r="G16" s="148"/>
      <c r="H16" s="10">
        <v>1295.4715209674002</v>
      </c>
      <c r="I16" s="38"/>
      <c r="J16" s="10">
        <v>0</v>
      </c>
      <c r="K16" s="149"/>
      <c r="L16" s="10">
        <v>0</v>
      </c>
      <c r="M16" s="149"/>
      <c r="N16" s="10">
        <v>412.91835995474958</v>
      </c>
      <c r="P16" s="150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customFormat="1" ht="13.5" customHeight="1" x14ac:dyDescent="0.25">
      <c r="A17" s="26">
        <f>A16+1</f>
        <v>4</v>
      </c>
      <c r="B17" s="1"/>
      <c r="C17" s="19"/>
      <c r="D17" s="146"/>
      <c r="E17" s="142"/>
      <c r="F17" s="142">
        <f>SUM(H17:N17)</f>
        <v>1</v>
      </c>
      <c r="G17" s="1"/>
      <c r="H17" s="47">
        <f>IFERROR(H16/$F16,0)</f>
        <v>0.75829969226236249</v>
      </c>
      <c r="I17" s="1"/>
      <c r="J17" s="47">
        <f>IFERROR(J16/$F16,0)</f>
        <v>0</v>
      </c>
      <c r="K17" s="1"/>
      <c r="L17" s="47">
        <f>IFERROR(L16/$F16,0)</f>
        <v>0</v>
      </c>
      <c r="M17" s="1"/>
      <c r="N17" s="47">
        <f>IFERROR(N16/$F16,0)</f>
        <v>0.24170030773763754</v>
      </c>
      <c r="P17" s="150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13.5" customHeight="1" x14ac:dyDescent="0.25">
      <c r="A18" s="26"/>
      <c r="B18" s="1"/>
      <c r="C18" s="151"/>
      <c r="D18" s="152"/>
      <c r="P18" s="150"/>
      <c r="Q18" s="15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13.5" customHeight="1" x14ac:dyDescent="0.25">
      <c r="A19" s="26">
        <f>A17+1</f>
        <v>5</v>
      </c>
      <c r="B19" s="1"/>
      <c r="C19" s="19" t="s">
        <v>195</v>
      </c>
      <c r="D19" s="146" t="s">
        <v>492</v>
      </c>
      <c r="E19" s="147"/>
      <c r="F19" s="10">
        <f>SUM(H19:N19)</f>
        <v>2531.2823068200137</v>
      </c>
      <c r="G19" s="148"/>
      <c r="H19" s="10">
        <v>2104.1517941099964</v>
      </c>
      <c r="I19" s="38"/>
      <c r="J19" s="10">
        <v>0</v>
      </c>
      <c r="K19" s="149"/>
      <c r="L19" s="10">
        <v>0</v>
      </c>
      <c r="M19" s="149"/>
      <c r="N19" s="10">
        <v>427.13051271001717</v>
      </c>
      <c r="P19" s="150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13.5" customHeight="1" x14ac:dyDescent="0.25">
      <c r="A20" s="26">
        <f>A19+1</f>
        <v>6</v>
      </c>
      <c r="B20" s="1"/>
      <c r="C20" s="19"/>
      <c r="D20" s="146"/>
      <c r="E20" s="142"/>
      <c r="F20" s="142">
        <f>SUM(H20:N20)</f>
        <v>1</v>
      </c>
      <c r="G20" s="1"/>
      <c r="H20" s="142">
        <f>IFERROR(H19/$F19,0)</f>
        <v>0.83125923506864374</v>
      </c>
      <c r="I20" s="1"/>
      <c r="J20" s="47">
        <f>IFERROR(J19/$F19,0)</f>
        <v>0</v>
      </c>
      <c r="K20" s="1"/>
      <c r="L20" s="47">
        <f>IFERROR(L19/$F19,0)</f>
        <v>0</v>
      </c>
      <c r="M20" s="1"/>
      <c r="N20" s="47">
        <f>IFERROR(N19/$F19,0)</f>
        <v>0.16874076493135629</v>
      </c>
      <c r="P20" s="150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13.5" customHeight="1" x14ac:dyDescent="0.25">
      <c r="A21" s="26"/>
      <c r="B21" s="1"/>
      <c r="C21" s="151"/>
      <c r="D21" s="152"/>
      <c r="P21" s="150"/>
      <c r="Q21" s="15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25">
      <c r="A22" s="26">
        <f>A20+1</f>
        <v>7</v>
      </c>
      <c r="C22" s="19" t="s">
        <v>182</v>
      </c>
      <c r="D22" s="146" t="s">
        <v>492</v>
      </c>
      <c r="F22" s="10">
        <f>SUM(H22:N22)</f>
        <v>2940.7050695282501</v>
      </c>
      <c r="G22" s="148"/>
      <c r="H22" s="10">
        <v>2546.4739944630078</v>
      </c>
      <c r="I22" s="38"/>
      <c r="J22" s="10">
        <v>0</v>
      </c>
      <c r="K22" s="149"/>
      <c r="L22" s="10">
        <v>0</v>
      </c>
      <c r="M22" s="149"/>
      <c r="N22" s="10">
        <v>394.23107506524224</v>
      </c>
      <c r="P22" s="150"/>
      <c r="Q22" s="19"/>
    </row>
    <row r="23" spans="1:33" ht="13.5" customHeight="1" x14ac:dyDescent="0.25">
      <c r="A23" s="26">
        <f>A22+1</f>
        <v>8</v>
      </c>
      <c r="C23" s="19"/>
      <c r="D23" s="146"/>
      <c r="F23" s="142">
        <f>SUM(H23:N23)</f>
        <v>1</v>
      </c>
      <c r="H23" s="142">
        <f>IFERROR(H22/$F22,0)</f>
        <v>0.86593994782057992</v>
      </c>
      <c r="J23" s="47">
        <f>IFERROR(J22/$F22,0)</f>
        <v>0</v>
      </c>
      <c r="L23" s="47">
        <f>IFERROR(L22/$F22,0)</f>
        <v>0</v>
      </c>
      <c r="N23" s="47">
        <f>IFERROR(N22/$F22,0)</f>
        <v>0.13406005217942005</v>
      </c>
      <c r="P23" s="150"/>
      <c r="Q23" s="19"/>
    </row>
    <row r="24" spans="1:33" ht="13.5" customHeight="1" x14ac:dyDescent="0.25">
      <c r="C24" s="19"/>
      <c r="D24" s="146"/>
      <c r="P24" s="150"/>
      <c r="Q24" s="19"/>
    </row>
    <row r="25" spans="1:33" ht="13.5" customHeight="1" x14ac:dyDescent="0.25">
      <c r="A25" s="26">
        <f>A23+1</f>
        <v>9</v>
      </c>
      <c r="C25" s="19" t="s">
        <v>194</v>
      </c>
      <c r="D25" s="146" t="s">
        <v>492</v>
      </c>
      <c r="E25" s="147"/>
      <c r="F25" s="10">
        <f>SUM(H25:N25)</f>
        <v>10151.221525209376</v>
      </c>
      <c r="G25" s="148"/>
      <c r="H25" s="10">
        <v>10151.221525209376</v>
      </c>
      <c r="I25" s="38"/>
      <c r="J25" s="10">
        <v>0</v>
      </c>
      <c r="K25" s="149"/>
      <c r="L25" s="10">
        <v>0</v>
      </c>
      <c r="M25" s="149"/>
      <c r="N25" s="10">
        <v>0</v>
      </c>
      <c r="P25" s="150"/>
      <c r="Q25" s="19"/>
    </row>
    <row r="26" spans="1:33" ht="13.5" customHeight="1" x14ac:dyDescent="0.2">
      <c r="A26" s="26">
        <f>A25+1</f>
        <v>10</v>
      </c>
      <c r="C26" s="19"/>
      <c r="D26" s="146"/>
      <c r="E26" s="142"/>
      <c r="F26" s="142">
        <f>SUM(H26:N26)</f>
        <v>1</v>
      </c>
      <c r="H26" s="142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Q26" s="19"/>
    </row>
    <row r="27" spans="1:33" ht="13.5" customHeight="1" x14ac:dyDescent="0.2">
      <c r="C27" s="6"/>
      <c r="D27" s="146"/>
      <c r="Q27" s="6"/>
    </row>
    <row r="28" spans="1:33" ht="13.5" customHeight="1" x14ac:dyDescent="0.25">
      <c r="A28" s="26">
        <f>A26+1</f>
        <v>11</v>
      </c>
      <c r="C28" s="19" t="s">
        <v>156</v>
      </c>
      <c r="D28" s="146" t="s">
        <v>492</v>
      </c>
      <c r="F28" s="10">
        <f>SUM(H28:N28)</f>
        <v>24266.295497726831</v>
      </c>
      <c r="H28" s="10">
        <v>0</v>
      </c>
      <c r="I28" s="38"/>
      <c r="J28" s="10">
        <v>5732.3451400983267</v>
      </c>
      <c r="K28" s="149"/>
      <c r="L28" s="10">
        <v>18533.950357628506</v>
      </c>
      <c r="M28" s="149"/>
      <c r="N28" s="10">
        <v>0</v>
      </c>
      <c r="Q28" s="19"/>
    </row>
    <row r="29" spans="1:33" ht="13.5" customHeight="1" x14ac:dyDescent="0.2">
      <c r="A29" s="26">
        <f>A28+1</f>
        <v>12</v>
      </c>
      <c r="C29" s="19"/>
      <c r="D29" s="146"/>
      <c r="F29" s="142">
        <f>SUM(H29:N29)</f>
        <v>1</v>
      </c>
      <c r="H29" s="47">
        <f>IFERROR(H28/$F28,0)</f>
        <v>0</v>
      </c>
      <c r="J29" s="47">
        <f>IFERROR(J28/$F28,0)</f>
        <v>0.23622662720130932</v>
      </c>
      <c r="L29" s="47">
        <f>IFERROR(L28/$F28,0)</f>
        <v>0.76377337279869073</v>
      </c>
      <c r="N29" s="47">
        <f>IFERROR(N28/$F28,0)</f>
        <v>0</v>
      </c>
      <c r="Q29" s="19"/>
    </row>
    <row r="30" spans="1:33" ht="13.5" customHeight="1" x14ac:dyDescent="0.2">
      <c r="C30" s="6"/>
      <c r="D30" s="146"/>
      <c r="Q30" s="6"/>
    </row>
    <row r="31" spans="1:33" ht="13.5" customHeight="1" x14ac:dyDescent="0.25">
      <c r="A31" s="26">
        <f>A29+1</f>
        <v>13</v>
      </c>
      <c r="C31" s="19" t="s">
        <v>106</v>
      </c>
      <c r="D31" s="146" t="s">
        <v>492</v>
      </c>
      <c r="F31" s="10">
        <f>SUM(H31:N31)</f>
        <v>1791346.1557923509</v>
      </c>
      <c r="H31" s="10">
        <v>0</v>
      </c>
      <c r="I31" s="38"/>
      <c r="J31" s="10">
        <v>376124.00347801467</v>
      </c>
      <c r="K31" s="149"/>
      <c r="L31" s="10">
        <v>1377669.9119118378</v>
      </c>
      <c r="M31" s="149"/>
      <c r="N31" s="10">
        <v>37552.240402498588</v>
      </c>
      <c r="Q31" s="19"/>
    </row>
    <row r="32" spans="1:33" ht="13.5" customHeight="1" x14ac:dyDescent="0.2">
      <c r="A32" s="26">
        <f>A31+1</f>
        <v>14</v>
      </c>
      <c r="C32" s="19"/>
      <c r="D32" s="146"/>
      <c r="F32" s="142">
        <f>SUM(H32:N32)</f>
        <v>1.0000000000000002</v>
      </c>
      <c r="H32" s="47">
        <f>IFERROR(H31/$F31,0)</f>
        <v>0</v>
      </c>
      <c r="J32" s="47">
        <f>IFERROR(J31/$F31,0)</f>
        <v>0.20996723735488573</v>
      </c>
      <c r="L32" s="47">
        <f>IFERROR(L31/$F31,0)</f>
        <v>0.76906962256128819</v>
      </c>
      <c r="N32" s="47">
        <f>IFERROR(N31/$F31,0)</f>
        <v>2.0963140083826191E-2</v>
      </c>
      <c r="Q32" s="19"/>
    </row>
    <row r="33" spans="1:33" ht="13.5" customHeight="1" x14ac:dyDescent="0.2">
      <c r="C33" s="6"/>
      <c r="D33" s="146"/>
      <c r="Q33" s="6"/>
    </row>
    <row r="34" spans="1:33" ht="13.5" customHeight="1" x14ac:dyDescent="0.25">
      <c r="A34" s="26">
        <f>A32+1</f>
        <v>15</v>
      </c>
      <c r="C34" s="19" t="s">
        <v>126</v>
      </c>
      <c r="D34" s="146" t="s">
        <v>492</v>
      </c>
      <c r="F34" s="10">
        <f>SUM(H34:N34)</f>
        <v>-690225.13613837515</v>
      </c>
      <c r="H34" s="10">
        <v>0</v>
      </c>
      <c r="I34" s="38"/>
      <c r="J34" s="10">
        <v>-153844.17287634028</v>
      </c>
      <c r="K34" s="149"/>
      <c r="L34" s="10">
        <v>-529309.68232222274</v>
      </c>
      <c r="M34" s="149"/>
      <c r="N34" s="10">
        <v>-7071.2809398120917</v>
      </c>
      <c r="Q34" s="19"/>
    </row>
    <row r="35" spans="1:33" ht="13.5" customHeight="1" x14ac:dyDescent="0.2">
      <c r="A35" s="26">
        <f>A34+1</f>
        <v>16</v>
      </c>
      <c r="C35" s="19"/>
      <c r="D35" s="146"/>
      <c r="F35" s="142">
        <f>SUM(H35:N35)</f>
        <v>1</v>
      </c>
      <c r="H35" s="47">
        <f>IFERROR(H34/$F34,0)</f>
        <v>0</v>
      </c>
      <c r="J35" s="47">
        <f>IFERROR(J34/$F34,0)</f>
        <v>0.22288984393854047</v>
      </c>
      <c r="L35" s="47">
        <f>IFERROR(L34/$F34,0)</f>
        <v>0.76686526556185519</v>
      </c>
      <c r="N35" s="47">
        <f>IFERROR(N34/$F34,0)</f>
        <v>1.0244890499604253E-2</v>
      </c>
      <c r="Q35" s="19"/>
    </row>
    <row r="36" spans="1:33" ht="13.5" customHeight="1" x14ac:dyDescent="0.2">
      <c r="C36" s="6"/>
      <c r="D36" s="146"/>
      <c r="Q36" s="6"/>
    </row>
    <row r="37" spans="1:33" ht="13.5" customHeight="1" x14ac:dyDescent="0.25">
      <c r="A37" s="26">
        <f>A35+1</f>
        <v>17</v>
      </c>
      <c r="C37" s="19" t="s">
        <v>171</v>
      </c>
      <c r="D37" s="146" t="s">
        <v>492</v>
      </c>
      <c r="F37" s="136">
        <f>SUM(H37:N37)</f>
        <v>1</v>
      </c>
      <c r="G37" s="14"/>
      <c r="H37" s="10">
        <v>0</v>
      </c>
      <c r="I37" s="38"/>
      <c r="J37" s="10">
        <v>0.39326014506907819</v>
      </c>
      <c r="K37" s="149"/>
      <c r="L37" s="10">
        <v>0.60673985493092175</v>
      </c>
      <c r="M37" s="149"/>
      <c r="N37" s="10">
        <v>0</v>
      </c>
      <c r="Q37" s="19"/>
    </row>
    <row r="38" spans="1:33" ht="13.5" customHeight="1" x14ac:dyDescent="0.2">
      <c r="A38" s="26">
        <f>A37+1</f>
        <v>18</v>
      </c>
      <c r="C38" s="19"/>
      <c r="D38" s="146"/>
      <c r="F38" s="142">
        <f>SUM(H38:N38)</f>
        <v>1</v>
      </c>
      <c r="H38" s="47">
        <f>IFERROR(H37/$F37,0)</f>
        <v>0</v>
      </c>
      <c r="J38" s="47">
        <f>IFERROR(J37/$F37,0)</f>
        <v>0.39326014506907819</v>
      </c>
      <c r="L38" s="47">
        <f>IFERROR(L37/$F37,0)</f>
        <v>0.60673985493092175</v>
      </c>
      <c r="N38" s="47">
        <f>IFERROR(N37/$F37,0)</f>
        <v>0</v>
      </c>
      <c r="Q38" s="19"/>
    </row>
    <row r="39" spans="1:33" ht="13.5" customHeight="1" x14ac:dyDescent="0.2">
      <c r="C39" s="6"/>
      <c r="D39" s="146"/>
      <c r="Q39" s="6"/>
    </row>
    <row r="40" spans="1:33" ht="13.5" customHeight="1" x14ac:dyDescent="0.25">
      <c r="A40" s="26">
        <f>A38+1</f>
        <v>19</v>
      </c>
      <c r="C40" s="19" t="s">
        <v>144</v>
      </c>
      <c r="D40" s="146" t="s">
        <v>492</v>
      </c>
      <c r="F40" s="10">
        <f>SUM(H40:N40)</f>
        <v>672899.26923475764</v>
      </c>
      <c r="H40" s="10">
        <v>0</v>
      </c>
      <c r="I40" s="38"/>
      <c r="J40" s="10">
        <v>24853.346732706683</v>
      </c>
      <c r="K40" s="149"/>
      <c r="L40" s="10">
        <v>82421.141572556502</v>
      </c>
      <c r="M40" s="149"/>
      <c r="N40" s="10">
        <v>565624.78092949442</v>
      </c>
      <c r="Q40" s="19"/>
    </row>
    <row r="41" spans="1:33" ht="13.5" customHeight="1" x14ac:dyDescent="0.2">
      <c r="A41" s="26">
        <f>A40+1</f>
        <v>20</v>
      </c>
      <c r="C41" s="19"/>
      <c r="D41" s="146"/>
      <c r="F41" s="142">
        <f>SUM(H41:N41)</f>
        <v>1</v>
      </c>
      <c r="H41" s="47">
        <f>IFERROR(H40/$F40,0)</f>
        <v>0</v>
      </c>
      <c r="J41" s="47">
        <f>IFERROR(J40/$F40,0)</f>
        <v>3.6934720944147695E-2</v>
      </c>
      <c r="L41" s="47">
        <f>IFERROR(L40/$F40,0)</f>
        <v>0.12248659694085927</v>
      </c>
      <c r="N41" s="47">
        <f>IFERROR(N40/$F40,0)</f>
        <v>0.84057868211499298</v>
      </c>
      <c r="Q41" s="19"/>
      <c r="AC41" s="153"/>
    </row>
    <row r="42" spans="1:33" ht="13.5" customHeight="1" x14ac:dyDescent="0.2">
      <c r="C42" s="6"/>
      <c r="D42" s="146"/>
      <c r="F42" s="142"/>
      <c r="H42" s="47"/>
      <c r="J42" s="47"/>
      <c r="L42" s="47"/>
      <c r="N42" s="47"/>
      <c r="Q42" s="6"/>
    </row>
    <row r="43" spans="1:33" ht="13.5" customHeight="1" x14ac:dyDescent="0.25">
      <c r="A43" s="26">
        <f>A41+1</f>
        <v>21</v>
      </c>
      <c r="C43" s="19" t="s">
        <v>112</v>
      </c>
      <c r="D43" s="146" t="s">
        <v>493</v>
      </c>
      <c r="F43" s="10">
        <f>SUM(H43:N43)</f>
        <v>1</v>
      </c>
      <c r="G43" s="10"/>
      <c r="H43" s="10">
        <v>0</v>
      </c>
      <c r="I43" s="38"/>
      <c r="J43" s="10">
        <v>0</v>
      </c>
      <c r="K43" s="149"/>
      <c r="L43" s="10">
        <v>0</v>
      </c>
      <c r="M43" s="149"/>
      <c r="N43" s="10">
        <v>1</v>
      </c>
      <c r="Q43" s="19"/>
    </row>
    <row r="44" spans="1:33" ht="13.5" customHeight="1" x14ac:dyDescent="0.2">
      <c r="A44" s="26">
        <f>A43+1</f>
        <v>22</v>
      </c>
      <c r="C44" s="19"/>
      <c r="D44" s="146"/>
      <c r="F44" s="142">
        <f>SUM(H44:N44)</f>
        <v>1</v>
      </c>
      <c r="H44" s="47">
        <f>IFERROR(H43/$F43,0)</f>
        <v>0</v>
      </c>
      <c r="J44" s="47">
        <f>IFERROR(J43/$F43,0)</f>
        <v>0</v>
      </c>
      <c r="L44" s="47">
        <f>IFERROR(L43/$F43,0)</f>
        <v>0</v>
      </c>
      <c r="N44" s="47">
        <f>IFERROR(N43/$F43,0)</f>
        <v>1</v>
      </c>
      <c r="Q44" s="19"/>
    </row>
    <row r="45" spans="1:33" ht="13.5" customHeight="1" x14ac:dyDescent="0.2">
      <c r="C45" s="6"/>
      <c r="D45" s="146"/>
      <c r="Q45" s="6"/>
    </row>
    <row r="46" spans="1:33" ht="13.5" customHeight="1" x14ac:dyDescent="0.25">
      <c r="A46" s="26">
        <f>A44+1</f>
        <v>23</v>
      </c>
      <c r="C46" s="19" t="s">
        <v>154</v>
      </c>
      <c r="D46" s="146" t="s">
        <v>493</v>
      </c>
      <c r="F46" s="10">
        <f>SUM(H46:N46)</f>
        <v>1</v>
      </c>
      <c r="H46" s="10">
        <v>1</v>
      </c>
      <c r="I46" s="38"/>
      <c r="J46" s="10">
        <v>0</v>
      </c>
      <c r="K46" s="149"/>
      <c r="L46" s="10">
        <v>0</v>
      </c>
      <c r="M46" s="149"/>
      <c r="N46" s="10">
        <v>0</v>
      </c>
      <c r="Q46" s="19"/>
      <c r="AC46" s="154"/>
      <c r="AE46" s="154"/>
      <c r="AG46" s="154"/>
    </row>
    <row r="47" spans="1:33" ht="13.5" customHeight="1" x14ac:dyDescent="0.2">
      <c r="A47" s="26">
        <f>A46+1</f>
        <v>24</v>
      </c>
      <c r="C47" s="19"/>
      <c r="D47" s="146"/>
      <c r="F47" s="142">
        <f>SUM(H47:N47)</f>
        <v>1</v>
      </c>
      <c r="H47" s="47">
        <f>IFERROR(H46/$F46,0)</f>
        <v>1</v>
      </c>
      <c r="J47" s="47">
        <f>IFERROR(J46/$F46,0)</f>
        <v>0</v>
      </c>
      <c r="L47" s="47">
        <f>IFERROR(L46/$F46,0)</f>
        <v>0</v>
      </c>
      <c r="N47" s="47">
        <f>IFERROR(N46/$F46,0)</f>
        <v>0</v>
      </c>
      <c r="Q47" s="19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47" t="s">
        <v>0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</row>
    <row r="54" spans="1:17" ht="13.5" customHeight="1" x14ac:dyDescent="0.2">
      <c r="A54" s="247" t="s">
        <v>494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</row>
    <row r="55" spans="1:17" ht="13.5" customHeight="1" x14ac:dyDescent="0.2"/>
    <row r="56" spans="1:17" ht="13.5" customHeight="1" x14ac:dyDescent="0.2">
      <c r="A56" s="26" t="s">
        <v>3</v>
      </c>
      <c r="C56" s="26" t="s">
        <v>491</v>
      </c>
      <c r="D56" s="143"/>
      <c r="H56" s="26"/>
    </row>
    <row r="57" spans="1:17" ht="13.5" customHeight="1" x14ac:dyDescent="0.2">
      <c r="A57" s="107" t="s">
        <v>5</v>
      </c>
      <c r="C57" s="107" t="s">
        <v>88</v>
      </c>
      <c r="D57" s="144"/>
      <c r="F57" s="107" t="s">
        <v>81</v>
      </c>
      <c r="H57" s="107" t="s">
        <v>8</v>
      </c>
      <c r="J57" s="145" t="s">
        <v>9</v>
      </c>
      <c r="L57" s="107" t="s">
        <v>10</v>
      </c>
      <c r="N57" s="107" t="s">
        <v>11</v>
      </c>
    </row>
    <row r="58" spans="1:17" ht="13.5" customHeight="1" x14ac:dyDescent="0.2">
      <c r="C58" s="1"/>
      <c r="D58" s="143"/>
      <c r="F58" s="26" t="s">
        <v>64</v>
      </c>
      <c r="G58" s="26"/>
      <c r="H58" s="117" t="s">
        <v>13</v>
      </c>
      <c r="I58" s="26"/>
      <c r="J58" s="117" t="s">
        <v>14</v>
      </c>
      <c r="K58" s="26"/>
      <c r="L58" s="117" t="s">
        <v>15</v>
      </c>
      <c r="M58" s="26"/>
      <c r="N58" s="117" t="s">
        <v>16</v>
      </c>
    </row>
    <row r="59" spans="1:17" ht="13.5" customHeight="1" x14ac:dyDescent="0.2">
      <c r="C59" s="1"/>
      <c r="D59" s="143"/>
      <c r="F59" s="26"/>
      <c r="G59" s="26"/>
      <c r="H59" s="117"/>
      <c r="I59" s="26"/>
      <c r="J59" s="117"/>
      <c r="K59" s="26"/>
      <c r="L59" s="117"/>
      <c r="M59" s="26"/>
      <c r="N59" s="117"/>
    </row>
    <row r="60" spans="1:17" ht="13.5" customHeight="1" x14ac:dyDescent="0.2">
      <c r="A60" s="26">
        <f>A47+1</f>
        <v>25</v>
      </c>
      <c r="C60" s="19" t="s">
        <v>183</v>
      </c>
      <c r="D60" s="146" t="s">
        <v>492</v>
      </c>
      <c r="F60" s="10">
        <f>SUM(H60:N60)</f>
        <v>194713.51793516785</v>
      </c>
      <c r="G60" s="10"/>
      <c r="H60" s="10">
        <v>0</v>
      </c>
      <c r="I60" s="10"/>
      <c r="J60" s="10">
        <v>7271.6222767735126</v>
      </c>
      <c r="K60" s="10"/>
      <c r="L60" s="10">
        <v>17848.649151574664</v>
      </c>
      <c r="M60" s="10"/>
      <c r="N60" s="10">
        <v>169593.24650681968</v>
      </c>
      <c r="Q60" s="19"/>
    </row>
    <row r="61" spans="1:17" ht="13.5" customHeight="1" x14ac:dyDescent="0.2">
      <c r="A61" s="26">
        <f>A60+1</f>
        <v>26</v>
      </c>
      <c r="C61" s="19"/>
      <c r="D61" s="146"/>
      <c r="F61" s="142">
        <f>SUM(H61:N61)</f>
        <v>1</v>
      </c>
      <c r="H61" s="47">
        <f>IFERROR(H60/$F60,0)</f>
        <v>0</v>
      </c>
      <c r="J61" s="47">
        <f>IFERROR(J60/$F60,0)</f>
        <v>3.7345235985077753E-2</v>
      </c>
      <c r="L61" s="47">
        <f>IFERROR(L60/$F60,0)</f>
        <v>9.1666204487752007E-2</v>
      </c>
      <c r="N61" s="47">
        <f>IFERROR(N60/$F60,0)</f>
        <v>0.87098855952717025</v>
      </c>
      <c r="Q61" s="19"/>
    </row>
    <row r="62" spans="1:17" ht="13.5" customHeight="1" x14ac:dyDescent="0.2">
      <c r="C62" s="6"/>
      <c r="D62" s="146"/>
      <c r="Q62" s="6"/>
    </row>
    <row r="63" spans="1:17" ht="13.5" customHeight="1" x14ac:dyDescent="0.2">
      <c r="A63" s="26">
        <f>A61+1</f>
        <v>27</v>
      </c>
      <c r="C63" s="19" t="s">
        <v>119</v>
      </c>
      <c r="D63" s="146" t="s">
        <v>493</v>
      </c>
      <c r="F63" s="10">
        <f>SUM(H63:N63)</f>
        <v>100</v>
      </c>
      <c r="H63" s="136">
        <v>0</v>
      </c>
      <c r="I63" s="136"/>
      <c r="J63" s="136">
        <v>5.2395678364505018</v>
      </c>
      <c r="K63" s="136"/>
      <c r="L63" s="136">
        <v>12.341710778030496</v>
      </c>
      <c r="M63" s="136"/>
      <c r="N63" s="136">
        <v>82.418721385519007</v>
      </c>
      <c r="Q63" s="19"/>
    </row>
    <row r="64" spans="1:17" ht="13.5" customHeight="1" x14ac:dyDescent="0.2">
      <c r="A64" s="26">
        <f>A63+1</f>
        <v>28</v>
      </c>
      <c r="C64" s="19"/>
      <c r="D64" s="146"/>
      <c r="F64" s="142">
        <f>SUM(H64:N64)</f>
        <v>1</v>
      </c>
      <c r="H64" s="47">
        <f>IFERROR(H63/$F63,0)</f>
        <v>0</v>
      </c>
      <c r="J64" s="47">
        <f>IFERROR(J63/$F63,0)</f>
        <v>5.2395678364505018E-2</v>
      </c>
      <c r="L64" s="47">
        <f>IFERROR(L63/$F63,0)</f>
        <v>0.12341710778030496</v>
      </c>
      <c r="N64" s="47">
        <f>IFERROR(N63/$F63,0)</f>
        <v>0.82418721385519012</v>
      </c>
      <c r="Q64" s="19"/>
    </row>
    <row r="65" spans="1:17" ht="13.5" customHeight="1" x14ac:dyDescent="0.2">
      <c r="C65" s="6"/>
      <c r="D65" s="146"/>
      <c r="Q65" s="6"/>
    </row>
    <row r="66" spans="1:17" ht="13.5" customHeight="1" x14ac:dyDescent="0.2">
      <c r="A66" s="26">
        <f>A64+1</f>
        <v>29</v>
      </c>
      <c r="C66" s="19" t="s">
        <v>165</v>
      </c>
      <c r="D66" s="146" t="s">
        <v>492</v>
      </c>
      <c r="F66" s="10">
        <f>SUM(H66:N66)</f>
        <v>11889.66570427777</v>
      </c>
      <c r="H66" s="10">
        <v>0</v>
      </c>
      <c r="I66" s="10"/>
      <c r="J66" s="10">
        <v>0</v>
      </c>
      <c r="K66" s="10"/>
      <c r="L66" s="10">
        <v>1282.137342137049</v>
      </c>
      <c r="M66" s="10"/>
      <c r="N66" s="10">
        <v>10607.528362140722</v>
      </c>
      <c r="Q66" s="19"/>
    </row>
    <row r="67" spans="1:17" ht="13.5" customHeight="1" x14ac:dyDescent="0.2">
      <c r="A67" s="26">
        <f>A66+1</f>
        <v>30</v>
      </c>
      <c r="C67" s="19"/>
      <c r="D67" s="146"/>
      <c r="F67" s="142">
        <f>SUM(H67:N67)</f>
        <v>1</v>
      </c>
      <c r="H67" s="142">
        <f>IFERROR(H66/$F66,0)</f>
        <v>0</v>
      </c>
      <c r="J67" s="47">
        <f>IFERROR(J66/$F66,0)</f>
        <v>0</v>
      </c>
      <c r="L67" s="47">
        <f>IFERROR(L66/$F66,0)</f>
        <v>0.10783628186247073</v>
      </c>
      <c r="N67" s="47">
        <f>IFERROR(N66/$F66,0)</f>
        <v>0.89216371813752937</v>
      </c>
      <c r="Q67" s="19"/>
    </row>
    <row r="68" spans="1:17" ht="13.5" customHeight="1" x14ac:dyDescent="0.2">
      <c r="C68" s="1"/>
      <c r="D68" s="143"/>
    </row>
    <row r="69" spans="1:17" ht="13.5" customHeight="1" x14ac:dyDescent="0.2">
      <c r="A69" s="26">
        <f>A67+1</f>
        <v>31</v>
      </c>
      <c r="C69" s="19" t="s">
        <v>196</v>
      </c>
      <c r="D69" s="146" t="s">
        <v>493</v>
      </c>
      <c r="F69" s="10">
        <f>SUM(H69:N69)</f>
        <v>302587.37595488038</v>
      </c>
      <c r="H69" s="10">
        <v>0</v>
      </c>
      <c r="I69" s="10"/>
      <c r="J69" s="10">
        <v>18114.010056501615</v>
      </c>
      <c r="K69" s="10"/>
      <c r="L69" s="10">
        <v>21572.951217688635</v>
      </c>
      <c r="M69" s="10"/>
      <c r="N69" s="10">
        <v>262900.4146806901</v>
      </c>
      <c r="P69" s="110"/>
      <c r="Q69" s="19"/>
    </row>
    <row r="70" spans="1:17" ht="13.5" customHeight="1" x14ac:dyDescent="0.2">
      <c r="A70" s="26">
        <f>A69+1</f>
        <v>32</v>
      </c>
      <c r="C70" s="19"/>
      <c r="D70" s="146"/>
      <c r="F70" s="142">
        <f>SUM(H70:N70)</f>
        <v>0.99999999999999978</v>
      </c>
      <c r="H70" s="47">
        <f>IFERROR(H69/$F69,0)</f>
        <v>0</v>
      </c>
      <c r="J70" s="47">
        <f>IFERROR(J69/$F69,0)</f>
        <v>5.9863733572291009E-2</v>
      </c>
      <c r="L70" s="47">
        <f>IFERROR(L69/$F69,0)</f>
        <v>7.1294947945566095E-2</v>
      </c>
      <c r="N70" s="47">
        <f>IFERROR(N69/$F69,0)</f>
        <v>0.86884131848214274</v>
      </c>
      <c r="P70" s="110"/>
      <c r="Q70" s="19"/>
    </row>
    <row r="71" spans="1:17" ht="13.5" customHeight="1" x14ac:dyDescent="0.2">
      <c r="C71" s="6"/>
      <c r="D71" s="146"/>
      <c r="Q71" s="6"/>
    </row>
    <row r="72" spans="1:17" ht="13.5" customHeight="1" x14ac:dyDescent="0.2">
      <c r="A72" s="26">
        <f>A70+1</f>
        <v>33</v>
      </c>
      <c r="C72" s="19" t="s">
        <v>96</v>
      </c>
      <c r="D72" s="146" t="s">
        <v>492</v>
      </c>
      <c r="F72" s="10">
        <f>SUM(H72:N72)</f>
        <v>203561.2984920314</v>
      </c>
      <c r="H72" s="10">
        <v>0</v>
      </c>
      <c r="I72" s="10"/>
      <c r="J72" s="10">
        <v>13017.78562077151</v>
      </c>
      <c r="K72" s="10"/>
      <c r="L72" s="10">
        <v>79166.942309318154</v>
      </c>
      <c r="M72" s="10"/>
      <c r="N72" s="10">
        <v>111376.57056194174</v>
      </c>
      <c r="Q72" s="19"/>
    </row>
    <row r="73" spans="1:17" ht="13.5" customHeight="1" x14ac:dyDescent="0.2">
      <c r="A73" s="26">
        <f>A72+1</f>
        <v>34</v>
      </c>
      <c r="C73" s="19"/>
      <c r="D73" s="146"/>
      <c r="F73" s="142">
        <f>SUM(H73:N73)</f>
        <v>1</v>
      </c>
      <c r="H73" s="47">
        <f>IFERROR(H72/$F72,0)</f>
        <v>0</v>
      </c>
      <c r="J73" s="47">
        <f>IFERROR(J72/$F72,0)</f>
        <v>6.3950199361108434E-2</v>
      </c>
      <c r="L73" s="47">
        <f>IFERROR(L72/$F72,0)</f>
        <v>0.38890959576197248</v>
      </c>
      <c r="N73" s="47">
        <f>IFERROR(N72/$F72,0)</f>
        <v>0.54714020487691906</v>
      </c>
      <c r="Q73" s="19"/>
    </row>
    <row r="74" spans="1:17" ht="13.5" customHeight="1" x14ac:dyDescent="0.2">
      <c r="C74" s="6"/>
      <c r="D74" s="146"/>
      <c r="Q74" s="6"/>
    </row>
    <row r="75" spans="1:17" ht="13.5" customHeight="1" x14ac:dyDescent="0.2">
      <c r="A75" s="26">
        <f>A73+1</f>
        <v>35</v>
      </c>
      <c r="C75" s="19" t="s">
        <v>98</v>
      </c>
      <c r="D75" s="146" t="s">
        <v>492</v>
      </c>
      <c r="F75" s="10">
        <f>SUM(H75:N75)</f>
        <v>232661.74701999093</v>
      </c>
      <c r="H75" s="10">
        <v>0</v>
      </c>
      <c r="I75" s="10"/>
      <c r="J75" s="10">
        <v>74787.01496</v>
      </c>
      <c r="K75" s="10"/>
      <c r="L75" s="10">
        <v>66946.67524576078</v>
      </c>
      <c r="M75" s="10"/>
      <c r="N75" s="10">
        <v>90928.056814230149</v>
      </c>
      <c r="Q75" s="19"/>
    </row>
    <row r="76" spans="1:17" ht="13.5" customHeight="1" x14ac:dyDescent="0.2">
      <c r="A76" s="26">
        <f>A75+1</f>
        <v>36</v>
      </c>
      <c r="C76" s="19"/>
      <c r="D76" s="146"/>
      <c r="F76" s="142">
        <f>SUM(H76:N76)</f>
        <v>1</v>
      </c>
      <c r="H76" s="47">
        <f>IFERROR(H75/$F75,0)</f>
        <v>0</v>
      </c>
      <c r="J76" s="47">
        <f>IFERROR(J75/$F75,0)</f>
        <v>0.32144095846393733</v>
      </c>
      <c r="L76" s="47">
        <f>IFERROR(L75/$F75,0)</f>
        <v>0.28774251076180796</v>
      </c>
      <c r="N76" s="47">
        <f>IFERROR(N75/$F75,0)</f>
        <v>0.39081653077425471</v>
      </c>
      <c r="Q76" s="19"/>
    </row>
    <row r="77" spans="1:17" ht="13.5" customHeight="1" x14ac:dyDescent="0.2">
      <c r="C77" s="6"/>
      <c r="D77" s="146"/>
      <c r="Q77" s="6"/>
    </row>
    <row r="78" spans="1:17" ht="13.5" customHeight="1" x14ac:dyDescent="0.2">
      <c r="A78" s="26">
        <f>A76+1</f>
        <v>37</v>
      </c>
      <c r="C78" s="19" t="s">
        <v>122</v>
      </c>
      <c r="D78" s="146" t="s">
        <v>492</v>
      </c>
      <c r="F78" s="10">
        <f>SUM(H78:N78)</f>
        <v>-87329.187361001794</v>
      </c>
      <c r="H78" s="10">
        <v>0</v>
      </c>
      <c r="I78" s="10"/>
      <c r="J78" s="10">
        <v>-48713.415889674274</v>
      </c>
      <c r="K78" s="10"/>
      <c r="L78" s="10">
        <v>-17684.967853226444</v>
      </c>
      <c r="M78" s="10"/>
      <c r="N78" s="10">
        <v>-20930.803618101087</v>
      </c>
      <c r="Q78" s="19"/>
    </row>
    <row r="79" spans="1:17" ht="13.5" customHeight="1" x14ac:dyDescent="0.2">
      <c r="A79" s="26">
        <f>A78+1</f>
        <v>38</v>
      </c>
      <c r="C79" s="19"/>
      <c r="D79" s="146"/>
      <c r="F79" s="142">
        <f>SUM(H79:N79)</f>
        <v>1.0000000000000002</v>
      </c>
      <c r="H79" s="47">
        <f>IFERROR(H78/$F78,0)</f>
        <v>0</v>
      </c>
      <c r="J79" s="47">
        <f>IFERROR(J78/$F78,0)</f>
        <v>0.55781368591353697</v>
      </c>
      <c r="L79" s="47">
        <f>IFERROR(L78/$F78,0)</f>
        <v>0.20250924562162984</v>
      </c>
      <c r="N79" s="47">
        <f>IFERROR(N78/$F78,0)</f>
        <v>0.23967706846483336</v>
      </c>
      <c r="Q79" s="19"/>
    </row>
    <row r="80" spans="1:17" ht="13.5" customHeight="1" x14ac:dyDescent="0.2">
      <c r="C80" s="6"/>
      <c r="D80" s="146"/>
      <c r="Q80" s="6"/>
    </row>
    <row r="81" spans="1:17" ht="13.5" customHeight="1" x14ac:dyDescent="0.2">
      <c r="A81" s="26">
        <f>A79+1</f>
        <v>39</v>
      </c>
      <c r="C81" s="19" t="s">
        <v>116</v>
      </c>
      <c r="D81" s="146" t="s">
        <v>492</v>
      </c>
      <c r="F81" s="10">
        <f>SUM(H81:N81)</f>
        <v>48836.701068879993</v>
      </c>
      <c r="H81" s="10">
        <v>0</v>
      </c>
      <c r="I81" s="10"/>
      <c r="J81" s="10">
        <v>3243.4526964799998</v>
      </c>
      <c r="K81" s="10"/>
      <c r="L81" s="10">
        <v>29360.673046399999</v>
      </c>
      <c r="M81" s="10"/>
      <c r="N81" s="10">
        <v>16232.575325999998</v>
      </c>
      <c r="Q81" s="19"/>
    </row>
    <row r="82" spans="1:17" ht="13.5" customHeight="1" x14ac:dyDescent="0.2">
      <c r="A82" s="26">
        <f>A81+1</f>
        <v>40</v>
      </c>
      <c r="C82" s="19"/>
      <c r="D82" s="146"/>
      <c r="F82" s="142">
        <f>SUM(H82:N82)</f>
        <v>1</v>
      </c>
      <c r="H82" s="47">
        <f>IFERROR(H81/$F81,0)</f>
        <v>0</v>
      </c>
      <c r="J82" s="47">
        <f>IFERROR(J81/$F81,0)</f>
        <v>6.6414246365768786E-2</v>
      </c>
      <c r="L82" s="47">
        <f>IFERROR(L81/$F81,0)</f>
        <v>0.60120099031646879</v>
      </c>
      <c r="N82" s="47">
        <f>IFERROR(N81/$F81,0)</f>
        <v>0.33238476331776257</v>
      </c>
      <c r="Q82" s="19"/>
    </row>
    <row r="83" spans="1:17" ht="13.5" customHeight="1" x14ac:dyDescent="0.25">
      <c r="C83" s="6"/>
      <c r="D83" s="152"/>
      <c r="Q83" s="6"/>
    </row>
    <row r="84" spans="1:17" ht="13.5" customHeight="1" x14ac:dyDescent="0.2">
      <c r="A84" s="26">
        <f>A82+1</f>
        <v>41</v>
      </c>
      <c r="C84" s="19" t="s">
        <v>104</v>
      </c>
      <c r="D84" s="146" t="s">
        <v>492</v>
      </c>
      <c r="F84" s="10">
        <f>SUM(H84:N84)</f>
        <v>10785857.555032887</v>
      </c>
      <c r="H84" s="10">
        <v>0</v>
      </c>
      <c r="I84" s="10"/>
      <c r="J84" s="10">
        <v>0</v>
      </c>
      <c r="K84" s="10"/>
      <c r="L84" s="10">
        <v>1996976.7673333893</v>
      </c>
      <c r="M84" s="10"/>
      <c r="N84" s="10">
        <v>8788880.7876994964</v>
      </c>
      <c r="Q84" s="19"/>
    </row>
    <row r="85" spans="1:17" ht="13.5" customHeight="1" x14ac:dyDescent="0.2">
      <c r="A85" s="26">
        <f>A84+1</f>
        <v>42</v>
      </c>
      <c r="C85" s="19"/>
      <c r="D85" s="146"/>
      <c r="F85" s="142">
        <f>SUM(H85:N85)</f>
        <v>0.99999999999999989</v>
      </c>
      <c r="H85" s="47">
        <f>IFERROR(H84/$F84,0)</f>
        <v>0</v>
      </c>
      <c r="J85" s="47">
        <f>IFERROR(J84/$F84,0)</f>
        <v>0</v>
      </c>
      <c r="L85" s="47">
        <f>IFERROR(L84/$F84,0)</f>
        <v>0.18514770449583418</v>
      </c>
      <c r="N85" s="47">
        <f>IFERROR(N84/$F84,0)</f>
        <v>0.81485229550416571</v>
      </c>
      <c r="Q85" s="19"/>
    </row>
    <row r="86" spans="1:17" ht="13.5" customHeight="1" x14ac:dyDescent="0.2">
      <c r="C86" s="6"/>
      <c r="D86" s="146"/>
      <c r="Q86" s="6"/>
    </row>
    <row r="87" spans="1:17" ht="13.5" customHeight="1" x14ac:dyDescent="0.2">
      <c r="A87" s="26">
        <f>A85+1</f>
        <v>43</v>
      </c>
      <c r="C87" s="19" t="s">
        <v>125</v>
      </c>
      <c r="D87" s="146" t="s">
        <v>492</v>
      </c>
      <c r="F87" s="10">
        <f>SUM(H87:N87)</f>
        <v>-3864910.4766098866</v>
      </c>
      <c r="H87" s="10">
        <v>0</v>
      </c>
      <c r="I87" s="10"/>
      <c r="J87" s="10">
        <v>0</v>
      </c>
      <c r="K87" s="10"/>
      <c r="L87" s="10">
        <v>-700300.98840433965</v>
      </c>
      <c r="M87" s="10"/>
      <c r="N87" s="10">
        <v>-3164609.488205547</v>
      </c>
      <c r="Q87" s="19"/>
    </row>
    <row r="88" spans="1:17" ht="13.5" customHeight="1" x14ac:dyDescent="0.2">
      <c r="A88" s="26">
        <f>A87+1</f>
        <v>44</v>
      </c>
      <c r="C88" s="19"/>
      <c r="D88" s="146"/>
      <c r="F88" s="142">
        <f>SUM(H88:N88)</f>
        <v>1</v>
      </c>
      <c r="H88" s="47">
        <f>IFERROR(H87/$F87,0)</f>
        <v>0</v>
      </c>
      <c r="J88" s="47">
        <f>IFERROR(J87/$F87,0)</f>
        <v>0</v>
      </c>
      <c r="L88" s="47">
        <f>IFERROR(L87/$F87,0)</f>
        <v>0.1811946208437433</v>
      </c>
      <c r="N88" s="47">
        <f>IFERROR(N87/$F87,0)</f>
        <v>0.81880537915625673</v>
      </c>
      <c r="Q88" s="19"/>
    </row>
    <row r="89" spans="1:17" ht="13.5" customHeight="1" x14ac:dyDescent="0.2">
      <c r="C89" s="6"/>
      <c r="D89" s="146"/>
      <c r="Q89" s="6"/>
    </row>
    <row r="90" spans="1:17" ht="13.5" customHeight="1" x14ac:dyDescent="0.2">
      <c r="A90" s="26">
        <f>A88+1</f>
        <v>45</v>
      </c>
      <c r="C90" s="19" t="s">
        <v>102</v>
      </c>
      <c r="D90" s="146" t="s">
        <v>492</v>
      </c>
      <c r="F90" s="10">
        <f>SUM(H90:N90)</f>
        <v>1330757.548565086</v>
      </c>
      <c r="H90" s="10">
        <v>0</v>
      </c>
      <c r="I90" s="10"/>
      <c r="J90" s="10">
        <v>40301.815387977447</v>
      </c>
      <c r="K90" s="10"/>
      <c r="L90" s="10">
        <v>251233.18487320881</v>
      </c>
      <c r="M90" s="10"/>
      <c r="N90" s="10">
        <v>1039222.5483038996</v>
      </c>
      <c r="Q90" s="19"/>
    </row>
    <row r="91" spans="1:17" ht="13.5" customHeight="1" x14ac:dyDescent="0.2">
      <c r="A91" s="26">
        <f>A90+1</f>
        <v>46</v>
      </c>
      <c r="C91" s="19"/>
      <c r="D91" s="146"/>
      <c r="F91" s="142">
        <f>SUM(H91:N91)</f>
        <v>0.99999999999999989</v>
      </c>
      <c r="H91" s="47">
        <f>IFERROR(H90/$F90,0)</f>
        <v>0</v>
      </c>
      <c r="J91" s="47">
        <f>IFERROR(J90/$F90,0)</f>
        <v>3.0284867015358003E-2</v>
      </c>
      <c r="L91" s="47">
        <f>IFERROR(L90/$F90,0)</f>
        <v>0.18878959968636336</v>
      </c>
      <c r="N91" s="47">
        <f>IFERROR(N90/$F90,0)</f>
        <v>0.78092553329827852</v>
      </c>
      <c r="Q91" s="19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47" t="s">
        <v>0</v>
      </c>
      <c r="B97" s="247"/>
      <c r="C97" s="247"/>
      <c r="D97" s="247"/>
      <c r="E97" s="247"/>
      <c r="F97" s="247"/>
      <c r="G97" s="247"/>
      <c r="H97" s="247"/>
      <c r="I97" s="247"/>
      <c r="J97" s="247"/>
      <c r="K97" s="247"/>
      <c r="L97" s="247"/>
      <c r="M97" s="247"/>
      <c r="N97" s="247"/>
    </row>
    <row r="98" spans="1:17" ht="13.5" customHeight="1" x14ac:dyDescent="0.2">
      <c r="A98" s="247" t="s">
        <v>494</v>
      </c>
      <c r="B98" s="247"/>
      <c r="C98" s="247"/>
      <c r="D98" s="247"/>
      <c r="E98" s="247"/>
      <c r="F98" s="247"/>
      <c r="G98" s="247"/>
      <c r="H98" s="247"/>
      <c r="I98" s="247"/>
      <c r="J98" s="247"/>
      <c r="K98" s="247"/>
      <c r="L98" s="247"/>
      <c r="M98" s="247"/>
      <c r="N98" s="247"/>
    </row>
    <row r="99" spans="1:17" ht="13.5" customHeight="1" x14ac:dyDescent="0.2"/>
    <row r="100" spans="1:17" ht="13.5" customHeight="1" x14ac:dyDescent="0.2">
      <c r="A100" s="26" t="s">
        <v>3</v>
      </c>
      <c r="C100" s="26" t="s">
        <v>491</v>
      </c>
      <c r="D100" s="143"/>
      <c r="H100" s="26"/>
    </row>
    <row r="101" spans="1:17" ht="13.5" customHeight="1" x14ac:dyDescent="0.2">
      <c r="A101" s="107" t="s">
        <v>5</v>
      </c>
      <c r="C101" s="107" t="s">
        <v>88</v>
      </c>
      <c r="D101" s="144"/>
      <c r="F101" s="107" t="s">
        <v>81</v>
      </c>
      <c r="H101" s="107" t="s">
        <v>8</v>
      </c>
      <c r="J101" s="145" t="s">
        <v>9</v>
      </c>
      <c r="L101" s="107" t="s">
        <v>10</v>
      </c>
      <c r="N101" s="107" t="s">
        <v>11</v>
      </c>
    </row>
    <row r="102" spans="1:17" ht="13.5" customHeight="1" x14ac:dyDescent="0.2">
      <c r="C102" s="1"/>
      <c r="D102" s="143"/>
      <c r="F102" s="26" t="s">
        <v>64</v>
      </c>
      <c r="G102" s="26"/>
      <c r="H102" s="117" t="s">
        <v>13</v>
      </c>
      <c r="I102" s="26"/>
      <c r="J102" s="117" t="s">
        <v>14</v>
      </c>
      <c r="K102" s="26"/>
      <c r="L102" s="117" t="s">
        <v>15</v>
      </c>
      <c r="M102" s="26"/>
      <c r="N102" s="117" t="s">
        <v>16</v>
      </c>
    </row>
    <row r="103" spans="1:17" ht="13.5" customHeight="1" x14ac:dyDescent="0.2">
      <c r="C103" s="1"/>
      <c r="D103" s="143"/>
      <c r="F103" s="26"/>
      <c r="G103" s="26"/>
      <c r="H103" s="117"/>
      <c r="I103" s="26"/>
      <c r="J103" s="117"/>
      <c r="K103" s="26"/>
      <c r="L103" s="117"/>
      <c r="M103" s="26"/>
      <c r="N103" s="117"/>
    </row>
    <row r="104" spans="1:17" ht="13.5" customHeight="1" x14ac:dyDescent="0.2">
      <c r="A104" s="26">
        <f>A91+1</f>
        <v>47</v>
      </c>
      <c r="C104" s="19" t="s">
        <v>124</v>
      </c>
      <c r="D104" s="146" t="s">
        <v>492</v>
      </c>
      <c r="F104" s="10">
        <f>SUM(H104:N104)</f>
        <v>-493428.31677845947</v>
      </c>
      <c r="H104" s="10">
        <v>0</v>
      </c>
      <c r="I104" s="10"/>
      <c r="J104" s="10">
        <v>-30169.664755768776</v>
      </c>
      <c r="K104" s="10"/>
      <c r="L104" s="10">
        <v>-91934.117047230378</v>
      </c>
      <c r="N104" s="10">
        <v>-371324.53497546032</v>
      </c>
      <c r="Q104" s="19"/>
    </row>
    <row r="105" spans="1:17" ht="13.5" customHeight="1" x14ac:dyDescent="0.2">
      <c r="A105" s="26">
        <f>A104+1</f>
        <v>48</v>
      </c>
      <c r="C105" s="19"/>
      <c r="D105" s="146"/>
      <c r="F105" s="142">
        <f>SUM(H105:N105)</f>
        <v>1</v>
      </c>
      <c r="H105" s="47">
        <f>IFERROR(H104/$F104,0)</f>
        <v>0</v>
      </c>
      <c r="J105" s="47">
        <f>IFERROR(J104/$F104,0)</f>
        <v>6.1142953758193855E-2</v>
      </c>
      <c r="L105" s="47">
        <f>IFERROR(L104/$F104,0)</f>
        <v>0.18631706758837507</v>
      </c>
      <c r="N105" s="47">
        <f>IFERROR(N104/$F104,0)</f>
        <v>0.75253997865343114</v>
      </c>
      <c r="Q105" s="19"/>
    </row>
    <row r="106" spans="1:17" ht="13.5" customHeight="1" x14ac:dyDescent="0.2">
      <c r="C106" s="6"/>
      <c r="D106" s="146"/>
      <c r="Q106" s="6"/>
    </row>
    <row r="107" spans="1:17" ht="13.5" customHeight="1" x14ac:dyDescent="0.2">
      <c r="A107" s="26">
        <f>A105+1</f>
        <v>49</v>
      </c>
      <c r="C107" s="19" t="s">
        <v>134</v>
      </c>
      <c r="D107" s="146" t="s">
        <v>493</v>
      </c>
      <c r="F107" s="10">
        <f>SUM(H107:N107)</f>
        <v>15081377.38392988</v>
      </c>
      <c r="H107" s="10">
        <v>0</v>
      </c>
      <c r="I107" s="10"/>
      <c r="J107" s="10">
        <v>612488.18109155924</v>
      </c>
      <c r="K107" s="10"/>
      <c r="L107" s="10">
        <v>2617400.5591033897</v>
      </c>
      <c r="N107" s="10">
        <v>11851488.643734932</v>
      </c>
      <c r="Q107" s="19"/>
    </row>
    <row r="108" spans="1:17" ht="13.5" customHeight="1" x14ac:dyDescent="0.2">
      <c r="A108" s="26">
        <f>A107+1</f>
        <v>50</v>
      </c>
      <c r="C108" s="19"/>
      <c r="D108" s="146"/>
      <c r="F108" s="142">
        <f>SUM(H108:N108)</f>
        <v>1</v>
      </c>
      <c r="H108" s="47">
        <f>IFERROR(H107/$F107,0)</f>
        <v>0</v>
      </c>
      <c r="J108" s="47">
        <f>IFERROR(J107/$F107,0)</f>
        <v>4.0612217670794606E-2</v>
      </c>
      <c r="L108" s="47">
        <f>IFERROR(L107/$F107,0)</f>
        <v>0.17355182437728719</v>
      </c>
      <c r="N108" s="47">
        <f>IFERROR(N107/$F107,0)</f>
        <v>0.78583595795191818</v>
      </c>
      <c r="Q108" s="19"/>
    </row>
    <row r="109" spans="1:17" ht="13.5" customHeight="1" x14ac:dyDescent="0.2">
      <c r="C109" s="6"/>
      <c r="D109" s="146"/>
      <c r="Q109" s="6"/>
    </row>
    <row r="110" spans="1:17" ht="13.5" customHeight="1" x14ac:dyDescent="0.2">
      <c r="A110" s="26">
        <f>A108+1</f>
        <v>51</v>
      </c>
      <c r="B110" s="13"/>
      <c r="C110" s="19" t="s">
        <v>198</v>
      </c>
      <c r="D110" s="146" t="s">
        <v>493</v>
      </c>
      <c r="F110" s="10">
        <f>SUM(H110:N110)</f>
        <v>659905.15618078876</v>
      </c>
      <c r="H110" s="10">
        <v>0</v>
      </c>
      <c r="I110" s="10"/>
      <c r="J110" s="10">
        <v>42684.892213755382</v>
      </c>
      <c r="K110" s="10"/>
      <c r="L110" s="10">
        <v>47557.406264227742</v>
      </c>
      <c r="N110" s="10">
        <v>569662.85770280566</v>
      </c>
      <c r="Q110" s="19"/>
    </row>
    <row r="111" spans="1:17" ht="13.5" customHeight="1" x14ac:dyDescent="0.2">
      <c r="A111" s="26">
        <f>A110+1</f>
        <v>52</v>
      </c>
      <c r="C111" s="19"/>
      <c r="D111" s="146"/>
      <c r="F111" s="142">
        <f>SUM(H111:N111)</f>
        <v>1</v>
      </c>
      <c r="H111" s="47">
        <f>IFERROR(H110/$F110,0)</f>
        <v>0</v>
      </c>
      <c r="J111" s="47">
        <f>IFERROR(J110/$F110,0)</f>
        <v>6.4683374290928186E-2</v>
      </c>
      <c r="L111" s="47">
        <f>IFERROR(L110/$F110,0)</f>
        <v>7.2067032389119309E-2</v>
      </c>
      <c r="N111" s="47">
        <f>IFERROR(N110/$F110,0)</f>
        <v>0.86324959331995255</v>
      </c>
      <c r="Q111" s="19"/>
    </row>
    <row r="112" spans="1:17" ht="13.5" customHeight="1" x14ac:dyDescent="0.2">
      <c r="C112" s="6"/>
      <c r="D112" s="146"/>
      <c r="Q112" s="6"/>
    </row>
    <row r="113" spans="1:23" ht="13.5" customHeight="1" x14ac:dyDescent="0.2">
      <c r="A113" s="26">
        <f>A111+1</f>
        <v>53</v>
      </c>
      <c r="C113" s="19" t="s">
        <v>160</v>
      </c>
      <c r="D113" s="146" t="s">
        <v>492</v>
      </c>
      <c r="F113" s="10">
        <f>SUM(H113:N113)</f>
        <v>18719.620992596843</v>
      </c>
      <c r="H113" s="10">
        <v>0</v>
      </c>
      <c r="I113" s="10"/>
      <c r="J113" s="10">
        <v>1352.477336310033</v>
      </c>
      <c r="K113" s="10"/>
      <c r="L113" s="10">
        <v>5269.502984558193</v>
      </c>
      <c r="N113" s="10">
        <v>12097.640671728617</v>
      </c>
      <c r="Q113" s="19"/>
    </row>
    <row r="114" spans="1:23" ht="13.5" customHeight="1" x14ac:dyDescent="0.2">
      <c r="A114" s="26">
        <f>A113+1</f>
        <v>54</v>
      </c>
      <c r="C114" s="19"/>
      <c r="D114" s="146"/>
      <c r="F114" s="142">
        <f>SUM(H114:N114)</f>
        <v>1</v>
      </c>
      <c r="H114" s="142">
        <f>IFERROR(H113/$F113,0)</f>
        <v>0</v>
      </c>
      <c r="J114" s="47">
        <f>IFERROR(J113/$F113,0)</f>
        <v>7.2249183722517943E-2</v>
      </c>
      <c r="L114" s="47">
        <f>IFERROR(L113/$F113,0)</f>
        <v>0.28149624325418521</v>
      </c>
      <c r="N114" s="47">
        <f>IFERROR(N113/$F113,0)</f>
        <v>0.64625457302329681</v>
      </c>
      <c r="Q114" s="19"/>
    </row>
    <row r="115" spans="1:23" ht="13.5" customHeight="1" x14ac:dyDescent="0.2">
      <c r="C115" s="6"/>
      <c r="D115" s="146"/>
      <c r="Q115" s="6"/>
    </row>
    <row r="116" spans="1:23" ht="13.5" customHeight="1" x14ac:dyDescent="0.2">
      <c r="A116" s="26">
        <f>A114+1</f>
        <v>55</v>
      </c>
      <c r="C116" s="19" t="s">
        <v>150</v>
      </c>
      <c r="D116" s="146" t="s">
        <v>492</v>
      </c>
      <c r="F116" s="10">
        <f>SUM(H116:N116)</f>
        <v>118389.16895486812</v>
      </c>
      <c r="H116" s="10">
        <v>0</v>
      </c>
      <c r="I116" s="10"/>
      <c r="J116" s="10">
        <v>4084.6733599950676</v>
      </c>
      <c r="K116" s="10"/>
      <c r="L116" s="10">
        <v>24483.257915889248</v>
      </c>
      <c r="N116" s="10">
        <v>89821.237678983802</v>
      </c>
      <c r="Q116" s="19"/>
    </row>
    <row r="117" spans="1:23" ht="13.5" customHeight="1" x14ac:dyDescent="0.2">
      <c r="A117" s="26">
        <f>A116+1</f>
        <v>56</v>
      </c>
      <c r="C117" s="19"/>
      <c r="D117" s="146"/>
      <c r="F117" s="142">
        <f>SUM(H117:N117)</f>
        <v>1</v>
      </c>
      <c r="H117" s="47">
        <f>IFERROR(H116/$F116,0)</f>
        <v>0</v>
      </c>
      <c r="J117" s="47">
        <f>IFERROR(J116/$F116,0)</f>
        <v>3.4502086601792194E-2</v>
      </c>
      <c r="L117" s="47">
        <f>IFERROR(L116/$F116,0)</f>
        <v>0.20680319096777058</v>
      </c>
      <c r="N117" s="47">
        <f>IFERROR(N116/$F116,0)</f>
        <v>0.75869472243043723</v>
      </c>
      <c r="Q117" s="19"/>
    </row>
    <row r="118" spans="1:23" ht="13.5" customHeight="1" x14ac:dyDescent="0.25">
      <c r="C118" s="6"/>
      <c r="D118" s="152"/>
      <c r="Q118" s="6"/>
    </row>
    <row r="119" spans="1:23" ht="13.5" customHeight="1" x14ac:dyDescent="0.2">
      <c r="A119" s="26">
        <f>A117+1</f>
        <v>57</v>
      </c>
      <c r="C119" s="19" t="s">
        <v>148</v>
      </c>
      <c r="D119" s="146" t="s">
        <v>493</v>
      </c>
      <c r="F119" s="10">
        <f>SUM(H119:N119)</f>
        <v>15519249.032609718</v>
      </c>
      <c r="H119" s="10">
        <v>0</v>
      </c>
      <c r="I119" s="10"/>
      <c r="J119" s="10">
        <v>1128725.1756033166</v>
      </c>
      <c r="K119" s="10"/>
      <c r="L119" s="10">
        <v>2606329.5708189611</v>
      </c>
      <c r="N119" s="10">
        <v>11784194.28618744</v>
      </c>
      <c r="Q119" s="19"/>
    </row>
    <row r="120" spans="1:23" ht="13.5" customHeight="1" x14ac:dyDescent="0.2">
      <c r="A120" s="26">
        <f>A119+1</f>
        <v>58</v>
      </c>
      <c r="C120" s="19"/>
      <c r="D120" s="146"/>
      <c r="F120" s="142">
        <f>SUM(H120:N120)</f>
        <v>1</v>
      </c>
      <c r="H120" s="47">
        <f>IFERROR(H119/$F119,0)</f>
        <v>0</v>
      </c>
      <c r="J120" s="47">
        <f>IFERROR(J119/$F119,0)</f>
        <v>7.2730656826988885E-2</v>
      </c>
      <c r="L120" s="47">
        <f>IFERROR(L119/$F119,0)</f>
        <v>0.16794173257626246</v>
      </c>
      <c r="N120" s="47">
        <f>IFERROR(N119/$F119,0)</f>
        <v>0.75932761059674869</v>
      </c>
      <c r="Q120" s="19"/>
    </row>
    <row r="121" spans="1:23" ht="13.5" customHeight="1" x14ac:dyDescent="0.2">
      <c r="C121" s="6"/>
      <c r="D121" s="146"/>
      <c r="Q121" s="6"/>
    </row>
    <row r="122" spans="1:23" ht="13.5" customHeight="1" x14ac:dyDescent="0.2">
      <c r="A122" s="26">
        <f>A120+1</f>
        <v>59</v>
      </c>
      <c r="C122" s="19" t="s">
        <v>168</v>
      </c>
      <c r="D122" s="146" t="s">
        <v>493</v>
      </c>
      <c r="F122" s="10">
        <f>SUM(H122:N122)</f>
        <v>13187.390277739607</v>
      </c>
      <c r="H122" s="10">
        <v>0</v>
      </c>
      <c r="I122" s="10"/>
      <c r="J122" s="10">
        <v>10889.315564516064</v>
      </c>
      <c r="K122" s="10"/>
      <c r="L122" s="10">
        <v>2298.0747132235433</v>
      </c>
      <c r="N122" s="10">
        <v>0</v>
      </c>
      <c r="Q122" s="19"/>
    </row>
    <row r="123" spans="1:23" ht="13.5" customHeight="1" x14ac:dyDescent="0.2">
      <c r="A123" s="26">
        <f>A122+1</f>
        <v>60</v>
      </c>
      <c r="C123" s="155"/>
      <c r="D123" s="156"/>
      <c r="F123" s="142">
        <f>SUM(H123:N123)</f>
        <v>1</v>
      </c>
      <c r="H123" s="47">
        <f>IFERROR(H122/$F122,0)</f>
        <v>0</v>
      </c>
      <c r="J123" s="47">
        <f>IFERROR(J122/$F122,0)</f>
        <v>0.82573696047331624</v>
      </c>
      <c r="L123" s="47">
        <f>IFERROR(L122/$F122,0)</f>
        <v>0.17426303952668384</v>
      </c>
      <c r="N123" s="47">
        <f>IFERROR(N122/$F122,0)</f>
        <v>0</v>
      </c>
      <c r="Q123" s="155"/>
    </row>
    <row r="124" spans="1:23" ht="13.5" customHeight="1" x14ac:dyDescent="0.2">
      <c r="C124" s="155"/>
      <c r="D124" s="156"/>
      <c r="F124" s="142"/>
      <c r="H124" s="47"/>
      <c r="J124" s="47"/>
      <c r="L124" s="47"/>
      <c r="N124" s="47"/>
      <c r="Q124" s="155"/>
    </row>
    <row r="125" spans="1:23" ht="13.5" customHeight="1" x14ac:dyDescent="0.2">
      <c r="A125" s="26">
        <f>A123+1</f>
        <v>61</v>
      </c>
      <c r="C125" s="19" t="s">
        <v>108</v>
      </c>
      <c r="D125" s="146" t="s">
        <v>493</v>
      </c>
      <c r="F125" s="10">
        <f>SUM(H125:N125)</f>
        <v>1</v>
      </c>
      <c r="H125" s="10">
        <v>0</v>
      </c>
      <c r="I125" s="10"/>
      <c r="J125" s="10">
        <v>1</v>
      </c>
      <c r="K125" s="10"/>
      <c r="L125" s="10">
        <v>0</v>
      </c>
      <c r="N125" s="10">
        <v>0</v>
      </c>
      <c r="Q125" s="19"/>
      <c r="T125" s="14"/>
      <c r="U125" s="14"/>
      <c r="V125" s="14"/>
      <c r="W125" s="14"/>
    </row>
    <row r="126" spans="1:23" ht="13.5" customHeight="1" x14ac:dyDescent="0.2">
      <c r="A126" s="26">
        <f>A125+1</f>
        <v>62</v>
      </c>
      <c r="C126" s="19"/>
      <c r="D126" s="146"/>
      <c r="F126" s="142">
        <f>SUM(H126:N126)</f>
        <v>1</v>
      </c>
      <c r="H126" s="47">
        <f>IFERROR(H125/$F125,0)</f>
        <v>0</v>
      </c>
      <c r="J126" s="47">
        <f>IFERROR(J125/$F125,0)</f>
        <v>1</v>
      </c>
      <c r="L126" s="47">
        <f>IFERROR(L125/$F125,0)</f>
        <v>0</v>
      </c>
      <c r="N126" s="47">
        <f>IFERROR(N125/$F125,0)</f>
        <v>0</v>
      </c>
      <c r="Q126" s="19"/>
    </row>
    <row r="127" spans="1:23" ht="13.5" customHeight="1" x14ac:dyDescent="0.2">
      <c r="C127" s="6"/>
      <c r="D127" s="146"/>
      <c r="Q127" s="6"/>
    </row>
    <row r="128" spans="1:23" ht="13.5" customHeight="1" x14ac:dyDescent="0.2">
      <c r="A128" s="26">
        <f>A126+1</f>
        <v>63</v>
      </c>
      <c r="C128" s="19" t="s">
        <v>100</v>
      </c>
      <c r="D128" s="146" t="s">
        <v>492</v>
      </c>
      <c r="F128" s="10">
        <f>SUM(H128:N128)</f>
        <v>626100.87781287322</v>
      </c>
      <c r="H128" s="10">
        <v>0</v>
      </c>
      <c r="I128" s="10"/>
      <c r="J128" s="10">
        <v>79798.549934962299</v>
      </c>
      <c r="K128" s="10"/>
      <c r="L128" s="10">
        <v>211517.76996137522</v>
      </c>
      <c r="N128" s="10">
        <v>334784.5579165357</v>
      </c>
      <c r="Q128" s="19"/>
    </row>
    <row r="129" spans="1:17" ht="13.5" customHeight="1" x14ac:dyDescent="0.2">
      <c r="A129" s="26">
        <f>A128+1</f>
        <v>64</v>
      </c>
      <c r="C129" s="19"/>
      <c r="D129" s="146"/>
      <c r="F129" s="142">
        <f>SUM(H129:N129)</f>
        <v>1</v>
      </c>
      <c r="H129" s="47">
        <f>IFERROR(H128/$F128,0)</f>
        <v>0</v>
      </c>
      <c r="J129" s="47">
        <f>IFERROR(J128/$F128,0)</f>
        <v>0.12745318328528554</v>
      </c>
      <c r="L129" s="47">
        <f>IFERROR(L128/$F128,0)</f>
        <v>0.33783337071856478</v>
      </c>
      <c r="N129" s="47">
        <f>IFERROR(N128/$F128,0)</f>
        <v>0.53471344599614967</v>
      </c>
      <c r="Q129" s="19"/>
    </row>
    <row r="130" spans="1:17" ht="13.5" customHeight="1" x14ac:dyDescent="0.25">
      <c r="C130" s="6"/>
      <c r="D130" s="152"/>
      <c r="Q130" s="6"/>
    </row>
    <row r="131" spans="1:17" ht="13.5" customHeight="1" x14ac:dyDescent="0.2">
      <c r="A131" s="26">
        <f>A129+1</f>
        <v>65</v>
      </c>
      <c r="C131" s="19" t="s">
        <v>123</v>
      </c>
      <c r="D131" s="146" t="s">
        <v>492</v>
      </c>
      <c r="F131" s="10">
        <f>SUM(H131:N131)</f>
        <v>-215727.48722479556</v>
      </c>
      <c r="H131" s="10">
        <v>0</v>
      </c>
      <c r="I131" s="10"/>
      <c r="J131" s="10">
        <v>-30467.610982604227</v>
      </c>
      <c r="K131" s="10"/>
      <c r="L131" s="10">
        <v>-77738.765516644649</v>
      </c>
      <c r="N131" s="10">
        <v>-107521.11072554668</v>
      </c>
      <c r="Q131" s="19"/>
    </row>
    <row r="132" spans="1:17" ht="13.5" customHeight="1" x14ac:dyDescent="0.2">
      <c r="A132" s="26">
        <f>A131+1</f>
        <v>66</v>
      </c>
      <c r="C132" s="19"/>
      <c r="D132" s="146"/>
      <c r="F132" s="142">
        <f>SUM(H132:N132)</f>
        <v>1</v>
      </c>
      <c r="H132" s="47">
        <f>IFERROR(H131/$F131,0)</f>
        <v>0</v>
      </c>
      <c r="J132" s="47">
        <f>IFERROR(J131/$F131,0)</f>
        <v>0.14123193745290286</v>
      </c>
      <c r="L132" s="47">
        <f>IFERROR(L131/$F131,0)</f>
        <v>0.36035632972277726</v>
      </c>
      <c r="N132" s="47">
        <f>IFERROR(N131/$F131,0)</f>
        <v>0.49841173282431983</v>
      </c>
      <c r="Q132" s="19"/>
    </row>
    <row r="133" spans="1:17" ht="13.5" customHeight="1" x14ac:dyDescent="0.25">
      <c r="C133" s="6"/>
      <c r="D133" s="152"/>
      <c r="Q133" s="6"/>
    </row>
    <row r="134" spans="1:17" ht="13.5" customHeight="1" x14ac:dyDescent="0.2">
      <c r="A134" s="26">
        <f>A132+1</f>
        <v>67</v>
      </c>
      <c r="C134" s="19" t="s">
        <v>163</v>
      </c>
      <c r="D134" s="146" t="s">
        <v>493</v>
      </c>
      <c r="F134" s="10">
        <f>SUM(H134:N134)</f>
        <v>1</v>
      </c>
      <c r="H134" s="10">
        <v>0</v>
      </c>
      <c r="I134" s="10"/>
      <c r="J134" s="10">
        <v>0</v>
      </c>
      <c r="K134" s="10"/>
      <c r="L134" s="10">
        <v>1</v>
      </c>
      <c r="N134" s="10">
        <v>0</v>
      </c>
      <c r="Q134" s="19"/>
    </row>
    <row r="135" spans="1:17" ht="13.5" customHeight="1" x14ac:dyDescent="0.2">
      <c r="A135" s="26">
        <f>A134+1</f>
        <v>68</v>
      </c>
      <c r="C135" s="19"/>
      <c r="D135" s="146"/>
      <c r="F135" s="142">
        <f>SUM(H135:N135)</f>
        <v>1</v>
      </c>
      <c r="H135" s="47">
        <f>IFERROR(H134/$F134,0)</f>
        <v>0</v>
      </c>
      <c r="J135" s="47">
        <f>IFERROR(J134/$F134,0)</f>
        <v>0</v>
      </c>
      <c r="L135" s="47">
        <f>IFERROR(L134/$F134,0)</f>
        <v>1</v>
      </c>
      <c r="N135" s="47">
        <f>IFERROR(N134/$F134,0)</f>
        <v>0</v>
      </c>
      <c r="Q135" s="19"/>
    </row>
    <row r="136" spans="1:17" ht="13.5" customHeight="1" x14ac:dyDescent="0.2">
      <c r="C136" s="19"/>
      <c r="D136" s="146"/>
      <c r="F136" s="142"/>
      <c r="H136" s="47"/>
      <c r="J136" s="47"/>
      <c r="L136" s="47"/>
      <c r="N136" s="47"/>
      <c r="Q136" s="19"/>
    </row>
    <row r="137" spans="1:17" ht="13.5" customHeight="1" x14ac:dyDescent="0.2">
      <c r="A137" s="26">
        <f>A135+1</f>
        <v>69</v>
      </c>
      <c r="C137" s="19" t="s">
        <v>158</v>
      </c>
      <c r="D137" s="146" t="s">
        <v>492</v>
      </c>
      <c r="F137" s="10">
        <f>SUM(H137:N137)</f>
        <v>34752.332684064371</v>
      </c>
      <c r="H137" s="10">
        <v>0</v>
      </c>
      <c r="I137" s="10"/>
      <c r="J137" s="10">
        <v>7509.5099837752905</v>
      </c>
      <c r="K137" s="10"/>
      <c r="L137" s="10">
        <v>10628.237275639083</v>
      </c>
      <c r="N137" s="10">
        <v>16614.585424649998</v>
      </c>
      <c r="Q137" s="19"/>
    </row>
    <row r="138" spans="1:17" ht="13.5" customHeight="1" x14ac:dyDescent="0.2">
      <c r="A138" s="26">
        <f>A137+1</f>
        <v>70</v>
      </c>
      <c r="C138" s="19"/>
      <c r="D138" s="146"/>
      <c r="F138" s="142">
        <f>SUM(H138:N138)</f>
        <v>1</v>
      </c>
      <c r="H138" s="47">
        <f>IFERROR(H137/$F137,0)</f>
        <v>0</v>
      </c>
      <c r="J138" s="47">
        <f>IFERROR(J137/$F137,0)</f>
        <v>0.21608650135933938</v>
      </c>
      <c r="L138" s="47">
        <f>IFERROR(L137/$F137,0)</f>
        <v>0.30582802519361946</v>
      </c>
      <c r="N138" s="47">
        <f>IFERROR(N137/$F137,0)</f>
        <v>0.47808547344704116</v>
      </c>
    </row>
    <row r="139" spans="1:17" ht="13.5" customHeight="1" x14ac:dyDescent="0.2">
      <c r="C139" s="6"/>
      <c r="D139" s="146"/>
    </row>
    <row r="140" spans="1:17" ht="13.5" customHeight="1" x14ac:dyDescent="0.2">
      <c r="C140" s="19"/>
      <c r="D140" s="146"/>
      <c r="F140" s="142"/>
      <c r="H140" s="47"/>
      <c r="J140" s="47"/>
      <c r="L140" s="47"/>
      <c r="N140" s="47"/>
    </row>
    <row r="141" spans="1:17" ht="13.5" customHeight="1" x14ac:dyDescent="0.2">
      <c r="H141" s="10"/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2" right="0.7" top="0.75" bottom="0.75" header="0.3" footer="0.3"/>
  <pageSetup scale="79" fitToHeight="0" orientation="landscape" r:id="rId1"/>
  <headerFooter>
    <oddHeader>&amp;R&amp;"Arial,Regular"&amp;10Filed: 2025-02-28
EB-2025-0064
Phase 3 Exhibit 7
Tab 3
Schedule 4
Attachment 12
Page &amp;P of 22</oddHeader>
  </headerFooter>
  <rowBreaks count="2" manualBreakCount="2">
    <brk id="47" max="16383" man="1"/>
    <brk id="9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F0AF-50EE-4045-9650-2C01A89DDA3E}">
  <dimension ref="A6:R94"/>
  <sheetViews>
    <sheetView view="pageLayout" zoomScaleNormal="100" zoomScaleSheetLayoutView="80" workbookViewId="0">
      <selection activeCell="Q85" sqref="Q85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5" width="1.7109375" style="1" customWidth="1"/>
    <col min="16" max="16" width="13.7109375" style="1" customWidth="1"/>
    <col min="17" max="17" width="1.7109375" style="1" customWidth="1"/>
    <col min="18" max="18" width="13.7109375" style="1" customWidth="1"/>
    <col min="19" max="16384" width="9.140625" style="1"/>
  </cols>
  <sheetData>
    <row r="6" spans="1:18" ht="15" customHeight="1" x14ac:dyDescent="0.2">
      <c r="A6" s="247" t="s">
        <v>495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</row>
    <row r="7" spans="1:18" ht="15" customHeight="1" x14ac:dyDescent="0.2">
      <c r="A7" s="247" t="s">
        <v>496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</row>
    <row r="8" spans="1:18" x14ac:dyDescent="0.2"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</row>
    <row r="9" spans="1:18" x14ac:dyDescent="0.2">
      <c r="A9" s="26" t="s">
        <v>3</v>
      </c>
      <c r="C9" s="26" t="s">
        <v>8</v>
      </c>
      <c r="H9" s="26" t="s">
        <v>497</v>
      </c>
      <c r="I9" s="26"/>
      <c r="J9" s="19" t="s">
        <v>213</v>
      </c>
      <c r="K9" s="19"/>
      <c r="L9" s="19" t="s">
        <v>213</v>
      </c>
      <c r="M9" s="40"/>
      <c r="N9" s="19" t="s">
        <v>214</v>
      </c>
      <c r="O9" s="40"/>
      <c r="P9" s="26" t="s">
        <v>214</v>
      </c>
      <c r="Q9" s="26"/>
      <c r="R9" s="26"/>
    </row>
    <row r="10" spans="1:18" x14ac:dyDescent="0.2">
      <c r="A10" s="107" t="s">
        <v>5</v>
      </c>
      <c r="C10" s="107" t="s">
        <v>498</v>
      </c>
      <c r="D10" s="107"/>
      <c r="F10" s="107" t="s">
        <v>81</v>
      </c>
      <c r="H10" s="107" t="s">
        <v>499</v>
      </c>
      <c r="I10" s="26"/>
      <c r="J10" s="107" t="s">
        <v>217</v>
      </c>
      <c r="K10" s="26"/>
      <c r="L10" s="107" t="s">
        <v>216</v>
      </c>
      <c r="M10" s="26"/>
      <c r="N10" s="107" t="s">
        <v>218</v>
      </c>
      <c r="O10" s="26"/>
      <c r="P10" s="107" t="s">
        <v>216</v>
      </c>
      <c r="Q10" s="26"/>
      <c r="R10" s="107" t="s">
        <v>219</v>
      </c>
    </row>
    <row r="11" spans="1:18" x14ac:dyDescent="0.2">
      <c r="F11" s="26" t="s">
        <v>64</v>
      </c>
      <c r="G11" s="26"/>
      <c r="H11" s="117" t="s">
        <v>13</v>
      </c>
      <c r="I11" s="26"/>
      <c r="J11" s="117" t="s">
        <v>14</v>
      </c>
      <c r="K11" s="26"/>
      <c r="L11" s="117" t="s">
        <v>15</v>
      </c>
      <c r="M11" s="26"/>
      <c r="N11" s="117" t="s">
        <v>16</v>
      </c>
      <c r="P11" s="117" t="s">
        <v>65</v>
      </c>
      <c r="Q11" s="26"/>
      <c r="R11" s="117" t="s">
        <v>66</v>
      </c>
    </row>
    <row r="13" spans="1:18" x14ac:dyDescent="0.2">
      <c r="A13" s="26">
        <v>1</v>
      </c>
      <c r="C13" s="26" t="s">
        <v>226</v>
      </c>
      <c r="D13" s="146" t="s">
        <v>493</v>
      </c>
      <c r="F13" s="10">
        <f>SUM(H13:R13)</f>
        <v>1</v>
      </c>
      <c r="H13" s="10">
        <v>0</v>
      </c>
      <c r="I13" s="10"/>
      <c r="J13" s="10">
        <v>0</v>
      </c>
      <c r="K13" s="10"/>
      <c r="L13" s="10">
        <v>0</v>
      </c>
      <c r="M13" s="10"/>
      <c r="N13" s="10">
        <v>0</v>
      </c>
      <c r="O13" s="10"/>
      <c r="P13" s="10">
        <v>0</v>
      </c>
      <c r="R13" s="10">
        <v>1</v>
      </c>
    </row>
    <row r="14" spans="1:18" x14ac:dyDescent="0.2">
      <c r="A14" s="26">
        <f>A13+1</f>
        <v>2</v>
      </c>
      <c r="C14" s="26"/>
      <c r="D14" s="146"/>
      <c r="F14" s="47">
        <f>SUM(H14:R14)</f>
        <v>1</v>
      </c>
      <c r="H14" s="47">
        <f>H13/$F13</f>
        <v>0</v>
      </c>
      <c r="J14" s="47">
        <f>J13/$F13</f>
        <v>0</v>
      </c>
      <c r="K14" s="47"/>
      <c r="L14" s="47">
        <f>L13/$F13</f>
        <v>0</v>
      </c>
      <c r="N14" s="47">
        <f>N13/$F13</f>
        <v>0</v>
      </c>
      <c r="P14" s="47">
        <f>P13/$F13</f>
        <v>0</v>
      </c>
      <c r="R14" s="47">
        <f>R13/$F13</f>
        <v>1</v>
      </c>
    </row>
    <row r="15" spans="1:18" x14ac:dyDescent="0.2">
      <c r="D15" s="146"/>
    </row>
    <row r="16" spans="1:18" x14ac:dyDescent="0.2">
      <c r="A16" s="26">
        <f>A14+1</f>
        <v>3</v>
      </c>
      <c r="C16" s="26" t="s">
        <v>223</v>
      </c>
      <c r="D16" s="146" t="s">
        <v>492</v>
      </c>
      <c r="F16" s="10">
        <f>SUM(H16:R16)</f>
        <v>2247538.0139059885</v>
      </c>
      <c r="G16" s="10"/>
      <c r="H16" s="10">
        <v>1878311.1040714213</v>
      </c>
      <c r="I16" s="10"/>
      <c r="J16" s="10">
        <v>161486.41315728414</v>
      </c>
      <c r="K16" s="10"/>
      <c r="L16" s="10">
        <v>40328.527901042762</v>
      </c>
      <c r="M16" s="10"/>
      <c r="N16" s="10">
        <v>152523.42553920622</v>
      </c>
      <c r="O16" s="10"/>
      <c r="P16" s="10">
        <v>14888.543237034275</v>
      </c>
      <c r="R16" s="10">
        <v>0</v>
      </c>
    </row>
    <row r="17" spans="1:18" x14ac:dyDescent="0.2">
      <c r="A17" s="26">
        <f>A16+1</f>
        <v>4</v>
      </c>
      <c r="C17" s="26"/>
      <c r="D17" s="146"/>
      <c r="F17" s="47">
        <f>SUM(H17:R17)</f>
        <v>1.0000000000000002</v>
      </c>
      <c r="H17" s="47">
        <f>H16/$F16</f>
        <v>0.83571939270878493</v>
      </c>
      <c r="J17" s="47">
        <f>J16/$F16</f>
        <v>7.1850358996436936E-2</v>
      </c>
      <c r="K17" s="47"/>
      <c r="L17" s="47">
        <f>L16/$F16</f>
        <v>1.7943424160802492E-2</v>
      </c>
      <c r="N17" s="47">
        <f>N16/$F16</f>
        <v>6.7862445304823243E-2</v>
      </c>
      <c r="P17" s="47">
        <f>P16/$F16</f>
        <v>6.6243788291524943E-3</v>
      </c>
      <c r="R17" s="47">
        <f>R16/$F16</f>
        <v>0</v>
      </c>
    </row>
    <row r="18" spans="1:18" x14ac:dyDescent="0.2">
      <c r="D18" s="146"/>
    </row>
    <row r="19" spans="1:18" x14ac:dyDescent="0.2">
      <c r="A19" s="26">
        <f>A17+1</f>
        <v>5</v>
      </c>
      <c r="C19" s="26" t="s">
        <v>227</v>
      </c>
      <c r="D19" s="146" t="s">
        <v>493</v>
      </c>
      <c r="F19" s="10">
        <f>SUM(H19:R19)</f>
        <v>314009.83869649039</v>
      </c>
      <c r="H19" s="10">
        <v>0</v>
      </c>
      <c r="I19" s="10"/>
      <c r="J19" s="10">
        <v>161486.41315728414</v>
      </c>
      <c r="K19" s="10"/>
      <c r="L19" s="10">
        <v>0</v>
      </c>
      <c r="M19" s="10"/>
      <c r="N19" s="10">
        <v>152523.42553920622</v>
      </c>
      <c r="O19" s="10"/>
      <c r="P19" s="10">
        <v>0</v>
      </c>
      <c r="R19" s="10">
        <v>0</v>
      </c>
    </row>
    <row r="20" spans="1:18" x14ac:dyDescent="0.2">
      <c r="A20" s="26">
        <f>A19+1</f>
        <v>6</v>
      </c>
      <c r="C20" s="155"/>
      <c r="D20" s="146"/>
      <c r="F20" s="47">
        <f>SUM(H20:R20)</f>
        <v>0.99999999999999989</v>
      </c>
      <c r="H20" s="47">
        <f>H19/$F19</f>
        <v>0</v>
      </c>
      <c r="J20" s="47">
        <f>J19/$F19</f>
        <v>0.51427182609195432</v>
      </c>
      <c r="K20" s="47"/>
      <c r="L20" s="47">
        <f>L19/$F19</f>
        <v>0</v>
      </c>
      <c r="N20" s="47">
        <f>N19/$F19</f>
        <v>0.48572817390804557</v>
      </c>
      <c r="P20" s="47">
        <f>P19/$F19</f>
        <v>0</v>
      </c>
      <c r="R20" s="47">
        <f>R19/$F19</f>
        <v>0</v>
      </c>
    </row>
    <row r="94" spans="2:2" x14ac:dyDescent="0.2">
      <c r="B94" s="13"/>
    </row>
  </sheetData>
  <mergeCells count="3">
    <mergeCell ref="A6:R6"/>
    <mergeCell ref="A7:R7"/>
    <mergeCell ref="C8:R8"/>
  </mergeCells>
  <pageMargins left="0.7" right="0.7" top="0.75" bottom="0.75" header="0.3" footer="0.3"/>
  <pageSetup scale="80" firstPageNumber="4" fitToWidth="0" fitToHeight="0" orientation="landscape" useFirstPageNumber="1" r:id="rId1"/>
  <headerFooter>
    <oddHeader>&amp;R&amp;"Arial,Regular"&amp;10Filed: 2025-02-28
EB-2025-0064
Phase 3 Exhibit 7
Tab 3
Schedule 4
Attachment 12
Page &amp;P of 22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117D-305E-497A-B973-9BBB496810C1}">
  <dimension ref="A6:P106"/>
  <sheetViews>
    <sheetView view="pageBreakPreview" topLeftCell="A45" zoomScale="80" zoomScaleNormal="90" zoomScaleSheetLayoutView="80" zoomScalePageLayoutView="85" workbookViewId="0">
      <selection activeCell="Q85" sqref="Q85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26" width="9.140625" style="1"/>
    <col min="27" max="27" width="13.7109375" style="1" customWidth="1"/>
    <col min="28" max="28" width="1.7109375" style="1" customWidth="1"/>
    <col min="29" max="29" width="13.7109375" style="1" customWidth="1"/>
    <col min="30" max="30" width="1.7109375" style="1" customWidth="1"/>
    <col min="31" max="31" width="13.7109375" style="1" customWidth="1"/>
    <col min="32" max="32" width="1.7109375" style="1" customWidth="1"/>
    <col min="33" max="33" width="13.7109375" style="1" customWidth="1"/>
    <col min="34" max="16384" width="9.140625" style="1"/>
  </cols>
  <sheetData>
    <row r="6" spans="1:16" ht="15" customHeight="1" x14ac:dyDescent="0.2">
      <c r="A6" s="247" t="s">
        <v>0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</row>
    <row r="7" spans="1:16" ht="15" customHeight="1" x14ac:dyDescent="0.2">
      <c r="A7" s="247" t="s">
        <v>500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</row>
    <row r="9" spans="1:16" x14ac:dyDescent="0.2">
      <c r="A9" s="26" t="s">
        <v>3</v>
      </c>
      <c r="C9" s="26" t="s">
        <v>9</v>
      </c>
      <c r="H9" s="26"/>
      <c r="L9" s="26" t="s">
        <v>231</v>
      </c>
      <c r="N9" s="26" t="s">
        <v>9</v>
      </c>
    </row>
    <row r="10" spans="1:16" x14ac:dyDescent="0.2">
      <c r="A10" s="107" t="s">
        <v>5</v>
      </c>
      <c r="C10" s="107" t="s">
        <v>498</v>
      </c>
      <c r="D10" s="107"/>
      <c r="F10" s="107" t="s">
        <v>81</v>
      </c>
      <c r="H10" s="107" t="s">
        <v>232</v>
      </c>
      <c r="J10" s="145" t="s">
        <v>233</v>
      </c>
      <c r="L10" s="107" t="s">
        <v>234</v>
      </c>
      <c r="N10" s="107" t="s">
        <v>216</v>
      </c>
    </row>
    <row r="11" spans="1:16" x14ac:dyDescent="0.2">
      <c r="F11" s="26" t="s">
        <v>64</v>
      </c>
      <c r="G11" s="26"/>
      <c r="H11" s="117" t="s">
        <v>13</v>
      </c>
      <c r="I11" s="26"/>
      <c r="J11" s="117" t="s">
        <v>14</v>
      </c>
      <c r="K11" s="26"/>
      <c r="L11" s="117" t="s">
        <v>15</v>
      </c>
      <c r="M11" s="26"/>
      <c r="N11" s="117" t="s">
        <v>16</v>
      </c>
    </row>
    <row r="13" spans="1:16" x14ac:dyDescent="0.2">
      <c r="A13" s="26">
        <v>1</v>
      </c>
      <c r="C13" s="19" t="s">
        <v>239</v>
      </c>
      <c r="D13" s="146" t="s">
        <v>492</v>
      </c>
      <c r="F13" s="10">
        <f>SUM(H13:N13)</f>
        <v>30022.717863727081</v>
      </c>
      <c r="H13" s="10">
        <v>30022.717863727081</v>
      </c>
      <c r="I13" s="10"/>
      <c r="J13" s="10">
        <v>0</v>
      </c>
      <c r="K13" s="10"/>
      <c r="L13" s="10">
        <v>0</v>
      </c>
      <c r="M13" s="10"/>
      <c r="N13" s="10">
        <v>0</v>
      </c>
      <c r="P13" s="19"/>
    </row>
    <row r="14" spans="1:16" x14ac:dyDescent="0.2">
      <c r="A14" s="26">
        <f>A13+1</f>
        <v>2</v>
      </c>
      <c r="C14" s="19"/>
      <c r="D14" s="146"/>
      <c r="F14" s="47">
        <f>SUM(H14:N14)</f>
        <v>1</v>
      </c>
      <c r="H14" s="47">
        <f>IFERROR(H13/$F13,0)</f>
        <v>1</v>
      </c>
      <c r="J14" s="47">
        <f>IFERROR(J13/$F13,0)</f>
        <v>0</v>
      </c>
      <c r="L14" s="47">
        <f>IFERROR(L13/$F13,0)</f>
        <v>0</v>
      </c>
      <c r="N14" s="47">
        <f>IFERROR(N13/$F13,0)</f>
        <v>0</v>
      </c>
      <c r="P14" s="19"/>
    </row>
    <row r="15" spans="1:16" x14ac:dyDescent="0.2">
      <c r="C15" s="6"/>
      <c r="D15" s="6"/>
      <c r="P15" s="6"/>
    </row>
    <row r="16" spans="1:16" x14ac:dyDescent="0.2">
      <c r="A16" s="26">
        <f>A14+1</f>
        <v>3</v>
      </c>
      <c r="C16" s="19" t="s">
        <v>243</v>
      </c>
      <c r="D16" s="146" t="s">
        <v>492</v>
      </c>
      <c r="F16" s="10">
        <f>SUM(H16:N16)</f>
        <v>-17354.751934163171</v>
      </c>
      <c r="H16" s="10">
        <v>-17354.751934163171</v>
      </c>
      <c r="I16" s="10"/>
      <c r="J16" s="10">
        <v>0</v>
      </c>
      <c r="K16" s="10"/>
      <c r="L16" s="10">
        <v>0</v>
      </c>
      <c r="M16" s="10"/>
      <c r="N16" s="10">
        <v>0</v>
      </c>
      <c r="P16" s="19"/>
    </row>
    <row r="17" spans="1:16" x14ac:dyDescent="0.2">
      <c r="A17" s="26">
        <f>A16+1</f>
        <v>4</v>
      </c>
      <c r="C17" s="19"/>
      <c r="D17" s="146"/>
      <c r="F17" s="47">
        <f>SUM(H17:N17)</f>
        <v>1</v>
      </c>
      <c r="H17" s="47">
        <f>IFERROR(H16/$F16,0)</f>
        <v>1</v>
      </c>
      <c r="J17" s="47">
        <f>IFERROR(J16/$F16,0)</f>
        <v>0</v>
      </c>
      <c r="L17" s="47">
        <f>IFERROR(L16/$F16,0)</f>
        <v>0</v>
      </c>
      <c r="N17" s="47">
        <f>IFERROR(N16/$F16,0)</f>
        <v>0</v>
      </c>
      <c r="P17" s="19"/>
    </row>
    <row r="18" spans="1:16" x14ac:dyDescent="0.2">
      <c r="C18" s="6"/>
      <c r="D18" s="6"/>
      <c r="P18" s="6"/>
    </row>
    <row r="19" spans="1:16" x14ac:dyDescent="0.2">
      <c r="A19" s="26">
        <f>A17+1</f>
        <v>5</v>
      </c>
      <c r="C19" s="19" t="s">
        <v>235</v>
      </c>
      <c r="D19" s="146" t="s">
        <v>492</v>
      </c>
      <c r="F19" s="10">
        <f>SUM(H19:N19)</f>
        <v>7.3027000000000006</v>
      </c>
      <c r="H19" s="10">
        <v>7.3027000000000006</v>
      </c>
      <c r="I19" s="10"/>
      <c r="J19" s="10">
        <v>0</v>
      </c>
      <c r="K19" s="10"/>
      <c r="L19" s="10">
        <v>0</v>
      </c>
      <c r="M19" s="10"/>
      <c r="N19" s="10">
        <v>0</v>
      </c>
      <c r="P19" s="19"/>
    </row>
    <row r="20" spans="1:16" x14ac:dyDescent="0.2">
      <c r="A20" s="26">
        <f>A19+1</f>
        <v>6</v>
      </c>
      <c r="C20" s="19"/>
      <c r="D20" s="146"/>
      <c r="F20" s="47">
        <f>SUM(H20:N20)</f>
        <v>1</v>
      </c>
      <c r="H20" s="47">
        <f>IFERROR(H19/$F19,0)</f>
        <v>1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19"/>
    </row>
    <row r="21" spans="1:16" ht="15" x14ac:dyDescent="0.25">
      <c r="C21" s="151"/>
      <c r="D21" s="6"/>
      <c r="F21"/>
      <c r="P21" s="151"/>
    </row>
    <row r="22" spans="1:16" x14ac:dyDescent="0.2">
      <c r="A22" s="26">
        <f>A20+1</f>
        <v>7</v>
      </c>
      <c r="C22" s="19" t="s">
        <v>252</v>
      </c>
      <c r="D22" s="146" t="s">
        <v>493</v>
      </c>
      <c r="F22" s="10">
        <f>SUM(H22:N22)</f>
        <v>1640.1810497976596</v>
      </c>
      <c r="H22" s="10">
        <v>1640.1810497976596</v>
      </c>
      <c r="I22" s="10"/>
      <c r="J22" s="10">
        <v>0</v>
      </c>
      <c r="K22" s="10"/>
      <c r="L22" s="10">
        <v>0</v>
      </c>
      <c r="M22" s="10"/>
      <c r="N22" s="10">
        <v>0</v>
      </c>
      <c r="P22" s="19"/>
    </row>
    <row r="23" spans="1:16" x14ac:dyDescent="0.2">
      <c r="A23" s="26">
        <f>A22+1</f>
        <v>8</v>
      </c>
      <c r="C23" s="19"/>
      <c r="D23" s="6"/>
      <c r="F23" s="47">
        <f>SUM(H23:N23)</f>
        <v>1</v>
      </c>
      <c r="H23" s="47">
        <f>IFERROR(H22/$F22,0)</f>
        <v>1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19"/>
    </row>
    <row r="24" spans="1:16" x14ac:dyDescent="0.2">
      <c r="C24" s="6"/>
      <c r="D24" s="6"/>
      <c r="P24" s="6"/>
    </row>
    <row r="25" spans="1:16" x14ac:dyDescent="0.2">
      <c r="A25" s="26">
        <f>A23+1</f>
        <v>9</v>
      </c>
      <c r="C25" s="19" t="s">
        <v>238</v>
      </c>
      <c r="D25" s="146" t="s">
        <v>492</v>
      </c>
      <c r="F25" s="10">
        <f>SUM(H25:N25)</f>
        <v>9113.3284516697677</v>
      </c>
      <c r="H25" s="10">
        <v>9113.3284516697677</v>
      </c>
      <c r="I25" s="10"/>
      <c r="J25" s="10">
        <v>0</v>
      </c>
      <c r="K25" s="10"/>
      <c r="L25" s="10">
        <v>0</v>
      </c>
      <c r="M25" s="10"/>
      <c r="N25" s="10">
        <v>0</v>
      </c>
      <c r="P25" s="19"/>
    </row>
    <row r="26" spans="1:16" x14ac:dyDescent="0.2">
      <c r="A26" s="26">
        <f>A25+1</f>
        <v>10</v>
      </c>
      <c r="C26" s="19"/>
      <c r="D26" s="146"/>
      <c r="F26" s="47">
        <f>SUM(H26:N26)</f>
        <v>1</v>
      </c>
      <c r="H26" s="47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P26" s="19"/>
    </row>
    <row r="27" spans="1:16" x14ac:dyDescent="0.2">
      <c r="C27" s="6"/>
      <c r="D27" s="6"/>
      <c r="P27" s="6"/>
    </row>
    <row r="28" spans="1:16" x14ac:dyDescent="0.2">
      <c r="A28" s="26">
        <f>A26+1</f>
        <v>11</v>
      </c>
      <c r="C28" s="19" t="s">
        <v>242</v>
      </c>
      <c r="D28" s="146" t="s">
        <v>492</v>
      </c>
      <c r="F28" s="10">
        <f>SUM(H28:N28)</f>
        <v>-2950.0008695332904</v>
      </c>
      <c r="H28" s="10">
        <v>-2950.0008695332904</v>
      </c>
      <c r="I28" s="10"/>
      <c r="J28" s="10">
        <v>0</v>
      </c>
      <c r="K28" s="10"/>
      <c r="L28" s="10">
        <v>0</v>
      </c>
      <c r="M28" s="10"/>
      <c r="N28" s="10">
        <v>0</v>
      </c>
      <c r="P28" s="19"/>
    </row>
    <row r="29" spans="1:16" x14ac:dyDescent="0.2">
      <c r="A29" s="26">
        <f>A28+1</f>
        <v>12</v>
      </c>
      <c r="C29" s="19"/>
      <c r="D29" s="146"/>
      <c r="F29" s="47">
        <f>SUM(H29:N29)</f>
        <v>1</v>
      </c>
      <c r="H29" s="47">
        <f>IFERROR(H28/$F28,0)</f>
        <v>1</v>
      </c>
      <c r="J29" s="47">
        <f>IFERROR(J28/$F28,0)</f>
        <v>0</v>
      </c>
      <c r="L29" s="47">
        <f>IFERROR(L28/$F28,0)</f>
        <v>0</v>
      </c>
      <c r="N29" s="47">
        <f>IFERROR(N28/$F28,0)</f>
        <v>0</v>
      </c>
      <c r="P29" s="19"/>
    </row>
    <row r="30" spans="1:16" x14ac:dyDescent="0.2">
      <c r="C30" s="6"/>
      <c r="D30" s="6"/>
      <c r="P30" s="6"/>
    </row>
    <row r="31" spans="1:16" x14ac:dyDescent="0.2">
      <c r="A31" s="26">
        <f>A29+1</f>
        <v>13</v>
      </c>
      <c r="C31" s="19" t="s">
        <v>250</v>
      </c>
      <c r="D31" s="146" t="s">
        <v>492</v>
      </c>
      <c r="F31" s="10">
        <f>SUM(H31:N31)</f>
        <v>700.84706149023225</v>
      </c>
      <c r="H31" s="10">
        <v>0</v>
      </c>
      <c r="I31" s="10"/>
      <c r="J31" s="10">
        <v>0</v>
      </c>
      <c r="K31" s="10"/>
      <c r="L31" s="10">
        <v>0</v>
      </c>
      <c r="M31" s="10"/>
      <c r="N31" s="10">
        <v>700.84706149023225</v>
      </c>
      <c r="P31" s="19"/>
    </row>
    <row r="32" spans="1:16" x14ac:dyDescent="0.2">
      <c r="A32" s="26">
        <f>A31+1</f>
        <v>14</v>
      </c>
      <c r="C32" s="19"/>
      <c r="D32" s="6"/>
      <c r="F32" s="47">
        <f>SUM(H32:N32)</f>
        <v>1</v>
      </c>
      <c r="H32" s="47">
        <f>IFERROR(H31/$F31,0)</f>
        <v>0</v>
      </c>
      <c r="J32" s="47">
        <f>IFERROR(J31/$F31,0)</f>
        <v>0</v>
      </c>
      <c r="L32" s="47">
        <f>IFERROR(L31/$F31,0)</f>
        <v>0</v>
      </c>
      <c r="N32" s="47">
        <f>IFERROR(N31/$F31,0)</f>
        <v>1</v>
      </c>
      <c r="P32" s="19"/>
    </row>
    <row r="33" spans="1:16" x14ac:dyDescent="0.2">
      <c r="C33" s="19"/>
      <c r="D33" s="6"/>
      <c r="F33" s="47"/>
      <c r="H33" s="47"/>
      <c r="J33" s="47"/>
      <c r="L33" s="47"/>
      <c r="N33" s="47"/>
      <c r="P33" s="19"/>
    </row>
    <row r="34" spans="1:16" x14ac:dyDescent="0.2">
      <c r="A34" s="26">
        <f>A32+1</f>
        <v>15</v>
      </c>
      <c r="C34" s="19" t="s">
        <v>237</v>
      </c>
      <c r="D34" s="146" t="s">
        <v>492</v>
      </c>
      <c r="F34" s="10">
        <f>SUM(H34:N34)</f>
        <v>100</v>
      </c>
      <c r="G34" s="16"/>
      <c r="H34" s="136">
        <v>50</v>
      </c>
      <c r="I34" s="136"/>
      <c r="J34" s="136">
        <v>46.087614707589566</v>
      </c>
      <c r="K34" s="136"/>
      <c r="L34" s="136">
        <v>3.9123852924104372</v>
      </c>
      <c r="M34" s="136"/>
      <c r="N34" s="136">
        <v>0</v>
      </c>
      <c r="P34" s="19"/>
    </row>
    <row r="35" spans="1:16" x14ac:dyDescent="0.2">
      <c r="A35" s="26">
        <f>A34+1</f>
        <v>16</v>
      </c>
      <c r="C35" s="19"/>
      <c r="D35" s="146"/>
      <c r="F35" s="47">
        <f>SUM(H35:N35)</f>
        <v>1</v>
      </c>
      <c r="H35" s="47">
        <f>IFERROR(H34/$F34,0)</f>
        <v>0.5</v>
      </c>
      <c r="J35" s="47">
        <f>IFERROR(J34/$F34,0)</f>
        <v>0.46087614707589564</v>
      </c>
      <c r="L35" s="47">
        <f>IFERROR(L34/$F34,0)</f>
        <v>3.912385292410437E-2</v>
      </c>
      <c r="N35" s="47">
        <f>IFERROR(N34/$F34,0)</f>
        <v>0</v>
      </c>
      <c r="P35" s="19"/>
    </row>
    <row r="36" spans="1:16" x14ac:dyDescent="0.2">
      <c r="C36" s="6"/>
      <c r="D36" s="6"/>
      <c r="E36" s="157"/>
      <c r="F36" s="157"/>
      <c r="H36" s="47"/>
      <c r="J36" s="47"/>
      <c r="L36" s="47"/>
      <c r="N36" s="47"/>
      <c r="P36" s="6"/>
    </row>
    <row r="37" spans="1:16" x14ac:dyDescent="0.2">
      <c r="A37" s="26">
        <f>A35+1</f>
        <v>17</v>
      </c>
      <c r="C37" s="19" t="s">
        <v>236</v>
      </c>
      <c r="D37" s="146" t="s">
        <v>493</v>
      </c>
      <c r="F37" s="10">
        <f>SUM(H37:N37)</f>
        <v>1</v>
      </c>
      <c r="G37" s="10"/>
      <c r="H37" s="10">
        <v>1</v>
      </c>
      <c r="I37" s="10"/>
      <c r="J37" s="10">
        <v>0</v>
      </c>
      <c r="K37" s="10"/>
      <c r="L37" s="10">
        <v>0</v>
      </c>
      <c r="M37" s="10"/>
      <c r="N37" s="10">
        <v>0</v>
      </c>
      <c r="P37" s="19"/>
    </row>
    <row r="38" spans="1:16" x14ac:dyDescent="0.2">
      <c r="A38" s="26">
        <f>A37+1</f>
        <v>18</v>
      </c>
      <c r="C38" s="19"/>
      <c r="D38" s="6"/>
      <c r="F38" s="47">
        <f>SUM(H38:N38)</f>
        <v>1</v>
      </c>
      <c r="H38" s="47">
        <f>IFERROR(H37/$F37,0)</f>
        <v>1</v>
      </c>
      <c r="J38" s="47">
        <f>IFERROR(J37/$F37,0)</f>
        <v>0</v>
      </c>
      <c r="L38" s="47">
        <f>IFERROR(L37/$F37,0)</f>
        <v>0</v>
      </c>
      <c r="N38" s="47">
        <f>IFERROR(N37/$F37,0)</f>
        <v>0</v>
      </c>
      <c r="P38" s="19"/>
    </row>
    <row r="39" spans="1:16" x14ac:dyDescent="0.2">
      <c r="C39" s="6"/>
      <c r="D39" s="6"/>
      <c r="P39" s="6"/>
    </row>
    <row r="40" spans="1:16" x14ac:dyDescent="0.2">
      <c r="A40" s="26">
        <f>A38+1</f>
        <v>19</v>
      </c>
      <c r="C40" s="19" t="s">
        <v>245</v>
      </c>
      <c r="D40" s="146" t="s">
        <v>492</v>
      </c>
      <c r="F40" s="10">
        <f>SUM(H40:N40)</f>
        <v>450894.64997650369</v>
      </c>
      <c r="H40" s="10">
        <v>0</v>
      </c>
      <c r="I40" s="10"/>
      <c r="J40" s="10">
        <v>411482.44165298209</v>
      </c>
      <c r="K40" s="10"/>
      <c r="L40" s="10">
        <v>39412.208323521612</v>
      </c>
      <c r="M40" s="10"/>
      <c r="N40" s="10">
        <v>0</v>
      </c>
      <c r="P40" s="19"/>
    </row>
    <row r="41" spans="1:16" x14ac:dyDescent="0.2">
      <c r="A41" s="26">
        <f>A40+1</f>
        <v>20</v>
      </c>
      <c r="C41" s="19"/>
      <c r="D41" s="146"/>
      <c r="F41" s="47">
        <f>SUM(H41:N41)</f>
        <v>1</v>
      </c>
      <c r="H41" s="47">
        <f>IFERROR(H40/$F40,0)</f>
        <v>0</v>
      </c>
      <c r="I41" s="10"/>
      <c r="J41" s="47">
        <f>IFERROR(J40/$F40,0)</f>
        <v>0.91259109345037603</v>
      </c>
      <c r="K41" s="10"/>
      <c r="L41" s="47">
        <f>IFERROR(L40/$F40,0)</f>
        <v>8.7408906549623952E-2</v>
      </c>
      <c r="N41" s="47">
        <f>IFERROR(N40/$F40,0)</f>
        <v>0</v>
      </c>
      <c r="P41" s="19"/>
    </row>
    <row r="42" spans="1:16" x14ac:dyDescent="0.2">
      <c r="C42" s="19"/>
      <c r="D42" s="6"/>
      <c r="F42" s="10"/>
      <c r="H42" s="10"/>
      <c r="I42" s="10"/>
      <c r="J42" s="10"/>
      <c r="K42" s="10"/>
      <c r="L42" s="10"/>
      <c r="N42" s="10"/>
      <c r="P42" s="19"/>
    </row>
    <row r="43" spans="1:16" x14ac:dyDescent="0.2">
      <c r="A43" s="26">
        <f>A41+1</f>
        <v>21</v>
      </c>
      <c r="C43" s="19" t="s">
        <v>251</v>
      </c>
      <c r="D43" s="146" t="s">
        <v>493</v>
      </c>
      <c r="F43" s="10">
        <f>SUM(H43:N43)</f>
        <v>579806.55436048692</v>
      </c>
      <c r="H43" s="10">
        <v>449162.79816525371</v>
      </c>
      <c r="I43" s="10"/>
      <c r="J43" s="10">
        <v>130643.75619523317</v>
      </c>
      <c r="K43" s="10"/>
      <c r="L43" s="10">
        <v>0</v>
      </c>
      <c r="M43" s="10"/>
      <c r="N43" s="10">
        <v>0</v>
      </c>
      <c r="P43" s="19"/>
    </row>
    <row r="44" spans="1:16" x14ac:dyDescent="0.2">
      <c r="A44" s="26">
        <f>A43+1</f>
        <v>22</v>
      </c>
      <c r="C44" s="19"/>
      <c r="D44" s="6"/>
      <c r="F44" s="47">
        <f>SUM(H44:N44)</f>
        <v>1</v>
      </c>
      <c r="H44" s="47">
        <f>IFERROR(H43/$F43,0)</f>
        <v>0.77467699319244465</v>
      </c>
      <c r="J44" s="47">
        <f>IFERROR(J43/$F43,0)</f>
        <v>0.22532300680755529</v>
      </c>
      <c r="L44" s="47">
        <f>IFERROR(L43/$F43,0)</f>
        <v>0</v>
      </c>
      <c r="N44" s="47">
        <f>IFERROR(N43/$F43,0)</f>
        <v>0</v>
      </c>
      <c r="P44" s="19"/>
    </row>
    <row r="45" spans="1:16" x14ac:dyDescent="0.2">
      <c r="C45" s="19"/>
      <c r="D45" s="6"/>
      <c r="F45" s="10"/>
      <c r="H45" s="10"/>
      <c r="I45" s="10"/>
      <c r="J45" s="10"/>
      <c r="K45" s="10"/>
      <c r="L45" s="10"/>
      <c r="N45" s="10"/>
      <c r="P45" s="19"/>
    </row>
    <row r="46" spans="1:16" x14ac:dyDescent="0.2">
      <c r="A46" s="26">
        <f>A44+1</f>
        <v>23</v>
      </c>
      <c r="C46" s="19" t="s">
        <v>240</v>
      </c>
      <c r="D46" s="146" t="s">
        <v>493</v>
      </c>
      <c r="F46" s="10">
        <f>SUM(H46:N46)</f>
        <v>100</v>
      </c>
      <c r="G46" s="16"/>
      <c r="H46" s="136">
        <v>0</v>
      </c>
      <c r="I46" s="136"/>
      <c r="J46" s="136">
        <v>92.175229415179132</v>
      </c>
      <c r="K46" s="136"/>
      <c r="L46" s="136">
        <v>7.8247705848208744</v>
      </c>
      <c r="M46" s="136"/>
      <c r="N46" s="136">
        <v>0</v>
      </c>
      <c r="P46" s="19"/>
    </row>
    <row r="47" spans="1:16" x14ac:dyDescent="0.2">
      <c r="A47" s="26">
        <f>A46+1</f>
        <v>24</v>
      </c>
      <c r="C47" s="19"/>
      <c r="D47" s="6"/>
      <c r="F47" s="47">
        <f>SUM(H47:N47)</f>
        <v>1</v>
      </c>
      <c r="H47" s="47">
        <f>IFERROR(H46/$F46,0)</f>
        <v>0</v>
      </c>
      <c r="J47" s="47">
        <f>IFERROR(J46/$F46,0)</f>
        <v>0.92175229415179127</v>
      </c>
      <c r="L47" s="47">
        <f>IFERROR(L46/$F46,0)</f>
        <v>7.824770584820874E-2</v>
      </c>
      <c r="N47" s="47">
        <f>IFERROR(N46/$F46,0)</f>
        <v>0</v>
      </c>
      <c r="P47" s="19"/>
    </row>
    <row r="53" spans="1:16" ht="15" customHeight="1" x14ac:dyDescent="0.2">
      <c r="A53" s="247" t="s">
        <v>0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</row>
    <row r="54" spans="1:16" ht="15" customHeight="1" x14ac:dyDescent="0.2">
      <c r="A54" s="247" t="s">
        <v>501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</row>
    <row r="56" spans="1:16" x14ac:dyDescent="0.2">
      <c r="A56" s="26" t="s">
        <v>3</v>
      </c>
      <c r="C56" s="26" t="s">
        <v>9</v>
      </c>
      <c r="H56" s="26"/>
      <c r="L56" s="26" t="s">
        <v>231</v>
      </c>
      <c r="N56" s="26" t="s">
        <v>9</v>
      </c>
    </row>
    <row r="57" spans="1:16" x14ac:dyDescent="0.2">
      <c r="A57" s="107" t="s">
        <v>5</v>
      </c>
      <c r="C57" s="107" t="s">
        <v>498</v>
      </c>
      <c r="D57" s="107"/>
      <c r="F57" s="107" t="s">
        <v>81</v>
      </c>
      <c r="H57" s="107" t="s">
        <v>232</v>
      </c>
      <c r="J57" s="145" t="s">
        <v>233</v>
      </c>
      <c r="L57" s="107" t="s">
        <v>234</v>
      </c>
      <c r="N57" s="107" t="s">
        <v>216</v>
      </c>
    </row>
    <row r="58" spans="1:16" x14ac:dyDescent="0.2">
      <c r="F58" s="26" t="s">
        <v>64</v>
      </c>
      <c r="G58" s="26"/>
      <c r="H58" s="117" t="s">
        <v>13</v>
      </c>
      <c r="I58" s="26"/>
      <c r="J58" s="117" t="s">
        <v>14</v>
      </c>
      <c r="K58" s="26"/>
      <c r="L58" s="117" t="s">
        <v>15</v>
      </c>
      <c r="M58" s="26"/>
      <c r="N58" s="117" t="s">
        <v>16</v>
      </c>
    </row>
    <row r="59" spans="1:16" x14ac:dyDescent="0.2">
      <c r="C59" s="6"/>
      <c r="D59" s="6"/>
      <c r="P59" s="6"/>
    </row>
    <row r="60" spans="1:16" x14ac:dyDescent="0.2">
      <c r="A60" s="26">
        <f>A47+1</f>
        <v>25</v>
      </c>
      <c r="C60" s="19" t="s">
        <v>249</v>
      </c>
      <c r="D60" s="146" t="s">
        <v>493</v>
      </c>
      <c r="F60" s="10">
        <f>SUM(H60:N60)</f>
        <v>1</v>
      </c>
      <c r="H60" s="10">
        <v>0</v>
      </c>
      <c r="I60" s="10"/>
      <c r="J60" s="10">
        <v>0</v>
      </c>
      <c r="K60" s="10"/>
      <c r="L60" s="10">
        <v>0</v>
      </c>
      <c r="M60" s="10"/>
      <c r="N60" s="10">
        <v>1</v>
      </c>
      <c r="P60" s="19"/>
    </row>
    <row r="61" spans="1:16" x14ac:dyDescent="0.2">
      <c r="A61" s="26">
        <f>A60+1</f>
        <v>26</v>
      </c>
      <c r="C61" s="19"/>
      <c r="D61" s="6"/>
      <c r="F61" s="47">
        <f>SUM(H61:N61)</f>
        <v>1</v>
      </c>
      <c r="H61" s="47">
        <f>IFERROR(H60/$F60,0)</f>
        <v>0</v>
      </c>
      <c r="J61" s="47">
        <f>IFERROR(J60/$F60,0)</f>
        <v>0</v>
      </c>
      <c r="L61" s="47">
        <f>IFERROR(L60/$F60,0)</f>
        <v>0</v>
      </c>
      <c r="N61" s="47">
        <f>IFERROR(N60/$F60,0)</f>
        <v>1</v>
      </c>
      <c r="P61" s="19"/>
    </row>
    <row r="62" spans="1:16" x14ac:dyDescent="0.2">
      <c r="C62" s="6"/>
      <c r="D62" s="6"/>
      <c r="F62" s="47"/>
      <c r="H62" s="47"/>
      <c r="J62" s="47"/>
      <c r="L62" s="47"/>
      <c r="N62" s="47"/>
      <c r="P62" s="6"/>
    </row>
    <row r="63" spans="1:16" x14ac:dyDescent="0.2">
      <c r="A63" s="26">
        <f>A61+1</f>
        <v>27</v>
      </c>
      <c r="C63" s="19" t="s">
        <v>246</v>
      </c>
      <c r="D63" s="146" t="s">
        <v>493</v>
      </c>
      <c r="F63" s="10">
        <f>SUM(H63:N63)</f>
        <v>24853.346732706686</v>
      </c>
      <c r="G63" s="16"/>
      <c r="H63" s="10">
        <v>18544.471545173586</v>
      </c>
      <c r="I63" s="10"/>
      <c r="J63" s="10">
        <v>5815.2201776259462</v>
      </c>
      <c r="K63" s="10"/>
      <c r="L63" s="10">
        <v>493.65500990715265</v>
      </c>
      <c r="M63" s="10"/>
      <c r="N63" s="10">
        <v>0</v>
      </c>
      <c r="P63" s="19"/>
    </row>
    <row r="64" spans="1:16" x14ac:dyDescent="0.2">
      <c r="A64" s="26">
        <f>A63+1</f>
        <v>28</v>
      </c>
      <c r="C64" s="19"/>
      <c r="D64" s="6"/>
      <c r="F64" s="47">
        <f>SUM(H64:N64)</f>
        <v>0.99999999999999989</v>
      </c>
      <c r="H64" s="47">
        <f>IFERROR(H63/$F63,0)</f>
        <v>0.7461559098907713</v>
      </c>
      <c r="J64" s="47">
        <f>IFERROR(J63/$F63,0)</f>
        <v>0.23398137241505551</v>
      </c>
      <c r="L64" s="47">
        <f>IFERROR(L63/$F63,0)</f>
        <v>1.9862717694173113E-2</v>
      </c>
      <c r="N64" s="47">
        <f>IFERROR(N63/$F63,0)</f>
        <v>0</v>
      </c>
      <c r="P64" s="19"/>
    </row>
    <row r="65" spans="1:16" x14ac:dyDescent="0.2">
      <c r="C65" s="6"/>
      <c r="D65" s="6"/>
      <c r="P65" s="6"/>
    </row>
    <row r="66" spans="1:16" x14ac:dyDescent="0.2">
      <c r="A66" s="26">
        <f>A64+1</f>
        <v>29</v>
      </c>
      <c r="C66" s="19" t="s">
        <v>241</v>
      </c>
      <c r="D66" s="146" t="s">
        <v>493</v>
      </c>
      <c r="F66" s="10">
        <f>SUM(H66:N66)</f>
        <v>100</v>
      </c>
      <c r="G66" s="16"/>
      <c r="H66" s="136">
        <v>72.787734284862822</v>
      </c>
      <c r="I66" s="136"/>
      <c r="J66" s="136">
        <v>25.082968351995827</v>
      </c>
      <c r="K66" s="136"/>
      <c r="L66" s="136">
        <v>2.1292973631413492</v>
      </c>
      <c r="M66" s="136"/>
      <c r="N66" s="136">
        <v>0</v>
      </c>
      <c r="P66" s="19"/>
    </row>
    <row r="67" spans="1:16" x14ac:dyDescent="0.2">
      <c r="A67" s="26">
        <f>A66+1</f>
        <v>30</v>
      </c>
      <c r="C67" s="19"/>
      <c r="D67" s="6"/>
      <c r="F67" s="47">
        <f>SUM(H67:N67)</f>
        <v>1</v>
      </c>
      <c r="H67" s="47">
        <f>IFERROR(H66/$F66,0)</f>
        <v>0.72787734284862826</v>
      </c>
      <c r="J67" s="47">
        <f>IFERROR(J66/$F66,0)</f>
        <v>0.25082968351995827</v>
      </c>
      <c r="L67" s="47">
        <f>IFERROR(L66/$F66,0)</f>
        <v>2.1292973631413491E-2</v>
      </c>
      <c r="N67" s="47">
        <f>IFERROR(N66/$F66,0)</f>
        <v>0</v>
      </c>
      <c r="P67" s="19"/>
    </row>
    <row r="68" spans="1:16" x14ac:dyDescent="0.2">
      <c r="C68" s="6"/>
      <c r="D68" s="6"/>
      <c r="P68" s="6"/>
    </row>
    <row r="69" spans="1:16" x14ac:dyDescent="0.2">
      <c r="A69" s="26">
        <f>A67+1</f>
        <v>31</v>
      </c>
      <c r="C69" s="19" t="s">
        <v>255</v>
      </c>
      <c r="D69" s="146" t="s">
        <v>493</v>
      </c>
      <c r="F69" s="10">
        <f>SUM(H69:N69)</f>
        <v>18114.010056501618</v>
      </c>
      <c r="G69" s="16"/>
      <c r="H69" s="10">
        <v>12825.262663793505</v>
      </c>
      <c r="I69" s="10"/>
      <c r="J69" s="10">
        <v>4874.9150424180079</v>
      </c>
      <c r="K69" s="10"/>
      <c r="L69" s="10">
        <v>413.8323502901053</v>
      </c>
      <c r="M69" s="10"/>
      <c r="N69" s="10">
        <v>0</v>
      </c>
      <c r="P69" s="19"/>
    </row>
    <row r="70" spans="1:16" x14ac:dyDescent="0.2">
      <c r="A70" s="26">
        <f>A69+1</f>
        <v>32</v>
      </c>
      <c r="C70" s="19"/>
      <c r="D70" s="6"/>
      <c r="F70" s="47">
        <f>SUM(H70:N70)</f>
        <v>1</v>
      </c>
      <c r="H70" s="47">
        <f>IFERROR(H69/$F69,0)</f>
        <v>0.70803000681730122</v>
      </c>
      <c r="J70" s="47">
        <f>IFERROR(J69/$F69,0)</f>
        <v>0.2691240110396354</v>
      </c>
      <c r="L70" s="47">
        <f>IFERROR(L69/$F69,0)</f>
        <v>2.2845982143063315E-2</v>
      </c>
      <c r="N70" s="47">
        <f>IFERROR(N69/$F69,0)</f>
        <v>0</v>
      </c>
      <c r="P70" s="19"/>
    </row>
    <row r="71" spans="1:16" x14ac:dyDescent="0.2">
      <c r="C71" s="6"/>
      <c r="D71" s="6"/>
      <c r="P71" s="6"/>
    </row>
    <row r="72" spans="1:16" x14ac:dyDescent="0.2">
      <c r="A72" s="26">
        <f>A70+1</f>
        <v>33</v>
      </c>
      <c r="C72" s="19" t="s">
        <v>244</v>
      </c>
      <c r="D72" s="146" t="s">
        <v>493</v>
      </c>
      <c r="F72" s="10">
        <f>SUM(H72:N72)</f>
        <v>590896.92459393083</v>
      </c>
      <c r="G72" s="16"/>
      <c r="H72" s="10">
        <v>449162.79816525371</v>
      </c>
      <c r="I72" s="10"/>
      <c r="J72" s="10">
        <v>130643.75619523317</v>
      </c>
      <c r="K72" s="10"/>
      <c r="L72" s="10">
        <v>11090.370233443955</v>
      </c>
      <c r="M72" s="10"/>
      <c r="N72" s="10">
        <v>0</v>
      </c>
      <c r="P72" s="19"/>
    </row>
    <row r="73" spans="1:16" x14ac:dyDescent="0.2">
      <c r="A73" s="26">
        <f>A72+1</f>
        <v>34</v>
      </c>
      <c r="C73" s="19"/>
      <c r="D73" s="6"/>
      <c r="F73" s="47">
        <f>SUM(H73:N73)</f>
        <v>1</v>
      </c>
      <c r="H73" s="47">
        <f>IFERROR(H72/$F72,0)</f>
        <v>0.76013730901361865</v>
      </c>
      <c r="J73" s="47">
        <f>IFERROR(J72/$F72,0)</f>
        <v>0.22109398569811922</v>
      </c>
      <c r="L73" s="47">
        <f>IFERROR(L72/$F72,0)</f>
        <v>1.8768705288262157E-2</v>
      </c>
      <c r="N73" s="47">
        <f>IFERROR(N72/$F72,0)</f>
        <v>0</v>
      </c>
      <c r="P73" s="19"/>
    </row>
    <row r="74" spans="1:16" x14ac:dyDescent="0.2">
      <c r="C74" s="6"/>
      <c r="D74" s="6"/>
      <c r="P74" s="6"/>
    </row>
    <row r="75" spans="1:16" x14ac:dyDescent="0.2">
      <c r="A75" s="26">
        <f>A73+1</f>
        <v>35</v>
      </c>
      <c r="C75" s="19" t="s">
        <v>256</v>
      </c>
      <c r="D75" s="146" t="s">
        <v>493</v>
      </c>
      <c r="F75" s="10">
        <f>SUM(H75:N75)</f>
        <v>42684.892213755375</v>
      </c>
      <c r="G75" s="16"/>
      <c r="H75" s="10">
        <v>29692.35274575635</v>
      </c>
      <c r="I75" s="10"/>
      <c r="J75" s="10">
        <v>11975.903061485793</v>
      </c>
      <c r="K75" s="10"/>
      <c r="L75" s="10">
        <v>1016.6364065132299</v>
      </c>
      <c r="M75" s="10"/>
      <c r="N75" s="10">
        <v>0</v>
      </c>
      <c r="P75" s="19"/>
    </row>
    <row r="76" spans="1:16" x14ac:dyDescent="0.2">
      <c r="A76" s="26">
        <f>A75+1</f>
        <v>36</v>
      </c>
      <c r="C76" s="19"/>
      <c r="D76" s="6"/>
      <c r="F76" s="47">
        <f>SUM(H76:N76)</f>
        <v>1</v>
      </c>
      <c r="H76" s="47">
        <f>IFERROR(H75/$F75,0)</f>
        <v>0.69561737668363777</v>
      </c>
      <c r="J76" s="47">
        <f>IFERROR(J75/$F75,0)</f>
        <v>0.28056538134179737</v>
      </c>
      <c r="L76" s="47">
        <f>IFERROR(L75/$F75,0)</f>
        <v>2.3817241974564828E-2</v>
      </c>
      <c r="N76" s="47">
        <f>IFERROR(N75/$F75,0)</f>
        <v>0</v>
      </c>
      <c r="P76" s="19"/>
    </row>
    <row r="77" spans="1:16" x14ac:dyDescent="0.2">
      <c r="C77" s="6"/>
      <c r="D77" s="6"/>
      <c r="P77" s="6"/>
    </row>
    <row r="78" spans="1:16" x14ac:dyDescent="0.2">
      <c r="A78" s="26">
        <f>A76+1</f>
        <v>37</v>
      </c>
      <c r="C78" s="19" t="s">
        <v>248</v>
      </c>
      <c r="D78" s="146" t="s">
        <v>492</v>
      </c>
      <c r="F78" s="10">
        <f>SUM(H78:N78)</f>
        <v>4084.6733599950671</v>
      </c>
      <c r="H78" s="10">
        <v>4023.6655469486204</v>
      </c>
      <c r="I78" s="10"/>
      <c r="J78" s="10">
        <v>56.234091636745781</v>
      </c>
      <c r="K78" s="10"/>
      <c r="L78" s="10">
        <v>4.7737214097008689</v>
      </c>
      <c r="M78" s="10"/>
      <c r="N78" s="10">
        <v>0</v>
      </c>
      <c r="P78" s="19"/>
    </row>
    <row r="79" spans="1:16" x14ac:dyDescent="0.2">
      <c r="A79" s="26">
        <f>A78+1</f>
        <v>38</v>
      </c>
      <c r="C79" s="19"/>
      <c r="D79" s="146"/>
      <c r="F79" s="47">
        <f>SUM(H79:N79)</f>
        <v>0.99999999999999989</v>
      </c>
      <c r="H79" s="47">
        <f>IFERROR(H78/$F78,0)</f>
        <v>0.98506421256496246</v>
      </c>
      <c r="J79" s="47">
        <f>IFERROR(J78/$F78,0)</f>
        <v>1.3767096333209295E-2</v>
      </c>
      <c r="L79" s="47">
        <f>IFERROR(L78/$F78,0)</f>
        <v>1.1686911018281849E-3</v>
      </c>
      <c r="N79" s="47">
        <f>IFERROR(N78/$F78,0)</f>
        <v>0</v>
      </c>
      <c r="P79" s="19"/>
    </row>
    <row r="80" spans="1:16" x14ac:dyDescent="0.2">
      <c r="C80" s="19"/>
      <c r="D80" s="6"/>
      <c r="F80" s="10"/>
      <c r="H80" s="10"/>
      <c r="I80" s="10"/>
      <c r="J80" s="10"/>
      <c r="K80" s="10"/>
      <c r="L80" s="10"/>
      <c r="N80" s="10"/>
      <c r="P80" s="19"/>
    </row>
    <row r="81" spans="1:16" x14ac:dyDescent="0.2">
      <c r="A81" s="26">
        <f>A79+1</f>
        <v>39</v>
      </c>
      <c r="C81" s="19" t="s">
        <v>247</v>
      </c>
      <c r="D81" s="146" t="s">
        <v>493</v>
      </c>
      <c r="F81" s="10">
        <f>SUM(H81:N81)</f>
        <v>1128725.1756033169</v>
      </c>
      <c r="H81" s="10">
        <v>462618.2301099631</v>
      </c>
      <c r="I81" s="10"/>
      <c r="J81" s="10">
        <v>609854.86877531186</v>
      </c>
      <c r="K81" s="10"/>
      <c r="L81" s="10">
        <v>56252.076718041862</v>
      </c>
      <c r="M81" s="10"/>
      <c r="N81" s="10">
        <v>0</v>
      </c>
      <c r="P81" s="19"/>
    </row>
    <row r="82" spans="1:16" x14ac:dyDescent="0.2">
      <c r="A82" s="26">
        <f>A81+1</f>
        <v>40</v>
      </c>
      <c r="C82" s="19"/>
      <c r="D82" s="6"/>
      <c r="F82" s="47">
        <f>SUM(H82:N82)</f>
        <v>0.99999999999999989</v>
      </c>
      <c r="H82" s="47">
        <f>IFERROR(H81/$F81,0)</f>
        <v>0.40985905170644238</v>
      </c>
      <c r="J82" s="47">
        <f>IFERROR(J81/$F81,0)</f>
        <v>0.54030412535924632</v>
      </c>
      <c r="L82" s="47">
        <f>IFERROR(L81/$F81,0)</f>
        <v>4.9836822934311242E-2</v>
      </c>
      <c r="N82" s="47">
        <f>IFERROR(N81/$F81,0)</f>
        <v>0</v>
      </c>
      <c r="P82" s="19"/>
    </row>
    <row r="83" spans="1:16" x14ac:dyDescent="0.2">
      <c r="C83" s="6"/>
      <c r="D83" s="6"/>
      <c r="P83" s="6"/>
    </row>
    <row r="84" spans="1:16" x14ac:dyDescent="0.2">
      <c r="A84" s="26">
        <f>A82+1</f>
        <v>41</v>
      </c>
      <c r="C84" s="19" t="s">
        <v>253</v>
      </c>
      <c r="D84" s="146" t="s">
        <v>493</v>
      </c>
      <c r="F84" s="10">
        <f>SUM(H84:N84)</f>
        <v>10889.315564516064</v>
      </c>
      <c r="G84" s="16"/>
      <c r="H84" s="10">
        <v>7314.2538809245907</v>
      </c>
      <c r="I84" s="10"/>
      <c r="J84" s="10">
        <v>3295.3213085846064</v>
      </c>
      <c r="K84" s="10"/>
      <c r="L84" s="10">
        <v>279.74037500686757</v>
      </c>
      <c r="M84" s="10"/>
      <c r="N84" s="10">
        <v>0</v>
      </c>
      <c r="P84" s="19"/>
    </row>
    <row r="85" spans="1:16" x14ac:dyDescent="0.2">
      <c r="A85" s="26">
        <f>A84+1</f>
        <v>42</v>
      </c>
      <c r="C85" s="6"/>
      <c r="D85" s="6"/>
      <c r="F85" s="47">
        <f>SUM(H85:N85)</f>
        <v>0.99999999999999989</v>
      </c>
      <c r="H85" s="47">
        <f>IFERROR(H84/$F84,0)</f>
        <v>0.67169087327754795</v>
      </c>
      <c r="J85" s="47">
        <f>IFERROR(J84/$F84,0)</f>
        <v>0.30261969074739131</v>
      </c>
      <c r="L85" s="47">
        <f>IFERROR(L84/$F84,0)</f>
        <v>2.5689435975060716E-2</v>
      </c>
      <c r="N85" s="47">
        <f>IFERROR(N84/$F84,0)</f>
        <v>0</v>
      </c>
      <c r="P85" s="6"/>
    </row>
    <row r="86" spans="1:16" x14ac:dyDescent="0.2">
      <c r="C86" s="6"/>
      <c r="D86" s="6"/>
      <c r="P86" s="6"/>
    </row>
    <row r="87" spans="1:16" x14ac:dyDescent="0.2">
      <c r="P87" s="6"/>
    </row>
    <row r="106" spans="2:2" x14ac:dyDescent="0.2">
      <c r="B106" s="13"/>
    </row>
  </sheetData>
  <mergeCells count="4">
    <mergeCell ref="A6:N6"/>
    <mergeCell ref="A7:N7"/>
    <mergeCell ref="A53:N53"/>
    <mergeCell ref="A54:N54"/>
  </mergeCells>
  <pageMargins left="1.2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4
Attachment 12
Page &amp;P of 22</oddHeader>
  </headerFooter>
  <rowBreaks count="1" manualBreakCount="1">
    <brk id="4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165A-266B-40D3-A42A-4889AAD8CCBD}">
  <dimension ref="A6:T102"/>
  <sheetViews>
    <sheetView view="pageBreakPreview" topLeftCell="A63" zoomScale="80" zoomScaleNormal="100" zoomScaleSheetLayoutView="80" workbookViewId="0">
      <selection activeCell="Q85" sqref="Q85"/>
    </sheetView>
  </sheetViews>
  <sheetFormatPr defaultColWidth="9.140625" defaultRowHeight="12.75" x14ac:dyDescent="0.2"/>
  <cols>
    <col min="1" max="1" width="5.140625" style="26" customWidth="1"/>
    <col min="2" max="2" width="1.28515625" style="1" customWidth="1"/>
    <col min="3" max="3" width="29.7109375" style="1" customWidth="1"/>
    <col min="4" max="4" width="4.28515625" style="1" bestFit="1" customWidth="1"/>
    <col min="5" max="5" width="1.28515625" style="1" customWidth="1"/>
    <col min="6" max="6" width="12.7109375" style="1" customWidth="1"/>
    <col min="7" max="7" width="1.28515625" style="1" customWidth="1"/>
    <col min="8" max="8" width="12.5703125" style="1" customWidth="1"/>
    <col min="9" max="9" width="1.28515625" style="1" customWidth="1"/>
    <col min="10" max="10" width="12.5703125" style="1" customWidth="1"/>
    <col min="11" max="11" width="1.28515625" style="1" customWidth="1"/>
    <col min="12" max="12" width="12" style="1" customWidth="1"/>
    <col min="13" max="13" width="1.28515625" style="1" customWidth="1"/>
    <col min="14" max="14" width="11.85546875" style="1" customWidth="1"/>
    <col min="15" max="15" width="1.28515625" style="1" customWidth="1"/>
    <col min="16" max="16" width="12.5703125" style="1" customWidth="1"/>
    <col min="17" max="17" width="1.28515625" style="1" customWidth="1"/>
    <col min="18" max="18" width="12.28515625" style="1" customWidth="1"/>
    <col min="19" max="19" width="1.28515625" style="1" customWidth="1"/>
    <col min="20" max="20" width="13" style="1" customWidth="1"/>
    <col min="21" max="23" width="9.140625" style="1"/>
    <col min="24" max="24" width="1.7109375" style="1" customWidth="1"/>
    <col min="25" max="25" width="9.140625" style="1"/>
    <col min="26" max="26" width="1.7109375" style="1" customWidth="1"/>
    <col min="27" max="27" width="9.140625" style="1"/>
    <col min="28" max="28" width="1.7109375" style="1" customWidth="1"/>
    <col min="29" max="29" width="10.28515625" style="1" bestFit="1" customWidth="1"/>
    <col min="30" max="30" width="1.7109375" style="1" customWidth="1"/>
    <col min="31" max="31" width="9.140625" style="1"/>
    <col min="32" max="32" width="1.7109375" style="1" customWidth="1"/>
    <col min="33" max="33" width="9.140625" style="1"/>
    <col min="34" max="34" width="1.7109375" style="1" customWidth="1"/>
    <col min="35" max="16384" width="9.140625" style="1"/>
  </cols>
  <sheetData>
    <row r="6" spans="1:20" x14ac:dyDescent="0.2">
      <c r="C6" s="247" t="s">
        <v>0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</row>
    <row r="7" spans="1:20" x14ac:dyDescent="0.2">
      <c r="C7" s="247" t="s">
        <v>502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</row>
    <row r="9" spans="1:20" x14ac:dyDescent="0.2">
      <c r="A9" s="26" t="s">
        <v>3</v>
      </c>
      <c r="C9" s="26" t="s">
        <v>10</v>
      </c>
      <c r="H9" s="26" t="s">
        <v>260</v>
      </c>
      <c r="J9" s="26" t="s">
        <v>261</v>
      </c>
      <c r="L9" s="26" t="s">
        <v>262</v>
      </c>
      <c r="N9" s="26" t="s">
        <v>260</v>
      </c>
      <c r="P9" s="26"/>
      <c r="R9" s="26" t="s">
        <v>263</v>
      </c>
      <c r="T9" s="26" t="s">
        <v>10</v>
      </c>
    </row>
    <row r="10" spans="1:20" x14ac:dyDescent="0.2">
      <c r="A10" s="107" t="s">
        <v>5</v>
      </c>
      <c r="C10" s="107" t="s">
        <v>498</v>
      </c>
      <c r="D10" s="107"/>
      <c r="F10" s="107" t="s">
        <v>81</v>
      </c>
      <c r="H10" s="107" t="s">
        <v>265</v>
      </c>
      <c r="J10" s="145" t="s">
        <v>265</v>
      </c>
      <c r="L10" s="107" t="s">
        <v>265</v>
      </c>
      <c r="N10" s="107" t="s">
        <v>262</v>
      </c>
      <c r="P10" s="107" t="s">
        <v>266</v>
      </c>
      <c r="R10" s="107" t="s">
        <v>267</v>
      </c>
      <c r="T10" s="107" t="s">
        <v>216</v>
      </c>
    </row>
    <row r="11" spans="1:20" x14ac:dyDescent="0.2">
      <c r="D11" s="6"/>
      <c r="F11" s="26" t="s">
        <v>64</v>
      </c>
      <c r="G11" s="26"/>
      <c r="H11" s="117" t="s">
        <v>13</v>
      </c>
      <c r="I11" s="26"/>
      <c r="J11" s="117" t="s">
        <v>14</v>
      </c>
      <c r="K11" s="26"/>
      <c r="L11" s="117" t="s">
        <v>15</v>
      </c>
      <c r="M11" s="26"/>
      <c r="N11" s="117" t="s">
        <v>16</v>
      </c>
      <c r="P11" s="117" t="s">
        <v>65</v>
      </c>
      <c r="Q11" s="26"/>
      <c r="R11" s="117" t="s">
        <v>66</v>
      </c>
      <c r="T11" s="117" t="s">
        <v>67</v>
      </c>
    </row>
    <row r="12" spans="1:20" x14ac:dyDescent="0.2">
      <c r="D12" s="6"/>
    </row>
    <row r="13" spans="1:20" x14ac:dyDescent="0.2">
      <c r="A13" s="26">
        <v>1</v>
      </c>
      <c r="C13" s="26" t="s">
        <v>289</v>
      </c>
      <c r="D13" s="146" t="s">
        <v>492</v>
      </c>
      <c r="F13" s="158">
        <f>SUM(H13:T13)</f>
        <v>1</v>
      </c>
      <c r="G13" s="16"/>
      <c r="H13" s="158">
        <v>0</v>
      </c>
      <c r="I13" s="158"/>
      <c r="J13" s="158">
        <v>0</v>
      </c>
      <c r="K13" s="158"/>
      <c r="L13" s="158">
        <v>0</v>
      </c>
      <c r="M13" s="158"/>
      <c r="N13" s="158">
        <v>0.84299834963035125</v>
      </c>
      <c r="O13" s="158"/>
      <c r="P13" s="158">
        <v>0</v>
      </c>
      <c r="Q13" s="158"/>
      <c r="R13" s="158">
        <v>0.15700165036964869</v>
      </c>
      <c r="S13" s="158"/>
      <c r="T13" s="158">
        <v>0</v>
      </c>
    </row>
    <row r="14" spans="1:20" x14ac:dyDescent="0.2">
      <c r="A14" s="26">
        <f>A13+1</f>
        <v>2</v>
      </c>
      <c r="C14" s="26"/>
      <c r="D14" s="146"/>
      <c r="F14" s="159">
        <f>SUM(H14:T14)</f>
        <v>1</v>
      </c>
      <c r="H14" s="47">
        <f>IFERROR(H13/$F13,0)</f>
        <v>0</v>
      </c>
      <c r="J14" s="47">
        <f>IFERROR(J13/$F13,0)</f>
        <v>0</v>
      </c>
      <c r="L14" s="47">
        <f>IFERROR(L13/$F13,0)</f>
        <v>0</v>
      </c>
      <c r="N14" s="47">
        <f>IFERROR(N13/$F13,0)</f>
        <v>0.84299834963035125</v>
      </c>
      <c r="P14" s="47">
        <f>IFERROR(P13/$F13,0)</f>
        <v>0</v>
      </c>
      <c r="R14" s="47">
        <f>IFERROR(R13/$F13,0)</f>
        <v>0.15700165036964869</v>
      </c>
      <c r="T14" s="47">
        <f>IFERROR(T13/$F13,0)</f>
        <v>0</v>
      </c>
    </row>
    <row r="15" spans="1:20" x14ac:dyDescent="0.2">
      <c r="D15" s="6"/>
      <c r="F15" s="159"/>
      <c r="H15" s="47"/>
      <c r="J15" s="47"/>
      <c r="L15" s="47"/>
      <c r="N15" s="47"/>
      <c r="P15" s="47"/>
      <c r="R15" s="47"/>
      <c r="T15" s="47"/>
    </row>
    <row r="16" spans="1:20" x14ac:dyDescent="0.2">
      <c r="A16" s="26">
        <f>A14+1</f>
        <v>3</v>
      </c>
      <c r="C16" s="26" t="s">
        <v>287</v>
      </c>
      <c r="D16" s="6" t="s">
        <v>493</v>
      </c>
      <c r="F16" s="38">
        <f>SUM(H16:T16)</f>
        <v>1</v>
      </c>
      <c r="G16" s="16"/>
      <c r="H16" s="38">
        <v>0</v>
      </c>
      <c r="I16" s="38"/>
      <c r="J16" s="38">
        <v>0</v>
      </c>
      <c r="K16" s="38"/>
      <c r="L16" s="38">
        <v>0</v>
      </c>
      <c r="M16" s="38"/>
      <c r="N16" s="38">
        <v>1</v>
      </c>
      <c r="O16" s="38"/>
      <c r="P16" s="38">
        <v>0</v>
      </c>
      <c r="Q16" s="38"/>
      <c r="R16" s="38">
        <v>0</v>
      </c>
      <c r="S16" s="38"/>
      <c r="T16" s="38">
        <v>0</v>
      </c>
    </row>
    <row r="17" spans="1:20" x14ac:dyDescent="0.2">
      <c r="A17" s="26">
        <f>A16+1</f>
        <v>4</v>
      </c>
      <c r="C17" s="26"/>
      <c r="D17" s="6"/>
      <c r="F17" s="159">
        <f>SUM(H17:T17)</f>
        <v>1</v>
      </c>
      <c r="H17" s="47">
        <f>IFERROR(H16/$F16,0)</f>
        <v>0</v>
      </c>
      <c r="J17" s="47">
        <f>IFERROR(J16/$F16,0)</f>
        <v>0</v>
      </c>
      <c r="L17" s="47">
        <f>IFERROR(L16/$F16,0)</f>
        <v>0</v>
      </c>
      <c r="N17" s="47">
        <f>IFERROR(N16/$F16,0)</f>
        <v>1</v>
      </c>
      <c r="P17" s="47">
        <f>IFERROR(P16/$F16,0)</f>
        <v>0</v>
      </c>
      <c r="R17" s="47">
        <f>IFERROR(R16/$F16,0)</f>
        <v>0</v>
      </c>
      <c r="T17" s="47">
        <f>IFERROR(T16/$F16,0)</f>
        <v>0</v>
      </c>
    </row>
    <row r="18" spans="1:20" x14ac:dyDescent="0.2">
      <c r="D18" s="6"/>
    </row>
    <row r="19" spans="1:20" x14ac:dyDescent="0.2">
      <c r="A19" s="26">
        <f>A17+1</f>
        <v>5</v>
      </c>
      <c r="C19" s="26" t="s">
        <v>288</v>
      </c>
      <c r="D19" s="6" t="s">
        <v>493</v>
      </c>
      <c r="F19" s="38">
        <f>SUM(H19:T19)</f>
        <v>1</v>
      </c>
      <c r="G19" s="16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0</v>
      </c>
      <c r="Q19" s="38"/>
      <c r="R19" s="38">
        <v>1</v>
      </c>
      <c r="S19" s="38"/>
      <c r="T19" s="38">
        <v>0</v>
      </c>
    </row>
    <row r="20" spans="1:20" x14ac:dyDescent="0.2">
      <c r="A20" s="26">
        <f>A19+1</f>
        <v>6</v>
      </c>
      <c r="C20" s="26"/>
      <c r="D20" s="6"/>
      <c r="F20" s="159">
        <f>SUM(H20:T20)</f>
        <v>1</v>
      </c>
      <c r="H20" s="47">
        <f>IFERROR(H19/$F19,0)</f>
        <v>0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47">
        <f>IFERROR(P19/$F19,0)</f>
        <v>0</v>
      </c>
      <c r="R20" s="47">
        <f>IFERROR(R19/$F19,0)</f>
        <v>1</v>
      </c>
      <c r="T20" s="47">
        <f>IFERROR(T19/$F19,0)</f>
        <v>0</v>
      </c>
    </row>
    <row r="21" spans="1:20" x14ac:dyDescent="0.2">
      <c r="C21" s="26"/>
      <c r="D21" s="6"/>
    </row>
    <row r="22" spans="1:20" x14ac:dyDescent="0.2">
      <c r="A22" s="26">
        <f>A20+1</f>
        <v>7</v>
      </c>
      <c r="C22" s="26" t="s">
        <v>286</v>
      </c>
      <c r="D22" s="6" t="s">
        <v>493</v>
      </c>
      <c r="F22" s="38">
        <f>SUM(H22:T22)</f>
        <v>1</v>
      </c>
      <c r="G22" s="16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0</v>
      </c>
      <c r="S22" s="38"/>
      <c r="T22" s="38">
        <v>1</v>
      </c>
    </row>
    <row r="23" spans="1:20" x14ac:dyDescent="0.2">
      <c r="A23" s="26">
        <f>A22+1</f>
        <v>8</v>
      </c>
      <c r="C23" s="26"/>
      <c r="D23" s="6"/>
      <c r="F23" s="159">
        <f>SUM(H23:T23)</f>
        <v>1</v>
      </c>
      <c r="H23" s="47">
        <f>IFERROR(H22/$F22,0)</f>
        <v>0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47">
        <f>IFERROR(P22/$F22,0)</f>
        <v>0</v>
      </c>
      <c r="R23" s="47">
        <f>IFERROR(R22/$F22,0)</f>
        <v>0</v>
      </c>
      <c r="T23" s="47">
        <f>IFERROR(T22/$F22,0)</f>
        <v>1</v>
      </c>
    </row>
    <row r="24" spans="1:20" x14ac:dyDescent="0.2">
      <c r="C24" s="26"/>
      <c r="D24" s="6"/>
    </row>
    <row r="25" spans="1:20" x14ac:dyDescent="0.2">
      <c r="A25" s="26">
        <f>A23+1</f>
        <v>9</v>
      </c>
      <c r="C25" s="26" t="s">
        <v>274</v>
      </c>
      <c r="D25" s="146" t="s">
        <v>492</v>
      </c>
      <c r="F25" s="38">
        <f>SUM(H25:T25)</f>
        <v>1377669.9119118382</v>
      </c>
      <c r="G25" s="147"/>
      <c r="H25" s="38">
        <v>0</v>
      </c>
      <c r="I25" s="38"/>
      <c r="J25" s="38">
        <v>0</v>
      </c>
      <c r="K25" s="38"/>
      <c r="L25" s="38">
        <v>312327.75774717645</v>
      </c>
      <c r="M25" s="38"/>
      <c r="N25" s="38">
        <v>1051161.3967942926</v>
      </c>
      <c r="O25" s="38"/>
      <c r="P25" s="38">
        <v>0</v>
      </c>
      <c r="Q25" s="38"/>
      <c r="R25" s="38">
        <v>14180.757370368967</v>
      </c>
      <c r="S25" s="38"/>
      <c r="T25" s="38">
        <v>0</v>
      </c>
    </row>
    <row r="26" spans="1:20" x14ac:dyDescent="0.2">
      <c r="A26" s="26">
        <f>A25+1</f>
        <v>10</v>
      </c>
      <c r="C26" s="26"/>
      <c r="D26" s="146"/>
      <c r="F26" s="159">
        <f>SUM(H26:T26)</f>
        <v>0.99999999999999989</v>
      </c>
      <c r="H26" s="47">
        <f>IFERROR(H25/$F25,0)</f>
        <v>0</v>
      </c>
      <c r="J26" s="47">
        <f>IFERROR(J25/$F25,0)</f>
        <v>0</v>
      </c>
      <c r="L26" s="47">
        <f>IFERROR(L25/$F25,0)</f>
        <v>0.22670725044270501</v>
      </c>
      <c r="N26" s="47">
        <f>IFERROR(N25/$F25,0)</f>
        <v>0.76299945851002948</v>
      </c>
      <c r="P26" s="47">
        <f>IFERROR(P25/$F25,0)</f>
        <v>0</v>
      </c>
      <c r="R26" s="47">
        <f>IFERROR(R25/$F25,0)</f>
        <v>1.0293291047265349E-2</v>
      </c>
      <c r="T26" s="47">
        <f>IFERROR(T25/$F25,0)</f>
        <v>0</v>
      </c>
    </row>
    <row r="27" spans="1:20" x14ac:dyDescent="0.2">
      <c r="D27" s="6"/>
    </row>
    <row r="28" spans="1:20" x14ac:dyDescent="0.2">
      <c r="A28" s="26">
        <f>A26+1</f>
        <v>11</v>
      </c>
      <c r="C28" s="26" t="s">
        <v>281</v>
      </c>
      <c r="D28" s="146" t="s">
        <v>492</v>
      </c>
      <c r="F28" s="38">
        <f>SUM(H28:T28)</f>
        <v>-529309.68232222286</v>
      </c>
      <c r="H28" s="38">
        <v>0</v>
      </c>
      <c r="I28" s="38"/>
      <c r="J28" s="38">
        <v>0</v>
      </c>
      <c r="K28" s="38"/>
      <c r="L28" s="38">
        <v>-125363.51856244406</v>
      </c>
      <c r="M28" s="38"/>
      <c r="N28" s="38">
        <v>-394898.99494617968</v>
      </c>
      <c r="O28" s="38"/>
      <c r="P28" s="38">
        <v>0</v>
      </c>
      <c r="Q28" s="38"/>
      <c r="R28" s="38">
        <v>-9047.1688135990662</v>
      </c>
      <c r="S28" s="38"/>
      <c r="T28" s="38">
        <v>0</v>
      </c>
    </row>
    <row r="29" spans="1:20" x14ac:dyDescent="0.2">
      <c r="A29" s="26">
        <f>A28+1</f>
        <v>12</v>
      </c>
      <c r="C29" s="26"/>
      <c r="D29" s="146"/>
      <c r="F29" s="159">
        <f>SUM(H29:T29)</f>
        <v>0.99999999999999989</v>
      </c>
      <c r="H29" s="47">
        <f>IFERROR(H28/$F28,0)</f>
        <v>0</v>
      </c>
      <c r="J29" s="47">
        <f>IFERROR(J28/$F28,0)</f>
        <v>0</v>
      </c>
      <c r="L29" s="47">
        <f>IFERROR(L28/$F28,0)</f>
        <v>0.2368434259740741</v>
      </c>
      <c r="N29" s="47">
        <f>IFERROR(N28/$F28,0)</f>
        <v>0.74606418158393095</v>
      </c>
      <c r="P29" s="47">
        <f>IFERROR(P28/$F28,0)</f>
        <v>0</v>
      </c>
      <c r="R29" s="47">
        <f>IFERROR(R28/$F28,0)</f>
        <v>1.7092392441994866E-2</v>
      </c>
      <c r="T29" s="47">
        <f>IFERROR(T28/$F28,0)</f>
        <v>0</v>
      </c>
    </row>
    <row r="30" spans="1:20" x14ac:dyDescent="0.2">
      <c r="D30" s="6"/>
    </row>
    <row r="31" spans="1:20" x14ac:dyDescent="0.2">
      <c r="A31" s="26">
        <f>A29+1</f>
        <v>13</v>
      </c>
      <c r="C31" s="26" t="s">
        <v>283</v>
      </c>
      <c r="D31" s="146" t="s">
        <v>492</v>
      </c>
      <c r="F31" s="38">
        <f>SUM(H31:T31)</f>
        <v>82704.555380633625</v>
      </c>
      <c r="G31" s="147"/>
      <c r="H31" s="38">
        <v>2865.4413980866079</v>
      </c>
      <c r="I31" s="38"/>
      <c r="J31" s="38">
        <v>418.34955602151706</v>
      </c>
      <c r="K31" s="38"/>
      <c r="L31" s="38">
        <v>12951.820774894552</v>
      </c>
      <c r="M31" s="38"/>
      <c r="N31" s="38">
        <v>52670.010764900748</v>
      </c>
      <c r="O31" s="38"/>
      <c r="P31" s="38">
        <v>4950.701381548829</v>
      </c>
      <c r="Q31" s="38"/>
      <c r="R31" s="38">
        <v>8848.2315051813566</v>
      </c>
      <c r="S31" s="38"/>
      <c r="T31" s="38">
        <v>0</v>
      </c>
    </row>
    <row r="32" spans="1:20" x14ac:dyDescent="0.2">
      <c r="A32" s="26">
        <f>A31+1</f>
        <v>14</v>
      </c>
      <c r="C32" s="26"/>
      <c r="D32" s="146"/>
      <c r="F32" s="159">
        <f>SUM(H32:T32)</f>
        <v>0.99999999999999978</v>
      </c>
      <c r="H32" s="47">
        <f>IFERROR(H31/$F31,0)</f>
        <v>3.4646717885114094E-2</v>
      </c>
      <c r="J32" s="47">
        <f>IFERROR(J31/$F31,0)</f>
        <v>5.0583617080840896E-3</v>
      </c>
      <c r="L32" s="47">
        <f>IFERROR(L31/$F31,0)</f>
        <v>0.15660347504784958</v>
      </c>
      <c r="N32" s="47">
        <f>IFERROR(N31/$F31,0)</f>
        <v>0.63684534089441625</v>
      </c>
      <c r="P32" s="47">
        <f>IFERROR(P31/$F31,0)</f>
        <v>5.9860080968503725E-2</v>
      </c>
      <c r="R32" s="47">
        <f>IFERROR(R31/$F31,0)</f>
        <v>0.10698602349603209</v>
      </c>
      <c r="T32" s="47">
        <f>IFERROR(T31/$F31,0)</f>
        <v>0</v>
      </c>
    </row>
    <row r="33" spans="1:20" x14ac:dyDescent="0.2">
      <c r="D33" s="6"/>
      <c r="F33" s="159"/>
      <c r="H33" s="47"/>
      <c r="J33" s="47"/>
      <c r="L33" s="47"/>
      <c r="N33" s="47"/>
      <c r="P33" s="47"/>
      <c r="R33" s="47"/>
      <c r="T33" s="47"/>
    </row>
    <row r="34" spans="1:20" x14ac:dyDescent="0.2">
      <c r="A34" s="26">
        <f>A32+1</f>
        <v>15</v>
      </c>
      <c r="C34" s="26" t="s">
        <v>276</v>
      </c>
      <c r="D34" s="6" t="s">
        <v>493</v>
      </c>
      <c r="F34" s="158">
        <f>SUM(H34:T34)</f>
        <v>100</v>
      </c>
      <c r="G34" s="160"/>
      <c r="H34" s="38">
        <v>3.5305576955673885</v>
      </c>
      <c r="I34" s="38"/>
      <c r="J34" s="38">
        <v>0.50795141745633254</v>
      </c>
      <c r="K34" s="38"/>
      <c r="L34" s="38">
        <v>13.231137161233839</v>
      </c>
      <c r="M34" s="38"/>
      <c r="N34" s="38">
        <v>58.335470325063255</v>
      </c>
      <c r="O34" s="38"/>
      <c r="P34" s="38">
        <v>8.7243845198878045</v>
      </c>
      <c r="Q34" s="38"/>
      <c r="R34" s="38">
        <v>15.670498880791392</v>
      </c>
      <c r="S34" s="38"/>
      <c r="T34" s="38">
        <v>0</v>
      </c>
    </row>
    <row r="35" spans="1:20" x14ac:dyDescent="0.2">
      <c r="A35" s="26">
        <f>A34+1</f>
        <v>16</v>
      </c>
      <c r="C35" s="26"/>
      <c r="D35" s="6"/>
      <c r="F35" s="159">
        <f>SUM(H35:T35)</f>
        <v>1</v>
      </c>
      <c r="H35" s="47">
        <f>IFERROR(H34/$F34,0)</f>
        <v>3.5305576955673885E-2</v>
      </c>
      <c r="J35" s="47">
        <f>IFERROR(J34/$F34,0)</f>
        <v>5.0795141745633259E-3</v>
      </c>
      <c r="L35" s="47">
        <f>IFERROR(L34/$F34,0)</f>
        <v>0.13231137161233839</v>
      </c>
      <c r="N35" s="47">
        <f>IFERROR(N34/$F34,0)</f>
        <v>0.58335470325063254</v>
      </c>
      <c r="P35" s="47">
        <f>IFERROR(P34/$F34,0)</f>
        <v>8.7243845198878039E-2</v>
      </c>
      <c r="R35" s="47">
        <f>IFERROR(R34/$F34,0)</f>
        <v>0.15670498880791392</v>
      </c>
      <c r="T35" s="47">
        <f>IFERROR(T34/$F34,0)</f>
        <v>0</v>
      </c>
    </row>
    <row r="36" spans="1:20" x14ac:dyDescent="0.2">
      <c r="C36" s="26"/>
      <c r="D36" s="6"/>
    </row>
    <row r="37" spans="1:20" x14ac:dyDescent="0.2">
      <c r="A37" s="26">
        <f>A35+1</f>
        <v>17</v>
      </c>
      <c r="C37" s="26" t="s">
        <v>291</v>
      </c>
      <c r="D37" s="6" t="s">
        <v>493</v>
      </c>
      <c r="F37" s="38">
        <f>SUM(H37:T37)</f>
        <v>21572.951217688635</v>
      </c>
      <c r="G37" s="147"/>
      <c r="H37" s="38">
        <v>1083.193800934238</v>
      </c>
      <c r="I37" s="38"/>
      <c r="J37" s="38">
        <v>177.89091194190325</v>
      </c>
      <c r="K37" s="38"/>
      <c r="L37" s="38">
        <v>2980.9613966285642</v>
      </c>
      <c r="M37" s="38"/>
      <c r="N37" s="38">
        <v>12462.678126366231</v>
      </c>
      <c r="O37" s="38"/>
      <c r="P37" s="38">
        <v>1430.7215203964552</v>
      </c>
      <c r="Q37" s="38"/>
      <c r="R37" s="38">
        <v>3437.5054614212449</v>
      </c>
      <c r="S37" s="38"/>
      <c r="T37" s="38">
        <v>0</v>
      </c>
    </row>
    <row r="38" spans="1:20" x14ac:dyDescent="0.2">
      <c r="A38" s="26">
        <f>A37+1</f>
        <v>18</v>
      </c>
      <c r="C38" s="26"/>
      <c r="D38" s="6"/>
      <c r="F38" s="159">
        <f>SUM(H38:T38)</f>
        <v>1</v>
      </c>
      <c r="H38" s="47">
        <f>IFERROR(H37/$F37,0)</f>
        <v>5.0210737974787548E-2</v>
      </c>
      <c r="J38" s="47">
        <f>IFERROR(J37/$F37,0)</f>
        <v>8.2460165114563687E-3</v>
      </c>
      <c r="L38" s="47">
        <f>IFERROR(L37/$F37,0)</f>
        <v>0.1381805097757946</v>
      </c>
      <c r="N38" s="47">
        <f>IFERROR(N37/$F37,0)</f>
        <v>0.57769926796791338</v>
      </c>
      <c r="P38" s="47">
        <f>IFERROR(P37/$F37,0)</f>
        <v>6.6320157402634E-2</v>
      </c>
      <c r="R38" s="47">
        <f>IFERROR(R37/$F37,0)</f>
        <v>0.15934331036741414</v>
      </c>
      <c r="T38" s="47">
        <f>IFERROR(T37/$F37,0)</f>
        <v>0</v>
      </c>
    </row>
    <row r="39" spans="1:20" x14ac:dyDescent="0.2">
      <c r="D39" s="6"/>
    </row>
    <row r="40" spans="1:20" x14ac:dyDescent="0.2">
      <c r="A40" s="26">
        <f>A38+1</f>
        <v>19</v>
      </c>
      <c r="C40" s="26" t="s">
        <v>269</v>
      </c>
      <c r="D40" s="146" t="s">
        <v>492</v>
      </c>
      <c r="F40" s="38">
        <f>SUM(H40:T40)</f>
        <v>79166.942309318183</v>
      </c>
      <c r="G40" s="147"/>
      <c r="H40" s="38">
        <v>3031.2129016562203</v>
      </c>
      <c r="I40" s="38"/>
      <c r="J40" s="38">
        <v>0</v>
      </c>
      <c r="K40" s="38"/>
      <c r="L40" s="38">
        <v>31159.855072747298</v>
      </c>
      <c r="M40" s="38"/>
      <c r="N40" s="38">
        <v>39457.139453762713</v>
      </c>
      <c r="O40" s="38"/>
      <c r="P40" s="38">
        <v>42.9775025</v>
      </c>
      <c r="Q40" s="38"/>
      <c r="R40" s="38">
        <v>5475.7573786519451</v>
      </c>
      <c r="S40" s="38"/>
      <c r="T40" s="38">
        <v>0</v>
      </c>
    </row>
    <row r="41" spans="1:20" x14ac:dyDescent="0.2">
      <c r="A41" s="26">
        <f>A40+1</f>
        <v>20</v>
      </c>
      <c r="C41" s="26"/>
      <c r="D41" s="146"/>
      <c r="F41" s="159">
        <f>SUM(H41:T41)</f>
        <v>1</v>
      </c>
      <c r="H41" s="47">
        <f>IFERROR(H40/$F40,0)</f>
        <v>3.8288871759285283E-2</v>
      </c>
      <c r="J41" s="47">
        <f>IFERROR(J40/$F40,0)</f>
        <v>0</v>
      </c>
      <c r="L41" s="47">
        <f>IFERROR(L40/$F40,0)</f>
        <v>0.39359679891387811</v>
      </c>
      <c r="N41" s="47">
        <f>IFERROR(N40/$F40,0)</f>
        <v>0.49840423670270378</v>
      </c>
      <c r="P41" s="47">
        <f>IFERROR(P40/$F40,0)</f>
        <v>5.4287182561731226E-4</v>
      </c>
      <c r="R41" s="47">
        <f>IFERROR(R40/$F40,0)</f>
        <v>6.916722079851545E-2</v>
      </c>
      <c r="T41" s="47">
        <f>IFERROR(T40/$F40,0)</f>
        <v>0</v>
      </c>
    </row>
    <row r="42" spans="1:20" x14ac:dyDescent="0.2">
      <c r="D42" s="6"/>
    </row>
    <row r="43" spans="1:20" x14ac:dyDescent="0.2">
      <c r="A43" s="26">
        <f>A41+1</f>
        <v>21</v>
      </c>
      <c r="C43" s="26" t="s">
        <v>270</v>
      </c>
      <c r="D43" s="146" t="s">
        <v>492</v>
      </c>
      <c r="F43" s="38">
        <f>SUM(H43:T43)</f>
        <v>66946.675245760765</v>
      </c>
      <c r="G43" s="147"/>
      <c r="H43" s="38">
        <v>0</v>
      </c>
      <c r="I43" s="38"/>
      <c r="J43" s="38">
        <v>0</v>
      </c>
      <c r="K43" s="38"/>
      <c r="L43" s="38">
        <v>449.29173225577097</v>
      </c>
      <c r="M43" s="38"/>
      <c r="N43" s="38">
        <v>36010.838755091441</v>
      </c>
      <c r="O43" s="38"/>
      <c r="P43" s="38">
        <v>19861.049589999999</v>
      </c>
      <c r="Q43" s="38"/>
      <c r="R43" s="38">
        <v>10625.495168413565</v>
      </c>
      <c r="S43" s="38"/>
      <c r="T43" s="38">
        <v>0</v>
      </c>
    </row>
    <row r="44" spans="1:20" x14ac:dyDescent="0.2">
      <c r="A44" s="26">
        <f>A43+1</f>
        <v>22</v>
      </c>
      <c r="C44" s="26"/>
      <c r="D44" s="146"/>
      <c r="F44" s="159">
        <f>SUM(H44:T44)</f>
        <v>1.0000000000000002</v>
      </c>
      <c r="H44" s="47">
        <f>IFERROR(H43/$F43,0)</f>
        <v>0</v>
      </c>
      <c r="J44" s="47">
        <f>IFERROR(J43/$F43,0)</f>
        <v>0</v>
      </c>
      <c r="L44" s="47">
        <f>IFERROR(L43/$F43,0)</f>
        <v>6.7111881300516308E-3</v>
      </c>
      <c r="N44" s="47">
        <f>IFERROR(N43/$F43,0)</f>
        <v>0.53790331816921322</v>
      </c>
      <c r="P44" s="47">
        <f>IFERROR(P43/$F43,0)</f>
        <v>0.29666969296220058</v>
      </c>
      <c r="R44" s="47">
        <f>IFERROR(R43/$F43,0)</f>
        <v>0.15871580073853478</v>
      </c>
      <c r="T44" s="47">
        <f>IFERROR(T43/$F43,0)</f>
        <v>0</v>
      </c>
    </row>
    <row r="45" spans="1:20" x14ac:dyDescent="0.2">
      <c r="D45" s="6"/>
    </row>
    <row r="46" spans="1:20" x14ac:dyDescent="0.2">
      <c r="A46" s="26">
        <f>A44+1</f>
        <v>23</v>
      </c>
      <c r="C46" s="26" t="s">
        <v>277</v>
      </c>
      <c r="D46" s="146" t="s">
        <v>492</v>
      </c>
      <c r="F46" s="38">
        <f>SUM(H46:T46)</f>
        <v>-17684.967853226441</v>
      </c>
      <c r="H46" s="38">
        <v>0</v>
      </c>
      <c r="I46" s="38"/>
      <c r="J46" s="38">
        <v>0</v>
      </c>
      <c r="K46" s="38"/>
      <c r="L46" s="38">
        <v>-81.470851186358047</v>
      </c>
      <c r="M46" s="38"/>
      <c r="N46" s="38">
        <v>-14093.643890261519</v>
      </c>
      <c r="O46" s="38"/>
      <c r="P46" s="38">
        <v>-1728.3808892002771</v>
      </c>
      <c r="Q46" s="38"/>
      <c r="R46" s="38">
        <v>-1781.4722225782862</v>
      </c>
      <c r="S46" s="38"/>
      <c r="T46" s="38">
        <v>0</v>
      </c>
    </row>
    <row r="47" spans="1:20" x14ac:dyDescent="0.2">
      <c r="A47" s="26">
        <f>A46+1</f>
        <v>24</v>
      </c>
      <c r="C47" s="26"/>
      <c r="D47" s="146"/>
      <c r="F47" s="159">
        <f>SUM(H47:T47)</f>
        <v>1</v>
      </c>
      <c r="H47" s="47">
        <f>IFERROR(H46/$F46,0)</f>
        <v>0</v>
      </c>
      <c r="J47" s="47">
        <f>IFERROR(J46/$F46,0)</f>
        <v>0</v>
      </c>
      <c r="L47" s="47">
        <f>IFERROR(L46/$F46,0)</f>
        <v>4.606785370632977E-3</v>
      </c>
      <c r="N47" s="47">
        <f>IFERROR(N46/$F46,0)</f>
        <v>0.79692787723616243</v>
      </c>
      <c r="P47" s="47">
        <f>IFERROR(P46/$F46,0)</f>
        <v>9.7731638730966186E-2</v>
      </c>
      <c r="R47" s="47">
        <f>IFERROR(R46/$F46,0)</f>
        <v>0.10073369866223844</v>
      </c>
      <c r="T47" s="47">
        <f>IFERROR(T46/$F46,0)</f>
        <v>0</v>
      </c>
    </row>
    <row r="48" spans="1:20" x14ac:dyDescent="0.2">
      <c r="D48" s="6"/>
    </row>
    <row r="49" spans="1:20" x14ac:dyDescent="0.2">
      <c r="A49" s="26">
        <f>A47+1</f>
        <v>25</v>
      </c>
      <c r="C49" s="26" t="s">
        <v>275</v>
      </c>
      <c r="D49" s="146" t="s">
        <v>492</v>
      </c>
      <c r="F49" s="38">
        <f>SUM(H49:T49)</f>
        <v>29360.673046399999</v>
      </c>
      <c r="G49" s="38"/>
      <c r="H49" s="38">
        <v>0</v>
      </c>
      <c r="I49" s="38"/>
      <c r="J49" s="38">
        <v>0</v>
      </c>
      <c r="K49" s="38"/>
      <c r="L49" s="38">
        <v>266.28169600000001</v>
      </c>
      <c r="M49" s="38"/>
      <c r="N49" s="38">
        <v>24205.402756159998</v>
      </c>
      <c r="O49" s="38"/>
      <c r="P49" s="38">
        <v>925.89545039999996</v>
      </c>
      <c r="Q49" s="38"/>
      <c r="R49" s="38">
        <v>3963.0931438399998</v>
      </c>
      <c r="S49" s="38"/>
      <c r="T49" s="38">
        <v>0</v>
      </c>
    </row>
    <row r="50" spans="1:20" x14ac:dyDescent="0.2">
      <c r="A50" s="26">
        <f>A49+1</f>
        <v>26</v>
      </c>
      <c r="C50" s="26"/>
      <c r="D50" s="146"/>
      <c r="F50" s="159">
        <f>SUM(H50:T50)</f>
        <v>0.99999999999999989</v>
      </c>
      <c r="G50" s="161"/>
      <c r="H50" s="47">
        <f>IFERROR(H49/$F49,0)</f>
        <v>0</v>
      </c>
      <c r="J50" s="47">
        <f>IFERROR(J49/$F49,0)</f>
        <v>0</v>
      </c>
      <c r="L50" s="47">
        <f>IFERROR(L49/$F49,0)</f>
        <v>9.069332149817649E-3</v>
      </c>
      <c r="N50" s="47">
        <f>IFERROR(N49/$F49,0)</f>
        <v>0.82441579993439196</v>
      </c>
      <c r="P50" s="47">
        <f>IFERROR(P49/$F49,0)</f>
        <v>3.1535225671998922E-2</v>
      </c>
      <c r="R50" s="47">
        <f>IFERROR(R49/$F49,0)</f>
        <v>0.13497964224379136</v>
      </c>
      <c r="T50" s="47">
        <f>IFERROR(T49/$F49,0)</f>
        <v>0</v>
      </c>
    </row>
    <row r="56" spans="1:20" ht="15" customHeight="1" x14ac:dyDescent="0.2">
      <c r="A56" s="247" t="s">
        <v>0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</row>
    <row r="57" spans="1:20" ht="15" customHeight="1" x14ac:dyDescent="0.2">
      <c r="A57" s="247" t="s">
        <v>503</v>
      </c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</row>
    <row r="59" spans="1:20" x14ac:dyDescent="0.2">
      <c r="A59" s="26" t="s">
        <v>3</v>
      </c>
      <c r="C59" s="26" t="s">
        <v>10</v>
      </c>
      <c r="H59" s="26" t="s">
        <v>260</v>
      </c>
      <c r="J59" s="26" t="s">
        <v>261</v>
      </c>
      <c r="L59" s="26" t="s">
        <v>262</v>
      </c>
      <c r="N59" s="26" t="s">
        <v>260</v>
      </c>
      <c r="P59" s="26"/>
      <c r="R59" s="26" t="s">
        <v>263</v>
      </c>
      <c r="T59" s="26" t="s">
        <v>10</v>
      </c>
    </row>
    <row r="60" spans="1:20" x14ac:dyDescent="0.2">
      <c r="A60" s="107" t="s">
        <v>5</v>
      </c>
      <c r="C60" s="107" t="s">
        <v>498</v>
      </c>
      <c r="D60" s="107"/>
      <c r="F60" s="107" t="s">
        <v>81</v>
      </c>
      <c r="H60" s="107" t="s">
        <v>265</v>
      </c>
      <c r="J60" s="145" t="s">
        <v>265</v>
      </c>
      <c r="L60" s="107" t="s">
        <v>265</v>
      </c>
      <c r="N60" s="107" t="s">
        <v>262</v>
      </c>
      <c r="P60" s="107" t="s">
        <v>266</v>
      </c>
      <c r="R60" s="107" t="s">
        <v>267</v>
      </c>
      <c r="T60" s="107" t="s">
        <v>216</v>
      </c>
    </row>
    <row r="61" spans="1:20" x14ac:dyDescent="0.2">
      <c r="D61" s="6"/>
      <c r="F61" s="26" t="s">
        <v>64</v>
      </c>
      <c r="G61" s="26"/>
      <c r="H61" s="117" t="s">
        <v>13</v>
      </c>
      <c r="I61" s="26"/>
      <c r="J61" s="117" t="s">
        <v>14</v>
      </c>
      <c r="K61" s="26"/>
      <c r="L61" s="117" t="s">
        <v>15</v>
      </c>
      <c r="M61" s="26"/>
      <c r="N61" s="117" t="s">
        <v>16</v>
      </c>
      <c r="P61" s="117" t="s">
        <v>65</v>
      </c>
      <c r="Q61" s="26"/>
      <c r="R61" s="117" t="s">
        <v>66</v>
      </c>
      <c r="T61" s="117" t="s">
        <v>67</v>
      </c>
    </row>
    <row r="62" spans="1:20" x14ac:dyDescent="0.2">
      <c r="C62" s="26"/>
      <c r="D62" s="6"/>
    </row>
    <row r="63" spans="1:20" x14ac:dyDescent="0.2">
      <c r="A63" s="26">
        <f>A50+1</f>
        <v>27</v>
      </c>
      <c r="C63" s="26" t="s">
        <v>273</v>
      </c>
      <c r="D63" s="146" t="s">
        <v>492</v>
      </c>
      <c r="F63" s="38">
        <f>SUM(H63:T63)</f>
        <v>2017146.0250572097</v>
      </c>
      <c r="G63" s="147"/>
      <c r="H63" s="38">
        <v>0</v>
      </c>
      <c r="I63" s="38"/>
      <c r="J63" s="38">
        <v>218.83030967577045</v>
      </c>
      <c r="K63" s="38"/>
      <c r="L63" s="38">
        <v>8283.7397433861988</v>
      </c>
      <c r="M63" s="38"/>
      <c r="N63" s="38">
        <v>1277264.9509259884</v>
      </c>
      <c r="O63" s="38"/>
      <c r="P63" s="38">
        <v>323401.49894999998</v>
      </c>
      <c r="Q63" s="38"/>
      <c r="R63" s="38">
        <v>407977.00512815936</v>
      </c>
      <c r="S63" s="38"/>
      <c r="T63" s="38">
        <v>0</v>
      </c>
    </row>
    <row r="64" spans="1:20" x14ac:dyDescent="0.2">
      <c r="A64" s="26">
        <f>A63+1</f>
        <v>28</v>
      </c>
      <c r="C64" s="26"/>
      <c r="D64" s="146"/>
      <c r="F64" s="159">
        <f>SUM(H64:T64)</f>
        <v>1</v>
      </c>
      <c r="H64" s="47">
        <f>IFERROR(H63/$F63,0)</f>
        <v>0</v>
      </c>
      <c r="J64" s="47">
        <f>IFERROR(J63/$F63,0)</f>
        <v>1.0848511062532722E-4</v>
      </c>
      <c r="L64" s="47">
        <f>IFERROR(L63/$F63,0)</f>
        <v>4.1066633949573671E-3</v>
      </c>
      <c r="N64" s="47">
        <f>IFERROR(N63/$F63,0)</f>
        <v>0.63320400955590861</v>
      </c>
      <c r="P64" s="47">
        <f>IFERROR(P63/$F63,0)</f>
        <v>0.16032627035061964</v>
      </c>
      <c r="R64" s="47">
        <f>IFERROR(R63/$F63,0)</f>
        <v>0.20225457158788909</v>
      </c>
      <c r="T64" s="47">
        <f>IFERROR(T63/$F63,0)</f>
        <v>0</v>
      </c>
    </row>
    <row r="65" spans="1:20" x14ac:dyDescent="0.2">
      <c r="D65" s="6"/>
    </row>
    <row r="66" spans="1:20" x14ac:dyDescent="0.2">
      <c r="A66" s="26">
        <f>A64+1</f>
        <v>29</v>
      </c>
      <c r="C66" s="26" t="s">
        <v>280</v>
      </c>
      <c r="D66" s="146" t="s">
        <v>492</v>
      </c>
      <c r="F66" s="38">
        <f>SUM(H66:T66)</f>
        <v>-713772.24041839002</v>
      </c>
      <c r="H66" s="38">
        <v>0</v>
      </c>
      <c r="I66" s="38"/>
      <c r="J66" s="38">
        <v>-12.43536323870693</v>
      </c>
      <c r="K66" s="38"/>
      <c r="L66" s="38">
        <v>-1790.1050563898855</v>
      </c>
      <c r="M66" s="38"/>
      <c r="N66" s="38">
        <v>-583462.72342788579</v>
      </c>
      <c r="O66" s="38"/>
      <c r="P66" s="38">
        <v>-52199.311460000004</v>
      </c>
      <c r="Q66" s="38"/>
      <c r="R66" s="38">
        <v>-76307.665110875649</v>
      </c>
      <c r="S66" s="38"/>
      <c r="T66" s="38">
        <v>0</v>
      </c>
    </row>
    <row r="67" spans="1:20" x14ac:dyDescent="0.2">
      <c r="A67" s="26">
        <f>A66+1</f>
        <v>30</v>
      </c>
      <c r="C67" s="26"/>
      <c r="D67" s="146"/>
      <c r="F67" s="159">
        <f>SUM(H67:T67)</f>
        <v>1</v>
      </c>
      <c r="H67" s="47">
        <f>IFERROR(H66/$F66,0)</f>
        <v>0</v>
      </c>
      <c r="J67" s="47">
        <f>IFERROR(J66/$F66,0)</f>
        <v>1.7422032596024926E-5</v>
      </c>
      <c r="L67" s="47">
        <f>IFERROR(L66/$F66,0)</f>
        <v>2.5079499524114082E-3</v>
      </c>
      <c r="N67" s="47">
        <f>IFERROR(N66/$F66,0)</f>
        <v>0.8174354372283783</v>
      </c>
      <c r="P67" s="47">
        <f>IFERROR(P66/$F66,0)</f>
        <v>7.313160768118758E-2</v>
      </c>
      <c r="R67" s="47">
        <f>IFERROR(R66/$F66,0)</f>
        <v>0.10690758310542671</v>
      </c>
      <c r="T67" s="47">
        <f>IFERROR(T66/$F66,0)</f>
        <v>0</v>
      </c>
    </row>
    <row r="68" spans="1:20" x14ac:dyDescent="0.2">
      <c r="D68" s="6"/>
    </row>
    <row r="69" spans="1:20" x14ac:dyDescent="0.2">
      <c r="A69" s="26">
        <f>A67+1</f>
        <v>31</v>
      </c>
      <c r="C69" s="26" t="s">
        <v>272</v>
      </c>
      <c r="D69" s="146" t="s">
        <v>492</v>
      </c>
      <c r="F69" s="38">
        <f>SUM(H69:T69)</f>
        <v>251233.18487320884</v>
      </c>
      <c r="G69" s="147"/>
      <c r="H69" s="38">
        <v>78959.90158724878</v>
      </c>
      <c r="I69" s="38"/>
      <c r="J69" s="38">
        <v>14671.957388417999</v>
      </c>
      <c r="K69" s="38"/>
      <c r="L69" s="38">
        <v>59837.565322128161</v>
      </c>
      <c r="M69" s="38"/>
      <c r="N69" s="38">
        <v>0</v>
      </c>
      <c r="O69" s="38"/>
      <c r="P69" s="38">
        <v>3464.1131800000003</v>
      </c>
      <c r="Q69" s="38"/>
      <c r="R69" s="38">
        <v>94299.647395413922</v>
      </c>
      <c r="S69" s="38"/>
      <c r="T69" s="38">
        <v>0</v>
      </c>
    </row>
    <row r="70" spans="1:20" x14ac:dyDescent="0.2">
      <c r="A70" s="26">
        <f>A69+1</f>
        <v>32</v>
      </c>
      <c r="C70" s="26"/>
      <c r="D70" s="146"/>
      <c r="F70" s="159">
        <f>SUM(H70:T70)</f>
        <v>1</v>
      </c>
      <c r="H70" s="47">
        <f>IFERROR(H69/$F69,0)</f>
        <v>0.31428929911109427</v>
      </c>
      <c r="J70" s="47">
        <f>IFERROR(J69/$F69,0)</f>
        <v>5.8399758757277917E-2</v>
      </c>
      <c r="L70" s="47">
        <f>IFERROR(L69/$F69,0)</f>
        <v>0.23817540406665105</v>
      </c>
      <c r="N70" s="47">
        <f>IFERROR(N69/$F69,0)</f>
        <v>0</v>
      </c>
      <c r="P70" s="47">
        <f>IFERROR(P69/$F69,0)</f>
        <v>1.3788437947591407E-2</v>
      </c>
      <c r="R70" s="47">
        <f>IFERROR(R69/$F69,0)</f>
        <v>0.37534710011738542</v>
      </c>
      <c r="T70" s="47">
        <f>IFERROR(T69/$F69,0)</f>
        <v>0</v>
      </c>
    </row>
    <row r="71" spans="1:20" x14ac:dyDescent="0.2">
      <c r="D71" s="6"/>
    </row>
    <row r="72" spans="1:20" x14ac:dyDescent="0.2">
      <c r="A72" s="26">
        <f>A70+1</f>
        <v>33</v>
      </c>
      <c r="C72" s="26" t="s">
        <v>279</v>
      </c>
      <c r="D72" s="146" t="s">
        <v>492</v>
      </c>
      <c r="F72" s="38">
        <f>SUM(H72:T72)</f>
        <v>-91934.117047230437</v>
      </c>
      <c r="H72" s="38">
        <v>-34952.348121982708</v>
      </c>
      <c r="I72" s="38"/>
      <c r="J72" s="38">
        <v>-9130.3820732125678</v>
      </c>
      <c r="K72" s="38"/>
      <c r="L72" s="38">
        <v>-18389.293021966998</v>
      </c>
      <c r="M72" s="38"/>
      <c r="N72" s="38">
        <v>0</v>
      </c>
      <c r="O72" s="38"/>
      <c r="P72" s="38">
        <v>-517.39716281437416</v>
      </c>
      <c r="Q72" s="38"/>
      <c r="R72" s="38">
        <v>-28944.696667253786</v>
      </c>
      <c r="S72" s="38"/>
      <c r="T72" s="38">
        <v>0</v>
      </c>
    </row>
    <row r="73" spans="1:20" x14ac:dyDescent="0.2">
      <c r="A73" s="26">
        <f>A72+1</f>
        <v>34</v>
      </c>
      <c r="C73" s="26"/>
      <c r="D73" s="146"/>
      <c r="F73" s="159">
        <f>SUM(H73:T73)</f>
        <v>1</v>
      </c>
      <c r="H73" s="47">
        <f>IFERROR(H72/$F72,0)</f>
        <v>0.38018908806211965</v>
      </c>
      <c r="J73" s="47">
        <f>IFERROR(J72/$F72,0)</f>
        <v>9.9314404341555862E-2</v>
      </c>
      <c r="L73" s="47">
        <f>IFERROR(L72/$F72,0)</f>
        <v>0.20002686285135737</v>
      </c>
      <c r="N73" s="47">
        <f>IFERROR(N72/$F72,0)</f>
        <v>0</v>
      </c>
      <c r="P73" s="47">
        <f>IFERROR(P72/$F72,0)</f>
        <v>5.6279124598386625E-3</v>
      </c>
      <c r="R73" s="47">
        <f>IFERROR(R72/$F72,0)</f>
        <v>0.31484173228512841</v>
      </c>
      <c r="T73" s="47">
        <f>IFERROR(T72/$F72,0)</f>
        <v>0</v>
      </c>
    </row>
    <row r="74" spans="1:20" x14ac:dyDescent="0.2">
      <c r="D74" s="6"/>
    </row>
    <row r="75" spans="1:20" x14ac:dyDescent="0.2">
      <c r="A75" s="26">
        <f>A73+1</f>
        <v>35</v>
      </c>
      <c r="C75" s="26" t="s">
        <v>282</v>
      </c>
      <c r="D75" s="6" t="s">
        <v>493</v>
      </c>
      <c r="F75" s="38">
        <f>SUM(H75:T75)</f>
        <v>2617400.5591033893</v>
      </c>
      <c r="G75" s="147"/>
      <c r="H75" s="38">
        <v>64265.914186375026</v>
      </c>
      <c r="I75" s="38"/>
      <c r="J75" s="38">
        <v>6859.0367649895697</v>
      </c>
      <c r="K75" s="38"/>
      <c r="L75" s="38">
        <v>326867.19951100257</v>
      </c>
      <c r="M75" s="38"/>
      <c r="N75" s="38">
        <v>1500818.190968842</v>
      </c>
      <c r="O75" s="38"/>
      <c r="P75" s="38">
        <v>294513.09468774137</v>
      </c>
      <c r="Q75" s="38"/>
      <c r="R75" s="38">
        <v>424077.12298443884</v>
      </c>
      <c r="S75" s="38"/>
      <c r="T75" s="38">
        <v>0</v>
      </c>
    </row>
    <row r="76" spans="1:20" x14ac:dyDescent="0.2">
      <c r="A76" s="26">
        <f>A75+1</f>
        <v>36</v>
      </c>
      <c r="C76" s="26"/>
      <c r="D76" s="6"/>
      <c r="F76" s="159">
        <f>SUM(H76:T76)</f>
        <v>1</v>
      </c>
      <c r="H76" s="47">
        <f>IFERROR(H75/$F75,0)</f>
        <v>2.4553335546161039E-2</v>
      </c>
      <c r="J76" s="47">
        <f>IFERROR(J75/$F75,0)</f>
        <v>2.6205529532473187E-3</v>
      </c>
      <c r="L76" s="47">
        <f>IFERROR(L75/$F75,0)</f>
        <v>0.12488237552106791</v>
      </c>
      <c r="N76" s="47">
        <f>IFERROR(N75/$F75,0)</f>
        <v>0.57340027140628369</v>
      </c>
      <c r="P76" s="47">
        <f>IFERROR(P75/$F75,0)</f>
        <v>0.11252121638906851</v>
      </c>
      <c r="R76" s="47">
        <f>IFERROR(R75/$F75,0)</f>
        <v>0.1620222481841716</v>
      </c>
      <c r="T76" s="47">
        <f>IFERROR(T75/$F75,0)</f>
        <v>0</v>
      </c>
    </row>
    <row r="77" spans="1:20" x14ac:dyDescent="0.2">
      <c r="D77" s="6"/>
    </row>
    <row r="78" spans="1:20" x14ac:dyDescent="0.2">
      <c r="A78" s="26">
        <f>A76+1</f>
        <v>37</v>
      </c>
      <c r="C78" s="26" t="s">
        <v>292</v>
      </c>
      <c r="D78" s="6" t="s">
        <v>493</v>
      </c>
      <c r="F78" s="38">
        <f>SUM(H78:T78)</f>
        <v>47557.406264227742</v>
      </c>
      <c r="G78" s="147"/>
      <c r="H78" s="38">
        <v>2200.52310990347</v>
      </c>
      <c r="I78" s="38"/>
      <c r="J78" s="38">
        <v>360.82762043887794</v>
      </c>
      <c r="K78" s="38"/>
      <c r="L78" s="38">
        <v>6652.690398534809</v>
      </c>
      <c r="M78" s="38"/>
      <c r="N78" s="38">
        <v>28225.624466028778</v>
      </c>
      <c r="O78" s="38"/>
      <c r="P78" s="38">
        <v>2923.1438125352433</v>
      </c>
      <c r="Q78" s="38"/>
      <c r="R78" s="38">
        <v>7194.5968567865675</v>
      </c>
      <c r="S78" s="38"/>
      <c r="T78" s="38">
        <v>0</v>
      </c>
    </row>
    <row r="79" spans="1:20" x14ac:dyDescent="0.2">
      <c r="A79" s="26">
        <f>A78+1</f>
        <v>38</v>
      </c>
      <c r="C79" s="26"/>
      <c r="D79" s="157"/>
      <c r="F79" s="159">
        <f>SUM(H79:T79)</f>
        <v>1</v>
      </c>
      <c r="H79" s="47">
        <f>IFERROR(H78/$F78,0)</f>
        <v>4.6270881504290193E-2</v>
      </c>
      <c r="J79" s="47">
        <f>IFERROR(J78/$F78,0)</f>
        <v>7.5872014220903644E-3</v>
      </c>
      <c r="L79" s="47">
        <f>IFERROR(L78/$F78,0)</f>
        <v>0.13988757842622093</v>
      </c>
      <c r="N79" s="47">
        <f>IFERROR(N78/$F78,0)</f>
        <v>0.59350638908286801</v>
      </c>
      <c r="P79" s="47">
        <f>IFERROR(P78/$F78,0)</f>
        <v>6.1465585324278003E-2</v>
      </c>
      <c r="R79" s="47">
        <f>IFERROR(R78/$F78,0)</f>
        <v>0.15128236424025251</v>
      </c>
      <c r="T79" s="47">
        <f>IFERROR(T78/$F78,0)</f>
        <v>0</v>
      </c>
    </row>
    <row r="80" spans="1:20" x14ac:dyDescent="0.2">
      <c r="C80" s="26"/>
      <c r="D80" s="157"/>
      <c r="F80" s="159"/>
      <c r="H80" s="47"/>
      <c r="J80" s="47"/>
      <c r="L80" s="47"/>
      <c r="N80" s="47"/>
      <c r="P80" s="47"/>
      <c r="R80" s="47"/>
      <c r="T80" s="47"/>
    </row>
    <row r="81" spans="1:20" x14ac:dyDescent="0.2">
      <c r="A81" s="26">
        <f>A79+1</f>
        <v>39</v>
      </c>
      <c r="C81" s="26" t="s">
        <v>285</v>
      </c>
      <c r="D81" s="146" t="s">
        <v>492</v>
      </c>
      <c r="F81" s="38">
        <f>SUM(H81:T81)</f>
        <v>24483.257915889251</v>
      </c>
      <c r="G81" s="147"/>
      <c r="H81" s="38">
        <v>2346.6664252457413</v>
      </c>
      <c r="I81" s="38"/>
      <c r="J81" s="38">
        <v>19.289255075244643</v>
      </c>
      <c r="K81" s="38"/>
      <c r="L81" s="38">
        <v>1020.3124362795184</v>
      </c>
      <c r="M81" s="38"/>
      <c r="N81" s="38">
        <v>16881.87280396025</v>
      </c>
      <c r="O81" s="38"/>
      <c r="P81" s="38">
        <v>981.74718392973955</v>
      </c>
      <c r="Q81" s="38"/>
      <c r="R81" s="38">
        <v>3233.3698113987543</v>
      </c>
      <c r="S81" s="38"/>
      <c r="T81" s="38">
        <v>0</v>
      </c>
    </row>
    <row r="82" spans="1:20" x14ac:dyDescent="0.2">
      <c r="A82" s="26">
        <f>A81+1</f>
        <v>40</v>
      </c>
      <c r="C82" s="26"/>
      <c r="D82" s="146"/>
      <c r="F82" s="159">
        <f>SUM(H82:T82)</f>
        <v>0.99999999999999978</v>
      </c>
      <c r="H82" s="47">
        <f>IFERROR(H81/$F81,0)</f>
        <v>9.584780070150678E-2</v>
      </c>
      <c r="J82" s="47">
        <f>IFERROR(J81/$F81,0)</f>
        <v>7.8785491463234636E-4</v>
      </c>
      <c r="L82" s="47">
        <f>IFERROR(L81/$F81,0)</f>
        <v>4.1673883426165743E-2</v>
      </c>
      <c r="N82" s="47">
        <f>IFERROR(N81/$F81,0)</f>
        <v>0.68952722149792733</v>
      </c>
      <c r="P82" s="47">
        <f>IFERROR(P81/$F81,0)</f>
        <v>4.0098715101661409E-2</v>
      </c>
      <c r="R82" s="47">
        <f>IFERROR(R81/$F81,0)</f>
        <v>0.13206452435810628</v>
      </c>
      <c r="T82" s="47">
        <f>IFERROR(T81/$F81,0)</f>
        <v>0</v>
      </c>
    </row>
    <row r="83" spans="1:20" x14ac:dyDescent="0.2">
      <c r="D83" s="6"/>
    </row>
    <row r="84" spans="1:20" x14ac:dyDescent="0.2">
      <c r="A84" s="26">
        <f>A82+1</f>
        <v>41</v>
      </c>
      <c r="C84" s="26" t="s">
        <v>284</v>
      </c>
      <c r="D84" s="6" t="s">
        <v>493</v>
      </c>
      <c r="F84" s="38">
        <f>SUM(H84:T84)</f>
        <v>2606329.5708189611</v>
      </c>
      <c r="G84" s="147"/>
      <c r="H84" s="38">
        <v>63888.057654086675</v>
      </c>
      <c r="I84" s="38"/>
      <c r="J84" s="38">
        <v>6818.7085150973935</v>
      </c>
      <c r="K84" s="38"/>
      <c r="L84" s="38">
        <v>324984.5213460137</v>
      </c>
      <c r="M84" s="38"/>
      <c r="N84" s="38">
        <v>1495554.0249630243</v>
      </c>
      <c r="O84" s="38"/>
      <c r="P84" s="38">
        <v>292917.65784101782</v>
      </c>
      <c r="Q84" s="38"/>
      <c r="R84" s="38">
        <v>422166.60049972107</v>
      </c>
      <c r="S84" s="38"/>
      <c r="T84" s="38">
        <v>0</v>
      </c>
    </row>
    <row r="85" spans="1:20" x14ac:dyDescent="0.2">
      <c r="A85" s="26">
        <f>A84+1</f>
        <v>42</v>
      </c>
      <c r="C85" s="26"/>
      <c r="D85" s="6"/>
      <c r="F85" s="159">
        <f>SUM(H85:T85)</f>
        <v>0.99999999999999989</v>
      </c>
      <c r="H85" s="47">
        <f>IFERROR(H84/$F84,0)</f>
        <v>2.4512655026206743E-2</v>
      </c>
      <c r="J85" s="47">
        <f>IFERROR(J84/$F84,0)</f>
        <v>2.6162111620269182E-3</v>
      </c>
      <c r="L85" s="47">
        <f>IFERROR(L84/$F84,0)</f>
        <v>0.12469049385949185</v>
      </c>
      <c r="N85" s="47">
        <f>IFERROR(N84/$F84,0)</f>
        <v>0.57381615959377352</v>
      </c>
      <c r="P85" s="47">
        <f>IFERROR(P84/$F84,0)</f>
        <v>0.11238703697360009</v>
      </c>
      <c r="R85" s="47">
        <f>IFERROR(R84/$F84,0)</f>
        <v>0.1619774433849008</v>
      </c>
      <c r="T85" s="47">
        <f>IFERROR(T84/$F84,0)</f>
        <v>0</v>
      </c>
    </row>
    <row r="86" spans="1:20" x14ac:dyDescent="0.2">
      <c r="C86" s="26"/>
      <c r="D86" s="6"/>
      <c r="F86" s="159"/>
      <c r="H86" s="47"/>
      <c r="J86" s="47"/>
      <c r="L86" s="47"/>
      <c r="N86" s="47"/>
      <c r="P86" s="47"/>
      <c r="R86" s="47"/>
      <c r="T86" s="47"/>
    </row>
    <row r="87" spans="1:20" x14ac:dyDescent="0.2">
      <c r="A87" s="26">
        <f>A85+1</f>
        <v>43</v>
      </c>
      <c r="C87" s="26" t="s">
        <v>271</v>
      </c>
      <c r="D87" s="146" t="s">
        <v>492</v>
      </c>
      <c r="F87" s="38">
        <f>SUM(H87:T87)</f>
        <v>211517.76996137531</v>
      </c>
      <c r="G87" s="147"/>
      <c r="H87" s="38">
        <v>38917.497387146534</v>
      </c>
      <c r="I87" s="38"/>
      <c r="J87" s="38">
        <v>1921.1219134951625</v>
      </c>
      <c r="K87" s="38"/>
      <c r="L87" s="38">
        <v>78518.22645649148</v>
      </c>
      <c r="M87" s="38"/>
      <c r="N87" s="38">
        <v>87003.762408956027</v>
      </c>
      <c r="O87" s="38"/>
      <c r="P87" s="38">
        <v>0</v>
      </c>
      <c r="Q87" s="38"/>
      <c r="R87" s="38">
        <v>5157.1617952860906</v>
      </c>
      <c r="S87" s="38"/>
      <c r="T87" s="38">
        <v>0</v>
      </c>
    </row>
    <row r="88" spans="1:20" x14ac:dyDescent="0.2">
      <c r="A88" s="26">
        <f>A87+1</f>
        <v>44</v>
      </c>
      <c r="C88" s="26"/>
      <c r="D88" s="146"/>
      <c r="F88" s="159">
        <f>SUM(H88:T88)</f>
        <v>0.99999999999999989</v>
      </c>
      <c r="H88" s="47">
        <f>IFERROR(H87/$F87,0)</f>
        <v>0.18399162110234593</v>
      </c>
      <c r="J88" s="47">
        <f>IFERROR(J87/$F87,0)</f>
        <v>9.0825556351410725E-3</v>
      </c>
      <c r="L88" s="47">
        <f>IFERROR(L87/$F87,0)</f>
        <v>0.37121338065747139</v>
      </c>
      <c r="N88" s="47">
        <f>IFERROR(N87/$F87,0)</f>
        <v>0.4113307474111681</v>
      </c>
      <c r="P88" s="47">
        <f>IFERROR(P87/$F87,0)</f>
        <v>0</v>
      </c>
      <c r="R88" s="47">
        <f>IFERROR(R87/$F87,0)</f>
        <v>2.4381695193873433E-2</v>
      </c>
      <c r="T88" s="47">
        <f>IFERROR(T87/$F87,0)</f>
        <v>0</v>
      </c>
    </row>
    <row r="89" spans="1:20" x14ac:dyDescent="0.2">
      <c r="D89" s="6"/>
    </row>
    <row r="90" spans="1:20" x14ac:dyDescent="0.2">
      <c r="A90" s="26">
        <f>A88+1</f>
        <v>45</v>
      </c>
      <c r="C90" s="26" t="s">
        <v>278</v>
      </c>
      <c r="D90" s="146" t="s">
        <v>492</v>
      </c>
      <c r="F90" s="38">
        <f>SUM(H90:T90)</f>
        <v>-77738.765516644664</v>
      </c>
      <c r="H90" s="38">
        <v>-23485.914549559013</v>
      </c>
      <c r="I90" s="38"/>
      <c r="J90" s="38">
        <v>-1066.4351039073858</v>
      </c>
      <c r="K90" s="38"/>
      <c r="L90" s="38">
        <v>-24764.875005545604</v>
      </c>
      <c r="M90" s="38"/>
      <c r="N90" s="38">
        <v>-25533.312542571392</v>
      </c>
      <c r="O90" s="38"/>
      <c r="P90" s="38">
        <v>0</v>
      </c>
      <c r="Q90" s="38"/>
      <c r="R90" s="38">
        <v>-2888.2283150612566</v>
      </c>
      <c r="S90" s="38"/>
      <c r="T90" s="38">
        <v>0</v>
      </c>
    </row>
    <row r="91" spans="1:20" x14ac:dyDescent="0.2">
      <c r="A91" s="26">
        <f>A90+1</f>
        <v>46</v>
      </c>
      <c r="C91" s="26"/>
      <c r="D91" s="146"/>
      <c r="F91" s="159">
        <f>SUM(H91:T91)</f>
        <v>0.99999999999999989</v>
      </c>
      <c r="H91" s="47">
        <f>IFERROR(H90/$F90,0)</f>
        <v>0.30211329435801804</v>
      </c>
      <c r="J91" s="47">
        <f>IFERROR(J90/$F90,0)</f>
        <v>1.3718189333467756E-2</v>
      </c>
      <c r="L91" s="47">
        <f>IFERROR(L90/$F90,0)</f>
        <v>0.31856532376042412</v>
      </c>
      <c r="N91" s="47">
        <f>IFERROR(N90/$F90,0)</f>
        <v>0.32845019306493167</v>
      </c>
      <c r="P91" s="47">
        <f>IFERROR(P90/$F90,0)</f>
        <v>0</v>
      </c>
      <c r="R91" s="47">
        <f>IFERROR(R90/$F90,0)</f>
        <v>3.7152999483158214E-2</v>
      </c>
      <c r="T91" s="47">
        <f>IFERROR(T90/$F90,0)</f>
        <v>0</v>
      </c>
    </row>
    <row r="92" spans="1:20" x14ac:dyDescent="0.2">
      <c r="D92" s="6"/>
    </row>
    <row r="93" spans="1:20" x14ac:dyDescent="0.2">
      <c r="A93" s="26">
        <f>A91+1</f>
        <v>47</v>
      </c>
      <c r="C93" s="26" t="s">
        <v>290</v>
      </c>
      <c r="D93" s="146" t="s">
        <v>493</v>
      </c>
      <c r="F93" s="38">
        <f>SUM(H93:T93)</f>
        <v>8297.3820979529337</v>
      </c>
      <c r="H93" s="38">
        <v>785.76551205461601</v>
      </c>
      <c r="I93" s="38"/>
      <c r="J93" s="38">
        <v>146.02723734252487</v>
      </c>
      <c r="K93" s="38"/>
      <c r="L93" s="38">
        <v>1868.7370786255701</v>
      </c>
      <c r="M93" s="38"/>
      <c r="N93" s="38">
        <v>4399.3835182255007</v>
      </c>
      <c r="O93" s="38"/>
      <c r="P93" s="38">
        <v>64.011170701021854</v>
      </c>
      <c r="Q93" s="38"/>
      <c r="R93" s="38">
        <v>1033.4575810037009</v>
      </c>
      <c r="S93" s="38"/>
      <c r="T93" s="38">
        <v>0</v>
      </c>
    </row>
    <row r="94" spans="1:20" x14ac:dyDescent="0.2">
      <c r="A94" s="26">
        <f>A93+1</f>
        <v>48</v>
      </c>
      <c r="C94" s="26"/>
      <c r="D94" s="146"/>
      <c r="F94" s="159">
        <f>SUM(H94:T94)</f>
        <v>1</v>
      </c>
      <c r="H94" s="47">
        <f>IFERROR(H93/$F93,0)</f>
        <v>9.4700413067451E-2</v>
      </c>
      <c r="J94" s="47">
        <f>IFERROR(J93/$F93,0)</f>
        <v>1.7599194013079328E-2</v>
      </c>
      <c r="L94" s="47">
        <f>IFERROR(L93/$F93,0)</f>
        <v>0.22522008225782569</v>
      </c>
      <c r="N94" s="47">
        <f>IFERROR(N93/$F93,0)</f>
        <v>0.53021344157585348</v>
      </c>
      <c r="P94" s="47">
        <f>IFERROR(P93/$F93,0)</f>
        <v>7.7146225092868991E-3</v>
      </c>
      <c r="R94" s="47">
        <f>IFERROR(R93/$F93,0)</f>
        <v>0.12455224657650364</v>
      </c>
      <c r="T94" s="47">
        <f>IFERROR(T93/$F93,0)</f>
        <v>0</v>
      </c>
    </row>
    <row r="102" spans="2:2" x14ac:dyDescent="0.2">
      <c r="B102" s="13"/>
    </row>
  </sheetData>
  <mergeCells count="4">
    <mergeCell ref="C6:T6"/>
    <mergeCell ref="C7:T7"/>
    <mergeCell ref="A56:T56"/>
    <mergeCell ref="A57:T57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4
Attachment 12
Page &amp;P of 22</oddHeader>
  </headerFooter>
  <rowBreaks count="1" manualBreakCount="1">
    <brk id="50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D142-AA01-4D8D-8F94-F514BF500AA8}">
  <dimension ref="A6:AP104"/>
  <sheetViews>
    <sheetView view="pageBreakPreview" zoomScale="80" zoomScaleNormal="100" zoomScaleSheetLayoutView="80" workbookViewId="0">
      <selection activeCell="Q85" sqref="Q85"/>
    </sheetView>
  </sheetViews>
  <sheetFormatPr defaultColWidth="9.140625" defaultRowHeight="12.75" x14ac:dyDescent="0.2"/>
  <cols>
    <col min="1" max="1" width="4.7109375" style="26" customWidth="1"/>
    <col min="2" max="2" width="0.85546875" style="1" customWidth="1"/>
    <col min="3" max="3" width="23" style="1" bestFit="1" customWidth="1"/>
    <col min="4" max="4" width="4.5703125" style="1" bestFit="1" customWidth="1"/>
    <col min="5" max="5" width="0.85546875" style="1" customWidth="1"/>
    <col min="6" max="6" width="12.28515625" style="1" bestFit="1" customWidth="1"/>
    <col min="7" max="7" width="0.85546875" style="1" customWidth="1"/>
    <col min="8" max="8" width="13" style="1" bestFit="1" customWidth="1"/>
    <col min="9" max="9" width="13.7109375" style="1" customWidth="1"/>
    <col min="10" max="10" width="11.28515625" style="1" bestFit="1" customWidth="1"/>
    <col min="11" max="11" width="9.5703125" style="1" bestFit="1" customWidth="1"/>
    <col min="12" max="12" width="0.85546875" style="1" customWidth="1"/>
    <col min="13" max="16" width="11.28515625" style="1" bestFit="1" customWidth="1"/>
    <col min="17" max="17" width="9.5703125" style="1" bestFit="1" customWidth="1"/>
    <col min="18" max="18" width="0.85546875" style="1" customWidth="1"/>
    <col min="19" max="19" width="10.7109375" style="1" bestFit="1" customWidth="1"/>
    <col min="20" max="20" width="9.140625" style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1.7109375" style="1" customWidth="1"/>
    <col min="30" max="30" width="10.7109375" style="1" customWidth="1"/>
    <col min="31" max="31" width="1.7109375" style="1" customWidth="1"/>
    <col min="32" max="32" width="10.7109375" style="1" customWidth="1"/>
    <col min="33" max="33" width="1.7109375" style="1" customWidth="1"/>
    <col min="34" max="34" width="10.7109375" style="1" customWidth="1"/>
    <col min="35" max="35" width="1.7109375" style="1" customWidth="1"/>
    <col min="36" max="36" width="10.7109375" style="1" customWidth="1"/>
    <col min="37" max="37" width="1.7109375" style="1" customWidth="1"/>
    <col min="38" max="38" width="10.7109375" style="1" customWidth="1"/>
    <col min="39" max="39" width="1.7109375" style="1" customWidth="1"/>
    <col min="40" max="40" width="10.7109375" style="1" customWidth="1"/>
    <col min="41" max="41" width="9.140625" style="1"/>
    <col min="42" max="42" width="12.140625" style="1" bestFit="1" customWidth="1"/>
    <col min="43" max="16384" width="9.140625" style="1"/>
  </cols>
  <sheetData>
    <row r="6" spans="1:19" ht="15" customHeight="1" x14ac:dyDescent="0.2">
      <c r="A6" s="247" t="s">
        <v>0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</row>
    <row r="7" spans="1:19" ht="15" customHeight="1" x14ac:dyDescent="0.2">
      <c r="A7" s="247" t="s">
        <v>504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</row>
    <row r="9" spans="1:19" x14ac:dyDescent="0.2">
      <c r="H9" s="248" t="s">
        <v>294</v>
      </c>
      <c r="I9" s="248"/>
      <c r="J9" s="248"/>
      <c r="K9" s="248"/>
      <c r="M9" s="248" t="s">
        <v>295</v>
      </c>
      <c r="N9" s="248"/>
      <c r="O9" s="248"/>
      <c r="P9" s="248"/>
      <c r="Q9" s="248"/>
    </row>
    <row r="10" spans="1:19" x14ac:dyDescent="0.2">
      <c r="H10" s="26"/>
      <c r="I10" s="26"/>
      <c r="J10" s="26"/>
      <c r="K10" s="26" t="s">
        <v>218</v>
      </c>
      <c r="Q10" s="26" t="s">
        <v>296</v>
      </c>
      <c r="S10" s="19"/>
    </row>
    <row r="11" spans="1:19" x14ac:dyDescent="0.2">
      <c r="A11" s="26" t="s">
        <v>3</v>
      </c>
      <c r="C11" s="26" t="s">
        <v>11</v>
      </c>
      <c r="H11" s="26" t="s">
        <v>297</v>
      </c>
      <c r="I11" s="26" t="s">
        <v>297</v>
      </c>
      <c r="J11" s="19" t="s">
        <v>298</v>
      </c>
      <c r="K11" s="19" t="s">
        <v>299</v>
      </c>
      <c r="L11" s="40"/>
      <c r="M11" s="19" t="s">
        <v>11</v>
      </c>
      <c r="N11" s="19" t="s">
        <v>11</v>
      </c>
      <c r="O11" s="19" t="s">
        <v>11</v>
      </c>
      <c r="P11" s="19" t="s">
        <v>505</v>
      </c>
      <c r="Q11" s="19" t="s">
        <v>299</v>
      </c>
      <c r="R11" s="19"/>
      <c r="S11" s="19" t="s">
        <v>11</v>
      </c>
    </row>
    <row r="12" spans="1:19" x14ac:dyDescent="0.2">
      <c r="A12" s="107" t="s">
        <v>5</v>
      </c>
      <c r="C12" s="107" t="s">
        <v>498</v>
      </c>
      <c r="D12" s="2"/>
      <c r="F12" s="107" t="s">
        <v>81</v>
      </c>
      <c r="H12" s="107" t="s">
        <v>506</v>
      </c>
      <c r="I12" s="107" t="s">
        <v>301</v>
      </c>
      <c r="J12" s="107" t="s">
        <v>302</v>
      </c>
      <c r="K12" s="107" t="s">
        <v>87</v>
      </c>
      <c r="L12" s="26"/>
      <c r="M12" s="18" t="s">
        <v>103</v>
      </c>
      <c r="N12" s="18" t="s">
        <v>111</v>
      </c>
      <c r="O12" s="18" t="s">
        <v>303</v>
      </c>
      <c r="P12" s="18" t="s">
        <v>304</v>
      </c>
      <c r="Q12" s="18" t="s">
        <v>87</v>
      </c>
      <c r="R12" s="19"/>
      <c r="S12" s="18" t="s">
        <v>216</v>
      </c>
    </row>
    <row r="13" spans="1:19" x14ac:dyDescent="0.2">
      <c r="F13" s="26" t="s">
        <v>64</v>
      </c>
      <c r="G13" s="26"/>
      <c r="H13" s="117" t="s">
        <v>13</v>
      </c>
      <c r="I13" s="117" t="s">
        <v>14</v>
      </c>
      <c r="J13" s="117" t="s">
        <v>15</v>
      </c>
      <c r="K13" s="117" t="s">
        <v>16</v>
      </c>
      <c r="M13" s="117" t="s">
        <v>65</v>
      </c>
      <c r="N13" s="117" t="s">
        <v>66</v>
      </c>
      <c r="O13" s="117" t="s">
        <v>67</v>
      </c>
      <c r="P13" s="117" t="s">
        <v>68</v>
      </c>
      <c r="Q13" s="117" t="s">
        <v>69</v>
      </c>
      <c r="R13" s="26"/>
      <c r="S13" s="117" t="s">
        <v>70</v>
      </c>
    </row>
    <row r="15" spans="1:19" x14ac:dyDescent="0.2">
      <c r="A15" s="26">
        <v>1</v>
      </c>
      <c r="C15" s="19" t="s">
        <v>325</v>
      </c>
      <c r="D15" s="6" t="s">
        <v>493</v>
      </c>
      <c r="F15" s="10">
        <f>SUM(H15:S15)</f>
        <v>1639663.1917908953</v>
      </c>
      <c r="H15" s="10">
        <v>0</v>
      </c>
      <c r="I15" s="10">
        <v>0</v>
      </c>
      <c r="J15" s="10">
        <v>306243.27582367021</v>
      </c>
      <c r="K15" s="10">
        <v>0</v>
      </c>
      <c r="L15" s="10"/>
      <c r="M15" s="10">
        <v>407980.07155946712</v>
      </c>
      <c r="N15" s="10">
        <v>583743.7291515196</v>
      </c>
      <c r="O15" s="10">
        <v>293237.9955716416</v>
      </c>
      <c r="P15" s="10">
        <v>48458.119684596852</v>
      </c>
      <c r="Q15" s="10">
        <v>0</v>
      </c>
      <c r="R15" s="10"/>
      <c r="S15" s="10">
        <v>0</v>
      </c>
    </row>
    <row r="16" spans="1:19" x14ac:dyDescent="0.2">
      <c r="A16" s="26">
        <f>A15+1</f>
        <v>2</v>
      </c>
      <c r="C16" s="19"/>
      <c r="D16" s="6"/>
      <c r="F16" s="47">
        <f>SUM(H16:S16)</f>
        <v>1</v>
      </c>
      <c r="H16" s="47">
        <f>IFERROR(H15/$F15,0)</f>
        <v>0</v>
      </c>
      <c r="I16" s="47">
        <f>IFERROR(I15/$F15,0)</f>
        <v>0</v>
      </c>
      <c r="J16" s="47">
        <f>IFERROR(J15/$F15,0)</f>
        <v>0.18677206230944357</v>
      </c>
      <c r="K16" s="47">
        <f>IFERROR(K15/$F15,0)</f>
        <v>0</v>
      </c>
      <c r="M16" s="47">
        <f>IFERROR(M15/$F15,0)</f>
        <v>0.2488194365782265</v>
      </c>
      <c r="N16" s="47">
        <f>IFERROR(N15/$F15,0)</f>
        <v>0.35601441324906186</v>
      </c>
      <c r="O16" s="47">
        <f>IFERROR(O15/$F15,0)</f>
        <v>0.1788403844397807</v>
      </c>
      <c r="P16" s="47">
        <f>IFERROR(P15/$F15,0)</f>
        <v>2.9553703423487395E-2</v>
      </c>
      <c r="Q16" s="47">
        <f>IFERROR(Q15/$F15,0)</f>
        <v>0</v>
      </c>
      <c r="S16" s="47">
        <f>IFERROR(S15/$F15,0)</f>
        <v>0</v>
      </c>
    </row>
    <row r="17" spans="1:22" x14ac:dyDescent="0.2">
      <c r="C17" s="19"/>
      <c r="D17" s="6"/>
      <c r="F17" s="142"/>
      <c r="H17" s="47"/>
      <c r="I17" s="47"/>
      <c r="J17" s="47"/>
      <c r="K17" s="47"/>
    </row>
    <row r="18" spans="1:22" x14ac:dyDescent="0.2">
      <c r="A18" s="26">
        <f>A16+1</f>
        <v>3</v>
      </c>
      <c r="C18" s="19" t="s">
        <v>310</v>
      </c>
      <c r="D18" s="6" t="s">
        <v>493</v>
      </c>
      <c r="F18" s="10">
        <f>SUM(H18:S18)</f>
        <v>1</v>
      </c>
      <c r="H18" s="10">
        <v>0</v>
      </c>
      <c r="I18" s="10">
        <v>0</v>
      </c>
      <c r="J18" s="10">
        <v>0</v>
      </c>
      <c r="K18" s="10">
        <v>0</v>
      </c>
      <c r="L18" s="10"/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/>
      <c r="S18" s="10">
        <v>0</v>
      </c>
    </row>
    <row r="19" spans="1:22" x14ac:dyDescent="0.2">
      <c r="A19" s="26">
        <f>A18+1</f>
        <v>4</v>
      </c>
      <c r="C19" s="19"/>
      <c r="D19" s="6"/>
      <c r="F19" s="47">
        <f>SUM(H19:S19)</f>
        <v>1</v>
      </c>
      <c r="H19" s="47">
        <f>IFERROR(H18/$F18,0)</f>
        <v>0</v>
      </c>
      <c r="I19" s="47">
        <f>IFERROR(I18/$F18,0)</f>
        <v>0</v>
      </c>
      <c r="J19" s="47">
        <f>IFERROR(J18/$F18,0)</f>
        <v>0</v>
      </c>
      <c r="K19" s="47">
        <f>IFERROR(K18/$F18,0)</f>
        <v>0</v>
      </c>
      <c r="M19" s="47">
        <f>IFERROR(M18/$F18,0)</f>
        <v>0</v>
      </c>
      <c r="N19" s="47">
        <f>IFERROR(N18/$F18,0)</f>
        <v>0</v>
      </c>
      <c r="O19" s="47">
        <f>IFERROR(O18/$F18,0)</f>
        <v>1</v>
      </c>
      <c r="P19" s="47">
        <f>IFERROR(P18/$F18,0)</f>
        <v>0</v>
      </c>
      <c r="Q19" s="47">
        <f>IFERROR(Q18/$F18,0)</f>
        <v>0</v>
      </c>
      <c r="S19" s="47">
        <f>IFERROR(S18/$F18,0)</f>
        <v>0</v>
      </c>
    </row>
    <row r="20" spans="1:22" x14ac:dyDescent="0.2">
      <c r="C20" s="6"/>
      <c r="D20" s="6"/>
    </row>
    <row r="21" spans="1:22" x14ac:dyDescent="0.2">
      <c r="A21" s="26">
        <f>A19+1</f>
        <v>5</v>
      </c>
      <c r="C21" s="19" t="s">
        <v>309</v>
      </c>
      <c r="D21" s="6" t="s">
        <v>493</v>
      </c>
      <c r="F21" s="10">
        <f>SUM(H21:S21)</f>
        <v>1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/>
      <c r="S21" s="10">
        <v>0</v>
      </c>
    </row>
    <row r="22" spans="1:22" x14ac:dyDescent="0.2">
      <c r="A22" s="26">
        <f>A21+1</f>
        <v>6</v>
      </c>
      <c r="C22" s="19"/>
      <c r="D22" s="6"/>
      <c r="F22" s="47">
        <f>SUM(H22:S22)</f>
        <v>1</v>
      </c>
      <c r="H22" s="47">
        <f>IFERROR(H21/$F21,0)</f>
        <v>0</v>
      </c>
      <c r="I22" s="47">
        <f>IFERROR(I21/$F21,0)</f>
        <v>0</v>
      </c>
      <c r="J22" s="47">
        <f>IFERROR(J21/$F21,0)</f>
        <v>0</v>
      </c>
      <c r="K22" s="47">
        <f>IFERROR(K21/$F21,0)</f>
        <v>0</v>
      </c>
      <c r="M22" s="47">
        <f>IFERROR(M21/$F21,0)</f>
        <v>0</v>
      </c>
      <c r="N22" s="47">
        <f>IFERROR(N21/$F21,0)</f>
        <v>1</v>
      </c>
      <c r="O22" s="47">
        <f>IFERROR(O21/$F21,0)</f>
        <v>0</v>
      </c>
      <c r="P22" s="47">
        <f>IFERROR(P21/$F21,0)</f>
        <v>0</v>
      </c>
      <c r="Q22" s="47">
        <f>IFERROR(Q21/$F21,0)</f>
        <v>0</v>
      </c>
      <c r="S22" s="47">
        <f>IFERROR(S21/$F21,0)</f>
        <v>0</v>
      </c>
    </row>
    <row r="23" spans="1:22" x14ac:dyDescent="0.2">
      <c r="C23" s="6"/>
      <c r="D23" s="6"/>
    </row>
    <row r="24" spans="1:22" x14ac:dyDescent="0.2">
      <c r="A24" s="26">
        <f>A22+1</f>
        <v>7</v>
      </c>
      <c r="C24" s="19" t="s">
        <v>321</v>
      </c>
      <c r="D24" s="6" t="s">
        <v>493</v>
      </c>
      <c r="F24" s="10">
        <f>SUM(H24:S24)</f>
        <v>1</v>
      </c>
      <c r="H24" s="10">
        <v>0</v>
      </c>
      <c r="I24" s="10">
        <v>0</v>
      </c>
      <c r="J24" s="10">
        <v>0</v>
      </c>
      <c r="K24" s="10">
        <v>0</v>
      </c>
      <c r="L24" s="10"/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/>
      <c r="S24" s="10">
        <v>0</v>
      </c>
    </row>
    <row r="25" spans="1:22" x14ac:dyDescent="0.2">
      <c r="A25" s="26">
        <f>A24+1</f>
        <v>8</v>
      </c>
      <c r="C25" s="19"/>
      <c r="D25" s="6"/>
      <c r="F25" s="47">
        <f>SUM(H25:S25)</f>
        <v>1</v>
      </c>
      <c r="H25" s="47">
        <f>IFERROR(H24/$F24,0)</f>
        <v>0</v>
      </c>
      <c r="I25" s="47">
        <f>IFERROR(I24/$F24,0)</f>
        <v>0</v>
      </c>
      <c r="J25" s="47">
        <f>IFERROR(J24/$F24,0)</f>
        <v>0</v>
      </c>
      <c r="K25" s="47">
        <f>IFERROR(K24/$F24,0)</f>
        <v>0</v>
      </c>
      <c r="M25" s="47">
        <f>IFERROR(M24/$F24,0)</f>
        <v>0</v>
      </c>
      <c r="N25" s="47">
        <f>IFERROR(N24/$F24,0)</f>
        <v>0</v>
      </c>
      <c r="O25" s="47">
        <f>IFERROR(O24/$F24,0)</f>
        <v>0</v>
      </c>
      <c r="P25" s="47">
        <f>IFERROR(P24/$F24,0)</f>
        <v>0</v>
      </c>
      <c r="Q25" s="47">
        <f>IFERROR(Q24/$F24,0)</f>
        <v>1</v>
      </c>
      <c r="S25" s="47">
        <f>IFERROR(S24/$F24,0)</f>
        <v>0</v>
      </c>
    </row>
    <row r="26" spans="1:22" x14ac:dyDescent="0.2">
      <c r="C26" s="19"/>
      <c r="D26" s="6"/>
      <c r="H26" s="47"/>
      <c r="I26" s="47"/>
      <c r="J26" s="47"/>
      <c r="K26" s="47"/>
      <c r="M26" s="47"/>
      <c r="N26" s="47"/>
      <c r="O26" s="47"/>
      <c r="S26" s="47"/>
      <c r="V26" s="5"/>
    </row>
    <row r="27" spans="1:22" x14ac:dyDescent="0.2">
      <c r="A27" s="26">
        <f>A25+1</f>
        <v>9</v>
      </c>
      <c r="C27" s="19" t="s">
        <v>308</v>
      </c>
      <c r="D27" s="6" t="s">
        <v>493</v>
      </c>
      <c r="F27" s="10">
        <f>SUM(H27:S27)</f>
        <v>1</v>
      </c>
      <c r="H27" s="10">
        <v>0</v>
      </c>
      <c r="I27" s="10">
        <v>0</v>
      </c>
      <c r="J27" s="10">
        <v>0</v>
      </c>
      <c r="K27" s="10">
        <v>0</v>
      </c>
      <c r="L27" s="10"/>
      <c r="M27" s="10">
        <v>0</v>
      </c>
      <c r="N27" s="10">
        <v>0</v>
      </c>
      <c r="O27" s="10">
        <v>0</v>
      </c>
      <c r="P27" s="10">
        <v>1</v>
      </c>
      <c r="Q27" s="10">
        <v>0</v>
      </c>
      <c r="R27" s="10"/>
      <c r="S27" s="10">
        <v>0</v>
      </c>
    </row>
    <row r="28" spans="1:22" x14ac:dyDescent="0.2">
      <c r="A28" s="26">
        <f>A27+1</f>
        <v>10</v>
      </c>
      <c r="C28" s="19"/>
      <c r="D28" s="6"/>
      <c r="F28" s="47">
        <f>SUM(H28:S28)</f>
        <v>1</v>
      </c>
      <c r="H28" s="47">
        <f>IFERROR(H27/$F27,0)</f>
        <v>0</v>
      </c>
      <c r="I28" s="47">
        <f>IFERROR(I27/$F27,0)</f>
        <v>0</v>
      </c>
      <c r="J28" s="47">
        <f>IFERROR(J27/$F27,0)</f>
        <v>0</v>
      </c>
      <c r="K28" s="47">
        <f>IFERROR(K27/$F27,0)</f>
        <v>0</v>
      </c>
      <c r="M28" s="47">
        <f>IFERROR(M27/$F27,0)</f>
        <v>0</v>
      </c>
      <c r="N28" s="47">
        <f>IFERROR(N27/$F27,0)</f>
        <v>0</v>
      </c>
      <c r="O28" s="47">
        <f>IFERROR(O27/$F27,0)</f>
        <v>0</v>
      </c>
      <c r="P28" s="47">
        <f>IFERROR(P27/$F27,0)</f>
        <v>1</v>
      </c>
      <c r="Q28" s="47">
        <f>IFERROR(Q27/$F27,0)</f>
        <v>0</v>
      </c>
      <c r="S28" s="47">
        <f>IFERROR(S27/$F27,0)</f>
        <v>0</v>
      </c>
    </row>
    <row r="29" spans="1:22" x14ac:dyDescent="0.2">
      <c r="C29" s="6"/>
      <c r="D29" s="6"/>
    </row>
    <row r="30" spans="1:22" x14ac:dyDescent="0.2">
      <c r="A30" s="26">
        <f>A28+1</f>
        <v>11</v>
      </c>
      <c r="C30" s="19" t="s">
        <v>322</v>
      </c>
      <c r="D30" s="6" t="s">
        <v>493</v>
      </c>
      <c r="F30" s="10">
        <f>SUM(H30:S30)</f>
        <v>1</v>
      </c>
      <c r="H30" s="10">
        <v>0</v>
      </c>
      <c r="I30" s="10">
        <v>0</v>
      </c>
      <c r="J30" s="10">
        <v>0</v>
      </c>
      <c r="K30" s="10">
        <v>1</v>
      </c>
      <c r="L30" s="10"/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/>
      <c r="S30" s="10">
        <v>0</v>
      </c>
    </row>
    <row r="31" spans="1:22" x14ac:dyDescent="0.2">
      <c r="A31" s="26">
        <f>A30+1</f>
        <v>12</v>
      </c>
      <c r="C31" s="19"/>
      <c r="D31" s="6"/>
      <c r="F31" s="47">
        <f>SUM(H31:S31)</f>
        <v>1</v>
      </c>
      <c r="H31" s="47">
        <f>IFERROR(H30/$F30,0)</f>
        <v>0</v>
      </c>
      <c r="I31" s="47">
        <f>IFERROR(I30/$F30,0)</f>
        <v>0</v>
      </c>
      <c r="J31" s="47">
        <f>IFERROR(J30/$F30,0)</f>
        <v>0</v>
      </c>
      <c r="K31" s="47">
        <f>IFERROR(K30/$F30,0)</f>
        <v>1</v>
      </c>
      <c r="M31" s="47">
        <f>IFERROR(M30/$F30,0)</f>
        <v>0</v>
      </c>
      <c r="N31" s="47">
        <f>IFERROR(N30/$F30,0)</f>
        <v>0</v>
      </c>
      <c r="O31" s="47">
        <f>IFERROR(O30/$F30,0)</f>
        <v>0</v>
      </c>
      <c r="P31" s="47">
        <f>IFERROR(P30/$F30,0)</f>
        <v>0</v>
      </c>
      <c r="Q31" s="47">
        <f>IFERROR(Q30/$F30,0)</f>
        <v>0</v>
      </c>
      <c r="S31" s="47">
        <f>IFERROR(S30/$F30,0)</f>
        <v>0</v>
      </c>
    </row>
    <row r="32" spans="1:22" x14ac:dyDescent="0.2">
      <c r="C32" s="19"/>
      <c r="D32" s="6"/>
      <c r="H32" s="47"/>
      <c r="I32" s="47"/>
      <c r="J32" s="47"/>
      <c r="K32" s="47"/>
      <c r="M32" s="47"/>
      <c r="N32" s="47"/>
      <c r="O32" s="47"/>
      <c r="S32" s="47"/>
    </row>
    <row r="33" spans="1:42" x14ac:dyDescent="0.2">
      <c r="A33" s="26">
        <f>A31+1</f>
        <v>13</v>
      </c>
      <c r="C33" s="19" t="s">
        <v>317</v>
      </c>
      <c r="D33" s="6" t="s">
        <v>493</v>
      </c>
      <c r="F33" s="10">
        <f>SUM(H33:S33)</f>
        <v>1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0">
        <v>1</v>
      </c>
    </row>
    <row r="34" spans="1:42" x14ac:dyDescent="0.2">
      <c r="A34" s="26">
        <f>A33+1</f>
        <v>14</v>
      </c>
      <c r="C34" s="19"/>
      <c r="D34" s="6"/>
      <c r="F34" s="47">
        <f>SUM(H34:S34)</f>
        <v>1</v>
      </c>
      <c r="H34" s="47">
        <f>IFERROR(H33/$F33,0)</f>
        <v>0</v>
      </c>
      <c r="I34" s="47">
        <f>IFERROR(I33/$F33,0)</f>
        <v>0</v>
      </c>
      <c r="J34" s="47">
        <f>IFERROR(J33/$F33,0)</f>
        <v>0</v>
      </c>
      <c r="K34" s="47">
        <f>IFERROR(K33/$F33,0)</f>
        <v>0</v>
      </c>
      <c r="M34" s="47">
        <f>IFERROR(M33/$F33,0)</f>
        <v>0</v>
      </c>
      <c r="N34" s="47">
        <f>IFERROR(N33/$F33,0)</f>
        <v>0</v>
      </c>
      <c r="O34" s="47">
        <f>IFERROR(O33/$F33,0)</f>
        <v>0</v>
      </c>
      <c r="P34" s="47">
        <f>IFERROR(P33/$F33,0)</f>
        <v>0</v>
      </c>
      <c r="Q34" s="47">
        <f>IFERROR(Q33/$F33,0)</f>
        <v>0</v>
      </c>
      <c r="S34" s="47">
        <f>IFERROR(S33/$F33,0)</f>
        <v>1</v>
      </c>
    </row>
    <row r="35" spans="1:42" x14ac:dyDescent="0.2">
      <c r="C35" s="6"/>
      <c r="D35" s="6"/>
    </row>
    <row r="36" spans="1:42" x14ac:dyDescent="0.2">
      <c r="A36" s="26">
        <f>A34+1</f>
        <v>15</v>
      </c>
      <c r="C36" s="19" t="s">
        <v>314</v>
      </c>
      <c r="D36" s="6" t="s">
        <v>493</v>
      </c>
      <c r="F36" s="10">
        <f>SUM(H36:S36)</f>
        <v>565624.7809294943</v>
      </c>
      <c r="H36" s="10">
        <v>65950.71131455584</v>
      </c>
      <c r="I36" s="10">
        <v>12614.033806575582</v>
      </c>
      <c r="J36" s="10">
        <v>66903.380851059512</v>
      </c>
      <c r="K36" s="10">
        <v>0</v>
      </c>
      <c r="L36" s="10"/>
      <c r="M36" s="10">
        <v>87870.752514497522</v>
      </c>
      <c r="N36" s="10">
        <v>167835.01764249537</v>
      </c>
      <c r="O36" s="10">
        <v>150968.24809454841</v>
      </c>
      <c r="P36" s="10">
        <v>13482.636705762121</v>
      </c>
      <c r="Q36" s="10">
        <v>0</v>
      </c>
      <c r="R36" s="10"/>
      <c r="S36" s="10">
        <v>0</v>
      </c>
    </row>
    <row r="37" spans="1:42" x14ac:dyDescent="0.2">
      <c r="A37" s="26">
        <f>A36+1</f>
        <v>16</v>
      </c>
      <c r="C37" s="19"/>
      <c r="D37" s="6"/>
      <c r="F37" s="47">
        <f>SUM(H37:S37)</f>
        <v>1.0000000000000002</v>
      </c>
      <c r="H37" s="47">
        <f>IFERROR(H36/$F36,0)</f>
        <v>0.11659798781478187</v>
      </c>
      <c r="I37" s="47">
        <f>IFERROR(I36/$F36,0)</f>
        <v>2.2301062881026661E-2</v>
      </c>
      <c r="J37" s="47">
        <f>IFERROR(J36/$F36,0)</f>
        <v>0.11828226610071224</v>
      </c>
      <c r="K37" s="47">
        <f>IFERROR(K36/$F36,0)</f>
        <v>0</v>
      </c>
      <c r="M37" s="47">
        <f>IFERROR(M36/$F36,0)</f>
        <v>0.15535166682424881</v>
      </c>
      <c r="N37" s="47">
        <f>IFERROR(N36/$F36,0)</f>
        <v>0.29672500799326923</v>
      </c>
      <c r="O37" s="47">
        <f>IFERROR(O36/$F36,0)</f>
        <v>0.26690529337569241</v>
      </c>
      <c r="P37" s="47">
        <f>IFERROR(P36/$F36,0)</f>
        <v>2.3836715010268874E-2</v>
      </c>
      <c r="Q37" s="47">
        <f>IFERROR(Q36/$F36,0)</f>
        <v>0</v>
      </c>
      <c r="S37" s="47">
        <f>IFERROR(S36/$F36,0)</f>
        <v>0</v>
      </c>
      <c r="AP37" s="5"/>
    </row>
    <row r="38" spans="1:42" x14ac:dyDescent="0.2">
      <c r="C38" s="6"/>
      <c r="D38" s="6"/>
    </row>
    <row r="39" spans="1:42" x14ac:dyDescent="0.2">
      <c r="A39" s="26">
        <f>A37+1</f>
        <v>17</v>
      </c>
      <c r="C39" s="19" t="s">
        <v>312</v>
      </c>
      <c r="D39" s="6" t="s">
        <v>493</v>
      </c>
      <c r="F39" s="136">
        <f>SUM(H39:S39)</f>
        <v>100</v>
      </c>
      <c r="H39" s="136">
        <v>13.280430724454096</v>
      </c>
      <c r="I39" s="136">
        <v>2.5400757442198523</v>
      </c>
      <c r="J39" s="136">
        <v>13.472268864341491</v>
      </c>
      <c r="K39" s="136">
        <v>4.1653951180326638</v>
      </c>
      <c r="L39" s="136"/>
      <c r="M39" s="136">
        <v>17.787374884051626</v>
      </c>
      <c r="N39" s="136">
        <v>24.556492904189241</v>
      </c>
      <c r="O39" s="136">
        <v>8.8265212684261964</v>
      </c>
      <c r="P39" s="136">
        <v>2.1646724879699715</v>
      </c>
      <c r="Q39" s="136">
        <v>13.206768004314862</v>
      </c>
      <c r="R39" s="136"/>
      <c r="S39" s="136">
        <v>0</v>
      </c>
    </row>
    <row r="40" spans="1:42" x14ac:dyDescent="0.2">
      <c r="A40" s="26">
        <f>A39+1</f>
        <v>18</v>
      </c>
      <c r="C40" s="19"/>
      <c r="D40" s="6"/>
      <c r="F40" s="47">
        <f>SUM(H40:S40)</f>
        <v>1</v>
      </c>
      <c r="H40" s="47">
        <f>IFERROR(H39/$F39,0)</f>
        <v>0.13280430724454095</v>
      </c>
      <c r="I40" s="47">
        <f>IFERROR(I39/$F39,0)</f>
        <v>2.5400757442198524E-2</v>
      </c>
      <c r="J40" s="47">
        <f>IFERROR(J39/$F39,0)</f>
        <v>0.13472268864341491</v>
      </c>
      <c r="K40" s="47">
        <f>IFERROR(K39/$F39,0)</f>
        <v>4.1653951180326637E-2</v>
      </c>
      <c r="M40" s="47">
        <f>IFERROR(M39/$F39,0)</f>
        <v>0.17787374884051627</v>
      </c>
      <c r="N40" s="47">
        <f>IFERROR(N39/$F39,0)</f>
        <v>0.24556492904189242</v>
      </c>
      <c r="O40" s="47">
        <f>IFERROR(O39/$F39,0)</f>
        <v>8.8265212684261962E-2</v>
      </c>
      <c r="P40" s="47">
        <f>IFERROR(P39/$F39,0)</f>
        <v>2.1646724879699715E-2</v>
      </c>
      <c r="Q40" s="47">
        <f>IFERROR(Q39/$F39,0)</f>
        <v>0.13206768004314862</v>
      </c>
      <c r="S40" s="47">
        <f>IFERROR(S39/$F39,0)</f>
        <v>0</v>
      </c>
    </row>
    <row r="41" spans="1:42" x14ac:dyDescent="0.2">
      <c r="C41" s="6"/>
      <c r="D41" s="6"/>
    </row>
    <row r="42" spans="1:42" x14ac:dyDescent="0.2">
      <c r="A42" s="26">
        <f>A40+1</f>
        <v>19</v>
      </c>
      <c r="C42" s="19" t="s">
        <v>323</v>
      </c>
      <c r="D42" s="6" t="s">
        <v>493</v>
      </c>
      <c r="F42" s="10">
        <f>SUM(H42:S42)</f>
        <v>262900.4146806901</v>
      </c>
      <c r="H42" s="10">
        <v>28470.268114147853</v>
      </c>
      <c r="I42" s="10">
        <v>5445.353314860613</v>
      </c>
      <c r="J42" s="10">
        <v>28881.526106485144</v>
      </c>
      <c r="K42" s="10">
        <v>26894.90282845181</v>
      </c>
      <c r="L42" s="10"/>
      <c r="M42" s="10">
        <v>36476.980217628574</v>
      </c>
      <c r="N42" s="10">
        <v>51284.355031017083</v>
      </c>
      <c r="O42" s="10">
        <v>21995.349183684521</v>
      </c>
      <c r="P42" s="10">
        <v>4943.4762042366638</v>
      </c>
      <c r="Q42" s="10">
        <v>58508.203680177801</v>
      </c>
      <c r="R42" s="10"/>
      <c r="S42" s="10">
        <v>0</v>
      </c>
    </row>
    <row r="43" spans="1:42" x14ac:dyDescent="0.2">
      <c r="A43" s="26">
        <f>A42+1</f>
        <v>20</v>
      </c>
      <c r="C43" s="19"/>
      <c r="D43" s="6"/>
      <c r="F43" s="47">
        <f>SUM(H43:S43)</f>
        <v>0.99999999999999978</v>
      </c>
      <c r="H43" s="47">
        <f>IFERROR(H42/$F42,0)</f>
        <v>0.10829297530293694</v>
      </c>
      <c r="I43" s="47">
        <f>IFERROR(I42/$F42,0)</f>
        <v>2.0712608313966922E-2</v>
      </c>
      <c r="J43" s="47">
        <f>IFERROR(J42/$F42,0)</f>
        <v>0.10985728623351038</v>
      </c>
      <c r="K43" s="47">
        <f>IFERROR(K42/$F42,0)</f>
        <v>0.10230072425377283</v>
      </c>
      <c r="M43" s="47">
        <f>IFERROR(M42/$F42,0)</f>
        <v>0.13874827950321902</v>
      </c>
      <c r="N43" s="47">
        <f>IFERROR(N42/$F42,0)</f>
        <v>0.19507141171042014</v>
      </c>
      <c r="O43" s="47">
        <f>IFERROR(O42/$F42,0)</f>
        <v>8.3664185963340243E-2</v>
      </c>
      <c r="P43" s="47">
        <f>IFERROR(P42/$F42,0)</f>
        <v>1.8803607480957541E-2</v>
      </c>
      <c r="Q43" s="47">
        <f>IFERROR(Q42/$F42,0)</f>
        <v>0.22254892123787584</v>
      </c>
      <c r="S43" s="47">
        <f>IFERROR(S42/$F42,0)</f>
        <v>0</v>
      </c>
    </row>
    <row r="44" spans="1:42" x14ac:dyDescent="0.2">
      <c r="C44" s="6"/>
      <c r="D44" s="6"/>
    </row>
    <row r="45" spans="1:42" x14ac:dyDescent="0.2">
      <c r="A45" s="26">
        <f>A43+1</f>
        <v>21</v>
      </c>
      <c r="C45" s="19" t="s">
        <v>311</v>
      </c>
      <c r="D45" s="146" t="s">
        <v>492</v>
      </c>
      <c r="F45" s="10">
        <f>SUM(H45:S45)</f>
        <v>16232.575325999998</v>
      </c>
      <c r="H45" s="10">
        <v>12229.327214586983</v>
      </c>
      <c r="I45" s="10">
        <v>2339.0368934872786</v>
      </c>
      <c r="J45" s="10">
        <v>1664.2112179257374</v>
      </c>
      <c r="K45" s="10">
        <v>0</v>
      </c>
      <c r="L45" s="10"/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/>
      <c r="S45" s="10">
        <v>0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42" x14ac:dyDescent="0.2">
      <c r="A46" s="26">
        <f>A45+1</f>
        <v>22</v>
      </c>
      <c r="C46" s="19"/>
      <c r="D46" s="146"/>
      <c r="F46" s="47">
        <f>SUM(H46:S46)</f>
        <v>1</v>
      </c>
      <c r="H46" s="47">
        <f>IFERROR(H45/$F45,0)</f>
        <v>0.75338182444772372</v>
      </c>
      <c r="I46" s="47">
        <f>IFERROR(I45/$F45,0)</f>
        <v>0.144095243454118</v>
      </c>
      <c r="J46" s="47">
        <f>IFERROR(J45/$F45,0)</f>
        <v>0.10252293209815828</v>
      </c>
      <c r="K46" s="47">
        <f>IFERROR(K45/$F45,0)</f>
        <v>0</v>
      </c>
      <c r="M46" s="47">
        <f>IFERROR(M45/$F45,0)</f>
        <v>0</v>
      </c>
      <c r="N46" s="47">
        <f>IFERROR(N45/$F45,0)</f>
        <v>0</v>
      </c>
      <c r="O46" s="47">
        <f>IFERROR(O45/$F45,0)</f>
        <v>0</v>
      </c>
      <c r="P46" s="47">
        <f>IFERROR(P45/$F45,0)</f>
        <v>0</v>
      </c>
      <c r="Q46" s="47">
        <f>IFERROR(Q45/$F45,0)</f>
        <v>0</v>
      </c>
      <c r="S46" s="47">
        <f>IFERROR(S45/$F45,0)</f>
        <v>0</v>
      </c>
    </row>
    <row r="47" spans="1:42" x14ac:dyDescent="0.2">
      <c r="F47" s="26"/>
      <c r="G47" s="26"/>
      <c r="H47" s="117"/>
      <c r="I47" s="117"/>
      <c r="J47" s="117"/>
      <c r="K47" s="117"/>
      <c r="M47" s="117"/>
      <c r="N47" s="117"/>
      <c r="O47" s="117"/>
      <c r="P47" s="117"/>
      <c r="Q47" s="117"/>
      <c r="R47" s="26"/>
      <c r="S47" s="117"/>
    </row>
    <row r="48" spans="1:42" x14ac:dyDescent="0.2">
      <c r="A48" s="26">
        <f>A46+1</f>
        <v>23</v>
      </c>
      <c r="C48" s="19" t="s">
        <v>305</v>
      </c>
      <c r="D48" s="6" t="s">
        <v>493</v>
      </c>
      <c r="F48" s="10">
        <f>SUM(H48:S48)</f>
        <v>9828103.3360033967</v>
      </c>
      <c r="H48" s="10">
        <v>2750900.1750036739</v>
      </c>
      <c r="I48" s="10">
        <v>526149.7126317193</v>
      </c>
      <c r="J48" s="10">
        <v>2790637.4081957322</v>
      </c>
      <c r="K48" s="10">
        <v>0</v>
      </c>
      <c r="L48" s="10"/>
      <c r="M48" s="10">
        <v>3760416.040172271</v>
      </c>
      <c r="N48" s="10">
        <v>0</v>
      </c>
      <c r="O48" s="10">
        <v>0</v>
      </c>
      <c r="P48" s="10">
        <v>0</v>
      </c>
      <c r="Q48" s="10">
        <v>0</v>
      </c>
      <c r="R48" s="10"/>
      <c r="S48" s="10">
        <v>0</v>
      </c>
    </row>
    <row r="49" spans="1:19" x14ac:dyDescent="0.2">
      <c r="A49" s="26">
        <f>A48+1</f>
        <v>24</v>
      </c>
      <c r="C49" s="19"/>
      <c r="D49" s="6"/>
      <c r="F49" s="47">
        <f>SUM(H49:S49)</f>
        <v>1</v>
      </c>
      <c r="H49" s="47">
        <f>IFERROR(H48/$F48,0)</f>
        <v>0.2799014297017281</v>
      </c>
      <c r="I49" s="47">
        <f>IFERROR(I48/$F48,0)</f>
        <v>5.3535223902690297E-2</v>
      </c>
      <c r="J49" s="47">
        <f>IFERROR(J48/$F48,0)</f>
        <v>0.28394465471000496</v>
      </c>
      <c r="K49" s="47">
        <f>IFERROR(K48/$F48,0)</f>
        <v>0</v>
      </c>
      <c r="M49" s="47">
        <f>IFERROR(M48/$F48,0)</f>
        <v>0.38261869168557666</v>
      </c>
      <c r="N49" s="47">
        <f>IFERROR(N48/$F48,0)</f>
        <v>0</v>
      </c>
      <c r="O49" s="47">
        <f>IFERROR(O48/$F48,0)</f>
        <v>0</v>
      </c>
      <c r="P49" s="47">
        <f>IFERROR(P48/$F48,0)</f>
        <v>0</v>
      </c>
      <c r="Q49" s="47">
        <f>IFERROR(Q48/$F48,0)</f>
        <v>0</v>
      </c>
      <c r="S49" s="47">
        <f>IFERROR(S48/$F48,0)</f>
        <v>0</v>
      </c>
    </row>
    <row r="50" spans="1:19" x14ac:dyDescent="0.2">
      <c r="C50" s="6"/>
      <c r="D50" s="6"/>
      <c r="F50" s="47"/>
      <c r="H50" s="47"/>
      <c r="I50" s="47"/>
      <c r="J50" s="47"/>
      <c r="K50" s="47"/>
      <c r="M50" s="47"/>
      <c r="N50" s="47"/>
      <c r="O50" s="47"/>
      <c r="P50" s="47"/>
      <c r="Q50" s="47"/>
      <c r="S50" s="47"/>
    </row>
    <row r="56" spans="1:19" ht="15" customHeight="1" x14ac:dyDescent="0.2">
      <c r="A56" s="247" t="s">
        <v>0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</row>
    <row r="57" spans="1:19" ht="15" customHeight="1" x14ac:dyDescent="0.2">
      <c r="A57" s="247" t="s">
        <v>504</v>
      </c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</row>
    <row r="59" spans="1:19" x14ac:dyDescent="0.2">
      <c r="H59" s="248" t="s">
        <v>294</v>
      </c>
      <c r="I59" s="248"/>
      <c r="J59" s="248"/>
      <c r="K59" s="248"/>
      <c r="M59" s="248" t="s">
        <v>295</v>
      </c>
      <c r="N59" s="248"/>
      <c r="O59" s="248"/>
      <c r="P59" s="248"/>
      <c r="Q59" s="248"/>
    </row>
    <row r="60" spans="1:19" x14ac:dyDescent="0.2">
      <c r="H60" s="26"/>
      <c r="I60" s="26"/>
      <c r="J60" s="26"/>
      <c r="K60" s="26" t="s">
        <v>218</v>
      </c>
      <c r="Q60" s="26" t="s">
        <v>296</v>
      </c>
      <c r="S60" s="19"/>
    </row>
    <row r="61" spans="1:19" x14ac:dyDescent="0.2">
      <c r="A61" s="26" t="s">
        <v>3</v>
      </c>
      <c r="C61" s="26" t="s">
        <v>11</v>
      </c>
      <c r="H61" s="26" t="s">
        <v>297</v>
      </c>
      <c r="I61" s="26" t="s">
        <v>297</v>
      </c>
      <c r="J61" s="19" t="s">
        <v>298</v>
      </c>
      <c r="K61" s="19" t="s">
        <v>299</v>
      </c>
      <c r="L61" s="40"/>
      <c r="M61" s="19" t="s">
        <v>11</v>
      </c>
      <c r="N61" s="19" t="s">
        <v>11</v>
      </c>
      <c r="O61" s="19" t="s">
        <v>11</v>
      </c>
      <c r="P61" s="19" t="s">
        <v>505</v>
      </c>
      <c r="Q61" s="19" t="s">
        <v>299</v>
      </c>
      <c r="R61" s="19"/>
      <c r="S61" s="19" t="s">
        <v>11</v>
      </c>
    </row>
    <row r="62" spans="1:19" x14ac:dyDescent="0.2">
      <c r="A62" s="107" t="s">
        <v>5</v>
      </c>
      <c r="C62" s="107" t="s">
        <v>498</v>
      </c>
      <c r="F62" s="107" t="s">
        <v>81</v>
      </c>
      <c r="H62" s="107" t="s">
        <v>506</v>
      </c>
      <c r="I62" s="107" t="s">
        <v>301</v>
      </c>
      <c r="J62" s="107" t="s">
        <v>302</v>
      </c>
      <c r="K62" s="107" t="s">
        <v>87</v>
      </c>
      <c r="L62" s="26"/>
      <c r="M62" s="18" t="s">
        <v>103</v>
      </c>
      <c r="N62" s="18" t="s">
        <v>111</v>
      </c>
      <c r="O62" s="18" t="s">
        <v>303</v>
      </c>
      <c r="P62" s="18" t="s">
        <v>304</v>
      </c>
      <c r="Q62" s="18" t="s">
        <v>87</v>
      </c>
      <c r="R62" s="19"/>
      <c r="S62" s="18" t="s">
        <v>216</v>
      </c>
    </row>
    <row r="63" spans="1:19" x14ac:dyDescent="0.2">
      <c r="F63" s="26" t="s">
        <v>64</v>
      </c>
      <c r="G63" s="26"/>
      <c r="H63" s="117" t="s">
        <v>13</v>
      </c>
      <c r="I63" s="117" t="s">
        <v>14</v>
      </c>
      <c r="J63" s="117" t="s">
        <v>15</v>
      </c>
      <c r="K63" s="117" t="s">
        <v>16</v>
      </c>
      <c r="M63" s="117" t="s">
        <v>65</v>
      </c>
      <c r="N63" s="117" t="s">
        <v>66</v>
      </c>
      <c r="O63" s="117" t="s">
        <v>67</v>
      </c>
      <c r="P63" s="117" t="s">
        <v>68</v>
      </c>
      <c r="Q63" s="117" t="s">
        <v>69</v>
      </c>
      <c r="R63" s="26"/>
      <c r="S63" s="117" t="s">
        <v>70</v>
      </c>
    </row>
    <row r="64" spans="1:19" x14ac:dyDescent="0.2">
      <c r="C64" s="6"/>
      <c r="D64" s="6"/>
    </row>
    <row r="65" spans="1:19" x14ac:dyDescent="0.2">
      <c r="A65" s="26">
        <f>A49+1</f>
        <v>25</v>
      </c>
      <c r="C65" s="19" t="s">
        <v>313</v>
      </c>
      <c r="D65" s="6" t="s">
        <v>493</v>
      </c>
      <c r="F65" s="10">
        <f>SUM(H65:S65)</f>
        <v>11511856.863178231</v>
      </c>
      <c r="H65" s="10">
        <v>1876062.8465172746</v>
      </c>
      <c r="I65" s="10">
        <v>358824.33559145458</v>
      </c>
      <c r="J65" s="10">
        <v>1903162.901798239</v>
      </c>
      <c r="K65" s="10">
        <v>0</v>
      </c>
      <c r="L65" s="10"/>
      <c r="M65" s="10">
        <v>2562756.4998644809</v>
      </c>
      <c r="N65" s="10">
        <v>3496978.1869334034</v>
      </c>
      <c r="O65" s="10">
        <v>1029780.7535093786</v>
      </c>
      <c r="P65" s="10">
        <v>284291.33896399941</v>
      </c>
      <c r="Q65" s="10">
        <v>0</v>
      </c>
      <c r="R65" s="10"/>
      <c r="S65" s="10">
        <v>0</v>
      </c>
    </row>
    <row r="66" spans="1:19" x14ac:dyDescent="0.2">
      <c r="A66" s="26">
        <f>A65+1</f>
        <v>26</v>
      </c>
      <c r="C66" s="19"/>
      <c r="D66" s="6"/>
      <c r="F66" s="47">
        <f>SUM(H66:S66)</f>
        <v>1</v>
      </c>
      <c r="H66" s="47">
        <f>IFERROR(H65/$F65,0)</f>
        <v>0.16296787467172563</v>
      </c>
      <c r="I66" s="47">
        <f>IFERROR(I65/$F65,0)</f>
        <v>3.1169978905765269E-2</v>
      </c>
      <c r="J66" s="47">
        <f>IFERROR(J65/$F65,0)</f>
        <v>0.16532197406707572</v>
      </c>
      <c r="K66" s="47">
        <f>IFERROR(K65/$F65,0)</f>
        <v>0</v>
      </c>
      <c r="M66" s="47">
        <f>IFERROR(M65/$F65,0)</f>
        <v>0.22261886421309679</v>
      </c>
      <c r="N66" s="47">
        <f>IFERROR(N65/$F65,0)</f>
        <v>0.3037718613509538</v>
      </c>
      <c r="O66" s="47">
        <f>IFERROR(O65/$F65,0)</f>
        <v>8.9453922659795251E-2</v>
      </c>
      <c r="P66" s="47">
        <f>IFERROR(P65/$F65,0)</f>
        <v>2.4695524131587519E-2</v>
      </c>
      <c r="Q66" s="47">
        <f>IFERROR(Q65/$F65,0)</f>
        <v>0</v>
      </c>
      <c r="S66" s="47">
        <f>IFERROR(S65/$F65,0)</f>
        <v>0</v>
      </c>
    </row>
    <row r="67" spans="1:19" x14ac:dyDescent="0.2">
      <c r="C67" s="6"/>
      <c r="D67" s="6"/>
    </row>
    <row r="68" spans="1:19" x14ac:dyDescent="0.2">
      <c r="A68" s="26">
        <f>A66+1</f>
        <v>27</v>
      </c>
      <c r="C68" s="19" t="s">
        <v>324</v>
      </c>
      <c r="D68" s="6" t="s">
        <v>493</v>
      </c>
      <c r="F68" s="10">
        <f>SUM(H68:S68)</f>
        <v>569662.85770280566</v>
      </c>
      <c r="H68" s="10">
        <v>58652.492998155911</v>
      </c>
      <c r="I68" s="10">
        <v>11218.143288704559</v>
      </c>
      <c r="J68" s="10">
        <v>59499.738497189755</v>
      </c>
      <c r="K68" s="10">
        <v>47605.036446483493</v>
      </c>
      <c r="L68" s="10"/>
      <c r="M68" s="10">
        <v>76074.337112404552</v>
      </c>
      <c r="N68" s="10">
        <v>107062.88371532838</v>
      </c>
      <c r="O68" s="10">
        <v>49758.545919638709</v>
      </c>
      <c r="P68" s="10">
        <v>10627.502340751917</v>
      </c>
      <c r="Q68" s="10">
        <v>149164.17738414829</v>
      </c>
      <c r="R68" s="10"/>
      <c r="S68" s="10">
        <v>0</v>
      </c>
    </row>
    <row r="69" spans="1:19" x14ac:dyDescent="0.2">
      <c r="A69" s="26">
        <f>A68+1</f>
        <v>28</v>
      </c>
      <c r="C69" s="19"/>
      <c r="D69" s="6"/>
      <c r="F69" s="47">
        <f>SUM(H69:S69)</f>
        <v>0.99999999999999989</v>
      </c>
      <c r="H69" s="47">
        <f>IFERROR(H68/$F68,0)</f>
        <v>0.10296000907391972</v>
      </c>
      <c r="I69" s="47">
        <f>IFERROR(I68/$F68,0)</f>
        <v>1.969260087263244E-2</v>
      </c>
      <c r="J69" s="47">
        <f>IFERROR(J68/$F68,0)</f>
        <v>0.1044472843764564</v>
      </c>
      <c r="K69" s="47">
        <f>IFERROR(K68/$F68,0)</f>
        <v>8.3567035840204182E-2</v>
      </c>
      <c r="M69" s="47">
        <f>IFERROR(M68/$F68,0)</f>
        <v>0.13354273687278503</v>
      </c>
      <c r="N69" s="47">
        <f>IFERROR(N68/$F68,0)</f>
        <v>0.1879407833381746</v>
      </c>
      <c r="O69" s="47">
        <f>IFERROR(O68/$F68,0)</f>
        <v>8.7347358611885931E-2</v>
      </c>
      <c r="P69" s="47">
        <f>IFERROR(P68/$F68,0)</f>
        <v>1.8655775424095328E-2</v>
      </c>
      <c r="Q69" s="47">
        <f>IFERROR(Q68/$F68,0)</f>
        <v>0.26184641558984623</v>
      </c>
      <c r="S69" s="47">
        <f>IFERROR(S68/$F68,0)</f>
        <v>0</v>
      </c>
    </row>
    <row r="70" spans="1:19" x14ac:dyDescent="0.2">
      <c r="C70" s="19"/>
      <c r="D70" s="6"/>
      <c r="F70" s="47"/>
      <c r="H70" s="47"/>
      <c r="I70" s="47"/>
      <c r="J70" s="47"/>
      <c r="K70" s="47"/>
      <c r="M70" s="47"/>
      <c r="N70" s="47"/>
      <c r="O70" s="47"/>
      <c r="P70" s="47"/>
      <c r="Q70" s="47"/>
      <c r="S70" s="47"/>
    </row>
    <row r="71" spans="1:19" x14ac:dyDescent="0.2">
      <c r="A71" s="26">
        <f>A69+1</f>
        <v>29</v>
      </c>
      <c r="C71" s="19" t="s">
        <v>316</v>
      </c>
      <c r="D71" s="146" t="s">
        <v>492</v>
      </c>
      <c r="F71" s="10">
        <f>SUM(H71:S71)</f>
        <v>89821.237678983802</v>
      </c>
      <c r="G71" s="10"/>
      <c r="H71" s="10">
        <v>18566.813256393703</v>
      </c>
      <c r="I71" s="10">
        <v>3551.1733752117329</v>
      </c>
      <c r="J71" s="10">
        <v>20071.128377253117</v>
      </c>
      <c r="K71" s="10">
        <v>0</v>
      </c>
      <c r="L71" s="10"/>
      <c r="M71" s="10">
        <v>30269.97935001133</v>
      </c>
      <c r="N71" s="10">
        <v>17362.143320113923</v>
      </c>
      <c r="O71" s="10">
        <v>0</v>
      </c>
      <c r="P71" s="10">
        <v>0</v>
      </c>
      <c r="Q71" s="10">
        <v>0</v>
      </c>
      <c r="R71" s="10"/>
      <c r="S71" s="10">
        <v>0</v>
      </c>
    </row>
    <row r="72" spans="1:19" x14ac:dyDescent="0.2">
      <c r="A72" s="26">
        <f>A71+1</f>
        <v>30</v>
      </c>
      <c r="C72" s="19"/>
      <c r="D72" s="146"/>
      <c r="F72" s="47">
        <f>SUM(H72:S72)</f>
        <v>1</v>
      </c>
      <c r="H72" s="47">
        <f>IFERROR(H71/$F71,0)</f>
        <v>0.20670849941692498</v>
      </c>
      <c r="I72" s="47">
        <f>IFERROR(I71/$F71,0)</f>
        <v>3.9536010268567359E-2</v>
      </c>
      <c r="J72" s="47">
        <f>IFERROR(J71/$F71,0)</f>
        <v>0.22345637731007709</v>
      </c>
      <c r="K72" s="47">
        <f>IFERROR(K71/$F71,0)</f>
        <v>0</v>
      </c>
      <c r="M72" s="47">
        <f>IFERROR(M71/$F71,0)</f>
        <v>0.33700247438355929</v>
      </c>
      <c r="N72" s="47">
        <f>IFERROR(N71/$F71,0)</f>
        <v>0.19329663862087132</v>
      </c>
      <c r="O72" s="47">
        <f>IFERROR(O71/$F71,0)</f>
        <v>0</v>
      </c>
      <c r="P72" s="47">
        <f>IFERROR(P71/$F71,0)</f>
        <v>0</v>
      </c>
      <c r="Q72" s="47">
        <f>IFERROR(Q71/$F71,0)</f>
        <v>0</v>
      </c>
      <c r="S72" s="47">
        <f>IFERROR(S71/$F71,0)</f>
        <v>0</v>
      </c>
    </row>
    <row r="73" spans="1:19" x14ac:dyDescent="0.2">
      <c r="C73" s="6"/>
      <c r="D73" s="6"/>
    </row>
    <row r="74" spans="1:19" x14ac:dyDescent="0.2">
      <c r="A74" s="26">
        <f>A72+1</f>
        <v>31</v>
      </c>
      <c r="C74" s="19" t="s">
        <v>315</v>
      </c>
      <c r="D74" s="6" t="s">
        <v>493</v>
      </c>
      <c r="F74" s="10">
        <f>SUM(H74:S74)</f>
        <v>11784194.286187442</v>
      </c>
      <c r="H74" s="10">
        <v>1911610.1507463453</v>
      </c>
      <c r="I74" s="10">
        <v>365623.27510765597</v>
      </c>
      <c r="J74" s="10">
        <v>1937643.8454195557</v>
      </c>
      <c r="K74" s="10">
        <v>14147.005606596334</v>
      </c>
      <c r="L74" s="10"/>
      <c r="M74" s="10">
        <v>2607655.6022690306</v>
      </c>
      <c r="N74" s="10">
        <v>3559212.481231798</v>
      </c>
      <c r="O74" s="10">
        <v>1053525.1175378759</v>
      </c>
      <c r="P74" s="10">
        <v>289922.42694153643</v>
      </c>
      <c r="Q74" s="10">
        <v>44854.381327047529</v>
      </c>
      <c r="R74" s="10"/>
      <c r="S74" s="10">
        <v>0</v>
      </c>
    </row>
    <row r="75" spans="1:19" x14ac:dyDescent="0.2">
      <c r="A75" s="26">
        <f>A74+1</f>
        <v>32</v>
      </c>
      <c r="C75" s="19"/>
      <c r="D75" s="6"/>
      <c r="F75" s="47">
        <f>SUM(H75:S75)</f>
        <v>0.99999999999999989</v>
      </c>
      <c r="H75" s="47">
        <f>IFERROR(H74/$F74,0)</f>
        <v>0.16221814613044805</v>
      </c>
      <c r="I75" s="47">
        <f>IFERROR(I74/$F74,0)</f>
        <v>3.1026582405910639E-2</v>
      </c>
      <c r="J75" s="47">
        <f>IFERROR(J74/$F74,0)</f>
        <v>0.16442735059882016</v>
      </c>
      <c r="K75" s="47">
        <f>IFERROR(K74/$F74,0)</f>
        <v>1.2005068198152847E-3</v>
      </c>
      <c r="M75" s="47">
        <f>IFERROR(M74/$F74,0)</f>
        <v>0.22128416580211435</v>
      </c>
      <c r="N75" s="47">
        <f>IFERROR(N74/$F74,0)</f>
        <v>0.30203273934507707</v>
      </c>
      <c r="O75" s="47">
        <f>IFERROR(O74/$F74,0)</f>
        <v>8.9401540058851522E-2</v>
      </c>
      <c r="P75" s="47">
        <f>IFERROR(P74/$F74,0)</f>
        <v>2.4602651645124519E-2</v>
      </c>
      <c r="Q75" s="47">
        <f>IFERROR(Q74/$F74,0)</f>
        <v>3.8063171938384033E-3</v>
      </c>
      <c r="S75" s="47">
        <f>IFERROR(S74/$F74,0)</f>
        <v>0</v>
      </c>
    </row>
    <row r="76" spans="1:19" x14ac:dyDescent="0.2">
      <c r="C76" s="6"/>
      <c r="D76" s="6"/>
    </row>
    <row r="77" spans="1:19" x14ac:dyDescent="0.2">
      <c r="A77" s="26">
        <f>A75+1</f>
        <v>33</v>
      </c>
      <c r="C77" s="19" t="s">
        <v>319</v>
      </c>
      <c r="D77" s="6" t="s">
        <v>493</v>
      </c>
      <c r="F77" s="10">
        <f>SUM(H77:S77)</f>
        <v>90714.658046140539</v>
      </c>
      <c r="H77" s="10">
        <v>13122.771190942414</v>
      </c>
      <c r="I77" s="10">
        <v>2509.9210628524297</v>
      </c>
      <c r="J77" s="10">
        <v>13312.331911349072</v>
      </c>
      <c r="K77" s="10">
        <v>0</v>
      </c>
      <c r="L77" s="10"/>
      <c r="M77" s="10">
        <v>15545.013559340918</v>
      </c>
      <c r="N77" s="10">
        <v>23350.481650231377</v>
      </c>
      <c r="O77" s="10">
        <v>19651.883397468569</v>
      </c>
      <c r="P77" s="10">
        <v>3222.2552739557595</v>
      </c>
      <c r="Q77" s="10">
        <v>0</v>
      </c>
      <c r="R77" s="10"/>
      <c r="S77" s="10">
        <v>0</v>
      </c>
    </row>
    <row r="78" spans="1:19" x14ac:dyDescent="0.2">
      <c r="A78" s="26">
        <f>A77+1</f>
        <v>34</v>
      </c>
      <c r="C78" s="19"/>
      <c r="D78" s="6"/>
      <c r="F78" s="47">
        <f>SUM(H78:S78)</f>
        <v>1</v>
      </c>
      <c r="H78" s="47">
        <f>IFERROR(H77/$F77,0)</f>
        <v>0.14465987607281428</v>
      </c>
      <c r="I78" s="47">
        <f>IFERROR(I77/$F77,0)</f>
        <v>2.7668307602237766E-2</v>
      </c>
      <c r="J78" s="47">
        <f>IFERROR(J77/$F77,0)</f>
        <v>0.14674951323277843</v>
      </c>
      <c r="K78" s="47">
        <f>IFERROR(K77/$F77,0)</f>
        <v>0</v>
      </c>
      <c r="M78" s="47">
        <f>IFERROR(M77/$F77,0)</f>
        <v>0.17136165085287758</v>
      </c>
      <c r="N78" s="47">
        <f>IFERROR(N77/$F77,0)</f>
        <v>0.25740582782503058</v>
      </c>
      <c r="O78" s="47">
        <f>IFERROR(O77/$F77,0)</f>
        <v>0.2166340459275386</v>
      </c>
      <c r="P78" s="47">
        <f>IFERROR(P77/$F77,0)</f>
        <v>3.5520778486722748E-2</v>
      </c>
      <c r="Q78" s="47">
        <f>IFERROR(Q77/$F77,0)</f>
        <v>0</v>
      </c>
      <c r="S78" s="47">
        <f>IFERROR(S77/$F77,0)</f>
        <v>0</v>
      </c>
    </row>
    <row r="79" spans="1:19" x14ac:dyDescent="0.2">
      <c r="C79" s="6"/>
      <c r="D79" s="6"/>
    </row>
    <row r="80" spans="1:19" x14ac:dyDescent="0.2">
      <c r="A80" s="26">
        <f>A78+1</f>
        <v>35</v>
      </c>
      <c r="C80" s="19" t="s">
        <v>306</v>
      </c>
      <c r="D80" s="6" t="s">
        <v>493</v>
      </c>
      <c r="F80" s="10">
        <f>SUM(H80:S80)</f>
        <v>3916001.915570328</v>
      </c>
      <c r="H80" s="10">
        <v>1775393.1324474369</v>
      </c>
      <c r="I80" s="10">
        <v>339569.78698592697</v>
      </c>
      <c r="J80" s="10">
        <v>1801038.9961369645</v>
      </c>
      <c r="K80" s="10">
        <v>0</v>
      </c>
      <c r="L80" s="10"/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/>
      <c r="S80" s="10">
        <v>0</v>
      </c>
    </row>
    <row r="81" spans="1:34" x14ac:dyDescent="0.2">
      <c r="A81" s="26">
        <f>A80+1</f>
        <v>36</v>
      </c>
      <c r="C81" s="19"/>
      <c r="D81" s="6"/>
      <c r="F81" s="47">
        <f>SUM(H81:S81)</f>
        <v>1</v>
      </c>
      <c r="H81" s="47">
        <f>IFERROR(H80/$F80,0)</f>
        <v>0.45336881102849713</v>
      </c>
      <c r="I81" s="47">
        <f>IFERROR(I80/$F80,0)</f>
        <v>8.6713386333078929E-2</v>
      </c>
      <c r="J81" s="47">
        <f>IFERROR(J80/$F80,0)</f>
        <v>0.45991780263842402</v>
      </c>
      <c r="K81" s="47">
        <f>IFERROR(K80/$F80,0)</f>
        <v>0</v>
      </c>
      <c r="M81" s="47">
        <f>IFERROR(M80/$F80,0)</f>
        <v>0</v>
      </c>
      <c r="N81" s="47">
        <f>IFERROR(N80/$F80,0)</f>
        <v>0</v>
      </c>
      <c r="O81" s="47">
        <f>IFERROR(O80/$F80,0)</f>
        <v>0</v>
      </c>
      <c r="P81" s="47">
        <f>IFERROR(P80/$F80,0)</f>
        <v>0</v>
      </c>
      <c r="Q81" s="47">
        <f>IFERROR(Q80/$F80,0)</f>
        <v>0</v>
      </c>
      <c r="S81" s="47">
        <f>IFERROR(S80/$F80,0)</f>
        <v>0</v>
      </c>
    </row>
    <row r="82" spans="1:34" x14ac:dyDescent="0.2">
      <c r="C82" s="6"/>
      <c r="D82" s="6"/>
    </row>
    <row r="83" spans="1:34" x14ac:dyDescent="0.2">
      <c r="A83" s="26">
        <f>A81+1</f>
        <v>37</v>
      </c>
      <c r="C83" s="19" t="s">
        <v>320</v>
      </c>
      <c r="D83" s="6" t="s">
        <v>493</v>
      </c>
      <c r="F83" s="10">
        <f>SUM(H83:S83)</f>
        <v>14437478.352962812</v>
      </c>
      <c r="H83" s="10">
        <v>2279749.08388513</v>
      </c>
      <c r="I83" s="10">
        <v>436035.20631459646</v>
      </c>
      <c r="J83" s="10">
        <v>2312680.4573274991</v>
      </c>
      <c r="K83" s="10">
        <v>0</v>
      </c>
      <c r="L83" s="10"/>
      <c r="M83" s="10">
        <v>3760416.040172271</v>
      </c>
      <c r="N83" s="10">
        <v>5648597.565263316</v>
      </c>
      <c r="O83" s="10">
        <v>0</v>
      </c>
      <c r="P83" s="10">
        <v>0</v>
      </c>
      <c r="Q83" s="10">
        <v>0</v>
      </c>
      <c r="R83" s="10"/>
      <c r="S83" s="10">
        <v>0</v>
      </c>
    </row>
    <row r="84" spans="1:34" x14ac:dyDescent="0.2">
      <c r="A84" s="26">
        <f>A83+1</f>
        <v>38</v>
      </c>
      <c r="C84" s="19"/>
      <c r="D84" s="6"/>
      <c r="F84" s="47">
        <f>SUM(H84:S84)</f>
        <v>1</v>
      </c>
      <c r="H84" s="47">
        <f>IFERROR(H83/$F83,0)</f>
        <v>0.15790493520755911</v>
      </c>
      <c r="I84" s="47">
        <f>IFERROR(I83/$F83,0)</f>
        <v>3.0201618014901802E-2</v>
      </c>
      <c r="J84" s="47">
        <f>IFERROR(J83/$F83,0)</f>
        <v>0.16018589955862328</v>
      </c>
      <c r="K84" s="47">
        <f>IFERROR(K83/$F83,0)</f>
        <v>0</v>
      </c>
      <c r="M84" s="47">
        <f>IFERROR(M83/$F83,0)</f>
        <v>0.26046210759516536</v>
      </c>
      <c r="N84" s="47">
        <f>IFERROR(N83/$F83,0)</f>
        <v>0.39124543962375047</v>
      </c>
      <c r="O84" s="47">
        <f>IFERROR(O83/$F83,0)</f>
        <v>0</v>
      </c>
      <c r="P84" s="47">
        <f>IFERROR(P83/$F83,0)</f>
        <v>0</v>
      </c>
      <c r="Q84" s="47">
        <f>IFERROR(Q83/$F83,0)</f>
        <v>0</v>
      </c>
      <c r="S84" s="47">
        <f>IFERROR(S83/$F83,0)</f>
        <v>0</v>
      </c>
    </row>
    <row r="85" spans="1:34" x14ac:dyDescent="0.2">
      <c r="C85" s="6"/>
      <c r="D85" s="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x14ac:dyDescent="0.2">
      <c r="A86" s="26">
        <f>A84+1</f>
        <v>39</v>
      </c>
      <c r="C86" s="19" t="s">
        <v>318</v>
      </c>
      <c r="D86" s="6" t="s">
        <v>493</v>
      </c>
      <c r="F86" s="10">
        <f>SUM(H86:S86)</f>
        <v>1</v>
      </c>
      <c r="H86" s="10">
        <v>1</v>
      </c>
      <c r="I86" s="10">
        <v>0</v>
      </c>
      <c r="J86" s="10">
        <v>0</v>
      </c>
      <c r="K86" s="10">
        <v>0</v>
      </c>
      <c r="L86" s="10"/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/>
      <c r="S86" s="10">
        <v>0</v>
      </c>
    </row>
    <row r="87" spans="1:34" x14ac:dyDescent="0.2">
      <c r="A87" s="26">
        <f>A86+1</f>
        <v>40</v>
      </c>
      <c r="C87" s="19"/>
      <c r="D87" s="6"/>
      <c r="F87" s="47">
        <f>SUM(H87:S87)</f>
        <v>1</v>
      </c>
      <c r="H87" s="47">
        <f>IFERROR(H86/$F86,0)</f>
        <v>1</v>
      </c>
      <c r="I87" s="47">
        <f>IFERROR(I86/$F86,0)</f>
        <v>0</v>
      </c>
      <c r="J87" s="47">
        <f>IFERROR(J86/$F86,0)</f>
        <v>0</v>
      </c>
      <c r="K87" s="47">
        <f>IFERROR(K86/$F86,0)</f>
        <v>0</v>
      </c>
      <c r="M87" s="47">
        <f>IFERROR(M86/$F86,0)</f>
        <v>0</v>
      </c>
      <c r="N87" s="47">
        <f>IFERROR(N86/$F86,0)</f>
        <v>0</v>
      </c>
      <c r="O87" s="47">
        <f>IFERROR(O86/$F86,0)</f>
        <v>0</v>
      </c>
      <c r="P87" s="47">
        <f>IFERROR(P86/$F86,0)</f>
        <v>0</v>
      </c>
      <c r="Q87" s="47">
        <f>IFERROR(Q86/$F86,0)</f>
        <v>0</v>
      </c>
      <c r="S87" s="47">
        <f>IFERROR(S86/$F86,0)</f>
        <v>0</v>
      </c>
    </row>
    <row r="88" spans="1:34" x14ac:dyDescent="0.2">
      <c r="C88" s="6"/>
      <c r="D88" s="6"/>
    </row>
    <row r="89" spans="1:34" x14ac:dyDescent="0.2">
      <c r="A89" s="26">
        <f>A87+1</f>
        <v>41</v>
      </c>
      <c r="C89" s="19" t="s">
        <v>307</v>
      </c>
      <c r="D89" s="146" t="s">
        <v>492</v>
      </c>
      <c r="F89" s="10">
        <f>SUM(H89:S89)</f>
        <v>6844489.4671430998</v>
      </c>
      <c r="H89" s="10">
        <v>1775393.1324474369</v>
      </c>
      <c r="I89" s="10">
        <v>339569.78698592697</v>
      </c>
      <c r="J89" s="10">
        <v>1801038.9961369645</v>
      </c>
      <c r="K89" s="10">
        <v>0</v>
      </c>
      <c r="L89" s="10"/>
      <c r="M89" s="10">
        <v>2928487.5515727717</v>
      </c>
      <c r="N89" s="10">
        <v>0</v>
      </c>
      <c r="O89" s="10">
        <v>0</v>
      </c>
      <c r="P89" s="10">
        <v>0</v>
      </c>
      <c r="Q89" s="10">
        <v>0</v>
      </c>
      <c r="R89" s="10"/>
      <c r="S89" s="10">
        <v>0</v>
      </c>
    </row>
    <row r="90" spans="1:34" x14ac:dyDescent="0.2">
      <c r="A90" s="26">
        <f>A89+1</f>
        <v>42</v>
      </c>
      <c r="C90" s="19"/>
      <c r="D90" s="146"/>
      <c r="F90" s="47">
        <f>SUM(H90:S90)</f>
        <v>1</v>
      </c>
      <c r="H90" s="47">
        <f>IFERROR(H89/$F89,0)</f>
        <v>0.2593901475004371</v>
      </c>
      <c r="I90" s="47">
        <f>IFERROR(I89/$F89,0)</f>
        <v>4.9612142529552886E-2</v>
      </c>
      <c r="J90" s="47">
        <f>IFERROR(J89/$F89,0)</f>
        <v>0.26313708345711295</v>
      </c>
      <c r="K90" s="47">
        <f>IFERROR(K89/$F89,0)</f>
        <v>0</v>
      </c>
      <c r="M90" s="47">
        <f>IFERROR(M89/$F89,0)</f>
        <v>0.42786062651289708</v>
      </c>
      <c r="N90" s="47">
        <f>IFERROR(N89/$F89,0)</f>
        <v>0</v>
      </c>
      <c r="O90" s="47">
        <f>IFERROR(O89/$F89,0)</f>
        <v>0</v>
      </c>
      <c r="P90" s="47">
        <f>IFERROR(P89/$F89,0)</f>
        <v>0</v>
      </c>
      <c r="Q90" s="47">
        <f>IFERROR(Q89/$F89,0)</f>
        <v>0</v>
      </c>
      <c r="S90" s="47">
        <f>IFERROR(S89/$F89,0)</f>
        <v>0</v>
      </c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x14ac:dyDescent="0.2">
      <c r="C91" s="6"/>
      <c r="D91" s="6"/>
    </row>
    <row r="104" spans="2:2" x14ac:dyDescent="0.2">
      <c r="B104" s="13"/>
    </row>
  </sheetData>
  <mergeCells count="8">
    <mergeCell ref="H59:K59"/>
    <mergeCell ref="M59:Q59"/>
    <mergeCell ref="A6:S6"/>
    <mergeCell ref="A7:S7"/>
    <mergeCell ref="H9:K9"/>
    <mergeCell ref="M9:Q9"/>
    <mergeCell ref="A56:S56"/>
    <mergeCell ref="A57:S57"/>
  </mergeCells>
  <pageMargins left="0.7" right="0.7" top="0.75" bottom="0.75" header="0.3" footer="0.3"/>
  <pageSetup scale="71" firstPageNumber="9" fitToHeight="2" orientation="landscape" useFirstPageNumber="1" r:id="rId1"/>
  <headerFooter>
    <oddHeader>&amp;R&amp;"Arial,Regular"&amp;10Filed: 2025-02-28
EB-2025-0064
Phase 3 Exhibit 7
Tab 3
Schedule 4
Attachment 12
Page &amp;P of 22</oddHeader>
  </headerFooter>
  <rowBreaks count="1" manualBreakCount="1">
    <brk id="4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491B-5B0B-422D-BB3C-979F7DD826C3}">
  <dimension ref="A3:L81"/>
  <sheetViews>
    <sheetView view="pageLayout" topLeftCell="O85" zoomScale="85" zoomScaleNormal="70" zoomScaleSheetLayoutView="80" zoomScalePageLayoutView="85" workbookViewId="0">
      <selection activeCell="V85" sqref="V85"/>
    </sheetView>
  </sheetViews>
  <sheetFormatPr defaultColWidth="8.7109375" defaultRowHeight="13.5" customHeight="1" x14ac:dyDescent="0.25"/>
  <cols>
    <col min="1" max="1" width="4.7109375" style="26" customWidth="1"/>
    <col min="2" max="2" width="0.85546875" style="1" customWidth="1"/>
    <col min="3" max="3" width="23.7109375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9" width="1.7109375" style="6" customWidth="1"/>
    <col min="10" max="12" width="12.7109375" style="151" customWidth="1"/>
  </cols>
  <sheetData>
    <row r="3" spans="1:12" ht="13.5" customHeight="1" x14ac:dyDescent="0.25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ht="13.5" customHeight="1" x14ac:dyDescent="0.25">
      <c r="A4" s="251" t="s">
        <v>507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2" ht="13.5" customHeight="1" x14ac:dyDescent="0.25">
      <c r="C5" s="1"/>
      <c r="F5" s="1"/>
      <c r="G5" s="1"/>
      <c r="J5" s="6"/>
      <c r="K5" s="6"/>
      <c r="L5" s="6"/>
    </row>
    <row r="6" spans="1:12" ht="13.5" customHeight="1" x14ac:dyDescent="0.25">
      <c r="D6" s="26"/>
      <c r="E6" s="26"/>
      <c r="F6" s="19"/>
      <c r="G6" s="19"/>
      <c r="H6" s="151"/>
    </row>
    <row r="7" spans="1:12" ht="13.5" customHeight="1" x14ac:dyDescent="0.25">
      <c r="D7" s="26"/>
      <c r="E7" s="26"/>
      <c r="F7" s="19"/>
      <c r="G7" s="19"/>
      <c r="H7" s="151"/>
    </row>
    <row r="9" spans="1:12" ht="13.5" customHeight="1" x14ac:dyDescent="0.25">
      <c r="A9" s="26" t="s">
        <v>3</v>
      </c>
      <c r="C9" s="1"/>
      <c r="D9" s="26"/>
      <c r="H9" s="26"/>
      <c r="I9" s="26"/>
      <c r="J9" s="26" t="s">
        <v>508</v>
      </c>
      <c r="K9" s="26" t="s">
        <v>509</v>
      </c>
      <c r="L9" s="1"/>
    </row>
    <row r="10" spans="1:12" ht="13.5" customHeight="1" x14ac:dyDescent="0.25">
      <c r="A10" s="107" t="s">
        <v>5</v>
      </c>
      <c r="C10" s="107" t="s">
        <v>510</v>
      </c>
      <c r="D10" s="107"/>
      <c r="F10" s="18" t="s">
        <v>81</v>
      </c>
      <c r="H10" s="26"/>
      <c r="I10" s="26"/>
      <c r="J10" s="162" t="s">
        <v>511</v>
      </c>
      <c r="K10" s="107" t="s">
        <v>511</v>
      </c>
      <c r="L10" s="107" t="s">
        <v>512</v>
      </c>
    </row>
    <row r="11" spans="1:12" ht="13.5" customHeight="1" x14ac:dyDescent="0.25">
      <c r="C11" s="1"/>
      <c r="D11" s="26"/>
      <c r="F11" s="26" t="s">
        <v>64</v>
      </c>
      <c r="G11" s="26"/>
      <c r="H11" s="26"/>
      <c r="I11" s="26"/>
      <c r="J11" s="26" t="s">
        <v>13</v>
      </c>
      <c r="K11" s="163" t="s">
        <v>14</v>
      </c>
      <c r="L11" s="163" t="s">
        <v>15</v>
      </c>
    </row>
    <row r="12" spans="1:12" ht="13.5" customHeight="1" x14ac:dyDescent="0.25">
      <c r="C12" s="1"/>
      <c r="D12" s="26"/>
    </row>
    <row r="13" spans="1:12" ht="13.5" customHeight="1" x14ac:dyDescent="0.25">
      <c r="A13" s="26">
        <v>1</v>
      </c>
      <c r="C13" s="26" t="s">
        <v>355</v>
      </c>
      <c r="D13" s="26" t="s">
        <v>493</v>
      </c>
      <c r="F13" s="35">
        <f>SUM(J13:L13)</f>
        <v>67317.433307812898</v>
      </c>
      <c r="H13" s="38"/>
      <c r="I13" s="38"/>
      <c r="J13" s="17">
        <v>12741.600029769117</v>
      </c>
      <c r="K13" s="17">
        <v>54575.833278043778</v>
      </c>
      <c r="L13" s="17">
        <v>0</v>
      </c>
    </row>
    <row r="14" spans="1:12" ht="13.5" customHeight="1" x14ac:dyDescent="0.25">
      <c r="A14" s="26">
        <f>A13+1</f>
        <v>2</v>
      </c>
      <c r="C14" s="1"/>
      <c r="D14" s="26"/>
      <c r="F14" s="164">
        <f>SUM(J14:L14)</f>
        <v>1</v>
      </c>
      <c r="H14" s="165"/>
      <c r="I14" s="165"/>
      <c r="J14" s="166">
        <f t="shared" ref="J14:L14" si="0">J13/$F13</f>
        <v>0.18927637914397905</v>
      </c>
      <c r="K14" s="166">
        <f t="shared" si="0"/>
        <v>0.8107236208560209</v>
      </c>
      <c r="L14" s="166">
        <f t="shared" si="0"/>
        <v>0</v>
      </c>
    </row>
    <row r="15" spans="1:12" ht="13.5" customHeight="1" x14ac:dyDescent="0.25">
      <c r="D15" s="26"/>
    </row>
    <row r="16" spans="1:12" ht="13.5" customHeight="1" x14ac:dyDescent="0.25">
      <c r="A16" s="26">
        <f>A14+1</f>
        <v>3</v>
      </c>
      <c r="C16" s="19" t="s">
        <v>376</v>
      </c>
      <c r="D16" s="26" t="s">
        <v>492</v>
      </c>
      <c r="F16" s="35">
        <f>SUM(J16:L16)</f>
        <v>18533.950357628506</v>
      </c>
      <c r="H16" s="38"/>
      <c r="I16" s="38"/>
      <c r="J16" s="17">
        <v>1036.8177511340325</v>
      </c>
      <c r="K16" s="17">
        <v>7778.2073779181883</v>
      </c>
      <c r="L16" s="17">
        <v>9718.9252285762832</v>
      </c>
    </row>
    <row r="17" spans="1:12" ht="13.5" customHeight="1" x14ac:dyDescent="0.25">
      <c r="A17" s="26">
        <f>A16+1</f>
        <v>4</v>
      </c>
      <c r="C17" s="1"/>
      <c r="D17" s="26"/>
      <c r="F17" s="164">
        <f>SUM(J17:L17)</f>
        <v>1</v>
      </c>
      <c r="H17" s="165"/>
      <c r="I17" s="165"/>
      <c r="J17" s="166">
        <f t="shared" ref="J17:L17" si="1">J16/$F16</f>
        <v>5.5941541394454106E-2</v>
      </c>
      <c r="K17" s="166">
        <f t="shared" si="1"/>
        <v>0.41967347639499353</v>
      </c>
      <c r="L17" s="166">
        <f t="shared" si="1"/>
        <v>0.5243849822105523</v>
      </c>
    </row>
    <row r="18" spans="1:12" ht="13.5" customHeight="1" x14ac:dyDescent="0.25">
      <c r="D18" s="26"/>
      <c r="J18" s="6"/>
      <c r="K18" s="6"/>
      <c r="L18" s="6"/>
    </row>
    <row r="19" spans="1:12" ht="13.5" customHeight="1" x14ac:dyDescent="0.25">
      <c r="A19" s="26">
        <f>A17+1</f>
        <v>5</v>
      </c>
      <c r="C19" s="26" t="s">
        <v>513</v>
      </c>
      <c r="D19" s="26" t="s">
        <v>492</v>
      </c>
      <c r="F19" s="35">
        <f>SUM(J19:L19)</f>
        <v>152523.42553920619</v>
      </c>
      <c r="H19" s="38"/>
      <c r="I19" s="38"/>
      <c r="J19" s="17">
        <f>'Attach 12 p.13-14'!F19</f>
        <v>111517.4828521439</v>
      </c>
      <c r="K19" s="17">
        <f>'Attach 12 p.15-16'!F19</f>
        <v>41005.942687062292</v>
      </c>
      <c r="L19" s="17">
        <f>' Attach 12 p.17-18'!F19</f>
        <v>0</v>
      </c>
    </row>
    <row r="20" spans="1:12" ht="13.5" customHeight="1" x14ac:dyDescent="0.25">
      <c r="A20" s="26">
        <f>A19+1</f>
        <v>6</v>
      </c>
      <c r="C20" s="1"/>
      <c r="D20" s="26"/>
      <c r="F20" s="164">
        <f>SUM(J20:L20)</f>
        <v>1</v>
      </c>
      <c r="H20" s="165"/>
      <c r="I20" s="165"/>
      <c r="J20" s="166">
        <f t="shared" ref="J20:L20" si="2">J19/$F19</f>
        <v>0.73114987063727011</v>
      </c>
      <c r="K20" s="166">
        <f t="shared" si="2"/>
        <v>0.26885012936272995</v>
      </c>
      <c r="L20" s="166">
        <f t="shared" si="2"/>
        <v>0</v>
      </c>
    </row>
    <row r="21" spans="1:12" ht="13.5" customHeight="1" x14ac:dyDescent="0.25">
      <c r="C21" s="1"/>
      <c r="D21" s="26"/>
      <c r="F21" s="164"/>
      <c r="H21" s="165"/>
      <c r="I21" s="165"/>
      <c r="J21" s="164"/>
      <c r="K21" s="164"/>
      <c r="L21" s="164"/>
    </row>
    <row r="22" spans="1:12" ht="13.5" customHeight="1" x14ac:dyDescent="0.25">
      <c r="A22" s="26">
        <f>A20+1</f>
        <v>7</v>
      </c>
      <c r="C22" s="26" t="s">
        <v>514</v>
      </c>
      <c r="D22" s="26" t="s">
        <v>492</v>
      </c>
      <c r="F22" s="35">
        <f>SUM(J22:L22)</f>
        <v>15491.673288166035</v>
      </c>
      <c r="H22" s="165"/>
      <c r="I22" s="165"/>
      <c r="J22" s="17">
        <v>2849.7936423711344</v>
      </c>
      <c r="K22" s="17">
        <v>12641.879645794901</v>
      </c>
      <c r="L22" s="17">
        <v>0</v>
      </c>
    </row>
    <row r="23" spans="1:12" ht="13.5" customHeight="1" x14ac:dyDescent="0.25">
      <c r="A23" s="26">
        <f>A22+1</f>
        <v>8</v>
      </c>
      <c r="C23" s="1"/>
      <c r="D23" s="26"/>
      <c r="F23" s="164">
        <f>SUM(J23:L23)</f>
        <v>1</v>
      </c>
      <c r="H23" s="165"/>
      <c r="I23" s="165"/>
      <c r="J23" s="166">
        <f t="shared" ref="J23:L23" si="3">J22/$F22</f>
        <v>0.18395647709328267</v>
      </c>
      <c r="K23" s="166">
        <f t="shared" si="3"/>
        <v>0.81604352290671733</v>
      </c>
      <c r="L23" s="166">
        <f t="shared" si="3"/>
        <v>0</v>
      </c>
    </row>
    <row r="24" spans="1:12" ht="13.5" customHeight="1" x14ac:dyDescent="0.25">
      <c r="C24" s="1"/>
      <c r="D24" s="26"/>
      <c r="F24" s="164"/>
      <c r="H24" s="165"/>
      <c r="I24" s="165"/>
      <c r="J24" s="164"/>
      <c r="K24" s="164"/>
      <c r="L24" s="164"/>
    </row>
    <row r="25" spans="1:12" ht="13.5" customHeight="1" x14ac:dyDescent="0.25">
      <c r="A25" s="26">
        <f>A23+1</f>
        <v>9</v>
      </c>
      <c r="C25" s="26" t="s">
        <v>372</v>
      </c>
      <c r="D25" s="26" t="s">
        <v>492</v>
      </c>
      <c r="F25" s="35">
        <f>SUM(J25:L25)</f>
        <v>100</v>
      </c>
      <c r="H25" s="165"/>
      <c r="I25" s="165"/>
      <c r="J25" s="17">
        <f>'Attach 12 p.13-14'!F22</f>
        <v>0</v>
      </c>
      <c r="K25" s="17">
        <f>'Attach 12 p.15-16'!F22</f>
        <v>39.999999999999993</v>
      </c>
      <c r="L25" s="17">
        <f>' Attach 12 p.17-18'!F22</f>
        <v>60</v>
      </c>
    </row>
    <row r="26" spans="1:12" ht="13.5" customHeight="1" x14ac:dyDescent="0.25">
      <c r="A26" s="26">
        <f>A25+1</f>
        <v>10</v>
      </c>
      <c r="C26" s="1"/>
      <c r="D26" s="26"/>
      <c r="F26" s="164">
        <f>SUM(J26:L26)</f>
        <v>0.99999999999999989</v>
      </c>
      <c r="H26" s="165"/>
      <c r="I26" s="165"/>
      <c r="J26" s="166">
        <f t="shared" ref="J26:L26" si="4">J25/$F25</f>
        <v>0</v>
      </c>
      <c r="K26" s="166">
        <f t="shared" si="4"/>
        <v>0.39999999999999991</v>
      </c>
      <c r="L26" s="166">
        <f t="shared" si="4"/>
        <v>0.6</v>
      </c>
    </row>
    <row r="27" spans="1:12" ht="13.5" customHeight="1" x14ac:dyDescent="0.25">
      <c r="C27" s="1"/>
      <c r="D27" s="26"/>
      <c r="F27" s="164"/>
      <c r="H27" s="165"/>
      <c r="I27" s="165"/>
      <c r="J27" s="164"/>
      <c r="K27" s="164"/>
      <c r="L27" s="164"/>
    </row>
    <row r="28" spans="1:12" ht="13.5" customHeight="1" x14ac:dyDescent="0.25">
      <c r="A28" s="26">
        <f>A26+1</f>
        <v>11</v>
      </c>
      <c r="C28" s="26" t="s">
        <v>364</v>
      </c>
      <c r="D28" s="26" t="s">
        <v>492</v>
      </c>
      <c r="F28" s="35">
        <f>SUM(J28:L28)</f>
        <v>221666.95320689923</v>
      </c>
      <c r="G28" s="17"/>
      <c r="H28" s="38"/>
      <c r="I28" s="38"/>
      <c r="J28" s="17">
        <f>'Attach 12 p.13-14'!F25</f>
        <v>17668.329719476955</v>
      </c>
      <c r="K28" s="17">
        <f>'Attach 12 p.15-16'!F25</f>
        <v>123461.54569827179</v>
      </c>
      <c r="L28" s="17">
        <f>' Attach 12 p.17-18'!F25</f>
        <v>80537.077789150469</v>
      </c>
    </row>
    <row r="29" spans="1:12" ht="13.5" customHeight="1" x14ac:dyDescent="0.25">
      <c r="A29" s="26">
        <f>A28+1</f>
        <v>12</v>
      </c>
      <c r="C29" s="1"/>
      <c r="D29" s="26"/>
      <c r="F29" s="164">
        <f>SUM(J29:L29)</f>
        <v>1</v>
      </c>
      <c r="H29" s="165"/>
      <c r="I29" s="165"/>
      <c r="J29" s="166">
        <f t="shared" ref="J29:L29" si="5">J28/$F28</f>
        <v>7.9706647580371215E-2</v>
      </c>
      <c r="K29" s="166">
        <f t="shared" si="5"/>
        <v>0.5569686591173354</v>
      </c>
      <c r="L29" s="166">
        <f t="shared" si="5"/>
        <v>0.36332469330229333</v>
      </c>
    </row>
    <row r="30" spans="1:12" ht="13.5" customHeight="1" x14ac:dyDescent="0.25">
      <c r="D30" s="26"/>
      <c r="J30" s="6"/>
      <c r="K30" s="6"/>
      <c r="L30" s="6"/>
    </row>
    <row r="31" spans="1:12" ht="13.5" customHeight="1" x14ac:dyDescent="0.25">
      <c r="A31" s="26">
        <f>A29+1</f>
        <v>13</v>
      </c>
      <c r="C31" s="26" t="s">
        <v>370</v>
      </c>
      <c r="D31" s="26" t="s">
        <v>492</v>
      </c>
      <c r="F31" s="35">
        <f>SUM(J31:L31)</f>
        <v>41301.953788871215</v>
      </c>
      <c r="H31" s="38"/>
      <c r="I31" s="38"/>
      <c r="J31" s="17">
        <f>'Attach 12 p.13-14'!F28</f>
        <v>3971.9336278296637</v>
      </c>
      <c r="K31" s="17">
        <f>'Attach 12 p.15-16'!F28</f>
        <v>25363.662671532849</v>
      </c>
      <c r="L31" s="17">
        <f>' Attach 12 p.17-18'!F28</f>
        <v>11966.3574895087</v>
      </c>
    </row>
    <row r="32" spans="1:12" ht="13.5" customHeight="1" x14ac:dyDescent="0.25">
      <c r="A32" s="26">
        <f>A31+1</f>
        <v>14</v>
      </c>
      <c r="C32" s="1"/>
      <c r="D32" s="26"/>
      <c r="F32" s="164">
        <f>SUM(J32:L32)</f>
        <v>1</v>
      </c>
      <c r="H32" s="165"/>
      <c r="I32" s="165"/>
      <c r="J32" s="166">
        <f t="shared" ref="J32:L32" si="6">J31/$F31</f>
        <v>9.616817761536256E-2</v>
      </c>
      <c r="K32" s="166">
        <f t="shared" si="6"/>
        <v>0.61410321654969924</v>
      </c>
      <c r="L32" s="166">
        <f t="shared" si="6"/>
        <v>0.2897286058349382</v>
      </c>
    </row>
    <row r="33" spans="1:12" ht="13.5" customHeight="1" x14ac:dyDescent="0.25">
      <c r="D33" s="26"/>
      <c r="J33" s="6"/>
      <c r="K33" s="6"/>
      <c r="L33" s="6"/>
    </row>
    <row r="34" spans="1:12" ht="13.5" customHeight="1" x14ac:dyDescent="0.25">
      <c r="A34" s="26">
        <f>A32+1</f>
        <v>15</v>
      </c>
      <c r="C34" s="26" t="s">
        <v>366</v>
      </c>
      <c r="D34" s="26" t="s">
        <v>492</v>
      </c>
      <c r="F34" s="35">
        <f>SUM(J34:L34)</f>
        <v>18953.944151269141</v>
      </c>
      <c r="H34" s="38"/>
      <c r="I34" s="38"/>
      <c r="J34" s="17">
        <f>'Attach 12 p.13-14'!F31</f>
        <v>1814.0992835209822</v>
      </c>
      <c r="K34" s="17">
        <f>'Attach 12 p.15-16'!F31</f>
        <v>3822.5726057215443</v>
      </c>
      <c r="L34" s="17">
        <f>' Attach 12 p.17-18'!F31</f>
        <v>13317.272262026612</v>
      </c>
    </row>
    <row r="35" spans="1:12" ht="13.5" customHeight="1" x14ac:dyDescent="0.25">
      <c r="A35" s="26">
        <f>A34+1</f>
        <v>16</v>
      </c>
      <c r="C35" s="1"/>
      <c r="D35" s="26"/>
      <c r="F35" s="164">
        <f>SUM(J35:L35)</f>
        <v>0.99999999999999989</v>
      </c>
      <c r="H35" s="165"/>
      <c r="I35" s="165"/>
      <c r="J35" s="166">
        <f t="shared" ref="J35:L35" si="7">J34/$F34</f>
        <v>9.5710912148040256E-2</v>
      </c>
      <c r="K35" s="166">
        <f t="shared" si="7"/>
        <v>0.20167689506806888</v>
      </c>
      <c r="L35" s="166">
        <f t="shared" si="7"/>
        <v>0.70261219278389075</v>
      </c>
    </row>
    <row r="36" spans="1:12" ht="13.5" customHeight="1" x14ac:dyDescent="0.25">
      <c r="D36" s="26"/>
      <c r="J36" s="6"/>
      <c r="K36" s="6"/>
      <c r="L36" s="6"/>
    </row>
    <row r="37" spans="1:12" ht="13.5" customHeight="1" x14ac:dyDescent="0.25">
      <c r="A37" s="26">
        <f>A35+1</f>
        <v>17</v>
      </c>
      <c r="C37" s="26" t="s">
        <v>342</v>
      </c>
      <c r="D37" s="26" t="s">
        <v>492</v>
      </c>
      <c r="F37" s="35">
        <f>SUM(J37:L37)</f>
        <v>161486.41315728417</v>
      </c>
      <c r="H37" s="38"/>
      <c r="I37" s="38"/>
      <c r="J37" s="17">
        <f>'Attach 12 p.13-14'!F34</f>
        <v>146472.77636014318</v>
      </c>
      <c r="K37" s="17">
        <f>'Attach 12 p.15-16'!F34</f>
        <v>15013.636797140982</v>
      </c>
      <c r="L37" s="17">
        <f>' Attach 12 p.17-18'!F34</f>
        <v>0</v>
      </c>
    </row>
    <row r="38" spans="1:12" ht="13.5" customHeight="1" x14ac:dyDescent="0.25">
      <c r="A38" s="26">
        <f>A37+1</f>
        <v>18</v>
      </c>
      <c r="C38" s="1"/>
      <c r="D38" s="26"/>
      <c r="F38" s="164">
        <f>SUM(J38:L38)</f>
        <v>0.99999999999999989</v>
      </c>
      <c r="H38" s="165"/>
      <c r="I38" s="165"/>
      <c r="J38" s="166">
        <f t="shared" ref="J38:L38" si="8">J37/$F37</f>
        <v>0.90702848305561135</v>
      </c>
      <c r="K38" s="166">
        <f t="shared" si="8"/>
        <v>9.2971516944388585E-2</v>
      </c>
      <c r="L38" s="166">
        <f t="shared" si="8"/>
        <v>0</v>
      </c>
    </row>
    <row r="39" spans="1:12" ht="13.5" customHeight="1" x14ac:dyDescent="0.25">
      <c r="C39" s="1"/>
      <c r="D39" s="26"/>
    </row>
    <row r="40" spans="1:12" ht="13.5" customHeight="1" x14ac:dyDescent="0.25">
      <c r="A40" s="26">
        <f>A38+1</f>
        <v>19</v>
      </c>
      <c r="C40" s="26" t="s">
        <v>344</v>
      </c>
      <c r="D40" s="26" t="s">
        <v>492</v>
      </c>
      <c r="F40" s="35">
        <f>SUM(J40:L40)</f>
        <v>5100.7001505731396</v>
      </c>
      <c r="G40" s="17"/>
      <c r="H40" s="38"/>
      <c r="I40" s="38"/>
      <c r="J40" s="17">
        <f>'Attach 12 p.13-14'!F48</f>
        <v>867.34302661809215</v>
      </c>
      <c r="K40" s="17">
        <f>'Attach 12 p.15-16'!F48</f>
        <v>4233.3571239550474</v>
      </c>
      <c r="L40" s="17">
        <f>' Attach 12 p.17-18'!F37</f>
        <v>0</v>
      </c>
    </row>
    <row r="41" spans="1:12" ht="13.5" customHeight="1" x14ac:dyDescent="0.25">
      <c r="A41" s="26">
        <f>A40+1</f>
        <v>20</v>
      </c>
      <c r="C41" s="1"/>
      <c r="D41" s="26"/>
      <c r="F41" s="164">
        <f>SUM(J41:L41)</f>
        <v>1</v>
      </c>
      <c r="H41" s="165"/>
      <c r="I41" s="165"/>
      <c r="J41" s="166">
        <f t="shared" ref="J41:L41" si="9">J40/$F40</f>
        <v>0.17004391573980943</v>
      </c>
      <c r="K41" s="166">
        <f t="shared" si="9"/>
        <v>0.82995608426019063</v>
      </c>
      <c r="L41" s="166">
        <f t="shared" si="9"/>
        <v>0</v>
      </c>
    </row>
    <row r="42" spans="1:12" ht="13.5" customHeight="1" x14ac:dyDescent="0.25">
      <c r="D42" s="26"/>
      <c r="J42" s="6"/>
      <c r="K42" s="6"/>
      <c r="L42" s="6"/>
    </row>
    <row r="43" spans="1:12" ht="13.5" customHeight="1" x14ac:dyDescent="0.25">
      <c r="D43" s="26"/>
      <c r="J43" s="6"/>
      <c r="K43" s="6"/>
      <c r="L43" s="6"/>
    </row>
    <row r="44" spans="1:12" ht="13.5" customHeight="1" x14ac:dyDescent="0.25">
      <c r="A44" s="251" t="s">
        <v>0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</row>
    <row r="45" spans="1:12" ht="13.5" customHeight="1" x14ac:dyDescent="0.25">
      <c r="A45" s="251" t="s">
        <v>515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</row>
    <row r="46" spans="1:12" ht="13.5" customHeight="1" x14ac:dyDescent="0.25">
      <c r="D46" s="26"/>
      <c r="J46" s="6"/>
      <c r="K46" s="6"/>
      <c r="L46" s="6"/>
    </row>
    <row r="47" spans="1:12" ht="13.5" customHeight="1" x14ac:dyDescent="0.25">
      <c r="D47" s="26"/>
      <c r="J47" s="6"/>
      <c r="K47" s="6"/>
      <c r="L47" s="6"/>
    </row>
    <row r="48" spans="1:12" ht="13.5" customHeight="1" x14ac:dyDescent="0.25">
      <c r="D48" s="26"/>
      <c r="J48" s="6"/>
      <c r="K48" s="6"/>
      <c r="L48" s="6"/>
    </row>
    <row r="49" spans="1:12" ht="13.5" customHeight="1" x14ac:dyDescent="0.25">
      <c r="D49" s="26"/>
      <c r="J49" s="6"/>
      <c r="K49" s="6"/>
      <c r="L49" s="6"/>
    </row>
    <row r="50" spans="1:12" ht="13.5" customHeight="1" x14ac:dyDescent="0.25">
      <c r="A50" s="26" t="s">
        <v>3</v>
      </c>
      <c r="B50"/>
      <c r="C50" s="1"/>
      <c r="D50" s="26"/>
      <c r="E50"/>
      <c r="F50"/>
      <c r="G50"/>
      <c r="H50" s="26"/>
      <c r="I50" s="26"/>
      <c r="J50" s="26" t="s">
        <v>508</v>
      </c>
      <c r="K50" s="26" t="s">
        <v>509</v>
      </c>
      <c r="L50" s="1"/>
    </row>
    <row r="51" spans="1:12" ht="13.5" customHeight="1" x14ac:dyDescent="0.25">
      <c r="A51" s="107" t="s">
        <v>5</v>
      </c>
      <c r="B51"/>
      <c r="C51" s="107" t="s">
        <v>510</v>
      </c>
      <c r="D51" s="107"/>
      <c r="E51"/>
      <c r="F51" s="18" t="s">
        <v>81</v>
      </c>
      <c r="G51"/>
      <c r="H51" s="26"/>
      <c r="I51" s="26"/>
      <c r="J51" s="162" t="s">
        <v>511</v>
      </c>
      <c r="K51" s="107" t="s">
        <v>511</v>
      </c>
      <c r="L51" s="107" t="s">
        <v>512</v>
      </c>
    </row>
    <row r="52" spans="1:12" ht="13.5" customHeight="1" x14ac:dyDescent="0.25">
      <c r="B52"/>
      <c r="C52" s="1"/>
      <c r="D52" s="26"/>
      <c r="E52"/>
      <c r="F52" s="26" t="s">
        <v>64</v>
      </c>
      <c r="G52" s="26"/>
      <c r="H52" s="26"/>
      <c r="I52" s="26"/>
      <c r="J52" s="26" t="s">
        <v>13</v>
      </c>
      <c r="K52" s="163" t="s">
        <v>14</v>
      </c>
      <c r="L52" s="163" t="s">
        <v>15</v>
      </c>
    </row>
    <row r="53" spans="1:12" ht="13.5" customHeight="1" x14ac:dyDescent="0.25">
      <c r="D53" s="26"/>
      <c r="J53" s="6"/>
      <c r="K53" s="6"/>
      <c r="L53" s="6"/>
    </row>
    <row r="54" spans="1:12" ht="13.5" customHeight="1" x14ac:dyDescent="0.25">
      <c r="D54" s="26"/>
      <c r="J54" s="6"/>
      <c r="K54" s="6"/>
      <c r="L54" s="6"/>
    </row>
    <row r="55" spans="1:12" ht="13.5" customHeight="1" x14ac:dyDescent="0.25">
      <c r="A55" s="26">
        <f>A41+1</f>
        <v>21</v>
      </c>
      <c r="C55" s="26" t="s">
        <v>358</v>
      </c>
      <c r="D55" s="26" t="s">
        <v>492</v>
      </c>
      <c r="F55" s="35">
        <f>SUM(J55:L55)</f>
        <v>399181.16683725693</v>
      </c>
      <c r="H55" s="38"/>
      <c r="I55" s="38"/>
      <c r="J55" s="17">
        <f>'Attach 12 p.13-14'!F51</f>
        <v>65090.015848471179</v>
      </c>
      <c r="K55" s="17">
        <f>'Attach 12 p.15-16'!F51</f>
        <v>302257.62390804297</v>
      </c>
      <c r="L55" s="17">
        <f>' Attach 12 p.17-18'!F40</f>
        <v>31833.527080742744</v>
      </c>
    </row>
    <row r="56" spans="1:12" ht="13.5" customHeight="1" x14ac:dyDescent="0.25">
      <c r="A56" s="26">
        <f>A55+1</f>
        <v>22</v>
      </c>
      <c r="C56" s="1"/>
      <c r="D56" s="26"/>
      <c r="F56" s="164">
        <f>SUM(J56:L56)</f>
        <v>0.99999999999999989</v>
      </c>
      <c r="H56" s="165"/>
      <c r="I56" s="165"/>
      <c r="J56" s="166">
        <f t="shared" ref="J56:L56" si="10">J55/$F55</f>
        <v>0.16305883457424702</v>
      </c>
      <c r="K56" s="166">
        <f t="shared" si="10"/>
        <v>0.75719409886707167</v>
      </c>
      <c r="L56" s="166">
        <f t="shared" si="10"/>
        <v>7.9747066558681176E-2</v>
      </c>
    </row>
    <row r="57" spans="1:12" ht="13.5" customHeight="1" x14ac:dyDescent="0.25">
      <c r="D57" s="26"/>
      <c r="J57" s="6"/>
      <c r="K57" s="6"/>
      <c r="L57" s="6"/>
    </row>
    <row r="58" spans="1:12" ht="13.5" customHeight="1" x14ac:dyDescent="0.25">
      <c r="A58" s="26">
        <f>A56+1</f>
        <v>23</v>
      </c>
      <c r="C58" s="26" t="s">
        <v>374</v>
      </c>
      <c r="D58" s="26" t="s">
        <v>492</v>
      </c>
      <c r="F58" s="35">
        <f>SUM(J58:L58)</f>
        <v>34987.498184254066</v>
      </c>
      <c r="H58" s="38"/>
      <c r="I58" s="38"/>
      <c r="J58" s="17">
        <v>0</v>
      </c>
      <c r="K58" s="17">
        <f>'Attach 12 p.15-16'!F54</f>
        <v>34987.498184254066</v>
      </c>
      <c r="L58" s="17">
        <f>' Attach 12 p.17-18'!F55</f>
        <v>0</v>
      </c>
    </row>
    <row r="59" spans="1:12" ht="13.5" customHeight="1" x14ac:dyDescent="0.25">
      <c r="A59" s="26">
        <f>A58+1</f>
        <v>24</v>
      </c>
      <c r="C59" s="1"/>
      <c r="D59" s="26"/>
      <c r="F59" s="164">
        <f>SUM(J59:L59)</f>
        <v>1</v>
      </c>
      <c r="H59" s="165"/>
      <c r="I59" s="165"/>
      <c r="J59" s="166">
        <f t="shared" ref="J59:L59" si="11">J58/$F58</f>
        <v>0</v>
      </c>
      <c r="K59" s="166">
        <f t="shared" si="11"/>
        <v>1</v>
      </c>
      <c r="L59" s="166">
        <f t="shared" si="11"/>
        <v>0</v>
      </c>
    </row>
    <row r="60" spans="1:12" ht="13.5" customHeight="1" x14ac:dyDescent="0.25">
      <c r="D60" s="26"/>
      <c r="J60" s="6"/>
      <c r="K60" s="6"/>
      <c r="L60" s="6"/>
    </row>
    <row r="61" spans="1:12" ht="13.5" customHeight="1" x14ac:dyDescent="0.25">
      <c r="A61" s="26">
        <f>A59+1</f>
        <v>25</v>
      </c>
      <c r="C61" s="26" t="s">
        <v>368</v>
      </c>
      <c r="D61" s="26" t="s">
        <v>492</v>
      </c>
      <c r="F61" s="35">
        <f>SUM(J61:L61)</f>
        <v>100.00127993507179</v>
      </c>
      <c r="H61" s="38"/>
      <c r="I61" s="38"/>
      <c r="J61" s="17">
        <f>'Attach 12 p.13-14'!F57</f>
        <v>12.979983262728974</v>
      </c>
      <c r="K61" s="17">
        <f>'Attach 12 p.15-16'!F57</f>
        <v>35.641798822288479</v>
      </c>
      <c r="L61" s="17">
        <f>' Attach 12 p.17-18'!F58</f>
        <v>51.379497850054342</v>
      </c>
    </row>
    <row r="62" spans="1:12" ht="13.5" customHeight="1" x14ac:dyDescent="0.25">
      <c r="A62" s="26">
        <f>A61+1</f>
        <v>26</v>
      </c>
      <c r="C62" s="1"/>
      <c r="D62" s="26"/>
      <c r="F62" s="164">
        <f>SUM(J62:L62)</f>
        <v>1</v>
      </c>
      <c r="H62" s="165"/>
      <c r="I62" s="165"/>
      <c r="J62" s="166">
        <f t="shared" ref="J62:L62" si="12">J61/$F61</f>
        <v>0.12979817129497279</v>
      </c>
      <c r="K62" s="166">
        <f t="shared" si="12"/>
        <v>0.35641342636244022</v>
      </c>
      <c r="L62" s="166">
        <f t="shared" si="12"/>
        <v>0.51378840234258705</v>
      </c>
    </row>
    <row r="63" spans="1:12" ht="13.5" customHeight="1" x14ac:dyDescent="0.25">
      <c r="D63" s="26"/>
      <c r="J63" s="6"/>
      <c r="K63" s="6"/>
      <c r="L63" s="6"/>
    </row>
    <row r="64" spans="1:12" ht="13.5" customHeight="1" x14ac:dyDescent="0.25">
      <c r="A64" s="26">
        <f>A62+1</f>
        <v>27</v>
      </c>
      <c r="C64" s="26" t="s">
        <v>356</v>
      </c>
      <c r="D64" s="26" t="s">
        <v>492</v>
      </c>
      <c r="F64" s="35">
        <f>SUM(J64:L64)</f>
        <v>217749.49504114623</v>
      </c>
      <c r="H64" s="38"/>
      <c r="I64" s="38"/>
      <c r="J64" s="17">
        <f>'Attach 12 p.13-14'!F60</f>
        <v>40394.550542817509</v>
      </c>
      <c r="K64" s="17">
        <f>'Attach 12 p.15-16'!F60</f>
        <v>177354.94449832872</v>
      </c>
      <c r="L64" s="17">
        <f>' Attach 12 p.17-18'!F61</f>
        <v>0</v>
      </c>
    </row>
    <row r="65" spans="1:12" ht="13.5" customHeight="1" x14ac:dyDescent="0.25">
      <c r="A65" s="26">
        <f>A64+1</f>
        <v>28</v>
      </c>
      <c r="D65" s="26"/>
      <c r="F65" s="164">
        <f>SUM(J65:L65)</f>
        <v>1</v>
      </c>
      <c r="H65" s="165"/>
      <c r="I65" s="165"/>
      <c r="J65" s="166">
        <f t="shared" ref="J65:L65" si="13">J64/$F64</f>
        <v>0.18550927309927631</v>
      </c>
      <c r="K65" s="166">
        <f t="shared" si="13"/>
        <v>0.81449072690072366</v>
      </c>
      <c r="L65" s="166">
        <f t="shared" si="13"/>
        <v>0</v>
      </c>
    </row>
    <row r="66" spans="1:12" ht="13.5" customHeight="1" x14ac:dyDescent="0.25">
      <c r="D66" s="26"/>
      <c r="F66" s="167"/>
      <c r="J66" s="6"/>
      <c r="K66" s="6"/>
      <c r="L66" s="6"/>
    </row>
    <row r="67" spans="1:12" ht="13.5" customHeight="1" x14ac:dyDescent="0.25">
      <c r="A67" s="26">
        <f>A65+1</f>
        <v>29</v>
      </c>
      <c r="B67" s="10"/>
      <c r="C67" s="26" t="s">
        <v>360</v>
      </c>
      <c r="D67" s="26" t="s">
        <v>492</v>
      </c>
      <c r="F67" s="35">
        <f>SUM(J67:L67)</f>
        <v>14135.587472300969</v>
      </c>
      <c r="H67" s="38"/>
      <c r="I67" s="38"/>
      <c r="J67" s="17">
        <v>2164.0334581366324</v>
      </c>
      <c r="K67" s="17">
        <v>11971.554014164338</v>
      </c>
      <c r="L67" s="17">
        <v>0</v>
      </c>
    </row>
    <row r="68" spans="1:12" ht="13.5" customHeight="1" x14ac:dyDescent="0.25">
      <c r="A68" s="26">
        <f>A67+1</f>
        <v>30</v>
      </c>
      <c r="C68" s="1"/>
      <c r="D68" s="26"/>
      <c r="F68" s="164">
        <f>SUM(J68:L68)</f>
        <v>1</v>
      </c>
      <c r="H68" s="165"/>
      <c r="I68" s="165"/>
      <c r="J68" s="166">
        <f t="shared" ref="J68:L68" si="14">J67/$F67</f>
        <v>0.15309115821164906</v>
      </c>
      <c r="K68" s="166">
        <f t="shared" si="14"/>
        <v>0.84690884178835102</v>
      </c>
      <c r="L68" s="166">
        <f t="shared" si="14"/>
        <v>0</v>
      </c>
    </row>
    <row r="69" spans="1:12" ht="13.5" customHeight="1" x14ac:dyDescent="0.25">
      <c r="D69" s="26"/>
      <c r="J69" s="6"/>
      <c r="K69" s="6"/>
      <c r="L69" s="6"/>
    </row>
    <row r="70" spans="1:12" ht="13.5" customHeight="1" x14ac:dyDescent="0.25">
      <c r="A70" s="26">
        <f>A68+1</f>
        <v>31</v>
      </c>
      <c r="C70" s="26" t="s">
        <v>340</v>
      </c>
      <c r="D70" s="26" t="s">
        <v>492</v>
      </c>
      <c r="F70" s="35">
        <f>SUM(J70:L70)</f>
        <v>1878311.1040714213</v>
      </c>
      <c r="H70" s="38"/>
      <c r="I70" s="38"/>
      <c r="J70" s="17">
        <v>270929.52717932063</v>
      </c>
      <c r="K70" s="17">
        <v>1607381.5768921007</v>
      </c>
      <c r="L70" s="17">
        <v>0</v>
      </c>
    </row>
    <row r="71" spans="1:12" ht="13.5" customHeight="1" x14ac:dyDescent="0.25">
      <c r="A71" s="26">
        <f>A70+1</f>
        <v>32</v>
      </c>
      <c r="C71" s="1"/>
      <c r="D71" s="26"/>
      <c r="F71" s="164">
        <f>SUM(J71:L71)</f>
        <v>1</v>
      </c>
      <c r="H71" s="165"/>
      <c r="I71" s="165"/>
      <c r="J71" s="166">
        <f t="shared" ref="J71:L71" si="15">J70/$F70</f>
        <v>0.14424102939712949</v>
      </c>
      <c r="K71" s="166">
        <f t="shared" si="15"/>
        <v>0.85575897060287054</v>
      </c>
      <c r="L71" s="166">
        <f t="shared" si="15"/>
        <v>0</v>
      </c>
    </row>
    <row r="72" spans="1:12" ht="13.5" customHeight="1" x14ac:dyDescent="0.25">
      <c r="D72" s="26"/>
      <c r="J72" s="6"/>
      <c r="K72" s="6"/>
      <c r="L72" s="6"/>
    </row>
    <row r="73" spans="1:12" ht="13.5" customHeight="1" x14ac:dyDescent="0.25">
      <c r="A73" s="26">
        <f>A71+1</f>
        <v>33</v>
      </c>
      <c r="C73" s="26" t="s">
        <v>347</v>
      </c>
      <c r="D73" s="26" t="s">
        <v>492</v>
      </c>
      <c r="F73" s="35">
        <f>SUM(J73:L73)</f>
        <v>152523.37370109634</v>
      </c>
      <c r="H73" s="38"/>
      <c r="I73" s="38"/>
      <c r="J73" s="17">
        <f>'Attach 12 p.13-14'!F69</f>
        <v>111517.43101403405</v>
      </c>
      <c r="K73" s="17">
        <f>'Attach 12 p.15-16'!F69</f>
        <v>41005.942687062292</v>
      </c>
      <c r="L73" s="17">
        <f>' Attach 12 p.17-18'!F70</f>
        <v>0</v>
      </c>
    </row>
    <row r="74" spans="1:12" ht="13.5" customHeight="1" x14ac:dyDescent="0.25">
      <c r="A74" s="26">
        <f>A73+1</f>
        <v>34</v>
      </c>
      <c r="C74" s="1"/>
      <c r="D74" s="26"/>
      <c r="F74" s="164">
        <f>SUM(J74:L74)</f>
        <v>1</v>
      </c>
      <c r="H74" s="165"/>
      <c r="I74" s="165"/>
      <c r="J74" s="166">
        <f t="shared" ref="J74:L74" si="16">J73/$F73</f>
        <v>0.7311497792631928</v>
      </c>
      <c r="K74" s="166">
        <f t="shared" si="16"/>
        <v>0.26885022073680725</v>
      </c>
      <c r="L74" s="166">
        <f t="shared" si="16"/>
        <v>0</v>
      </c>
    </row>
    <row r="75" spans="1:12" ht="13.5" customHeight="1" x14ac:dyDescent="0.25">
      <c r="D75" s="26"/>
      <c r="J75" s="6"/>
      <c r="K75" s="6"/>
      <c r="L75" s="6"/>
    </row>
    <row r="76" spans="1:12" ht="13.5" customHeight="1" x14ac:dyDescent="0.25">
      <c r="A76" s="26">
        <f>A74+1</f>
        <v>35</v>
      </c>
      <c r="C76" s="26" t="s">
        <v>349</v>
      </c>
      <c r="D76" s="26" t="s">
        <v>492</v>
      </c>
      <c r="F76" s="35">
        <f>SUM(J76:L76)</f>
        <v>14888.543237034275</v>
      </c>
      <c r="H76" s="38"/>
      <c r="I76" s="38"/>
      <c r="J76" s="17">
        <f>'Attach 12 p.13-14'!F72</f>
        <v>14324.690465038228</v>
      </c>
      <c r="K76" s="17">
        <f>'Attach 12 p.15-16'!F72</f>
        <v>563.85277199604832</v>
      </c>
      <c r="L76" s="17">
        <f>' Attach 12 p.17-18'!F73</f>
        <v>0</v>
      </c>
    </row>
    <row r="77" spans="1:12" ht="13.5" customHeight="1" x14ac:dyDescent="0.25">
      <c r="A77" s="26">
        <f>A76+1</f>
        <v>36</v>
      </c>
      <c r="C77" s="1"/>
      <c r="D77" s="26"/>
      <c r="F77" s="164">
        <f>SUM(J77:L77)</f>
        <v>1</v>
      </c>
      <c r="H77" s="165"/>
      <c r="I77" s="165"/>
      <c r="J77" s="166">
        <f t="shared" ref="J77:L77" si="17">J76/$F76</f>
        <v>0.96212841222816881</v>
      </c>
      <c r="K77" s="166">
        <f t="shared" si="17"/>
        <v>3.7871587771831264E-2</v>
      </c>
      <c r="L77" s="166">
        <f t="shared" si="17"/>
        <v>0</v>
      </c>
    </row>
    <row r="78" spans="1:12" ht="13.5" customHeight="1" x14ac:dyDescent="0.25">
      <c r="D78" s="26"/>
      <c r="J78" s="6"/>
      <c r="K78" s="6"/>
      <c r="L78" s="6"/>
    </row>
    <row r="79" spans="1:12" ht="13.5" customHeight="1" x14ac:dyDescent="0.25">
      <c r="A79" s="26">
        <f>A77+1</f>
        <v>37</v>
      </c>
      <c r="C79" s="26" t="s">
        <v>377</v>
      </c>
      <c r="D79" s="26" t="s">
        <v>492</v>
      </c>
      <c r="F79" s="35">
        <f>SUM(J79:L79)</f>
        <v>11379.741150279393</v>
      </c>
      <c r="H79" s="38"/>
      <c r="I79" s="38"/>
      <c r="J79" s="17">
        <f>'Attach 12 p.13-14'!F75</f>
        <v>56.852172987419905</v>
      </c>
      <c r="K79" s="17">
        <f>'Attach 12 p.15-16'!F75</f>
        <v>385.72178106206957</v>
      </c>
      <c r="L79" s="17">
        <f>' Attach 12 p.17-18'!F76</f>
        <v>10937.167196229904</v>
      </c>
    </row>
    <row r="80" spans="1:12" ht="13.5" customHeight="1" x14ac:dyDescent="0.25">
      <c r="A80" s="26">
        <f>A79+1</f>
        <v>38</v>
      </c>
      <c r="C80" s="1"/>
      <c r="D80" s="26"/>
      <c r="F80" s="164">
        <f>SUM(J80:L80)</f>
        <v>1</v>
      </c>
      <c r="H80" s="165"/>
      <c r="I80" s="165"/>
      <c r="J80" s="166">
        <f t="shared" ref="J80:L80" si="18">J79/$F79</f>
        <v>4.9959109119124458E-3</v>
      </c>
      <c r="K80" s="166">
        <f t="shared" si="18"/>
        <v>3.3895479340722914E-2</v>
      </c>
      <c r="L80" s="166">
        <f t="shared" si="18"/>
        <v>0.96110860974736467</v>
      </c>
    </row>
    <row r="81" spans="4:12" ht="13.5" customHeight="1" x14ac:dyDescent="0.25">
      <c r="D81" s="26"/>
      <c r="J81" s="6"/>
      <c r="K81" s="6"/>
      <c r="L81" s="6"/>
    </row>
  </sheetData>
  <mergeCells count="4">
    <mergeCell ref="A3:L3"/>
    <mergeCell ref="A4:L4"/>
    <mergeCell ref="A44:L44"/>
    <mergeCell ref="A45:L45"/>
  </mergeCells>
  <pageMargins left="1.2" right="0.7" top="0.75" bottom="0.75" header="0.3" footer="0.3"/>
  <pageSetup scale="90" firstPageNumber="11" fitToHeight="0" pageOrder="overThenDown" orientation="landscape" useFirstPageNumber="1" r:id="rId1"/>
  <headerFooter>
    <oddHeader>&amp;R&amp;"Arial,Regular"&amp;10Filed: 2025-02-28
EB-2025-0064
Phase 3 Exhibit 7
Tab 3
Schedule 4
Attachment 12
Page &amp;P of 22</oddHeader>
  </headerFooter>
  <rowBreaks count="1" manualBreakCount="1">
    <brk id="42" max="11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BAF7-EAF3-40A3-91B1-783FE1F99B54}">
  <dimension ref="A5:W77"/>
  <sheetViews>
    <sheetView view="pageLayout" zoomScale="80" zoomScaleNormal="70" zoomScaleSheetLayoutView="70" zoomScalePageLayoutView="80" workbookViewId="0">
      <selection activeCell="Q85" sqref="Q85"/>
    </sheetView>
  </sheetViews>
  <sheetFormatPr defaultColWidth="8.7109375" defaultRowHeight="13.5" customHeight="1" x14ac:dyDescent="0.25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28515625" style="6" customWidth="1"/>
    <col min="9" max="9" width="13.42578125" style="6" customWidth="1"/>
    <col min="10" max="10" width="12.28515625" style="6" bestFit="1" customWidth="1"/>
    <col min="11" max="11" width="13.140625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2" width="12.7109375" style="6" customWidth="1"/>
    <col min="23" max="23" width="1.7109375" style="6" customWidth="1"/>
  </cols>
  <sheetData>
    <row r="5" spans="1:23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</row>
    <row r="6" spans="1:23" ht="13.5" customHeight="1" x14ac:dyDescent="0.25">
      <c r="A6" s="251" t="s">
        <v>0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</row>
    <row r="7" spans="1:23" ht="13.5" customHeight="1" x14ac:dyDescent="0.25">
      <c r="A7" s="251" t="s">
        <v>516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</row>
    <row r="9" spans="1:23" ht="13.5" customHeight="1" x14ac:dyDescent="0.25">
      <c r="A9" s="26" t="s">
        <v>3</v>
      </c>
      <c r="C9" s="1"/>
      <c r="D9" s="26"/>
      <c r="H9" s="248" t="s">
        <v>40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6"/>
      <c r="U9" s="248" t="s">
        <v>41</v>
      </c>
      <c r="V9" s="248"/>
      <c r="W9" s="26"/>
    </row>
    <row r="10" spans="1:23" ht="13.5" customHeight="1" x14ac:dyDescent="0.25">
      <c r="A10" s="107" t="s">
        <v>5</v>
      </c>
      <c r="C10" s="107" t="s">
        <v>510</v>
      </c>
      <c r="D10" s="107"/>
      <c r="F10" s="18" t="s">
        <v>81</v>
      </c>
      <c r="H10" s="107" t="s">
        <v>43</v>
      </c>
      <c r="I10" s="107" t="s">
        <v>44</v>
      </c>
      <c r="J10" s="107" t="s">
        <v>45</v>
      </c>
      <c r="K10" s="107" t="s">
        <v>48</v>
      </c>
      <c r="L10" s="107" t="s">
        <v>49</v>
      </c>
      <c r="M10" s="107" t="s">
        <v>50</v>
      </c>
      <c r="N10" s="107" t="s">
        <v>51</v>
      </c>
      <c r="O10" s="107" t="s">
        <v>52</v>
      </c>
      <c r="P10" s="107" t="s">
        <v>53</v>
      </c>
      <c r="Q10" s="107" t="s">
        <v>54</v>
      </c>
      <c r="R10" s="107" t="s">
        <v>55</v>
      </c>
      <c r="S10" s="107" t="s">
        <v>56</v>
      </c>
      <c r="T10" s="26"/>
      <c r="U10" s="107" t="s">
        <v>58</v>
      </c>
      <c r="V10" s="168" t="s">
        <v>59</v>
      </c>
      <c r="W10" s="26"/>
    </row>
    <row r="11" spans="1:23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/>
    </row>
    <row r="12" spans="1:23" ht="13.5" customHeight="1" x14ac:dyDescent="0.25">
      <c r="C12" s="1"/>
      <c r="D12" s="26"/>
    </row>
    <row r="13" spans="1:23" ht="13.5" customHeight="1" x14ac:dyDescent="0.25">
      <c r="A13" s="26">
        <v>1</v>
      </c>
      <c r="C13" s="26" t="s">
        <v>421</v>
      </c>
      <c r="D13" s="26" t="s">
        <v>493</v>
      </c>
      <c r="F13" s="35">
        <f>SUM(H13:W13)</f>
        <v>19.448389563365815</v>
      </c>
      <c r="H13" s="17">
        <v>10.220936938740016</v>
      </c>
      <c r="I13" s="17">
        <v>7.4959788949726516</v>
      </c>
      <c r="J13" s="17">
        <v>0.71483968349819538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8.4058192259523587E-2</v>
      </c>
      <c r="R13" s="17">
        <v>0</v>
      </c>
      <c r="S13" s="17">
        <v>0</v>
      </c>
      <c r="T13" s="38"/>
      <c r="U13" s="17">
        <v>0.93257585389542996</v>
      </c>
      <c r="V13" s="17">
        <v>0</v>
      </c>
      <c r="W13" s="38"/>
    </row>
    <row r="14" spans="1:23" ht="13.5" customHeight="1" x14ac:dyDescent="0.25">
      <c r="A14" s="26">
        <f>A13+1</f>
        <v>2</v>
      </c>
      <c r="C14" s="1"/>
      <c r="D14" s="26"/>
      <c r="F14" s="164">
        <f>SUM(H14:W14)</f>
        <v>1.0000000000000002</v>
      </c>
      <c r="H14" s="166">
        <f t="shared" ref="H14:V14" si="0">H13/$F13</f>
        <v>0.52554155733247976</v>
      </c>
      <c r="I14" s="166">
        <f t="shared" si="0"/>
        <v>0.38542928557398598</v>
      </c>
      <c r="J14" s="166">
        <f t="shared" si="0"/>
        <v>3.6755726286186258E-2</v>
      </c>
      <c r="K14" s="166">
        <f t="shared" si="0"/>
        <v>0</v>
      </c>
      <c r="L14" s="166">
        <f t="shared" si="0"/>
        <v>0</v>
      </c>
      <c r="M14" s="166">
        <f t="shared" si="0"/>
        <v>0</v>
      </c>
      <c r="N14" s="166">
        <f t="shared" si="0"/>
        <v>0</v>
      </c>
      <c r="O14" s="166">
        <f t="shared" si="0"/>
        <v>0</v>
      </c>
      <c r="P14" s="166">
        <f t="shared" si="0"/>
        <v>0</v>
      </c>
      <c r="Q14" s="166">
        <f t="shared" si="0"/>
        <v>4.322115822785696E-3</v>
      </c>
      <c r="R14" s="166">
        <f t="shared" si="0"/>
        <v>0</v>
      </c>
      <c r="S14" s="166">
        <f t="shared" si="0"/>
        <v>0</v>
      </c>
      <c r="T14" s="159"/>
      <c r="U14" s="166">
        <f t="shared" si="0"/>
        <v>4.7951314984562385E-2</v>
      </c>
      <c r="V14" s="159">
        <f t="shared" si="0"/>
        <v>0</v>
      </c>
      <c r="W14" s="165"/>
    </row>
    <row r="15" spans="1:23" ht="13.5" customHeight="1" x14ac:dyDescent="0.25">
      <c r="D15" s="26"/>
    </row>
    <row r="16" spans="1:23" ht="13.5" customHeight="1" x14ac:dyDescent="0.25">
      <c r="A16" s="26">
        <f>A14+1</f>
        <v>3</v>
      </c>
      <c r="C16" s="19" t="s">
        <v>430</v>
      </c>
      <c r="D16" s="26" t="s">
        <v>492</v>
      </c>
      <c r="F16" s="35">
        <f>SUM(H16:W16)</f>
        <v>10361.14368317584</v>
      </c>
      <c r="H16" s="17">
        <v>5405.6532187131779</v>
      </c>
      <c r="I16" s="17">
        <v>3125.6000022160651</v>
      </c>
      <c r="J16" s="17">
        <v>1017.3859137998934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139.31534310880807</v>
      </c>
      <c r="R16" s="17">
        <v>27.03768129427954</v>
      </c>
      <c r="S16" s="17">
        <v>42.7098464769605</v>
      </c>
      <c r="T16" s="38"/>
      <c r="U16" s="17">
        <v>603.44167756665479</v>
      </c>
      <c r="V16" s="17">
        <v>0</v>
      </c>
      <c r="W16" s="38"/>
    </row>
    <row r="17" spans="1:23" ht="13.5" customHeight="1" x14ac:dyDescent="0.25">
      <c r="A17" s="26">
        <f>A16+1</f>
        <v>4</v>
      </c>
      <c r="C17" s="1"/>
      <c r="D17" s="26"/>
      <c r="F17" s="164">
        <f>SUM(H17:W17)</f>
        <v>1</v>
      </c>
      <c r="H17" s="166">
        <f t="shared" ref="H17:V17" si="1">H16/$F16</f>
        <v>0.5217236034947319</v>
      </c>
      <c r="I17" s="166">
        <f t="shared" si="1"/>
        <v>0.30166553980824862</v>
      </c>
      <c r="J17" s="166">
        <f t="shared" si="1"/>
        <v>9.8192433664625128E-2</v>
      </c>
      <c r="K17" s="166">
        <f t="shared" si="1"/>
        <v>0</v>
      </c>
      <c r="L17" s="166">
        <f t="shared" si="1"/>
        <v>0</v>
      </c>
      <c r="M17" s="166">
        <f t="shared" si="1"/>
        <v>0</v>
      </c>
      <c r="N17" s="166">
        <f t="shared" si="1"/>
        <v>0</v>
      </c>
      <c r="O17" s="166">
        <f t="shared" si="1"/>
        <v>0</v>
      </c>
      <c r="P17" s="166">
        <f t="shared" si="1"/>
        <v>0</v>
      </c>
      <c r="Q17" s="166">
        <f t="shared" si="1"/>
        <v>1.3445942587884844E-2</v>
      </c>
      <c r="R17" s="166">
        <f t="shared" si="1"/>
        <v>2.609526720315889E-3</v>
      </c>
      <c r="S17" s="166">
        <f t="shared" si="1"/>
        <v>4.1221169962454684E-3</v>
      </c>
      <c r="T17" s="159"/>
      <c r="U17" s="166">
        <f t="shared" si="1"/>
        <v>5.8240836727948088E-2</v>
      </c>
      <c r="V17" s="159">
        <f t="shared" si="1"/>
        <v>0</v>
      </c>
      <c r="W17" s="165"/>
    </row>
    <row r="18" spans="1:23" ht="13.5" customHeight="1" x14ac:dyDescent="0.25">
      <c r="D18" s="26"/>
    </row>
    <row r="19" spans="1:23" ht="13.5" customHeight="1" x14ac:dyDescent="0.25">
      <c r="A19" s="26">
        <f>A17+1</f>
        <v>5</v>
      </c>
      <c r="C19" s="26" t="s">
        <v>517</v>
      </c>
      <c r="D19" s="26" t="s">
        <v>492</v>
      </c>
      <c r="F19" s="35">
        <f>SUM(H19:W19)</f>
        <v>111517.4828521439</v>
      </c>
      <c r="H19" s="17">
        <v>55652.602475454987</v>
      </c>
      <c r="I19" s="17">
        <v>33683.650702503677</v>
      </c>
      <c r="J19" s="17">
        <v>12015.020864781523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1688.9131396641908</v>
      </c>
      <c r="R19" s="17">
        <v>354.19156261600267</v>
      </c>
      <c r="S19" s="17">
        <v>218.0641594052459</v>
      </c>
      <c r="T19" s="38"/>
      <c r="U19" s="17">
        <v>7905.0399477182982</v>
      </c>
      <c r="V19" s="17">
        <v>0</v>
      </c>
      <c r="W19" s="38"/>
    </row>
    <row r="20" spans="1:23" ht="13.5" customHeight="1" x14ac:dyDescent="0.25">
      <c r="A20" s="26">
        <f>A19+1</f>
        <v>6</v>
      </c>
      <c r="C20" s="1"/>
      <c r="D20" s="26"/>
      <c r="F20" s="164">
        <f>SUM(H20:W20)</f>
        <v>1.0000000000000002</v>
      </c>
      <c r="H20" s="166">
        <f t="shared" ref="H20:V20" si="2">H19/$F19</f>
        <v>0.49904823039489071</v>
      </c>
      <c r="I20" s="166">
        <f t="shared" si="2"/>
        <v>0.30204816178610611</v>
      </c>
      <c r="J20" s="166">
        <f t="shared" si="2"/>
        <v>0.10774114118690885</v>
      </c>
      <c r="K20" s="166">
        <f t="shared" si="2"/>
        <v>0</v>
      </c>
      <c r="L20" s="166">
        <f t="shared" si="2"/>
        <v>0</v>
      </c>
      <c r="M20" s="166">
        <f t="shared" si="2"/>
        <v>0</v>
      </c>
      <c r="N20" s="166">
        <f t="shared" si="2"/>
        <v>0</v>
      </c>
      <c r="O20" s="166">
        <f t="shared" si="2"/>
        <v>0</v>
      </c>
      <c r="P20" s="166">
        <f t="shared" si="2"/>
        <v>0</v>
      </c>
      <c r="Q20" s="166">
        <f t="shared" si="2"/>
        <v>1.5144828384473544E-2</v>
      </c>
      <c r="R20" s="166">
        <f t="shared" si="2"/>
        <v>3.1761079389283704E-3</v>
      </c>
      <c r="S20" s="166">
        <f t="shared" si="2"/>
        <v>1.9554257666877894E-3</v>
      </c>
      <c r="T20" s="159"/>
      <c r="U20" s="166">
        <f t="shared" si="2"/>
        <v>7.088610454200478E-2</v>
      </c>
      <c r="V20" s="159">
        <f t="shared" si="2"/>
        <v>0</v>
      </c>
      <c r="W20" s="165"/>
    </row>
    <row r="21" spans="1:23" ht="13.5" customHeight="1" x14ac:dyDescent="0.25">
      <c r="C21" s="1"/>
      <c r="D21" s="26"/>
      <c r="F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4"/>
      <c r="V21" s="165"/>
      <c r="W21" s="165"/>
    </row>
    <row r="22" spans="1:23" ht="13.5" customHeight="1" x14ac:dyDescent="0.25">
      <c r="A22" s="26">
        <f>A20+1</f>
        <v>7</v>
      </c>
      <c r="C22" s="26" t="s">
        <v>429</v>
      </c>
      <c r="D22" s="26" t="s">
        <v>492</v>
      </c>
      <c r="F22" s="35">
        <f>SUM(H22:W22)</f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38">
        <v>0</v>
      </c>
      <c r="U22" s="17">
        <v>0</v>
      </c>
      <c r="V22" s="17">
        <v>0</v>
      </c>
      <c r="W22" s="165"/>
    </row>
    <row r="23" spans="1:23" ht="13.5" customHeight="1" x14ac:dyDescent="0.25">
      <c r="A23" s="26">
        <f>A22+1</f>
        <v>8</v>
      </c>
      <c r="C23" s="1"/>
      <c r="D23" s="26"/>
      <c r="F23" s="164">
        <f>SUM(H23:W23)</f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6">
        <v>0</v>
      </c>
      <c r="S23" s="166">
        <v>0</v>
      </c>
      <c r="T23" s="159">
        <v>0</v>
      </c>
      <c r="U23" s="166">
        <v>0</v>
      </c>
      <c r="V23" s="159">
        <v>0</v>
      </c>
      <c r="W23" s="165"/>
    </row>
    <row r="24" spans="1:23" ht="13.5" customHeight="1" x14ac:dyDescent="0.25">
      <c r="C24" s="1"/>
      <c r="D24" s="26"/>
      <c r="F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5"/>
      <c r="U24" s="164"/>
      <c r="V24" s="165"/>
      <c r="W24" s="165"/>
    </row>
    <row r="25" spans="1:23" ht="13.5" customHeight="1" x14ac:dyDescent="0.25">
      <c r="A25" s="26">
        <f>A23+1</f>
        <v>9</v>
      </c>
      <c r="C25" s="26" t="s">
        <v>425</v>
      </c>
      <c r="D25" s="26" t="s">
        <v>492</v>
      </c>
      <c r="F25" s="35">
        <f>SUM(H25:W25)</f>
        <v>17668.329719476955</v>
      </c>
      <c r="G25" s="17"/>
      <c r="H25" s="17">
        <v>9648.6464233639472</v>
      </c>
      <c r="I25" s="17">
        <v>6220.2742371647491</v>
      </c>
      <c r="J25" s="17">
        <v>909.9219746224519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0.29574572285011769</v>
      </c>
      <c r="S25" s="17">
        <v>172.67196698360269</v>
      </c>
      <c r="T25" s="38"/>
      <c r="U25" s="17">
        <v>716.51937161935211</v>
      </c>
      <c r="V25" s="17">
        <v>0</v>
      </c>
      <c r="W25" s="38"/>
    </row>
    <row r="26" spans="1:23" ht="13.5" customHeight="1" x14ac:dyDescent="0.25">
      <c r="A26" s="26">
        <f>A25+1</f>
        <v>10</v>
      </c>
      <c r="C26" s="1"/>
      <c r="D26" s="26"/>
      <c r="F26" s="164">
        <f>SUM(H26:W26)</f>
        <v>1</v>
      </c>
      <c r="H26" s="166">
        <f t="shared" ref="H26:V26" si="3">H25/$F25</f>
        <v>0.54609839054155829</v>
      </c>
      <c r="I26" s="166">
        <f t="shared" si="3"/>
        <v>0.35205785356765978</v>
      </c>
      <c r="J26" s="166">
        <f t="shared" si="3"/>
        <v>5.1500169459673679E-2</v>
      </c>
      <c r="K26" s="166">
        <f t="shared" si="3"/>
        <v>0</v>
      </c>
      <c r="L26" s="166">
        <f t="shared" si="3"/>
        <v>0</v>
      </c>
      <c r="M26" s="166">
        <f t="shared" si="3"/>
        <v>0</v>
      </c>
      <c r="N26" s="166">
        <f t="shared" si="3"/>
        <v>0</v>
      </c>
      <c r="O26" s="166">
        <f t="shared" si="3"/>
        <v>0</v>
      </c>
      <c r="P26" s="166">
        <f t="shared" si="3"/>
        <v>0</v>
      </c>
      <c r="Q26" s="166">
        <f t="shared" si="3"/>
        <v>0</v>
      </c>
      <c r="R26" s="166">
        <f t="shared" si="3"/>
        <v>1.673874823176397E-5</v>
      </c>
      <c r="S26" s="166">
        <f t="shared" si="3"/>
        <v>9.7729649449124264E-3</v>
      </c>
      <c r="T26" s="159"/>
      <c r="U26" s="166">
        <f t="shared" si="3"/>
        <v>4.055388273796396E-2</v>
      </c>
      <c r="V26" s="159">
        <f t="shared" si="3"/>
        <v>0</v>
      </c>
      <c r="W26" s="165"/>
    </row>
    <row r="27" spans="1:23" ht="13.5" customHeight="1" x14ac:dyDescent="0.25">
      <c r="D27" s="26"/>
    </row>
    <row r="28" spans="1:23" ht="13.5" customHeight="1" x14ac:dyDescent="0.25">
      <c r="A28" s="26">
        <f>A26+1</f>
        <v>11</v>
      </c>
      <c r="C28" s="26" t="s">
        <v>428</v>
      </c>
      <c r="D28" s="26" t="s">
        <v>492</v>
      </c>
      <c r="F28" s="35">
        <f>SUM(H28:W28)</f>
        <v>3971.9336278296637</v>
      </c>
      <c r="H28" s="17">
        <v>2169.0665614956724</v>
      </c>
      <c r="I28" s="17">
        <v>1398.3504275269197</v>
      </c>
      <c r="J28" s="17">
        <v>204.55525491580414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6.6485196989517645E-2</v>
      </c>
      <c r="S28" s="17">
        <v>38.817568108298147</v>
      </c>
      <c r="T28" s="38"/>
      <c r="U28" s="17">
        <v>161.07733058597998</v>
      </c>
      <c r="V28" s="17">
        <v>0</v>
      </c>
      <c r="W28" s="38"/>
    </row>
    <row r="29" spans="1:23" ht="13.5" customHeight="1" x14ac:dyDescent="0.25">
      <c r="A29" s="26">
        <f>A28+1</f>
        <v>12</v>
      </c>
      <c r="C29" s="1"/>
      <c r="D29" s="26"/>
      <c r="F29" s="164">
        <f>SUM(H29:W29)</f>
        <v>1</v>
      </c>
      <c r="H29" s="166">
        <f t="shared" ref="H29:V29" si="4">H28/$F28</f>
        <v>0.5460983905415584</v>
      </c>
      <c r="I29" s="166">
        <f t="shared" si="4"/>
        <v>0.35205785356765984</v>
      </c>
      <c r="J29" s="166">
        <f t="shared" si="4"/>
        <v>5.1500169459673679E-2</v>
      </c>
      <c r="K29" s="166">
        <f t="shared" si="4"/>
        <v>0</v>
      </c>
      <c r="L29" s="166">
        <f t="shared" si="4"/>
        <v>0</v>
      </c>
      <c r="M29" s="166">
        <f t="shared" si="4"/>
        <v>0</v>
      </c>
      <c r="N29" s="166">
        <f t="shared" si="4"/>
        <v>0</v>
      </c>
      <c r="O29" s="166">
        <f t="shared" si="4"/>
        <v>0</v>
      </c>
      <c r="P29" s="166">
        <f t="shared" si="4"/>
        <v>0</v>
      </c>
      <c r="Q29" s="166">
        <f t="shared" si="4"/>
        <v>0</v>
      </c>
      <c r="R29" s="166">
        <f t="shared" si="4"/>
        <v>1.6738748231763973E-5</v>
      </c>
      <c r="S29" s="166">
        <f t="shared" si="4"/>
        <v>9.7729649449124281E-3</v>
      </c>
      <c r="T29" s="159"/>
      <c r="U29" s="166">
        <f t="shared" si="4"/>
        <v>4.055388273796396E-2</v>
      </c>
      <c r="V29" s="159">
        <f t="shared" si="4"/>
        <v>0</v>
      </c>
      <c r="W29" s="165"/>
    </row>
    <row r="30" spans="1:23" ht="13.5" customHeight="1" x14ac:dyDescent="0.25">
      <c r="D30" s="26"/>
    </row>
    <row r="31" spans="1:23" ht="13.5" customHeight="1" x14ac:dyDescent="0.25">
      <c r="A31" s="26">
        <f>A29+1</f>
        <v>13</v>
      </c>
      <c r="C31" s="26" t="s">
        <v>426</v>
      </c>
      <c r="D31" s="26" t="s">
        <v>492</v>
      </c>
      <c r="F31" s="35">
        <f>SUM(H31:W31)</f>
        <v>1814.0992835209822</v>
      </c>
      <c r="H31" s="17">
        <v>990.67669901340264</v>
      </c>
      <c r="I31" s="17">
        <v>638.66789991502662</v>
      </c>
      <c r="J31" s="17">
        <v>93.426420518003212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3.0365751174281135E-2</v>
      </c>
      <c r="S31" s="17">
        <v>17.729128704441312</v>
      </c>
      <c r="T31" s="38"/>
      <c r="U31" s="17">
        <v>73.568769618934368</v>
      </c>
      <c r="V31" s="17">
        <v>0</v>
      </c>
      <c r="W31" s="38"/>
    </row>
    <row r="32" spans="1:23" ht="13.5" customHeight="1" x14ac:dyDescent="0.25">
      <c r="A32" s="26">
        <f>A31+1</f>
        <v>14</v>
      </c>
      <c r="C32" s="1"/>
      <c r="D32" s="26"/>
      <c r="F32" s="164">
        <f>SUM(H32:W32)</f>
        <v>1</v>
      </c>
      <c r="H32" s="166">
        <f t="shared" ref="H32:V32" si="5">H31/$F31</f>
        <v>0.5460983905415584</v>
      </c>
      <c r="I32" s="166">
        <f t="shared" si="5"/>
        <v>0.35205785356765984</v>
      </c>
      <c r="J32" s="166">
        <f t="shared" si="5"/>
        <v>5.1500169459673693E-2</v>
      </c>
      <c r="K32" s="166">
        <f t="shared" si="5"/>
        <v>0</v>
      </c>
      <c r="L32" s="166">
        <f t="shared" si="5"/>
        <v>0</v>
      </c>
      <c r="M32" s="166">
        <f t="shared" si="5"/>
        <v>0</v>
      </c>
      <c r="N32" s="166">
        <f t="shared" si="5"/>
        <v>0</v>
      </c>
      <c r="O32" s="166">
        <f t="shared" si="5"/>
        <v>0</v>
      </c>
      <c r="P32" s="166">
        <f t="shared" si="5"/>
        <v>0</v>
      </c>
      <c r="Q32" s="166">
        <f t="shared" si="5"/>
        <v>0</v>
      </c>
      <c r="R32" s="166">
        <f t="shared" si="5"/>
        <v>1.6738748231763973E-5</v>
      </c>
      <c r="S32" s="166">
        <f t="shared" si="5"/>
        <v>9.7729649449124281E-3</v>
      </c>
      <c r="T32" s="159"/>
      <c r="U32" s="166">
        <f t="shared" si="5"/>
        <v>4.0553882737963974E-2</v>
      </c>
      <c r="V32" s="159">
        <f t="shared" si="5"/>
        <v>0</v>
      </c>
      <c r="W32" s="165"/>
    </row>
    <row r="33" spans="1:23" ht="13.5" customHeight="1" x14ac:dyDescent="0.25">
      <c r="D33" s="26"/>
    </row>
    <row r="34" spans="1:23" ht="13.5" customHeight="1" x14ac:dyDescent="0.25">
      <c r="A34" s="26">
        <f>A32+1</f>
        <v>15</v>
      </c>
      <c r="C34" s="26" t="s">
        <v>416</v>
      </c>
      <c r="D34" s="26" t="s">
        <v>492</v>
      </c>
      <c r="F34" s="35">
        <f>SUM(H34:W34)</f>
        <v>146472.77636014318</v>
      </c>
      <c r="H34" s="17">
        <v>79567.811838882117</v>
      </c>
      <c r="I34" s="17">
        <v>54949.114514341185</v>
      </c>
      <c r="J34" s="17">
        <v>4819.8851139841727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3.0014503486167237</v>
      </c>
      <c r="R34" s="17">
        <v>0</v>
      </c>
      <c r="S34" s="17">
        <v>1583.641180754754</v>
      </c>
      <c r="T34" s="38"/>
      <c r="U34" s="17">
        <v>5549.3222618323261</v>
      </c>
      <c r="V34" s="17">
        <v>0</v>
      </c>
      <c r="W34" s="38"/>
    </row>
    <row r="35" spans="1:23" ht="13.5" customHeight="1" x14ac:dyDescent="0.25">
      <c r="A35" s="26">
        <f>A34+1</f>
        <v>16</v>
      </c>
      <c r="C35" s="1"/>
      <c r="D35" s="26"/>
      <c r="F35" s="164">
        <f>SUM(H35:W35)</f>
        <v>1</v>
      </c>
      <c r="H35" s="166">
        <f t="shared" ref="H35:V35" si="6">H34/$F34</f>
        <v>0.54322594147627135</v>
      </c>
      <c r="I35" s="166">
        <f t="shared" si="6"/>
        <v>0.37514899273318775</v>
      </c>
      <c r="J35" s="166">
        <f t="shared" si="6"/>
        <v>3.2906354571536033E-2</v>
      </c>
      <c r="K35" s="166">
        <f t="shared" si="6"/>
        <v>0</v>
      </c>
      <c r="L35" s="166">
        <f t="shared" si="6"/>
        <v>0</v>
      </c>
      <c r="M35" s="166">
        <f t="shared" si="6"/>
        <v>0</v>
      </c>
      <c r="N35" s="166">
        <f t="shared" si="6"/>
        <v>0</v>
      </c>
      <c r="O35" s="166">
        <f t="shared" si="6"/>
        <v>0</v>
      </c>
      <c r="P35" s="166">
        <f t="shared" si="6"/>
        <v>0</v>
      </c>
      <c r="Q35" s="166">
        <f t="shared" si="6"/>
        <v>2.0491523566378241E-5</v>
      </c>
      <c r="R35" s="166">
        <f t="shared" si="6"/>
        <v>0</v>
      </c>
      <c r="S35" s="166">
        <f t="shared" si="6"/>
        <v>1.081184654314834E-2</v>
      </c>
      <c r="T35" s="159"/>
      <c r="U35" s="166">
        <f t="shared" si="6"/>
        <v>3.788637315229014E-2</v>
      </c>
      <c r="V35" s="159">
        <f t="shared" si="6"/>
        <v>0</v>
      </c>
      <c r="W35" s="165"/>
    </row>
    <row r="36" spans="1:23" ht="13.5" customHeight="1" x14ac:dyDescent="0.25">
      <c r="D36" s="26"/>
    </row>
    <row r="40" spans="1:23" ht="13.5" customHeight="1" x14ac:dyDescent="0.25">
      <c r="C40" s="1"/>
      <c r="F40" s="1"/>
      <c r="G40" s="1"/>
      <c r="H40" s="1"/>
      <c r="I40" s="1"/>
      <c r="J40" s="1"/>
      <c r="K40" s="1"/>
      <c r="L40" s="1"/>
      <c r="M40" s="1"/>
      <c r="N40" s="1"/>
    </row>
    <row r="41" spans="1:23" ht="13.5" customHeight="1" x14ac:dyDescent="0.25">
      <c r="A41" s="251" t="s">
        <v>0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</row>
    <row r="42" spans="1:23" ht="13.5" customHeight="1" x14ac:dyDescent="0.25">
      <c r="A42" s="251" t="s">
        <v>518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</row>
    <row r="44" spans="1:23" ht="13.5" customHeight="1" x14ac:dyDescent="0.25">
      <c r="A44" s="26" t="s">
        <v>3</v>
      </c>
      <c r="C44" s="1"/>
      <c r="D44" s="26"/>
      <c r="H44" s="248" t="s">
        <v>40</v>
      </c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6"/>
      <c r="U44" s="248" t="s">
        <v>41</v>
      </c>
      <c r="V44" s="248"/>
      <c r="W44" s="26"/>
    </row>
    <row r="45" spans="1:23" ht="13.5" customHeight="1" x14ac:dyDescent="0.25">
      <c r="A45" s="107" t="s">
        <v>5</v>
      </c>
      <c r="C45" s="107" t="s">
        <v>510</v>
      </c>
      <c r="D45" s="107"/>
      <c r="F45" s="18" t="s">
        <v>81</v>
      </c>
      <c r="H45" s="107" t="s">
        <v>43</v>
      </c>
      <c r="I45" s="107" t="s">
        <v>44</v>
      </c>
      <c r="J45" s="107" t="s">
        <v>45</v>
      </c>
      <c r="K45" s="107" t="s">
        <v>48</v>
      </c>
      <c r="L45" s="107" t="s">
        <v>49</v>
      </c>
      <c r="M45" s="107" t="s">
        <v>50</v>
      </c>
      <c r="N45" s="107" t="s">
        <v>51</v>
      </c>
      <c r="O45" s="107" t="s">
        <v>52</v>
      </c>
      <c r="P45" s="107" t="s">
        <v>53</v>
      </c>
      <c r="Q45" s="107" t="s">
        <v>54</v>
      </c>
      <c r="R45" s="107" t="s">
        <v>55</v>
      </c>
      <c r="S45" s="107" t="s">
        <v>56</v>
      </c>
      <c r="T45" s="26"/>
      <c r="U45" s="107" t="s">
        <v>58</v>
      </c>
      <c r="V45" s="168" t="s">
        <v>59</v>
      </c>
      <c r="W45" s="26"/>
    </row>
    <row r="46" spans="1:23" ht="13.5" customHeight="1" x14ac:dyDescent="0.25">
      <c r="C46" s="1"/>
      <c r="D46" s="26"/>
      <c r="F46" s="26" t="s">
        <v>64</v>
      </c>
      <c r="G46" s="26"/>
      <c r="H46" s="26" t="s">
        <v>13</v>
      </c>
      <c r="I46" s="26" t="s">
        <v>14</v>
      </c>
      <c r="J46" s="26" t="s">
        <v>15</v>
      </c>
      <c r="K46" s="26" t="s">
        <v>16</v>
      </c>
      <c r="L46" s="26" t="s">
        <v>65</v>
      </c>
      <c r="M46" s="26" t="s">
        <v>66</v>
      </c>
      <c r="N46" s="26" t="s">
        <v>67</v>
      </c>
      <c r="O46" s="26" t="s">
        <v>68</v>
      </c>
      <c r="P46" s="26" t="s">
        <v>69</v>
      </c>
      <c r="Q46" s="26" t="s">
        <v>70</v>
      </c>
      <c r="R46" s="26" t="s">
        <v>71</v>
      </c>
      <c r="S46" s="26" t="s">
        <v>72</v>
      </c>
      <c r="T46" s="26"/>
      <c r="U46" s="26" t="s">
        <v>73</v>
      </c>
      <c r="V46" s="26" t="s">
        <v>74</v>
      </c>
      <c r="W46" s="26"/>
    </row>
    <row r="47" spans="1:23" ht="13.5" customHeight="1" x14ac:dyDescent="0.25">
      <c r="C47" s="1"/>
      <c r="D47" s="26"/>
    </row>
    <row r="48" spans="1:23" ht="13.5" customHeight="1" x14ac:dyDescent="0.25">
      <c r="A48" s="26">
        <f>A35+1</f>
        <v>17</v>
      </c>
      <c r="C48" s="26" t="s">
        <v>417</v>
      </c>
      <c r="D48" s="26" t="s">
        <v>492</v>
      </c>
      <c r="F48" s="35">
        <f>SUM(H48:W48)</f>
        <v>867.34302661809215</v>
      </c>
      <c r="G48" s="17"/>
      <c r="H48" s="17">
        <v>478.2813876366713</v>
      </c>
      <c r="I48" s="17">
        <v>320.34448449254012</v>
      </c>
      <c r="J48" s="17">
        <v>28.142390804839184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1.555925781202072E-2</v>
      </c>
      <c r="R48" s="17">
        <v>0</v>
      </c>
      <c r="S48" s="17">
        <v>11.792000000000002</v>
      </c>
      <c r="T48" s="38"/>
      <c r="U48" s="17">
        <v>28.767204426229505</v>
      </c>
      <c r="V48" s="17">
        <v>0</v>
      </c>
      <c r="W48" s="38"/>
    </row>
    <row r="49" spans="1:23" ht="13.5" customHeight="1" x14ac:dyDescent="0.25">
      <c r="A49" s="26">
        <f>A48+1</f>
        <v>18</v>
      </c>
      <c r="C49" s="1"/>
      <c r="D49" s="26"/>
      <c r="F49" s="164">
        <f>SUM(H49:W49)</f>
        <v>1</v>
      </c>
      <c r="H49" s="166">
        <f t="shared" ref="H49:V49" si="7">H48/$F48</f>
        <v>0.55143279297646075</v>
      </c>
      <c r="I49" s="166">
        <f t="shared" si="7"/>
        <v>0.36934001273015821</v>
      </c>
      <c r="J49" s="166">
        <f t="shared" si="7"/>
        <v>3.2446667513510573E-2</v>
      </c>
      <c r="K49" s="166">
        <f t="shared" si="7"/>
        <v>0</v>
      </c>
      <c r="L49" s="166">
        <f t="shared" si="7"/>
        <v>0</v>
      </c>
      <c r="M49" s="166">
        <f t="shared" si="7"/>
        <v>0</v>
      </c>
      <c r="N49" s="166">
        <f t="shared" si="7"/>
        <v>0</v>
      </c>
      <c r="O49" s="166">
        <f t="shared" si="7"/>
        <v>0</v>
      </c>
      <c r="P49" s="166">
        <f t="shared" si="7"/>
        <v>0</v>
      </c>
      <c r="Q49" s="166">
        <f t="shared" si="7"/>
        <v>1.7938989920387934E-5</v>
      </c>
      <c r="R49" s="166">
        <f t="shared" si="7"/>
        <v>0</v>
      </c>
      <c r="S49" s="166">
        <f t="shared" si="7"/>
        <v>1.3595543675469298E-2</v>
      </c>
      <c r="T49" s="159"/>
      <c r="U49" s="166">
        <f t="shared" si="7"/>
        <v>3.3167044114480737E-2</v>
      </c>
      <c r="V49" s="159">
        <f t="shared" si="7"/>
        <v>0</v>
      </c>
      <c r="W49" s="165"/>
    </row>
    <row r="50" spans="1:23" ht="13.5" customHeight="1" x14ac:dyDescent="0.25">
      <c r="D50" s="26"/>
    </row>
    <row r="51" spans="1:23" ht="13.5" customHeight="1" x14ac:dyDescent="0.25">
      <c r="A51" s="26">
        <f>A49+1</f>
        <v>19</v>
      </c>
      <c r="C51" s="26" t="s">
        <v>423</v>
      </c>
      <c r="D51" s="26" t="s">
        <v>492</v>
      </c>
      <c r="F51" s="35">
        <f>SUM(H51:W51)</f>
        <v>65090.015848471179</v>
      </c>
      <c r="H51" s="17">
        <v>36754.825679389258</v>
      </c>
      <c r="I51" s="17">
        <v>24093.04249090805</v>
      </c>
      <c r="J51" s="17">
        <v>909.31783806083638</v>
      </c>
      <c r="K51" s="17">
        <v>0</v>
      </c>
      <c r="L51" s="17">
        <v>0</v>
      </c>
      <c r="M51" s="17">
        <v>978.05606849533854</v>
      </c>
      <c r="N51" s="17">
        <v>61.472526656397726</v>
      </c>
      <c r="O51" s="17">
        <v>1002.5610296453324</v>
      </c>
      <c r="P51" s="17">
        <v>66.810044217144252</v>
      </c>
      <c r="Q51" s="17">
        <v>89.185784967628067</v>
      </c>
      <c r="R51" s="17">
        <v>9.0285331350323013</v>
      </c>
      <c r="S51" s="17">
        <v>286.04503254785874</v>
      </c>
      <c r="T51" s="38"/>
      <c r="U51" s="17">
        <v>839.67082044830329</v>
      </c>
      <c r="V51" s="17">
        <v>0</v>
      </c>
      <c r="W51" s="38"/>
    </row>
    <row r="52" spans="1:23" ht="13.5" customHeight="1" x14ac:dyDescent="0.25">
      <c r="A52" s="26">
        <f>A51+1</f>
        <v>20</v>
      </c>
      <c r="C52" s="1"/>
      <c r="D52" s="26"/>
      <c r="F52" s="164">
        <f>SUM(H52:W52)</f>
        <v>1.0000000000000002</v>
      </c>
      <c r="H52" s="166">
        <f t="shared" ref="H52:V52" si="8">H51/$F51</f>
        <v>0.56467685865915407</v>
      </c>
      <c r="I52" s="166">
        <f t="shared" si="8"/>
        <v>0.37014958710405571</v>
      </c>
      <c r="J52" s="166">
        <f t="shared" si="8"/>
        <v>1.3970158498312828E-2</v>
      </c>
      <c r="K52" s="166">
        <f t="shared" si="8"/>
        <v>0</v>
      </c>
      <c r="L52" s="166">
        <f t="shared" si="8"/>
        <v>0</v>
      </c>
      <c r="M52" s="166">
        <f t="shared" si="8"/>
        <v>1.5026207256920047E-2</v>
      </c>
      <c r="N52" s="166">
        <f t="shared" si="8"/>
        <v>9.4442328604597478E-4</v>
      </c>
      <c r="O52" s="166">
        <f t="shared" si="8"/>
        <v>1.540268529015699E-2</v>
      </c>
      <c r="P52" s="166">
        <f t="shared" si="8"/>
        <v>1.0264253794725949E-3</v>
      </c>
      <c r="Q52" s="166">
        <f t="shared" si="8"/>
        <v>1.3701914772190494E-3</v>
      </c>
      <c r="R52" s="166">
        <f t="shared" si="8"/>
        <v>1.3870841813974397E-4</v>
      </c>
      <c r="S52" s="166">
        <f t="shared" si="8"/>
        <v>4.3946068966055924E-3</v>
      </c>
      <c r="T52" s="159"/>
      <c r="U52" s="166">
        <f t="shared" si="8"/>
        <v>1.2900147733917402E-2</v>
      </c>
      <c r="V52" s="159">
        <f t="shared" si="8"/>
        <v>0</v>
      </c>
      <c r="W52" s="165"/>
    </row>
    <row r="53" spans="1:23" ht="13.5" customHeight="1" x14ac:dyDescent="0.25">
      <c r="D53" s="26"/>
    </row>
    <row r="54" spans="1:23" ht="13.5" customHeight="1" x14ac:dyDescent="0.25">
      <c r="A54" s="26">
        <f>A52+1</f>
        <v>21</v>
      </c>
      <c r="C54" s="26" t="s">
        <v>288</v>
      </c>
      <c r="D54" s="26" t="s">
        <v>492</v>
      </c>
      <c r="F54" s="35">
        <f>SUM(H54:W54)</f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38">
        <v>0</v>
      </c>
      <c r="U54" s="17">
        <v>0</v>
      </c>
      <c r="V54" s="17">
        <v>0</v>
      </c>
    </row>
    <row r="55" spans="1:23" ht="13.5" customHeight="1" x14ac:dyDescent="0.25">
      <c r="A55" s="26">
        <f>A54+1</f>
        <v>22</v>
      </c>
      <c r="C55" s="1"/>
      <c r="D55" s="26"/>
      <c r="F55" s="164">
        <f>SUM(H55:W55)</f>
        <v>0</v>
      </c>
      <c r="H55" s="166">
        <v>0</v>
      </c>
      <c r="I55" s="166">
        <v>0</v>
      </c>
      <c r="J55" s="166"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6">
        <v>0</v>
      </c>
      <c r="R55" s="166">
        <v>0</v>
      </c>
      <c r="S55" s="166">
        <v>0</v>
      </c>
      <c r="T55" s="159">
        <v>0</v>
      </c>
      <c r="U55" s="166">
        <v>0</v>
      </c>
      <c r="V55" s="159">
        <v>0</v>
      </c>
    </row>
    <row r="56" spans="1:23" ht="13.5" customHeight="1" x14ac:dyDescent="0.25">
      <c r="D56" s="26"/>
    </row>
    <row r="57" spans="1:23" ht="13.5" customHeight="1" x14ac:dyDescent="0.25">
      <c r="A57" s="26">
        <f>A55+1</f>
        <v>23</v>
      </c>
      <c r="C57" s="26" t="s">
        <v>427</v>
      </c>
      <c r="D57" s="26" t="s">
        <v>492</v>
      </c>
      <c r="F57" s="35">
        <f>SUM(H57:W57)</f>
        <v>12.979983262728974</v>
      </c>
      <c r="H57" s="17">
        <v>7.0883479690326583</v>
      </c>
      <c r="I57" s="17">
        <v>4.5697050468205127</v>
      </c>
      <c r="J57" s="17">
        <v>0.66847133761427036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2.1726867188733056E-4</v>
      </c>
      <c r="S57" s="17">
        <v>0.12685292141220028</v>
      </c>
      <c r="T57" s="38"/>
      <c r="U57" s="17">
        <v>0.52638871917744567</v>
      </c>
      <c r="V57" s="17">
        <v>0</v>
      </c>
      <c r="W57" s="38"/>
    </row>
    <row r="58" spans="1:23" ht="13.5" customHeight="1" x14ac:dyDescent="0.25">
      <c r="A58" s="26">
        <f>A57+1</f>
        <v>24</v>
      </c>
      <c r="C58" s="1"/>
      <c r="D58" s="26"/>
      <c r="F58" s="164">
        <f>SUM(H58:W58)</f>
        <v>1</v>
      </c>
      <c r="H58" s="166">
        <f t="shared" ref="H58:V58" si="9">H57/$F57</f>
        <v>0.5460983905415584</v>
      </c>
      <c r="I58" s="166">
        <f t="shared" si="9"/>
        <v>0.35205785356765984</v>
      </c>
      <c r="J58" s="166">
        <f t="shared" si="9"/>
        <v>5.1500169459673693E-2</v>
      </c>
      <c r="K58" s="166">
        <f t="shared" si="9"/>
        <v>0</v>
      </c>
      <c r="L58" s="166">
        <f t="shared" si="9"/>
        <v>0</v>
      </c>
      <c r="M58" s="166">
        <f t="shared" si="9"/>
        <v>0</v>
      </c>
      <c r="N58" s="166">
        <f t="shared" si="9"/>
        <v>0</v>
      </c>
      <c r="O58" s="166">
        <f t="shared" si="9"/>
        <v>0</v>
      </c>
      <c r="P58" s="166">
        <f t="shared" si="9"/>
        <v>0</v>
      </c>
      <c r="Q58" s="166">
        <f t="shared" si="9"/>
        <v>0</v>
      </c>
      <c r="R58" s="166">
        <f t="shared" si="9"/>
        <v>1.6738748231763973E-5</v>
      </c>
      <c r="S58" s="166">
        <f t="shared" si="9"/>
        <v>9.7729649449124264E-3</v>
      </c>
      <c r="T58" s="159"/>
      <c r="U58" s="166">
        <f t="shared" si="9"/>
        <v>4.055388273796396E-2</v>
      </c>
      <c r="V58" s="159">
        <f t="shared" si="9"/>
        <v>0</v>
      </c>
      <c r="W58" s="165"/>
    </row>
    <row r="59" spans="1:23" ht="13.5" customHeight="1" x14ac:dyDescent="0.25">
      <c r="D59" s="26"/>
    </row>
    <row r="60" spans="1:23" ht="13.5" customHeight="1" x14ac:dyDescent="0.25">
      <c r="A60" s="26">
        <f>A58+1</f>
        <v>25</v>
      </c>
      <c r="C60" s="26" t="s">
        <v>422</v>
      </c>
      <c r="D60" s="26" t="s">
        <v>492</v>
      </c>
      <c r="F60" s="35">
        <f>SUM(H60:W60)</f>
        <v>40394.550542817509</v>
      </c>
      <c r="H60" s="17">
        <v>20715.081263617365</v>
      </c>
      <c r="I60" s="17">
        <v>15192.326583208649</v>
      </c>
      <c r="J60" s="17">
        <v>1448.7871535531733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170.36327432262374</v>
      </c>
      <c r="R60" s="17">
        <v>0</v>
      </c>
      <c r="S60" s="17">
        <v>977.91264882859559</v>
      </c>
      <c r="T60" s="38"/>
      <c r="U60" s="17">
        <v>1890.0796192870998</v>
      </c>
      <c r="V60" s="17">
        <v>0</v>
      </c>
      <c r="W60" s="38"/>
    </row>
    <row r="61" spans="1:23" ht="13.5" customHeight="1" x14ac:dyDescent="0.25">
      <c r="A61" s="26">
        <f>A60+1</f>
        <v>26</v>
      </c>
      <c r="D61" s="26"/>
      <c r="F61" s="164">
        <f>SUM(H61:W61)</f>
        <v>1</v>
      </c>
      <c r="H61" s="166">
        <f t="shared" ref="H61:V61" si="10">H60/$F60</f>
        <v>0.51281870908947846</v>
      </c>
      <c r="I61" s="166">
        <f t="shared" si="10"/>
        <v>0.37609841869895422</v>
      </c>
      <c r="J61" s="166">
        <f t="shared" si="10"/>
        <v>3.58659060215928E-2</v>
      </c>
      <c r="K61" s="166">
        <f t="shared" si="10"/>
        <v>0</v>
      </c>
      <c r="L61" s="166">
        <f t="shared" si="10"/>
        <v>0</v>
      </c>
      <c r="M61" s="166">
        <f t="shared" si="10"/>
        <v>0</v>
      </c>
      <c r="N61" s="166">
        <f t="shared" si="10"/>
        <v>0</v>
      </c>
      <c r="O61" s="166">
        <f t="shared" si="10"/>
        <v>0</v>
      </c>
      <c r="P61" s="166">
        <f t="shared" si="10"/>
        <v>0</v>
      </c>
      <c r="Q61" s="166">
        <f t="shared" si="10"/>
        <v>4.2174816165374013E-3</v>
      </c>
      <c r="R61" s="166">
        <f t="shared" si="10"/>
        <v>0</v>
      </c>
      <c r="S61" s="166">
        <f t="shared" si="10"/>
        <v>2.4209024130421392E-2</v>
      </c>
      <c r="T61" s="159"/>
      <c r="U61" s="166">
        <f t="shared" si="10"/>
        <v>4.6790460443015672E-2</v>
      </c>
      <c r="V61" s="159">
        <f t="shared" si="10"/>
        <v>0</v>
      </c>
      <c r="W61" s="165"/>
    </row>
    <row r="62" spans="1:23" ht="13.5" customHeight="1" x14ac:dyDescent="0.25">
      <c r="D62" s="26"/>
      <c r="F62" s="167"/>
    </row>
    <row r="63" spans="1:23" ht="13.5" customHeight="1" x14ac:dyDescent="0.25">
      <c r="A63" s="26">
        <f>A61+1</f>
        <v>27</v>
      </c>
      <c r="B63" s="10"/>
      <c r="C63" s="26" t="s">
        <v>424</v>
      </c>
      <c r="D63" s="26" t="s">
        <v>492</v>
      </c>
      <c r="F63" s="35">
        <f>SUM(H63:W63)</f>
        <v>1150.8076870241964</v>
      </c>
      <c r="H63" s="17">
        <v>598.03596391531391</v>
      </c>
      <c r="I63" s="17">
        <v>346.95735746489379</v>
      </c>
      <c r="J63" s="17">
        <v>112.56314055701102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15.405861225233664</v>
      </c>
      <c r="R63" s="17">
        <v>2.9912228233935165</v>
      </c>
      <c r="S63" s="17">
        <v>8.0944030682847483</v>
      </c>
      <c r="T63" s="38"/>
      <c r="U63" s="17">
        <v>66.759737970065714</v>
      </c>
      <c r="V63" s="17">
        <v>0</v>
      </c>
      <c r="W63" s="38"/>
    </row>
    <row r="64" spans="1:23" ht="13.5" customHeight="1" x14ac:dyDescent="0.25">
      <c r="A64" s="26">
        <f>A63+1</f>
        <v>28</v>
      </c>
      <c r="C64" s="1"/>
      <c r="D64" s="26"/>
      <c r="F64" s="164">
        <f>SUM(H64:W64)</f>
        <v>1</v>
      </c>
      <c r="H64" s="166">
        <f t="shared" ref="H64:V64" si="11">H63/$F63</f>
        <v>0.51966629234267525</v>
      </c>
      <c r="I64" s="166">
        <f t="shared" si="11"/>
        <v>0.30149030231286489</v>
      </c>
      <c r="J64" s="166">
        <f t="shared" si="11"/>
        <v>9.7812294639846559E-2</v>
      </c>
      <c r="K64" s="166">
        <f t="shared" si="11"/>
        <v>0</v>
      </c>
      <c r="L64" s="166">
        <f t="shared" si="11"/>
        <v>0</v>
      </c>
      <c r="M64" s="166">
        <f t="shared" si="11"/>
        <v>0</v>
      </c>
      <c r="N64" s="166">
        <f t="shared" si="11"/>
        <v>0</v>
      </c>
      <c r="O64" s="166">
        <f t="shared" si="11"/>
        <v>0</v>
      </c>
      <c r="P64" s="166">
        <f t="shared" si="11"/>
        <v>0</v>
      </c>
      <c r="Q64" s="166">
        <f t="shared" si="11"/>
        <v>1.3386998886904157E-2</v>
      </c>
      <c r="R64" s="166">
        <f t="shared" si="11"/>
        <v>2.5992377850102286E-3</v>
      </c>
      <c r="S64" s="166">
        <f t="shared" si="11"/>
        <v>7.03367135930033E-3</v>
      </c>
      <c r="T64" s="159"/>
      <c r="U64" s="166">
        <f t="shared" si="11"/>
        <v>5.8011202673398592E-2</v>
      </c>
      <c r="V64" s="159">
        <f t="shared" si="11"/>
        <v>0</v>
      </c>
      <c r="W64" s="165"/>
    </row>
    <row r="65" spans="1:23" ht="13.5" customHeight="1" x14ac:dyDescent="0.25">
      <c r="D65" s="26"/>
    </row>
    <row r="66" spans="1:23" ht="13.5" customHeight="1" x14ac:dyDescent="0.25">
      <c r="A66" s="26">
        <f>A64+1</f>
        <v>29</v>
      </c>
      <c r="C66" s="26" t="s">
        <v>415</v>
      </c>
      <c r="D66" s="26" t="s">
        <v>492</v>
      </c>
      <c r="F66" s="35">
        <f>SUM(H66:W66)</f>
        <v>2424833.3002878027</v>
      </c>
      <c r="H66" s="17">
        <v>1600988.2578342557</v>
      </c>
      <c r="I66" s="17">
        <v>620986.57963316725</v>
      </c>
      <c r="J66" s="17">
        <v>56360.797630020003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5702.756940360001</v>
      </c>
      <c r="R66" s="17">
        <v>489.30824999999999</v>
      </c>
      <c r="S66" s="17">
        <v>0</v>
      </c>
      <c r="T66" s="38"/>
      <c r="U66" s="17">
        <v>140305.60000000001</v>
      </c>
      <c r="V66" s="17">
        <v>0</v>
      </c>
      <c r="W66" s="17"/>
    </row>
    <row r="67" spans="1:23" ht="13.5" customHeight="1" x14ac:dyDescent="0.25">
      <c r="A67" s="26">
        <f>A66+1</f>
        <v>30</v>
      </c>
      <c r="C67" s="1"/>
      <c r="D67" s="26"/>
      <c r="F67" s="164">
        <f>SUM(H67:W67)</f>
        <v>1</v>
      </c>
      <c r="H67" s="166">
        <f t="shared" ref="H67:V67" si="12">H66/$F66</f>
        <v>0.66024673021614921</v>
      </c>
      <c r="I67" s="166">
        <f t="shared" si="12"/>
        <v>0.2560945445443456</v>
      </c>
      <c r="J67" s="166">
        <f t="shared" si="12"/>
        <v>2.3243163818036712E-2</v>
      </c>
      <c r="K67" s="166">
        <f t="shared" si="12"/>
        <v>0</v>
      </c>
      <c r="L67" s="166">
        <f t="shared" si="12"/>
        <v>0</v>
      </c>
      <c r="M67" s="166">
        <f t="shared" si="12"/>
        <v>0</v>
      </c>
      <c r="N67" s="166">
        <f t="shared" si="12"/>
        <v>0</v>
      </c>
      <c r="O67" s="166">
        <f t="shared" si="12"/>
        <v>0</v>
      </c>
      <c r="P67" s="166">
        <f t="shared" si="12"/>
        <v>0</v>
      </c>
      <c r="Q67" s="166">
        <f t="shared" si="12"/>
        <v>2.3518140152905117E-3</v>
      </c>
      <c r="R67" s="166">
        <f t="shared" si="12"/>
        <v>2.0179046944873453E-4</v>
      </c>
      <c r="S67" s="166">
        <f t="shared" si="12"/>
        <v>0</v>
      </c>
      <c r="T67" s="159"/>
      <c r="U67" s="166">
        <f t="shared" si="12"/>
        <v>5.786195693672929E-2</v>
      </c>
      <c r="V67" s="159">
        <f t="shared" si="12"/>
        <v>0</v>
      </c>
      <c r="W67" s="165"/>
    </row>
    <row r="68" spans="1:23" ht="13.5" customHeight="1" x14ac:dyDescent="0.25">
      <c r="D68" s="26"/>
    </row>
    <row r="69" spans="1:23" ht="13.5" customHeight="1" x14ac:dyDescent="0.25">
      <c r="A69" s="26">
        <f>A67+1</f>
        <v>31</v>
      </c>
      <c r="C69" s="26" t="s">
        <v>519</v>
      </c>
      <c r="D69" s="26" t="s">
        <v>492</v>
      </c>
      <c r="F69" s="35">
        <f>SUM(H69:W69)</f>
        <v>111517.43101403405</v>
      </c>
      <c r="H69" s="17">
        <v>55418.227728875616</v>
      </c>
      <c r="I69" s="17">
        <v>33375.134842596948</v>
      </c>
      <c r="J69" s="17">
        <v>12625.072226867484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1668.45525789268</v>
      </c>
      <c r="R69" s="17">
        <v>352.18651838636282</v>
      </c>
      <c r="S69" s="17">
        <v>218.0641594052459</v>
      </c>
      <c r="T69" s="38"/>
      <c r="U69" s="17">
        <v>7860.290280009729</v>
      </c>
      <c r="V69" s="17">
        <v>0</v>
      </c>
      <c r="W69" s="38"/>
    </row>
    <row r="70" spans="1:23" ht="13.5" customHeight="1" x14ac:dyDescent="0.25">
      <c r="A70" s="26">
        <f>A69+1</f>
        <v>32</v>
      </c>
      <c r="C70" s="1"/>
      <c r="D70" s="26"/>
      <c r="F70" s="164">
        <f>SUM(H70:W70)</f>
        <v>1.0000000000000002</v>
      </c>
      <c r="H70" s="166">
        <f t="shared" ref="H70:V70" si="13">H69/$F69</f>
        <v>0.49694677527050851</v>
      </c>
      <c r="I70" s="166">
        <f t="shared" si="13"/>
        <v>0.29928177630272718</v>
      </c>
      <c r="J70" s="166">
        <f t="shared" si="13"/>
        <v>0.11321164872672386</v>
      </c>
      <c r="K70" s="166">
        <f t="shared" si="13"/>
        <v>0</v>
      </c>
      <c r="L70" s="166">
        <f t="shared" si="13"/>
        <v>0</v>
      </c>
      <c r="M70" s="166">
        <f t="shared" si="13"/>
        <v>0</v>
      </c>
      <c r="N70" s="166">
        <f t="shared" si="13"/>
        <v>0</v>
      </c>
      <c r="O70" s="166">
        <f t="shared" si="13"/>
        <v>0</v>
      </c>
      <c r="P70" s="166">
        <f t="shared" si="13"/>
        <v>0</v>
      </c>
      <c r="Q70" s="166">
        <f t="shared" si="13"/>
        <v>1.4961385343271683E-2</v>
      </c>
      <c r="R70" s="166">
        <f t="shared" si="13"/>
        <v>3.1581297666554162E-3</v>
      </c>
      <c r="S70" s="166">
        <f t="shared" si="13"/>
        <v>1.9554266756539912E-3</v>
      </c>
      <c r="T70" s="159"/>
      <c r="U70" s="166">
        <f t="shared" si="13"/>
        <v>7.0484857914459492E-2</v>
      </c>
      <c r="V70" s="159">
        <f t="shared" si="13"/>
        <v>0</v>
      </c>
      <c r="W70" s="165"/>
    </row>
    <row r="71" spans="1:23" ht="13.5" customHeight="1" x14ac:dyDescent="0.25">
      <c r="D71" s="26"/>
    </row>
    <row r="72" spans="1:23" ht="13.5" customHeight="1" x14ac:dyDescent="0.25">
      <c r="A72" s="26">
        <f>A70+1</f>
        <v>33</v>
      </c>
      <c r="C72" s="26" t="s">
        <v>420</v>
      </c>
      <c r="D72" s="26" t="s">
        <v>492</v>
      </c>
      <c r="F72" s="35">
        <f>SUM(H72:W72)</f>
        <v>14324.690465038228</v>
      </c>
      <c r="H72" s="17">
        <v>7191.0306935377894</v>
      </c>
      <c r="I72" s="17">
        <v>4331.3023351440943</v>
      </c>
      <c r="J72" s="17">
        <v>1530.9336685012327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214.66607057624037</v>
      </c>
      <c r="R72" s="17">
        <v>44.704921403869363</v>
      </c>
      <c r="S72" s="17">
        <v>14.304023908463686</v>
      </c>
      <c r="T72" s="38"/>
      <c r="U72" s="17">
        <v>997.74875196653659</v>
      </c>
      <c r="V72" s="17">
        <v>0</v>
      </c>
      <c r="W72" s="38"/>
    </row>
    <row r="73" spans="1:23" ht="13.5" customHeight="1" x14ac:dyDescent="0.25">
      <c r="A73" s="26">
        <f>A72+1</f>
        <v>34</v>
      </c>
      <c r="C73" s="1"/>
      <c r="D73" s="26"/>
      <c r="F73" s="164">
        <f>SUM(H73:W73)</f>
        <v>0.99999999999999989</v>
      </c>
      <c r="H73" s="166">
        <f t="shared" ref="H73:V73" si="14">H72/$F72</f>
        <v>0.50200251873425727</v>
      </c>
      <c r="I73" s="166">
        <f t="shared" si="14"/>
        <v>0.30236620789226498</v>
      </c>
      <c r="J73" s="166">
        <f t="shared" si="14"/>
        <v>0.10687376961043096</v>
      </c>
      <c r="K73" s="166">
        <f t="shared" si="14"/>
        <v>0</v>
      </c>
      <c r="L73" s="166">
        <f t="shared" si="14"/>
        <v>0</v>
      </c>
      <c r="M73" s="166">
        <f t="shared" si="14"/>
        <v>0</v>
      </c>
      <c r="N73" s="166">
        <f t="shared" si="14"/>
        <v>0</v>
      </c>
      <c r="O73" s="166">
        <f t="shared" si="14"/>
        <v>0</v>
      </c>
      <c r="P73" s="166">
        <f t="shared" si="14"/>
        <v>0</v>
      </c>
      <c r="Q73" s="166">
        <f t="shared" si="14"/>
        <v>1.498573886117598E-2</v>
      </c>
      <c r="R73" s="166">
        <f t="shared" si="14"/>
        <v>3.1208298366361986E-3</v>
      </c>
      <c r="S73" s="166">
        <f t="shared" si="14"/>
        <v>9.9855727726717858E-4</v>
      </c>
      <c r="T73" s="159"/>
      <c r="U73" s="166">
        <f t="shared" si="14"/>
        <v>6.9652377787967373E-2</v>
      </c>
      <c r="V73" s="159">
        <f t="shared" si="14"/>
        <v>0</v>
      </c>
      <c r="W73" s="165"/>
    </row>
    <row r="74" spans="1:23" ht="13.5" customHeight="1" x14ac:dyDescent="0.25">
      <c r="D74" s="26"/>
    </row>
    <row r="75" spans="1:23" ht="13.5" customHeight="1" x14ac:dyDescent="0.25">
      <c r="A75" s="26">
        <f>A73+1</f>
        <v>35</v>
      </c>
      <c r="C75" s="26" t="s">
        <v>431</v>
      </c>
      <c r="D75" s="26" t="s">
        <v>492</v>
      </c>
      <c r="F75" s="35">
        <f>SUM(H75:W75)</f>
        <v>56.852172987419905</v>
      </c>
      <c r="H75" s="17">
        <v>29.778562500788404</v>
      </c>
      <c r="I75" s="17">
        <v>17.228422952934288</v>
      </c>
      <c r="J75" s="17">
        <v>5.6045567109339398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0.76745778600790837</v>
      </c>
      <c r="R75" s="17">
        <v>0.14894467872841544</v>
      </c>
      <c r="S75" s="17">
        <v>0</v>
      </c>
      <c r="T75" s="38"/>
      <c r="U75" s="17">
        <v>3.3242283580269483</v>
      </c>
      <c r="V75" s="17">
        <v>0</v>
      </c>
      <c r="W75" s="38"/>
    </row>
    <row r="76" spans="1:23" ht="13.5" customHeight="1" x14ac:dyDescent="0.25">
      <c r="A76" s="26">
        <f>A75+1</f>
        <v>36</v>
      </c>
      <c r="C76" s="1"/>
      <c r="D76" s="26"/>
      <c r="F76" s="164">
        <f>SUM(H76:W76)</f>
        <v>1</v>
      </c>
      <c r="H76" s="166">
        <f t="shared" ref="H76:V76" si="15">H75/$F75</f>
        <v>0.52378934587738135</v>
      </c>
      <c r="I76" s="166">
        <f t="shared" si="15"/>
        <v>0.30303895256117208</v>
      </c>
      <c r="J76" s="166">
        <f t="shared" si="15"/>
        <v>9.8581222430567453E-2</v>
      </c>
      <c r="K76" s="166">
        <f t="shared" si="15"/>
        <v>0</v>
      </c>
      <c r="L76" s="166">
        <f t="shared" si="15"/>
        <v>0</v>
      </c>
      <c r="M76" s="166">
        <f t="shared" si="15"/>
        <v>0</v>
      </c>
      <c r="N76" s="166">
        <f t="shared" si="15"/>
        <v>0</v>
      </c>
      <c r="O76" s="166">
        <f t="shared" si="15"/>
        <v>0</v>
      </c>
      <c r="P76" s="166">
        <f t="shared" si="15"/>
        <v>0</v>
      </c>
      <c r="Q76" s="166">
        <f t="shared" si="15"/>
        <v>1.3499181221757863E-2</v>
      </c>
      <c r="R76" s="166">
        <f t="shared" si="15"/>
        <v>2.6198590291592462E-3</v>
      </c>
      <c r="S76" s="166">
        <f t="shared" si="15"/>
        <v>0</v>
      </c>
      <c r="T76" s="159"/>
      <c r="U76" s="166">
        <f t="shared" si="15"/>
        <v>5.8471438879961979E-2</v>
      </c>
      <c r="V76" s="159">
        <f t="shared" si="15"/>
        <v>0</v>
      </c>
      <c r="W76" s="165"/>
    </row>
    <row r="77" spans="1:23" ht="13.5" customHeight="1" x14ac:dyDescent="0.25">
      <c r="D77" s="26"/>
    </row>
  </sheetData>
  <mergeCells count="8">
    <mergeCell ref="H44:S44"/>
    <mergeCell ref="U44:V44"/>
    <mergeCell ref="A6:V6"/>
    <mergeCell ref="A7:V7"/>
    <mergeCell ref="H9:S9"/>
    <mergeCell ref="U9:V9"/>
    <mergeCell ref="A41:V41"/>
    <mergeCell ref="A42:V42"/>
  </mergeCells>
  <pageMargins left="0.7" right="0.7" top="0.75" bottom="0.75" header="0.3" footer="0.3"/>
  <pageSetup scale="55" firstPageNumber="11" fitToHeight="0" pageOrder="overThenDown" orientation="landscape" useFirstPageNumber="1" r:id="rId1"/>
  <headerFooter differentFirst="1">
    <oddHeader>&amp;R&amp;"Arial,Regular"&amp;10Filed: 2025-02-28
EB-2025-0064
Phase 3 Exhibit 7
Tab 3
Schedule 4
Attachment 12
Page 14 of 22</oddHeader>
    <firstHeader>&amp;R&amp;"Arial,Regular"&amp;10Filed: 2025-02-28
EB-2025-0064
Phase 3 Exhibit 7
Tab 3
Schedule 4
Attachment 12
Page 13 of 22</firstHead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EF05-1491-4071-A508-3B0989BCB218}">
  <sheetPr>
    <pageSetUpPr fitToPage="1"/>
  </sheetPr>
  <dimension ref="B1:AF273"/>
  <sheetViews>
    <sheetView view="pageBreakPreview" zoomScale="60" zoomScaleNormal="100" workbookViewId="0">
      <selection sqref="A1:XFD1048576"/>
    </sheetView>
  </sheetViews>
  <sheetFormatPr defaultColWidth="9.140625" defaultRowHeight="12.75" zeroHeight="1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6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19" customWidth="1"/>
    <col min="11" max="11" width="1.7109375" style="28" customWidth="1"/>
    <col min="12" max="12" width="13.28515625" style="6" customWidth="1"/>
    <col min="13" max="13" width="1.7109375" style="6" customWidth="1"/>
    <col min="14" max="14" width="19.85546875" style="6" customWidth="1"/>
    <col min="15" max="15" width="1.7109375" style="28" customWidth="1"/>
    <col min="16" max="16" width="15.42578125" style="6" customWidth="1"/>
    <col min="17" max="17" width="1.7109375" style="6" customWidth="1"/>
    <col min="18" max="18" width="15.42578125" style="6" customWidth="1"/>
    <col min="19" max="19" width="1.7109375" style="6" customWidth="1"/>
    <col min="20" max="20" width="15.42578125" style="6" customWidth="1"/>
    <col min="21" max="21" width="1.7109375" style="6" customWidth="1"/>
    <col min="22" max="22" width="15.42578125" style="6" customWidth="1"/>
    <col min="23" max="23" width="1.7109375" style="6" customWidth="1"/>
    <col min="24" max="24" width="15.42578125" style="6" hidden="1" customWidth="1"/>
    <col min="25" max="25" width="9.140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140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</row>
    <row r="6" spans="2:26" ht="15" customHeight="1" x14ac:dyDescent="0.2">
      <c r="B6" s="247" t="s">
        <v>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</row>
    <row r="7" spans="2:26" ht="15" customHeight="1" x14ac:dyDescent="0.2">
      <c r="B7" s="247" t="s">
        <v>80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</row>
    <row r="8" spans="2:26" x14ac:dyDescent="0.2"/>
    <row r="9" spans="2:26" x14ac:dyDescent="0.2"/>
    <row r="10" spans="2:26" x14ac:dyDescent="0.2">
      <c r="H10" s="19" t="s">
        <v>81</v>
      </c>
      <c r="J10" s="19" t="s">
        <v>82</v>
      </c>
      <c r="L10" s="19" t="s">
        <v>83</v>
      </c>
      <c r="N10" s="19" t="s">
        <v>84</v>
      </c>
      <c r="R10" s="19"/>
      <c r="S10" s="19"/>
      <c r="T10" s="19"/>
      <c r="U10" s="19"/>
    </row>
    <row r="11" spans="2:26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19" t="s">
        <v>87</v>
      </c>
      <c r="P11" s="19"/>
      <c r="Q11" s="19"/>
      <c r="R11" s="19"/>
      <c r="S11" s="19"/>
      <c r="T11" s="19"/>
      <c r="U11" s="19"/>
    </row>
    <row r="12" spans="2:26" x14ac:dyDescent="0.2">
      <c r="B12" s="107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K12" s="29" t="s">
        <v>89</v>
      </c>
      <c r="L12" s="18" t="s">
        <v>90</v>
      </c>
      <c r="N12" s="18" t="s">
        <v>88</v>
      </c>
      <c r="O12" s="29" t="s">
        <v>89</v>
      </c>
      <c r="P12" s="18" t="s">
        <v>8</v>
      </c>
      <c r="Q12" s="19"/>
      <c r="R12" s="18" t="s">
        <v>9</v>
      </c>
      <c r="S12" s="19"/>
      <c r="T12" s="18" t="s">
        <v>10</v>
      </c>
      <c r="U12" s="19"/>
      <c r="V12" s="18" t="s">
        <v>11</v>
      </c>
      <c r="X12" s="18" t="s">
        <v>81</v>
      </c>
      <c r="Z12" s="57" t="s">
        <v>91</v>
      </c>
    </row>
    <row r="13" spans="2:26" x14ac:dyDescent="0.2">
      <c r="F13" s="19" t="s">
        <v>64</v>
      </c>
      <c r="H13" s="19" t="s">
        <v>13</v>
      </c>
      <c r="J13" s="19" t="s">
        <v>14</v>
      </c>
      <c r="K13" s="29"/>
      <c r="L13" s="19" t="s">
        <v>92</v>
      </c>
      <c r="N13" s="19" t="s">
        <v>16</v>
      </c>
      <c r="O13" s="29"/>
      <c r="P13" s="19" t="s">
        <v>65</v>
      </c>
      <c r="Q13" s="19"/>
      <c r="R13" s="19" t="s">
        <v>66</v>
      </c>
      <c r="S13" s="19"/>
      <c r="T13" s="19" t="s">
        <v>67</v>
      </c>
      <c r="U13" s="19"/>
      <c r="V13" s="19" t="s">
        <v>68</v>
      </c>
      <c r="X13" s="19" t="s">
        <v>93</v>
      </c>
    </row>
    <row r="14" spans="2:26" s="28" customFormat="1" x14ac:dyDescent="0.2">
      <c r="B14" s="29"/>
      <c r="E14" s="6"/>
      <c r="F14" s="6"/>
      <c r="G14" s="6"/>
      <c r="H14" s="6"/>
      <c r="I14" s="6"/>
      <c r="J14" s="19"/>
      <c r="L14" s="6"/>
      <c r="M14" s="6"/>
      <c r="N14" s="6"/>
      <c r="P14" s="28">
        <v>4</v>
      </c>
      <c r="R14" s="28">
        <v>6</v>
      </c>
      <c r="T14" s="28">
        <v>8</v>
      </c>
      <c r="V14" s="28">
        <v>10</v>
      </c>
      <c r="Z14" s="238" t="str">
        <f t="shared" ref="Z14:Z61" si="0">IF(ROUND(F14,4)=ROUND(X14,4), "", "check")</f>
        <v/>
      </c>
    </row>
    <row r="15" spans="2:26" x14ac:dyDescent="0.2">
      <c r="D15" s="8"/>
      <c r="E15" s="11"/>
      <c r="F15" s="11"/>
      <c r="Z15" s="42" t="str">
        <f t="shared" si="0"/>
        <v/>
      </c>
    </row>
    <row r="16" spans="2:26" x14ac:dyDescent="0.2">
      <c r="D16" s="8" t="s">
        <v>94</v>
      </c>
      <c r="E16" s="34"/>
      <c r="F16" s="34"/>
      <c r="Z16" s="42" t="str">
        <f t="shared" si="0"/>
        <v/>
      </c>
    </row>
    <row r="17" spans="2:26" x14ac:dyDescent="0.2">
      <c r="Z17" s="42" t="str">
        <f t="shared" si="0"/>
        <v/>
      </c>
    </row>
    <row r="18" spans="2:26" x14ac:dyDescent="0.2">
      <c r="B18" s="26">
        <v>1</v>
      </c>
      <c r="D18" s="1" t="s">
        <v>95</v>
      </c>
      <c r="F18" s="35">
        <v>203561.2984920314</v>
      </c>
      <c r="H18" s="35"/>
      <c r="K18" s="29">
        <v>0</v>
      </c>
      <c r="L18" s="35">
        <f>F18-H18</f>
        <v>203561.2984920314</v>
      </c>
      <c r="N18" s="19" t="s">
        <v>96</v>
      </c>
      <c r="O18" s="29">
        <v>57</v>
      </c>
      <c r="P18" s="17">
        <v>0</v>
      </c>
      <c r="R18" s="17">
        <v>13017.78562077151</v>
      </c>
      <c r="S18" s="17"/>
      <c r="T18" s="17">
        <v>79166.942309318154</v>
      </c>
      <c r="U18" s="17"/>
      <c r="V18" s="17">
        <v>111376.57056194174</v>
      </c>
      <c r="X18" s="17">
        <f>P18+R18+T18+V18</f>
        <v>203561.2984920314</v>
      </c>
      <c r="Z18" s="42" t="str">
        <f>IF(ROUND(F18,4)=ROUND(X18,4), "", "check")</f>
        <v/>
      </c>
    </row>
    <row r="19" spans="2:26" x14ac:dyDescent="0.2">
      <c r="B19" s="26">
        <f>B18+1</f>
        <v>2</v>
      </c>
      <c r="D19" s="1" t="s">
        <v>97</v>
      </c>
      <c r="F19" s="35">
        <v>232661.74701999093</v>
      </c>
      <c r="H19" s="35"/>
      <c r="K19" s="29">
        <v>0</v>
      </c>
      <c r="L19" s="35">
        <f>F19-H19</f>
        <v>232661.74701999093</v>
      </c>
      <c r="N19" s="19" t="s">
        <v>98</v>
      </c>
      <c r="O19" s="29">
        <v>60</v>
      </c>
      <c r="P19" s="17">
        <v>0</v>
      </c>
      <c r="R19" s="17">
        <v>74787.01496</v>
      </c>
      <c r="S19" s="17"/>
      <c r="T19" s="17">
        <v>66946.67524576078</v>
      </c>
      <c r="U19" s="17"/>
      <c r="V19" s="17">
        <v>90928.056814230149</v>
      </c>
      <c r="X19" s="17">
        <f>P19+R19+T19+V19</f>
        <v>232661.74701999093</v>
      </c>
      <c r="Z19" s="42" t="str">
        <f t="shared" ref="Z19:Z39" si="1">IF(ROUND(F19,4)=ROUND(X19,4), "", "check")</f>
        <v/>
      </c>
    </row>
    <row r="20" spans="2:26" x14ac:dyDescent="0.2">
      <c r="B20" s="26">
        <f t="shared" ref="B20:B31" si="2">B19+1</f>
        <v>3</v>
      </c>
      <c r="D20" s="1" t="s">
        <v>99</v>
      </c>
      <c r="F20" s="35">
        <v>626100.87781287322</v>
      </c>
      <c r="H20" s="35"/>
      <c r="K20" s="29">
        <v>0</v>
      </c>
      <c r="L20" s="35">
        <f t="shared" ref="L20:L30" si="3">F20-H20</f>
        <v>626100.87781287322</v>
      </c>
      <c r="N20" s="19" t="s">
        <v>100</v>
      </c>
      <c r="O20" s="29">
        <v>102</v>
      </c>
      <c r="P20" s="17">
        <v>0</v>
      </c>
      <c r="R20" s="17">
        <v>79798.549934962299</v>
      </c>
      <c r="S20" s="17"/>
      <c r="T20" s="17">
        <v>211517.76996137522</v>
      </c>
      <c r="U20" s="17"/>
      <c r="V20" s="17">
        <v>334784.5579165357</v>
      </c>
      <c r="X20" s="17">
        <f t="shared" ref="X20:X30" si="4">P20+R20+T20+V20</f>
        <v>626100.87781287322</v>
      </c>
      <c r="Z20" s="42" t="str">
        <f t="shared" si="1"/>
        <v/>
      </c>
    </row>
    <row r="21" spans="2:26" x14ac:dyDescent="0.2">
      <c r="B21" s="26">
        <f t="shared" si="2"/>
        <v>4</v>
      </c>
      <c r="D21" s="1" t="s">
        <v>101</v>
      </c>
      <c r="F21" s="35">
        <v>1330757.548565086</v>
      </c>
      <c r="H21" s="35"/>
      <c r="K21" s="29">
        <v>0</v>
      </c>
      <c r="L21" s="35">
        <f t="shared" si="3"/>
        <v>1330757.548565086</v>
      </c>
      <c r="N21" s="19" t="s">
        <v>102</v>
      </c>
      <c r="O21" s="29">
        <v>75</v>
      </c>
      <c r="P21" s="17">
        <v>0</v>
      </c>
      <c r="R21" s="17">
        <v>40301.815387977447</v>
      </c>
      <c r="S21" s="17"/>
      <c r="T21" s="17">
        <v>251233.18487320884</v>
      </c>
      <c r="U21" s="17"/>
      <c r="V21" s="17">
        <v>1039222.5483038996</v>
      </c>
      <c r="X21" s="17">
        <f t="shared" si="4"/>
        <v>1330757.548565086</v>
      </c>
      <c r="Z21" s="42" t="str">
        <f t="shared" si="1"/>
        <v/>
      </c>
    </row>
    <row r="22" spans="2:26" x14ac:dyDescent="0.2">
      <c r="B22" s="26">
        <f t="shared" si="2"/>
        <v>5</v>
      </c>
      <c r="D22" s="1" t="s">
        <v>103</v>
      </c>
      <c r="F22" s="35">
        <v>10785857.555032887</v>
      </c>
      <c r="H22" s="35"/>
      <c r="K22" s="29">
        <v>0</v>
      </c>
      <c r="L22" s="35">
        <f t="shared" si="3"/>
        <v>10785857.555032887</v>
      </c>
      <c r="N22" s="19" t="s">
        <v>104</v>
      </c>
      <c r="O22" s="29">
        <v>69</v>
      </c>
      <c r="P22" s="17">
        <v>0</v>
      </c>
      <c r="R22" s="17">
        <v>0</v>
      </c>
      <c r="S22" s="17"/>
      <c r="T22" s="17">
        <v>1996976.7673333895</v>
      </c>
      <c r="U22" s="17"/>
      <c r="V22" s="17">
        <v>8788880.7876994964</v>
      </c>
      <c r="X22" s="17">
        <f t="shared" si="4"/>
        <v>10785857.555032887</v>
      </c>
      <c r="Z22" s="42" t="str">
        <f t="shared" si="1"/>
        <v/>
      </c>
    </row>
    <row r="23" spans="2:26" x14ac:dyDescent="0.2">
      <c r="B23" s="26">
        <f t="shared" si="2"/>
        <v>6</v>
      </c>
      <c r="D23" s="1" t="s">
        <v>105</v>
      </c>
      <c r="F23" s="35">
        <v>1791346.1557923511</v>
      </c>
      <c r="H23" s="35"/>
      <c r="K23" s="29">
        <v>0</v>
      </c>
      <c r="L23" s="35">
        <f t="shared" si="3"/>
        <v>1791346.1557923511</v>
      </c>
      <c r="N23" s="19" t="s">
        <v>106</v>
      </c>
      <c r="O23" s="29">
        <v>24</v>
      </c>
      <c r="P23" s="17">
        <v>0</v>
      </c>
      <c r="R23" s="17">
        <v>376124.00347801473</v>
      </c>
      <c r="S23" s="17"/>
      <c r="T23" s="17">
        <v>1377669.911911838</v>
      </c>
      <c r="U23" s="17"/>
      <c r="V23" s="17">
        <v>37552.240402498595</v>
      </c>
      <c r="X23" s="17">
        <f t="shared" si="4"/>
        <v>1791346.1557923511</v>
      </c>
      <c r="Z23" s="42" t="str">
        <f t="shared" si="1"/>
        <v/>
      </c>
    </row>
    <row r="24" spans="2:26" x14ac:dyDescent="0.2">
      <c r="B24" s="26">
        <f t="shared" si="2"/>
        <v>7</v>
      </c>
      <c r="D24" s="1" t="s">
        <v>107</v>
      </c>
      <c r="F24" s="35">
        <v>30022.717863727081</v>
      </c>
      <c r="H24" s="35"/>
      <c r="K24" s="29">
        <v>0</v>
      </c>
      <c r="L24" s="35">
        <f t="shared" si="3"/>
        <v>30022.717863727081</v>
      </c>
      <c r="N24" s="19" t="s">
        <v>108</v>
      </c>
      <c r="O24" s="29">
        <v>99</v>
      </c>
      <c r="P24" s="17">
        <v>0</v>
      </c>
      <c r="R24" s="17">
        <v>30022.717863727081</v>
      </c>
      <c r="S24" s="17"/>
      <c r="T24" s="17">
        <v>0</v>
      </c>
      <c r="U24" s="17"/>
      <c r="V24" s="17">
        <v>0</v>
      </c>
      <c r="X24" s="17">
        <f t="shared" si="4"/>
        <v>30022.717863727081</v>
      </c>
      <c r="Z24" s="42" t="str">
        <f t="shared" si="1"/>
        <v/>
      </c>
    </row>
    <row r="25" spans="2:26" x14ac:dyDescent="0.2">
      <c r="B25" s="26">
        <f t="shared" si="2"/>
        <v>8</v>
      </c>
      <c r="D25" s="1" t="s">
        <v>109</v>
      </c>
      <c r="F25" s="35">
        <v>385344.82101507834</v>
      </c>
      <c r="H25" s="35"/>
      <c r="K25" s="29">
        <v>0</v>
      </c>
      <c r="L25" s="35">
        <f t="shared" si="3"/>
        <v>385344.82101507834</v>
      </c>
      <c r="N25" s="19" t="s">
        <v>108</v>
      </c>
      <c r="O25" s="29">
        <v>99</v>
      </c>
      <c r="P25" s="17">
        <v>0</v>
      </c>
      <c r="R25" s="17">
        <v>385344.82101507834</v>
      </c>
      <c r="S25" s="17"/>
      <c r="T25" s="17">
        <v>0</v>
      </c>
      <c r="U25" s="17"/>
      <c r="V25" s="17">
        <v>0</v>
      </c>
      <c r="X25" s="17">
        <f t="shared" si="4"/>
        <v>385344.82101507834</v>
      </c>
      <c r="Z25" s="42" t="str">
        <f t="shared" si="1"/>
        <v/>
      </c>
    </row>
    <row r="26" spans="2:26" x14ac:dyDescent="0.2">
      <c r="B26" s="26">
        <f t="shared" si="2"/>
        <v>9</v>
      </c>
      <c r="D26" s="1" t="s">
        <v>110</v>
      </c>
      <c r="F26" s="35">
        <v>68466.485990000001</v>
      </c>
      <c r="H26" s="35"/>
      <c r="K26" s="29">
        <v>0</v>
      </c>
      <c r="L26" s="35">
        <f t="shared" si="3"/>
        <v>68466.485990000001</v>
      </c>
      <c r="N26" s="19" t="s">
        <v>108</v>
      </c>
      <c r="O26" s="29">
        <v>99</v>
      </c>
      <c r="P26" s="17">
        <v>0</v>
      </c>
      <c r="R26" s="17">
        <v>68466.485990000001</v>
      </c>
      <c r="S26" s="17"/>
      <c r="T26" s="17">
        <v>0</v>
      </c>
      <c r="U26" s="17"/>
      <c r="V26" s="17">
        <v>0</v>
      </c>
      <c r="X26" s="17">
        <f t="shared" si="4"/>
        <v>68466.485990000001</v>
      </c>
      <c r="Z26" s="42" t="str">
        <f t="shared" si="1"/>
        <v/>
      </c>
    </row>
    <row r="27" spans="2:26" x14ac:dyDescent="0.2">
      <c r="B27" s="26">
        <f t="shared" si="2"/>
        <v>10</v>
      </c>
      <c r="D27" s="1" t="s">
        <v>111</v>
      </c>
      <c r="F27" s="35">
        <v>5648597.565263316</v>
      </c>
      <c r="H27" s="35"/>
      <c r="K27" s="29">
        <v>0</v>
      </c>
      <c r="L27" s="35">
        <f t="shared" si="3"/>
        <v>5648597.565263316</v>
      </c>
      <c r="N27" s="19" t="s">
        <v>112</v>
      </c>
      <c r="O27" s="29">
        <v>36</v>
      </c>
      <c r="P27" s="17">
        <v>0</v>
      </c>
      <c r="R27" s="17">
        <v>0</v>
      </c>
      <c r="S27" s="17"/>
      <c r="T27" s="17">
        <v>0</v>
      </c>
      <c r="U27" s="17"/>
      <c r="V27" s="17">
        <v>5648597.565263316</v>
      </c>
      <c r="X27" s="17">
        <f t="shared" si="4"/>
        <v>5648597.565263316</v>
      </c>
      <c r="Z27" s="42" t="str">
        <f t="shared" si="1"/>
        <v/>
      </c>
    </row>
    <row r="28" spans="2:26" x14ac:dyDescent="0.2">
      <c r="B28" s="26">
        <f t="shared" si="2"/>
        <v>11</v>
      </c>
      <c r="D28" s="1" t="s">
        <v>113</v>
      </c>
      <c r="F28" s="35">
        <v>1686509.739595745</v>
      </c>
      <c r="H28" s="35"/>
      <c r="K28" s="29">
        <v>0</v>
      </c>
      <c r="L28" s="35">
        <f t="shared" si="3"/>
        <v>1686509.739595745</v>
      </c>
      <c r="N28" s="19" t="s">
        <v>112</v>
      </c>
      <c r="O28" s="29">
        <v>36</v>
      </c>
      <c r="P28" s="17">
        <v>0</v>
      </c>
      <c r="R28" s="17">
        <v>0</v>
      </c>
      <c r="S28" s="17"/>
      <c r="T28" s="17">
        <v>0</v>
      </c>
      <c r="U28" s="17"/>
      <c r="V28" s="17">
        <v>1686509.739595745</v>
      </c>
      <c r="X28" s="17">
        <f t="shared" si="4"/>
        <v>1686509.739595745</v>
      </c>
      <c r="Z28" s="42" t="str">
        <f t="shared" si="1"/>
        <v/>
      </c>
    </row>
    <row r="29" spans="2:26" x14ac:dyDescent="0.2">
      <c r="B29" s="26">
        <f>B28+1</f>
        <v>12</v>
      </c>
      <c r="D29" s="1" t="s">
        <v>114</v>
      </c>
      <c r="F29" s="35">
        <v>421046.57844368438</v>
      </c>
      <c r="H29" s="35"/>
      <c r="K29" s="29">
        <v>0</v>
      </c>
      <c r="L29" s="35">
        <f t="shared" si="3"/>
        <v>421046.57844368438</v>
      </c>
      <c r="N29" s="19" t="s">
        <v>112</v>
      </c>
      <c r="O29" s="29">
        <v>36</v>
      </c>
      <c r="P29" s="17">
        <v>0</v>
      </c>
      <c r="R29" s="17">
        <v>0</v>
      </c>
      <c r="S29" s="17"/>
      <c r="T29" s="17">
        <v>0</v>
      </c>
      <c r="U29" s="17"/>
      <c r="V29" s="17">
        <v>421046.57844368438</v>
      </c>
      <c r="X29" s="17">
        <f t="shared" si="4"/>
        <v>421046.57844368438</v>
      </c>
      <c r="Z29" s="42" t="str">
        <f t="shared" si="1"/>
        <v/>
      </c>
    </row>
    <row r="30" spans="2:26" x14ac:dyDescent="0.2">
      <c r="B30" s="26">
        <f>B29+1</f>
        <v>13</v>
      </c>
      <c r="D30" s="1" t="s">
        <v>115</v>
      </c>
      <c r="F30" s="35">
        <v>7182.6654800000015</v>
      </c>
      <c r="H30" s="35"/>
      <c r="K30" s="29">
        <v>0</v>
      </c>
      <c r="L30" s="35">
        <f t="shared" si="3"/>
        <v>7182.6654800000015</v>
      </c>
      <c r="N30" s="19" t="s">
        <v>116</v>
      </c>
      <c r="O30" s="29">
        <v>66</v>
      </c>
      <c r="P30" s="17">
        <v>0</v>
      </c>
      <c r="R30" s="17">
        <v>477.03131475162303</v>
      </c>
      <c r="S30" s="17"/>
      <c r="T30" s="17">
        <v>4318.2255996879157</v>
      </c>
      <c r="U30" s="17"/>
      <c r="V30" s="17">
        <v>2387.408565560464</v>
      </c>
      <c r="X30" s="17">
        <f t="shared" si="4"/>
        <v>7182.6654800000024</v>
      </c>
      <c r="Z30" s="42" t="str">
        <f t="shared" si="1"/>
        <v/>
      </c>
    </row>
    <row r="31" spans="2:26" x14ac:dyDescent="0.2">
      <c r="B31" s="26">
        <f t="shared" si="2"/>
        <v>14</v>
      </c>
      <c r="D31" s="1" t="s">
        <v>117</v>
      </c>
      <c r="F31" s="36">
        <f>SUM(F18:F30)</f>
        <v>23217455.756366771</v>
      </c>
      <c r="H31" s="36">
        <f>SUM(H18:H30)</f>
        <v>0</v>
      </c>
      <c r="L31" s="36">
        <f>SUM(L18:L30)</f>
        <v>23217455.756366771</v>
      </c>
      <c r="P31" s="37">
        <f>SUM(P18:P30)</f>
        <v>0</v>
      </c>
      <c r="Q31" s="158"/>
      <c r="R31" s="37">
        <f>SUM(R18:R30)</f>
        <v>1068340.2255652831</v>
      </c>
      <c r="S31" s="38"/>
      <c r="T31" s="37">
        <f>SUM(T18:T30)</f>
        <v>3987829.4772345782</v>
      </c>
      <c r="U31" s="38"/>
      <c r="V31" s="37">
        <f>SUM(V18:V30)</f>
        <v>18161286.05356691</v>
      </c>
      <c r="X31" s="37">
        <f>SUM(X18:X30)</f>
        <v>23217455.756366771</v>
      </c>
      <c r="Z31" s="42" t="str">
        <f t="shared" si="1"/>
        <v/>
      </c>
    </row>
    <row r="32" spans="2:26" x14ac:dyDescent="0.2">
      <c r="X32" s="35"/>
      <c r="Z32" s="42" t="str">
        <f t="shared" si="1"/>
        <v/>
      </c>
    </row>
    <row r="33" spans="2:26" x14ac:dyDescent="0.2">
      <c r="B33" s="26">
        <f>B31+1</f>
        <v>15</v>
      </c>
      <c r="D33" s="1" t="s">
        <v>118</v>
      </c>
      <c r="F33" s="35">
        <v>824120.01861700765</v>
      </c>
      <c r="H33" s="35"/>
      <c r="K33" s="29">
        <v>0</v>
      </c>
      <c r="L33" s="35">
        <f t="shared" ref="L33" si="5">F33-H33</f>
        <v>824120.01861700765</v>
      </c>
      <c r="N33" s="19" t="s">
        <v>119</v>
      </c>
      <c r="O33" s="29">
        <v>45</v>
      </c>
      <c r="P33" s="17">
        <v>0</v>
      </c>
      <c r="R33" s="17">
        <v>43180.32742920662</v>
      </c>
      <c r="S33" s="17"/>
      <c r="T33" s="17">
        <v>101710.50916156216</v>
      </c>
      <c r="U33" s="17"/>
      <c r="V33" s="17">
        <v>679229.182026239</v>
      </c>
      <c r="W33" s="17"/>
      <c r="X33" s="17">
        <f>P33+R33+T33+V33</f>
        <v>824120.01861700776</v>
      </c>
      <c r="Z33" s="42" t="str">
        <f t="shared" si="1"/>
        <v/>
      </c>
    </row>
    <row r="34" spans="2:26" x14ac:dyDescent="0.2">
      <c r="X34" s="35"/>
      <c r="Z34" s="42" t="str">
        <f t="shared" si="1"/>
        <v/>
      </c>
    </row>
    <row r="35" spans="2:26" x14ac:dyDescent="0.2">
      <c r="B35" s="26">
        <f>B33+1</f>
        <v>16</v>
      </c>
      <c r="D35" s="1" t="s">
        <v>120</v>
      </c>
      <c r="F35" s="36">
        <f>F31+F33</f>
        <v>24041575.774983779</v>
      </c>
      <c r="H35" s="36">
        <f>H31+H33</f>
        <v>0</v>
      </c>
      <c r="L35" s="36">
        <f>L31+L33</f>
        <v>24041575.774983779</v>
      </c>
      <c r="P35" s="36">
        <f>P31+P33</f>
        <v>0</v>
      </c>
      <c r="Q35" s="239"/>
      <c r="R35" s="36">
        <f>R31+R33</f>
        <v>1111520.5529944897</v>
      </c>
      <c r="S35" s="35"/>
      <c r="T35" s="36">
        <f>T31+T33</f>
        <v>4089539.9863961404</v>
      </c>
      <c r="U35" s="35"/>
      <c r="V35" s="36">
        <f>V31+V33</f>
        <v>18840515.235593148</v>
      </c>
      <c r="X35" s="36">
        <f>X31+X33</f>
        <v>24041575.774983779</v>
      </c>
      <c r="Z35" s="42" t="str">
        <f t="shared" si="1"/>
        <v/>
      </c>
    </row>
    <row r="36" spans="2:26" x14ac:dyDescent="0.2">
      <c r="D36" s="8"/>
      <c r="E36" s="11"/>
      <c r="F36" s="11"/>
      <c r="H36" s="11"/>
      <c r="L36" s="11"/>
      <c r="Z36" s="42" t="str">
        <f t="shared" si="1"/>
        <v/>
      </c>
    </row>
    <row r="37" spans="2:26" x14ac:dyDescent="0.2">
      <c r="F37" s="35"/>
      <c r="Z37" s="42" t="str">
        <f t="shared" si="1"/>
        <v/>
      </c>
    </row>
    <row r="38" spans="2:26" x14ac:dyDescent="0.2">
      <c r="D38" s="8" t="s">
        <v>121</v>
      </c>
      <c r="E38" s="34"/>
      <c r="F38" s="34"/>
      <c r="Z38" s="42" t="str">
        <f t="shared" si="1"/>
        <v/>
      </c>
    </row>
    <row r="39" spans="2:26" x14ac:dyDescent="0.2">
      <c r="Z39" s="42" t="str">
        <f t="shared" si="1"/>
        <v/>
      </c>
    </row>
    <row r="40" spans="2:26" x14ac:dyDescent="0.2">
      <c r="B40" s="26">
        <f>B35+1</f>
        <v>17</v>
      </c>
      <c r="D40" s="1" t="s">
        <v>95</v>
      </c>
      <c r="F40" s="35">
        <v>0</v>
      </c>
      <c r="H40" s="35"/>
      <c r="K40" s="29">
        <v>0</v>
      </c>
      <c r="L40" s="35">
        <f>F40-H40</f>
        <v>0</v>
      </c>
      <c r="N40" s="19"/>
      <c r="O40" s="29">
        <v>0</v>
      </c>
      <c r="P40" s="17">
        <v>0</v>
      </c>
      <c r="R40" s="17">
        <v>0</v>
      </c>
      <c r="S40" s="17"/>
      <c r="T40" s="17">
        <v>0</v>
      </c>
      <c r="U40" s="17"/>
      <c r="V40" s="17">
        <v>0</v>
      </c>
      <c r="X40" s="17">
        <f>P40+R40+T40+V40</f>
        <v>0</v>
      </c>
      <c r="Z40" s="42" t="str">
        <f>IF(ROUND(F40,4)=ROUND(X40,4), "", "check")</f>
        <v/>
      </c>
    </row>
    <row r="41" spans="2:26" x14ac:dyDescent="0.2">
      <c r="B41" s="26">
        <f>B40+1</f>
        <v>18</v>
      </c>
      <c r="D41" s="1" t="s">
        <v>97</v>
      </c>
      <c r="F41" s="35">
        <v>-87329.187361001794</v>
      </c>
      <c r="H41" s="35"/>
      <c r="K41" s="29">
        <v>0</v>
      </c>
      <c r="L41" s="35">
        <f>F41-H41</f>
        <v>-87329.187361001794</v>
      </c>
      <c r="N41" s="19" t="s">
        <v>122</v>
      </c>
      <c r="O41" s="29">
        <v>63</v>
      </c>
      <c r="P41" s="17">
        <v>0</v>
      </c>
      <c r="R41" s="17">
        <v>-48713.415889674274</v>
      </c>
      <c r="S41" s="17"/>
      <c r="T41" s="17">
        <v>-17684.967853226444</v>
      </c>
      <c r="U41" s="17"/>
      <c r="V41" s="17">
        <v>-20930.803618101087</v>
      </c>
      <c r="X41" s="17">
        <f>P41+R41+T41+V41</f>
        <v>-87329.187361001794</v>
      </c>
      <c r="Z41" s="42" t="str">
        <f t="shared" ref="Z41:Z59" si="6">IF(ROUND(F41,4)=ROUND(X41,4), "", "check")</f>
        <v/>
      </c>
    </row>
    <row r="42" spans="2:26" x14ac:dyDescent="0.2">
      <c r="B42" s="26">
        <f t="shared" ref="B42:B53" si="7">B41+1</f>
        <v>19</v>
      </c>
      <c r="D42" s="1" t="s">
        <v>99</v>
      </c>
      <c r="F42" s="35">
        <v>-215727.48722479556</v>
      </c>
      <c r="H42" s="35"/>
      <c r="K42" s="29">
        <v>0</v>
      </c>
      <c r="L42" s="35">
        <f t="shared" ref="L42:L52" si="8">F42-H42</f>
        <v>-215727.48722479556</v>
      </c>
      <c r="N42" s="19" t="s">
        <v>123</v>
      </c>
      <c r="O42" s="29">
        <v>105</v>
      </c>
      <c r="P42" s="17">
        <v>0</v>
      </c>
      <c r="R42" s="17">
        <v>-30467.610982604227</v>
      </c>
      <c r="S42" s="17"/>
      <c r="T42" s="17">
        <v>-77738.765516644649</v>
      </c>
      <c r="U42" s="17"/>
      <c r="V42" s="17">
        <v>-107521.11072554668</v>
      </c>
      <c r="X42" s="17">
        <f t="shared" ref="X42:X52" si="9">P42+R42+T42+V42</f>
        <v>-215727.48722479556</v>
      </c>
      <c r="Z42" s="42" t="str">
        <f t="shared" si="6"/>
        <v/>
      </c>
    </row>
    <row r="43" spans="2:26" x14ac:dyDescent="0.2">
      <c r="B43" s="26">
        <f t="shared" si="7"/>
        <v>20</v>
      </c>
      <c r="D43" s="1" t="s">
        <v>101</v>
      </c>
      <c r="F43" s="35">
        <v>-493428.31677845947</v>
      </c>
      <c r="H43" s="35"/>
      <c r="K43" s="29">
        <v>0</v>
      </c>
      <c r="L43" s="35">
        <f t="shared" si="8"/>
        <v>-493428.31677845947</v>
      </c>
      <c r="N43" s="19" t="s">
        <v>124</v>
      </c>
      <c r="O43" s="29">
        <v>78</v>
      </c>
      <c r="P43" s="17">
        <v>0</v>
      </c>
      <c r="R43" s="17">
        <v>-30169.664755768776</v>
      </c>
      <c r="S43" s="17"/>
      <c r="T43" s="17">
        <v>-91934.117047230378</v>
      </c>
      <c r="U43" s="17"/>
      <c r="V43" s="17">
        <v>-371324.53497546032</v>
      </c>
      <c r="X43" s="17">
        <f t="shared" si="9"/>
        <v>-493428.31677845947</v>
      </c>
      <c r="Z43" s="42" t="str">
        <f t="shared" si="6"/>
        <v/>
      </c>
    </row>
    <row r="44" spans="2:26" x14ac:dyDescent="0.2">
      <c r="B44" s="26">
        <f t="shared" si="7"/>
        <v>21</v>
      </c>
      <c r="D44" s="1" t="s">
        <v>103</v>
      </c>
      <c r="F44" s="35">
        <v>-3864910.4766098866</v>
      </c>
      <c r="H44" s="35"/>
      <c r="K44" s="29">
        <v>0</v>
      </c>
      <c r="L44" s="35">
        <f t="shared" si="8"/>
        <v>-3864910.4766098866</v>
      </c>
      <c r="N44" s="19" t="s">
        <v>125</v>
      </c>
      <c r="O44" s="29">
        <v>72</v>
      </c>
      <c r="P44" s="17">
        <v>0</v>
      </c>
      <c r="R44" s="17">
        <v>0</v>
      </c>
      <c r="S44" s="17"/>
      <c r="T44" s="17">
        <v>-700300.98840433965</v>
      </c>
      <c r="U44" s="17"/>
      <c r="V44" s="17">
        <v>-3164609.488205547</v>
      </c>
      <c r="X44" s="17">
        <f t="shared" si="9"/>
        <v>-3864910.4766098866</v>
      </c>
      <c r="Z44" s="42" t="str">
        <f t="shared" si="6"/>
        <v/>
      </c>
    </row>
    <row r="45" spans="2:26" x14ac:dyDescent="0.2">
      <c r="B45" s="26">
        <f t="shared" si="7"/>
        <v>22</v>
      </c>
      <c r="D45" s="1" t="s">
        <v>105</v>
      </c>
      <c r="F45" s="35">
        <v>-690225.13613837527</v>
      </c>
      <c r="H45" s="35"/>
      <c r="K45" s="29">
        <v>0</v>
      </c>
      <c r="L45" s="35">
        <f t="shared" si="8"/>
        <v>-690225.13613837527</v>
      </c>
      <c r="N45" s="19" t="s">
        <v>126</v>
      </c>
      <c r="O45" s="29">
        <v>27</v>
      </c>
      <c r="P45" s="17">
        <v>0</v>
      </c>
      <c r="R45" s="17">
        <v>-153844.17287634031</v>
      </c>
      <c r="S45" s="17"/>
      <c r="T45" s="17">
        <v>-529309.68232222286</v>
      </c>
      <c r="U45" s="17"/>
      <c r="V45" s="17">
        <v>-7071.2809398120935</v>
      </c>
      <c r="X45" s="17">
        <f t="shared" si="9"/>
        <v>-690225.13613837527</v>
      </c>
      <c r="Z45" s="42" t="str">
        <f t="shared" si="6"/>
        <v/>
      </c>
    </row>
    <row r="46" spans="2:26" x14ac:dyDescent="0.2">
      <c r="B46" s="26">
        <f t="shared" si="7"/>
        <v>23</v>
      </c>
      <c r="D46" s="1" t="s">
        <v>107</v>
      </c>
      <c r="F46" s="35">
        <v>-17354.751934163171</v>
      </c>
      <c r="H46" s="35"/>
      <c r="K46" s="29">
        <v>0</v>
      </c>
      <c r="L46" s="35">
        <f t="shared" si="8"/>
        <v>-17354.751934163171</v>
      </c>
      <c r="N46" s="19" t="s">
        <v>108</v>
      </c>
      <c r="O46" s="29">
        <v>99</v>
      </c>
      <c r="P46" s="17">
        <v>0</v>
      </c>
      <c r="R46" s="17">
        <v>-17354.751934163171</v>
      </c>
      <c r="S46" s="17"/>
      <c r="T46" s="17">
        <v>0</v>
      </c>
      <c r="U46" s="17"/>
      <c r="V46" s="17">
        <v>0</v>
      </c>
      <c r="X46" s="17">
        <f t="shared" si="9"/>
        <v>-17354.751934163171</v>
      </c>
      <c r="Z46" s="42" t="str">
        <f t="shared" si="6"/>
        <v/>
      </c>
    </row>
    <row r="47" spans="2:26" x14ac:dyDescent="0.2">
      <c r="B47" s="26">
        <f t="shared" si="7"/>
        <v>24</v>
      </c>
      <c r="D47" s="1" t="s">
        <v>109</v>
      </c>
      <c r="F47" s="35">
        <v>-127950.16722804983</v>
      </c>
      <c r="H47" s="35"/>
      <c r="K47" s="29">
        <v>0</v>
      </c>
      <c r="L47" s="35">
        <f t="shared" si="8"/>
        <v>-127950.16722804983</v>
      </c>
      <c r="N47" s="19" t="s">
        <v>108</v>
      </c>
      <c r="O47" s="29">
        <v>99</v>
      </c>
      <c r="P47" s="17">
        <v>0</v>
      </c>
      <c r="R47" s="17">
        <v>-127950.16722804983</v>
      </c>
      <c r="S47" s="17"/>
      <c r="T47" s="17">
        <v>0</v>
      </c>
      <c r="U47" s="17"/>
      <c r="V47" s="17">
        <v>0</v>
      </c>
      <c r="X47" s="17">
        <f t="shared" si="9"/>
        <v>-127950.16722804983</v>
      </c>
      <c r="Z47" s="42" t="str">
        <f t="shared" si="6"/>
        <v/>
      </c>
    </row>
    <row r="48" spans="2:26" x14ac:dyDescent="0.2">
      <c r="B48" s="26">
        <f t="shared" si="7"/>
        <v>25</v>
      </c>
      <c r="D48" s="1" t="s">
        <v>110</v>
      </c>
      <c r="F48" s="35">
        <v>0</v>
      </c>
      <c r="H48" s="35"/>
      <c r="K48" s="29">
        <v>0</v>
      </c>
      <c r="L48" s="35">
        <f t="shared" si="8"/>
        <v>0</v>
      </c>
      <c r="N48" s="19"/>
      <c r="O48" s="29">
        <v>0</v>
      </c>
      <c r="P48" s="17">
        <v>0</v>
      </c>
      <c r="R48" s="17">
        <v>0</v>
      </c>
      <c r="S48" s="17"/>
      <c r="T48" s="17">
        <v>0</v>
      </c>
      <c r="U48" s="17"/>
      <c r="V48" s="17">
        <v>0</v>
      </c>
      <c r="X48" s="17">
        <f t="shared" si="9"/>
        <v>0</v>
      </c>
      <c r="Z48" s="42" t="str">
        <f t="shared" si="6"/>
        <v/>
      </c>
    </row>
    <row r="49" spans="2:26" x14ac:dyDescent="0.2">
      <c r="B49" s="26">
        <f t="shared" si="7"/>
        <v>26</v>
      </c>
      <c r="D49" s="1" t="s">
        <v>111</v>
      </c>
      <c r="F49" s="35">
        <v>-2151619.3783299127</v>
      </c>
      <c r="H49" s="35"/>
      <c r="K49" s="29">
        <v>0</v>
      </c>
      <c r="L49" s="35">
        <f t="shared" si="8"/>
        <v>-2151619.3783299127</v>
      </c>
      <c r="N49" s="19" t="s">
        <v>112</v>
      </c>
      <c r="O49" s="29">
        <v>36</v>
      </c>
      <c r="P49" s="17">
        <v>0</v>
      </c>
      <c r="R49" s="17">
        <v>0</v>
      </c>
      <c r="S49" s="17"/>
      <c r="T49" s="17">
        <v>0</v>
      </c>
      <c r="U49" s="17"/>
      <c r="V49" s="17">
        <v>-2151619.3783299127</v>
      </c>
      <c r="X49" s="17">
        <f t="shared" si="9"/>
        <v>-2151619.3783299127</v>
      </c>
      <c r="Z49" s="42" t="str">
        <f t="shared" si="6"/>
        <v/>
      </c>
    </row>
    <row r="50" spans="2:26" x14ac:dyDescent="0.2">
      <c r="B50" s="26">
        <f t="shared" si="7"/>
        <v>27</v>
      </c>
      <c r="D50" s="1" t="s">
        <v>113</v>
      </c>
      <c r="F50" s="35">
        <v>-656728.98608636635</v>
      </c>
      <c r="H50" s="35"/>
      <c r="K50" s="29">
        <v>0</v>
      </c>
      <c r="L50" s="35">
        <f t="shared" si="8"/>
        <v>-656728.98608636635</v>
      </c>
      <c r="N50" s="19" t="s">
        <v>112</v>
      </c>
      <c r="O50" s="29">
        <v>36</v>
      </c>
      <c r="P50" s="17">
        <v>0</v>
      </c>
      <c r="R50" s="17">
        <v>0</v>
      </c>
      <c r="S50" s="17"/>
      <c r="T50" s="17">
        <v>0</v>
      </c>
      <c r="U50" s="17"/>
      <c r="V50" s="17">
        <v>-656728.98608636635</v>
      </c>
      <c r="X50" s="17">
        <f t="shared" si="9"/>
        <v>-656728.98608636635</v>
      </c>
      <c r="Z50" s="42" t="str">
        <f t="shared" si="6"/>
        <v/>
      </c>
    </row>
    <row r="51" spans="2:26" x14ac:dyDescent="0.2">
      <c r="B51" s="26">
        <f>B50+1</f>
        <v>28</v>
      </c>
      <c r="D51" s="1" t="s">
        <v>114</v>
      </c>
      <c r="F51" s="35">
        <v>-167236.19894237144</v>
      </c>
      <c r="H51" s="35"/>
      <c r="K51" s="29">
        <v>0</v>
      </c>
      <c r="L51" s="35">
        <f t="shared" si="8"/>
        <v>-167236.19894237144</v>
      </c>
      <c r="N51" s="19" t="s">
        <v>112</v>
      </c>
      <c r="O51" s="29">
        <v>36</v>
      </c>
      <c r="P51" s="17">
        <v>0</v>
      </c>
      <c r="R51" s="17">
        <v>0</v>
      </c>
      <c r="S51" s="17"/>
      <c r="T51" s="17">
        <v>0</v>
      </c>
      <c r="U51" s="17"/>
      <c r="V51" s="17">
        <v>-167236.19894237144</v>
      </c>
      <c r="X51" s="17">
        <f t="shared" si="9"/>
        <v>-167236.19894237144</v>
      </c>
      <c r="Z51" s="42" t="str">
        <f t="shared" si="6"/>
        <v/>
      </c>
    </row>
    <row r="52" spans="2:26" x14ac:dyDescent="0.2">
      <c r="B52" s="26">
        <f>B51+1</f>
        <v>29</v>
      </c>
      <c r="D52" s="1" t="s">
        <v>115</v>
      </c>
      <c r="F52" s="35">
        <v>0</v>
      </c>
      <c r="H52" s="35"/>
      <c r="K52" s="29">
        <v>0</v>
      </c>
      <c r="L52" s="35">
        <f t="shared" si="8"/>
        <v>0</v>
      </c>
      <c r="N52" s="19"/>
      <c r="O52" s="29">
        <v>0</v>
      </c>
      <c r="P52" s="17">
        <v>0</v>
      </c>
      <c r="R52" s="17">
        <v>0</v>
      </c>
      <c r="S52" s="17"/>
      <c r="T52" s="17">
        <v>0</v>
      </c>
      <c r="U52" s="17"/>
      <c r="V52" s="17">
        <v>0</v>
      </c>
      <c r="X52" s="17">
        <f t="shared" si="9"/>
        <v>0</v>
      </c>
      <c r="Z52" s="42" t="str">
        <f t="shared" si="6"/>
        <v/>
      </c>
    </row>
    <row r="53" spans="2:26" x14ac:dyDescent="0.2">
      <c r="B53" s="26">
        <f t="shared" si="7"/>
        <v>30</v>
      </c>
      <c r="D53" s="1" t="s">
        <v>127</v>
      </c>
      <c r="F53" s="36">
        <f>SUM(F40:F52)</f>
        <v>-8472510.0866333805</v>
      </c>
      <c r="H53" s="36">
        <f>SUM(H40:H52)</f>
        <v>0</v>
      </c>
      <c r="L53" s="36">
        <f>SUM(L40:L52)</f>
        <v>-8472510.0866333805</v>
      </c>
      <c r="P53" s="37">
        <f>SUM(P40:P52)</f>
        <v>0</v>
      </c>
      <c r="Q53" s="158"/>
      <c r="R53" s="37">
        <f>SUM(R40:R52)</f>
        <v>-408499.78366660059</v>
      </c>
      <c r="S53" s="38"/>
      <c r="T53" s="37">
        <f>SUM(T40:T52)</f>
        <v>-1416968.5211436641</v>
      </c>
      <c r="U53" s="38"/>
      <c r="V53" s="37">
        <f>SUM(V40:V52)</f>
        <v>-6647041.7818231182</v>
      </c>
      <c r="X53" s="37">
        <f>SUM(X40:X52)</f>
        <v>-8472510.0866333805</v>
      </c>
      <c r="Z53" s="42" t="str">
        <f t="shared" si="6"/>
        <v/>
      </c>
    </row>
    <row r="54" spans="2:26" x14ac:dyDescent="0.2">
      <c r="X54" s="35"/>
      <c r="Z54" s="42" t="str">
        <f t="shared" si="6"/>
        <v/>
      </c>
    </row>
    <row r="55" spans="2:26" x14ac:dyDescent="0.2">
      <c r="B55" s="26">
        <f>B53+1</f>
        <v>31</v>
      </c>
      <c r="D55" s="1" t="s">
        <v>118</v>
      </c>
      <c r="F55" s="35">
        <v>-412039.15295051294</v>
      </c>
      <c r="H55" s="35"/>
      <c r="K55" s="29">
        <v>0</v>
      </c>
      <c r="L55" s="35">
        <f t="shared" ref="L55" si="10">F55-H55</f>
        <v>-412039.15295051294</v>
      </c>
      <c r="N55" s="19" t="s">
        <v>119</v>
      </c>
      <c r="O55" s="29">
        <v>45</v>
      </c>
      <c r="P55" s="17">
        <v>0</v>
      </c>
      <c r="R55" s="17">
        <v>-21589.070931578164</v>
      </c>
      <c r="S55" s="17"/>
      <c r="T55" s="17">
        <v>-50852.680549399018</v>
      </c>
      <c r="U55" s="17"/>
      <c r="V55" s="17">
        <v>-339597.40146953578</v>
      </c>
      <c r="W55" s="17"/>
      <c r="X55" s="17">
        <f>P55+R55+T55+V55</f>
        <v>-412039.15295051294</v>
      </c>
      <c r="Z55" s="42" t="str">
        <f t="shared" si="6"/>
        <v/>
      </c>
    </row>
    <row r="56" spans="2:26" x14ac:dyDescent="0.2">
      <c r="X56" s="35"/>
      <c r="Z56" s="42" t="str">
        <f t="shared" si="6"/>
        <v/>
      </c>
    </row>
    <row r="57" spans="2:26" x14ac:dyDescent="0.2">
      <c r="B57" s="26">
        <f>B55+1</f>
        <v>32</v>
      </c>
      <c r="D57" s="1" t="s">
        <v>128</v>
      </c>
      <c r="F57" s="36">
        <f>F53+F55</f>
        <v>-8884549.2395838927</v>
      </c>
      <c r="H57" s="36">
        <f>H53+H55</f>
        <v>0</v>
      </c>
      <c r="L57" s="36">
        <f>L53+L55</f>
        <v>-8884549.2395838927</v>
      </c>
      <c r="P57" s="36">
        <f>P53+P55</f>
        <v>0</v>
      </c>
      <c r="Q57" s="239"/>
      <c r="R57" s="36">
        <f>R53+R55</f>
        <v>-430088.85459817876</v>
      </c>
      <c r="S57" s="35"/>
      <c r="T57" s="36">
        <f>T53+T55</f>
        <v>-1467821.2016930631</v>
      </c>
      <c r="U57" s="35"/>
      <c r="V57" s="36">
        <f>V53+V55</f>
        <v>-6986639.1832926543</v>
      </c>
      <c r="X57" s="36">
        <f>X53+X55</f>
        <v>-8884549.2395838927</v>
      </c>
      <c r="Z57" s="42" t="str">
        <f t="shared" si="6"/>
        <v/>
      </c>
    </row>
    <row r="58" spans="2:26" x14ac:dyDescent="0.2">
      <c r="D58" s="8"/>
      <c r="E58" s="11"/>
      <c r="F58" s="11"/>
      <c r="H58" s="11"/>
      <c r="L58" s="11"/>
      <c r="Z58" s="42" t="str">
        <f t="shared" si="6"/>
        <v/>
      </c>
    </row>
    <row r="59" spans="2:26" x14ac:dyDescent="0.2">
      <c r="F59" s="35"/>
      <c r="Z59" s="42" t="str">
        <f t="shared" si="6"/>
        <v/>
      </c>
    </row>
    <row r="60" spans="2:26" x14ac:dyDescent="0.2">
      <c r="D60" s="8" t="s">
        <v>129</v>
      </c>
      <c r="E60" s="34"/>
      <c r="F60" s="34"/>
      <c r="Z60" s="42" t="str">
        <f t="shared" si="0"/>
        <v/>
      </c>
    </row>
    <row r="61" spans="2:26" x14ac:dyDescent="0.2">
      <c r="Z61" s="42" t="str">
        <f t="shared" si="0"/>
        <v/>
      </c>
    </row>
    <row r="62" spans="2:26" x14ac:dyDescent="0.2">
      <c r="B62" s="26">
        <f>B57+1</f>
        <v>33</v>
      </c>
      <c r="D62" s="1" t="s">
        <v>95</v>
      </c>
      <c r="F62" s="35">
        <f>F18+F40</f>
        <v>203561.2984920314</v>
      </c>
      <c r="H62" s="35"/>
      <c r="K62" s="29">
        <v>0</v>
      </c>
      <c r="L62" s="35">
        <f>F62-H62</f>
        <v>203561.2984920314</v>
      </c>
      <c r="N62" s="19"/>
      <c r="O62" s="29">
        <v>0</v>
      </c>
      <c r="P62" s="17">
        <f>P18+P40</f>
        <v>0</v>
      </c>
      <c r="R62" s="17">
        <f>R18+R40</f>
        <v>13017.78562077151</v>
      </c>
      <c r="S62" s="17"/>
      <c r="T62" s="17">
        <f>T18+T40</f>
        <v>79166.942309318154</v>
      </c>
      <c r="U62" s="17"/>
      <c r="V62" s="17">
        <f>V18+V40</f>
        <v>111376.57056194174</v>
      </c>
      <c r="X62" s="17">
        <f>P62+R62+T62+V62</f>
        <v>203561.2984920314</v>
      </c>
      <c r="Z62" s="42" t="str">
        <f>IF(ROUND(F62,4)=ROUND(X62,4), "", "check")</f>
        <v/>
      </c>
    </row>
    <row r="63" spans="2:26" x14ac:dyDescent="0.2">
      <c r="B63" s="26">
        <f>B62+1</f>
        <v>34</v>
      </c>
      <c r="D63" s="1" t="s">
        <v>97</v>
      </c>
      <c r="F63" s="35">
        <f t="shared" ref="F63:F74" si="11">F19+F41</f>
        <v>145332.55965898914</v>
      </c>
      <c r="H63" s="35"/>
      <c r="K63" s="29">
        <v>0</v>
      </c>
      <c r="L63" s="35">
        <f>F63-H63</f>
        <v>145332.55965898914</v>
      </c>
      <c r="N63" s="19"/>
      <c r="O63" s="29">
        <v>0</v>
      </c>
      <c r="P63" s="17">
        <f t="shared" ref="P63:R74" si="12">P19+P41</f>
        <v>0</v>
      </c>
      <c r="R63" s="17">
        <f t="shared" si="12"/>
        <v>26073.599070325727</v>
      </c>
      <c r="S63" s="17"/>
      <c r="T63" s="17">
        <f t="shared" ref="T63:T74" si="13">T19+T41</f>
        <v>49261.707392534336</v>
      </c>
      <c r="U63" s="17"/>
      <c r="V63" s="17">
        <f t="shared" ref="V63:V74" si="14">V19+V41</f>
        <v>69997.253196129066</v>
      </c>
      <c r="X63" s="17">
        <f>P63+R63+T63+V63</f>
        <v>145332.55965898914</v>
      </c>
      <c r="Z63" s="42" t="str">
        <f t="shared" ref="Z63:Z126" si="15">IF(ROUND(F63,4)=ROUND(X63,4), "", "check")</f>
        <v/>
      </c>
    </row>
    <row r="64" spans="2:26" x14ac:dyDescent="0.2">
      <c r="B64" s="26">
        <f t="shared" ref="B64:B75" si="16">B63+1</f>
        <v>35</v>
      </c>
      <c r="D64" s="1" t="s">
        <v>99</v>
      </c>
      <c r="F64" s="35">
        <f t="shared" si="11"/>
        <v>410373.39058807766</v>
      </c>
      <c r="H64" s="35"/>
      <c r="K64" s="29">
        <v>0</v>
      </c>
      <c r="L64" s="35">
        <f t="shared" ref="L64:L74" si="17">F64-H64</f>
        <v>410373.39058807766</v>
      </c>
      <c r="N64" s="19"/>
      <c r="O64" s="29">
        <v>0</v>
      </c>
      <c r="P64" s="17">
        <f t="shared" si="12"/>
        <v>0</v>
      </c>
      <c r="R64" s="17">
        <f t="shared" si="12"/>
        <v>49330.938952358076</v>
      </c>
      <c r="S64" s="17"/>
      <c r="T64" s="17">
        <f t="shared" si="13"/>
        <v>133779.00444473058</v>
      </c>
      <c r="U64" s="17"/>
      <c r="V64" s="17">
        <f t="shared" si="14"/>
        <v>227263.44719098904</v>
      </c>
      <c r="X64" s="17">
        <f t="shared" ref="X64:X74" si="18">P64+R64+T64+V64</f>
        <v>410373.39058807772</v>
      </c>
      <c r="Z64" s="42" t="str">
        <f t="shared" si="15"/>
        <v/>
      </c>
    </row>
    <row r="65" spans="2:26" x14ac:dyDescent="0.2">
      <c r="B65" s="26">
        <f t="shared" si="16"/>
        <v>36</v>
      </c>
      <c r="D65" s="1" t="s">
        <v>101</v>
      </c>
      <c r="F65" s="35">
        <f t="shared" si="11"/>
        <v>837329.23178662651</v>
      </c>
      <c r="H65" s="35"/>
      <c r="K65" s="29">
        <v>0</v>
      </c>
      <c r="L65" s="35">
        <f t="shared" si="17"/>
        <v>837329.23178662651</v>
      </c>
      <c r="N65" s="19"/>
      <c r="O65" s="29">
        <v>0</v>
      </c>
      <c r="P65" s="17">
        <f t="shared" si="12"/>
        <v>0</v>
      </c>
      <c r="R65" s="17">
        <f t="shared" si="12"/>
        <v>10132.150632208672</v>
      </c>
      <c r="S65" s="17"/>
      <c r="T65" s="17">
        <f t="shared" si="13"/>
        <v>159299.06782597845</v>
      </c>
      <c r="U65" s="17"/>
      <c r="V65" s="17">
        <f t="shared" si="14"/>
        <v>667898.01332843932</v>
      </c>
      <c r="X65" s="17">
        <f t="shared" si="18"/>
        <v>837329.23178662639</v>
      </c>
      <c r="Z65" s="42" t="str">
        <f t="shared" si="15"/>
        <v/>
      </c>
    </row>
    <row r="66" spans="2:26" x14ac:dyDescent="0.2">
      <c r="B66" s="26">
        <f t="shared" si="16"/>
        <v>37</v>
      </c>
      <c r="D66" s="1" t="s">
        <v>103</v>
      </c>
      <c r="F66" s="35">
        <f t="shared" si="11"/>
        <v>6920947.0784229999</v>
      </c>
      <c r="H66" s="35"/>
      <c r="K66" s="29">
        <v>0</v>
      </c>
      <c r="L66" s="35">
        <f t="shared" si="17"/>
        <v>6920947.0784229999</v>
      </c>
      <c r="N66" s="19"/>
      <c r="O66" s="29">
        <v>0</v>
      </c>
      <c r="P66" s="17">
        <f t="shared" si="12"/>
        <v>0</v>
      </c>
      <c r="R66" s="17">
        <f t="shared" si="12"/>
        <v>0</v>
      </c>
      <c r="S66" s="17"/>
      <c r="T66" s="17">
        <f t="shared" si="13"/>
        <v>1296675.7789290498</v>
      </c>
      <c r="U66" s="17"/>
      <c r="V66" s="17">
        <f t="shared" si="14"/>
        <v>5624271.2994939499</v>
      </c>
      <c r="X66" s="17">
        <f t="shared" si="18"/>
        <v>6920947.0784229999</v>
      </c>
      <c r="Z66" s="42" t="str">
        <f t="shared" si="15"/>
        <v/>
      </c>
    </row>
    <row r="67" spans="2:26" x14ac:dyDescent="0.2">
      <c r="B67" s="26">
        <f t="shared" si="16"/>
        <v>38</v>
      </c>
      <c r="D67" s="1" t="s">
        <v>105</v>
      </c>
      <c r="F67" s="35">
        <f t="shared" si="11"/>
        <v>1101121.019653976</v>
      </c>
      <c r="H67" s="35"/>
      <c r="K67" s="29">
        <v>0</v>
      </c>
      <c r="L67" s="35">
        <f t="shared" si="17"/>
        <v>1101121.019653976</v>
      </c>
      <c r="N67" s="19"/>
      <c r="O67" s="29">
        <v>0</v>
      </c>
      <c r="P67" s="17">
        <f t="shared" si="12"/>
        <v>0</v>
      </c>
      <c r="R67" s="17">
        <f t="shared" si="12"/>
        <v>222279.83060167442</v>
      </c>
      <c r="S67" s="17"/>
      <c r="T67" s="17">
        <f t="shared" si="13"/>
        <v>848360.22958961513</v>
      </c>
      <c r="U67" s="17"/>
      <c r="V67" s="17">
        <f t="shared" si="14"/>
        <v>30480.9594626865</v>
      </c>
      <c r="X67" s="17">
        <f t="shared" si="18"/>
        <v>1101121.019653976</v>
      </c>
      <c r="Z67" s="42" t="str">
        <f t="shared" si="15"/>
        <v/>
      </c>
    </row>
    <row r="68" spans="2:26" x14ac:dyDescent="0.2">
      <c r="B68" s="26">
        <f t="shared" si="16"/>
        <v>39</v>
      </c>
      <c r="D68" s="1" t="s">
        <v>107</v>
      </c>
      <c r="F68" s="35">
        <f t="shared" si="11"/>
        <v>12667.96592956391</v>
      </c>
      <c r="H68" s="35"/>
      <c r="K68" s="29">
        <v>0</v>
      </c>
      <c r="L68" s="35">
        <f t="shared" si="17"/>
        <v>12667.96592956391</v>
      </c>
      <c r="N68" s="19"/>
      <c r="O68" s="29">
        <v>0</v>
      </c>
      <c r="P68" s="17">
        <f t="shared" si="12"/>
        <v>0</v>
      </c>
      <c r="R68" s="17">
        <f t="shared" si="12"/>
        <v>12667.96592956391</v>
      </c>
      <c r="S68" s="17"/>
      <c r="T68" s="17">
        <f t="shared" si="13"/>
        <v>0</v>
      </c>
      <c r="U68" s="17"/>
      <c r="V68" s="17">
        <f t="shared" si="14"/>
        <v>0</v>
      </c>
      <c r="X68" s="17">
        <f t="shared" si="18"/>
        <v>12667.96592956391</v>
      </c>
      <c r="Z68" s="42" t="str">
        <f t="shared" si="15"/>
        <v/>
      </c>
    </row>
    <row r="69" spans="2:26" x14ac:dyDescent="0.2">
      <c r="B69" s="26">
        <f t="shared" si="16"/>
        <v>40</v>
      </c>
      <c r="D69" s="1" t="s">
        <v>109</v>
      </c>
      <c r="F69" s="35">
        <f t="shared" si="11"/>
        <v>257394.65378702851</v>
      </c>
      <c r="H69" s="35"/>
      <c r="K69" s="29">
        <v>0</v>
      </c>
      <c r="L69" s="35">
        <f t="shared" si="17"/>
        <v>257394.65378702851</v>
      </c>
      <c r="N69" s="19"/>
      <c r="O69" s="29">
        <v>0</v>
      </c>
      <c r="P69" s="17">
        <f t="shared" si="12"/>
        <v>0</v>
      </c>
      <c r="R69" s="17">
        <f t="shared" si="12"/>
        <v>257394.65378702851</v>
      </c>
      <c r="S69" s="17"/>
      <c r="T69" s="17">
        <f t="shared" si="13"/>
        <v>0</v>
      </c>
      <c r="U69" s="17"/>
      <c r="V69" s="17">
        <f t="shared" si="14"/>
        <v>0</v>
      </c>
      <c r="X69" s="17">
        <f t="shared" si="18"/>
        <v>257394.65378702851</v>
      </c>
      <c r="Z69" s="42" t="str">
        <f t="shared" si="15"/>
        <v/>
      </c>
    </row>
    <row r="70" spans="2:26" x14ac:dyDescent="0.2">
      <c r="B70" s="26">
        <f t="shared" si="16"/>
        <v>41</v>
      </c>
      <c r="D70" s="1" t="s">
        <v>110</v>
      </c>
      <c r="F70" s="35">
        <f t="shared" si="11"/>
        <v>68466.485990000001</v>
      </c>
      <c r="H70" s="35"/>
      <c r="K70" s="29">
        <v>0</v>
      </c>
      <c r="L70" s="35">
        <f t="shared" si="17"/>
        <v>68466.485990000001</v>
      </c>
      <c r="N70" s="19"/>
      <c r="O70" s="29">
        <v>0</v>
      </c>
      <c r="P70" s="17">
        <f t="shared" si="12"/>
        <v>0</v>
      </c>
      <c r="R70" s="17">
        <f t="shared" si="12"/>
        <v>68466.485990000001</v>
      </c>
      <c r="S70" s="17"/>
      <c r="T70" s="17">
        <f t="shared" si="13"/>
        <v>0</v>
      </c>
      <c r="U70" s="17"/>
      <c r="V70" s="17">
        <f t="shared" si="14"/>
        <v>0</v>
      </c>
      <c r="X70" s="17">
        <f t="shared" si="18"/>
        <v>68466.485990000001</v>
      </c>
      <c r="Z70" s="42" t="str">
        <f t="shared" si="15"/>
        <v/>
      </c>
    </row>
    <row r="71" spans="2:26" x14ac:dyDescent="0.2">
      <c r="B71" s="26">
        <f t="shared" si="16"/>
        <v>42</v>
      </c>
      <c r="D71" s="1" t="s">
        <v>111</v>
      </c>
      <c r="F71" s="35">
        <f t="shared" si="11"/>
        <v>3496978.1869334034</v>
      </c>
      <c r="H71" s="35"/>
      <c r="K71" s="29">
        <v>0</v>
      </c>
      <c r="L71" s="35">
        <f t="shared" si="17"/>
        <v>3496978.1869334034</v>
      </c>
      <c r="N71" s="19"/>
      <c r="O71" s="29">
        <v>0</v>
      </c>
      <c r="P71" s="17">
        <f t="shared" si="12"/>
        <v>0</v>
      </c>
      <c r="R71" s="17">
        <f t="shared" si="12"/>
        <v>0</v>
      </c>
      <c r="S71" s="17"/>
      <c r="T71" s="17">
        <f t="shared" si="13"/>
        <v>0</v>
      </c>
      <c r="U71" s="17"/>
      <c r="V71" s="17">
        <f t="shared" si="14"/>
        <v>3496978.1869334034</v>
      </c>
      <c r="X71" s="17">
        <f t="shared" si="18"/>
        <v>3496978.1869334034</v>
      </c>
      <c r="Z71" s="42" t="str">
        <f t="shared" si="15"/>
        <v/>
      </c>
    </row>
    <row r="72" spans="2:26" x14ac:dyDescent="0.2">
      <c r="B72" s="26">
        <f t="shared" si="16"/>
        <v>43</v>
      </c>
      <c r="D72" s="1" t="s">
        <v>113</v>
      </c>
      <c r="F72" s="35">
        <f t="shared" si="11"/>
        <v>1029780.7535093786</v>
      </c>
      <c r="H72" s="35"/>
      <c r="K72" s="29">
        <v>0</v>
      </c>
      <c r="L72" s="35">
        <f t="shared" si="17"/>
        <v>1029780.7535093786</v>
      </c>
      <c r="N72" s="19"/>
      <c r="O72" s="29">
        <v>0</v>
      </c>
      <c r="P72" s="17">
        <f t="shared" si="12"/>
        <v>0</v>
      </c>
      <c r="R72" s="17">
        <f t="shared" si="12"/>
        <v>0</v>
      </c>
      <c r="S72" s="17"/>
      <c r="T72" s="17">
        <f t="shared" si="13"/>
        <v>0</v>
      </c>
      <c r="U72" s="17"/>
      <c r="V72" s="17">
        <f t="shared" si="14"/>
        <v>1029780.7535093786</v>
      </c>
      <c r="X72" s="17">
        <f t="shared" si="18"/>
        <v>1029780.7535093786</v>
      </c>
      <c r="Z72" s="42" t="str">
        <f t="shared" si="15"/>
        <v/>
      </c>
    </row>
    <row r="73" spans="2:26" x14ac:dyDescent="0.2">
      <c r="B73" s="26">
        <f>B72+1</f>
        <v>44</v>
      </c>
      <c r="D73" s="1" t="s">
        <v>114</v>
      </c>
      <c r="F73" s="35">
        <f t="shared" si="11"/>
        <v>253810.37950131294</v>
      </c>
      <c r="H73" s="35"/>
      <c r="K73" s="29">
        <v>0</v>
      </c>
      <c r="L73" s="35">
        <f t="shared" si="17"/>
        <v>253810.37950131294</v>
      </c>
      <c r="N73" s="19"/>
      <c r="O73" s="29">
        <v>0</v>
      </c>
      <c r="P73" s="17">
        <f t="shared" si="12"/>
        <v>0</v>
      </c>
      <c r="R73" s="17">
        <f t="shared" si="12"/>
        <v>0</v>
      </c>
      <c r="S73" s="17"/>
      <c r="T73" s="17">
        <f t="shared" si="13"/>
        <v>0</v>
      </c>
      <c r="U73" s="17"/>
      <c r="V73" s="17">
        <f t="shared" si="14"/>
        <v>253810.37950131294</v>
      </c>
      <c r="X73" s="17">
        <f t="shared" si="18"/>
        <v>253810.37950131294</v>
      </c>
      <c r="Z73" s="42" t="str">
        <f t="shared" si="15"/>
        <v/>
      </c>
    </row>
    <row r="74" spans="2:26" x14ac:dyDescent="0.2">
      <c r="B74" s="26">
        <f>B73+1</f>
        <v>45</v>
      </c>
      <c r="D74" s="1" t="s">
        <v>115</v>
      </c>
      <c r="F74" s="35">
        <f t="shared" si="11"/>
        <v>7182.6654800000015</v>
      </c>
      <c r="H74" s="35"/>
      <c r="K74" s="29">
        <v>0</v>
      </c>
      <c r="L74" s="35">
        <f t="shared" si="17"/>
        <v>7182.6654800000015</v>
      </c>
      <c r="N74" s="19"/>
      <c r="O74" s="29">
        <v>0</v>
      </c>
      <c r="P74" s="17">
        <f t="shared" si="12"/>
        <v>0</v>
      </c>
      <c r="R74" s="17">
        <f t="shared" si="12"/>
        <v>477.03131475162303</v>
      </c>
      <c r="S74" s="17"/>
      <c r="T74" s="17">
        <f t="shared" si="13"/>
        <v>4318.2255996879157</v>
      </c>
      <c r="U74" s="17"/>
      <c r="V74" s="17">
        <f t="shared" si="14"/>
        <v>2387.408565560464</v>
      </c>
      <c r="X74" s="17">
        <f t="shared" si="18"/>
        <v>7182.6654800000024</v>
      </c>
      <c r="Z74" s="42" t="str">
        <f t="shared" si="15"/>
        <v/>
      </c>
    </row>
    <row r="75" spans="2:26" x14ac:dyDescent="0.2">
      <c r="B75" s="26">
        <f t="shared" si="16"/>
        <v>46</v>
      </c>
      <c r="D75" s="1" t="s">
        <v>130</v>
      </c>
      <c r="F75" s="36">
        <f>SUM(F62:F74)</f>
        <v>14744945.66973339</v>
      </c>
      <c r="H75" s="36">
        <f>SUM(H62:H74)</f>
        <v>0</v>
      </c>
      <c r="L75" s="36">
        <f>SUM(L62:L74)</f>
        <v>14744945.66973339</v>
      </c>
      <c r="P75" s="37">
        <f>SUM(P62:P74)</f>
        <v>0</v>
      </c>
      <c r="Q75" s="158"/>
      <c r="R75" s="37">
        <f>SUM(R62:R74)</f>
        <v>659840.44189868239</v>
      </c>
      <c r="S75" s="38"/>
      <c r="T75" s="37">
        <f>SUM(T62:T74)</f>
        <v>2570860.9560909146</v>
      </c>
      <c r="U75" s="38"/>
      <c r="V75" s="37">
        <f>SUM(V62:V74)</f>
        <v>11514244.271743789</v>
      </c>
      <c r="X75" s="37">
        <f>SUM(X62:X74)</f>
        <v>14744945.66973339</v>
      </c>
      <c r="Z75" s="42" t="str">
        <f t="shared" si="15"/>
        <v/>
      </c>
    </row>
    <row r="76" spans="2:26" x14ac:dyDescent="0.2">
      <c r="X76" s="35"/>
      <c r="Z76" s="42" t="str">
        <f t="shared" si="15"/>
        <v/>
      </c>
    </row>
    <row r="77" spans="2:26" x14ac:dyDescent="0.2">
      <c r="B77" s="26">
        <f>B75+1</f>
        <v>47</v>
      </c>
      <c r="D77" s="1" t="s">
        <v>118</v>
      </c>
      <c r="F77" s="35">
        <f>F33+F55</f>
        <v>412080.8656664947</v>
      </c>
      <c r="H77" s="35"/>
      <c r="K77" s="29">
        <v>0</v>
      </c>
      <c r="L77" s="35">
        <f t="shared" ref="L77" si="19">F77-H77</f>
        <v>412080.8656664947</v>
      </c>
      <c r="N77" s="19"/>
      <c r="O77" s="29">
        <v>0</v>
      </c>
      <c r="P77" s="17">
        <f>P33+P55</f>
        <v>0</v>
      </c>
      <c r="R77" s="17">
        <f>R33+R55</f>
        <v>21591.256497628456</v>
      </c>
      <c r="S77" s="17"/>
      <c r="T77" s="17">
        <f>T33+T55</f>
        <v>50857.828612163146</v>
      </c>
      <c r="U77" s="17"/>
      <c r="V77" s="17">
        <f>V33+V55</f>
        <v>339631.78055670322</v>
      </c>
      <c r="W77" s="17"/>
      <c r="X77" s="17">
        <f>P77+R77+T77+V77</f>
        <v>412080.86566649482</v>
      </c>
      <c r="Z77" s="42" t="str">
        <f t="shared" si="15"/>
        <v/>
      </c>
    </row>
    <row r="78" spans="2:26" x14ac:dyDescent="0.2">
      <c r="X78" s="35"/>
      <c r="Z78" s="42" t="str">
        <f t="shared" si="15"/>
        <v/>
      </c>
    </row>
    <row r="79" spans="2:26" x14ac:dyDescent="0.2">
      <c r="B79" s="26">
        <f>B77+1</f>
        <v>48</v>
      </c>
      <c r="D79" s="1" t="s">
        <v>131</v>
      </c>
      <c r="F79" s="36">
        <f>F75+F77</f>
        <v>15157026.535399884</v>
      </c>
      <c r="H79" s="36">
        <f>H75+H77</f>
        <v>0</v>
      </c>
      <c r="L79" s="36">
        <f>L75+L77</f>
        <v>15157026.535399884</v>
      </c>
      <c r="P79" s="36">
        <f>P75+P77</f>
        <v>0</v>
      </c>
      <c r="Q79" s="239"/>
      <c r="R79" s="36">
        <f>R75+R77</f>
        <v>681431.69839631079</v>
      </c>
      <c r="S79" s="35"/>
      <c r="T79" s="36">
        <f>T75+T77</f>
        <v>2621718.7847030777</v>
      </c>
      <c r="U79" s="35"/>
      <c r="V79" s="36">
        <f>V75+V77</f>
        <v>11853876.052300492</v>
      </c>
      <c r="X79" s="36">
        <f>X75+X77</f>
        <v>15157026.535399886</v>
      </c>
      <c r="Z79" s="42" t="str">
        <f t="shared" si="15"/>
        <v/>
      </c>
    </row>
    <row r="80" spans="2:26" x14ac:dyDescent="0.2">
      <c r="D80" s="8"/>
      <c r="E80" s="11"/>
      <c r="F80" s="11"/>
      <c r="H80" s="11"/>
      <c r="L80" s="11"/>
      <c r="Z80" s="42" t="str">
        <f t="shared" si="15"/>
        <v/>
      </c>
    </row>
    <row r="81" spans="2:26" x14ac:dyDescent="0.2">
      <c r="F81" s="35"/>
      <c r="Z81" s="42" t="str">
        <f t="shared" si="15"/>
        <v/>
      </c>
    </row>
    <row r="82" spans="2:26" x14ac:dyDescent="0.2">
      <c r="D82" s="8" t="s">
        <v>132</v>
      </c>
      <c r="E82" s="34"/>
      <c r="F82" s="34"/>
      <c r="H82" s="34"/>
      <c r="L82" s="34"/>
      <c r="Z82" s="42" t="str">
        <f t="shared" si="15"/>
        <v/>
      </c>
    </row>
    <row r="83" spans="2:26" x14ac:dyDescent="0.2">
      <c r="Z83" s="42" t="str">
        <f t="shared" si="15"/>
        <v/>
      </c>
    </row>
    <row r="84" spans="2:26" x14ac:dyDescent="0.2">
      <c r="B84" s="26">
        <f>B79+1</f>
        <v>49</v>
      </c>
      <c r="D84" s="1" t="s">
        <v>133</v>
      </c>
      <c r="F84" s="35">
        <v>106990.37774285467</v>
      </c>
      <c r="H84" s="35"/>
      <c r="K84" s="29">
        <v>0</v>
      </c>
      <c r="L84" s="35">
        <f t="shared" ref="L84:L88" si="20">F84-H84</f>
        <v>106990.37774285467</v>
      </c>
      <c r="N84" s="19" t="s">
        <v>134</v>
      </c>
      <c r="O84" s="29">
        <v>81</v>
      </c>
      <c r="P84" s="17">
        <v>0</v>
      </c>
      <c r="R84" s="17">
        <v>4345.1165095733522</v>
      </c>
      <c r="S84" s="17"/>
      <c r="T84" s="17">
        <v>18568.37524808753</v>
      </c>
      <c r="U84" s="17"/>
      <c r="V84" s="17">
        <v>84076.885985193789</v>
      </c>
      <c r="X84" s="17">
        <f t="shared" ref="X84:X88" si="21">P84+R84+T84+V84</f>
        <v>106990.37774285467</v>
      </c>
      <c r="Z84" s="42" t="str">
        <f t="shared" si="15"/>
        <v/>
      </c>
    </row>
    <row r="85" spans="2:26" x14ac:dyDescent="0.2">
      <c r="B85" s="26">
        <f>B84+1</f>
        <v>50</v>
      </c>
      <c r="D85" s="1" t="s">
        <v>135</v>
      </c>
      <c r="F85" s="35">
        <v>-5076.4162604167295</v>
      </c>
      <c r="H85" s="35"/>
      <c r="K85" s="29">
        <v>0</v>
      </c>
      <c r="L85" s="35">
        <f t="shared" si="20"/>
        <v>-5076.4162604167295</v>
      </c>
      <c r="N85" s="19" t="s">
        <v>134</v>
      </c>
      <c r="O85" s="29">
        <v>81</v>
      </c>
      <c r="P85" s="17">
        <v>0</v>
      </c>
      <c r="R85" s="17">
        <v>-206.16452215560537</v>
      </c>
      <c r="S85" s="17"/>
      <c r="T85" s="17">
        <v>-881.02130329384931</v>
      </c>
      <c r="U85" s="17"/>
      <c r="V85" s="17">
        <v>-3989.230434967275</v>
      </c>
      <c r="X85" s="17">
        <f t="shared" si="21"/>
        <v>-5076.4162604167295</v>
      </c>
      <c r="Z85" s="42" t="str">
        <f t="shared" si="15"/>
        <v/>
      </c>
    </row>
    <row r="86" spans="2:26" x14ac:dyDescent="0.2">
      <c r="B86" s="26">
        <f t="shared" ref="B86:B89" si="22">B85+1</f>
        <v>51</v>
      </c>
      <c r="D86" s="1" t="s">
        <v>136</v>
      </c>
      <c r="F86" s="35">
        <v>-60186.114249104641</v>
      </c>
      <c r="H86" s="35"/>
      <c r="K86" s="29">
        <v>0</v>
      </c>
      <c r="L86" s="35">
        <f t="shared" si="20"/>
        <v>-60186.114249104641</v>
      </c>
      <c r="N86" s="19" t="s">
        <v>134</v>
      </c>
      <c r="O86" s="29">
        <v>81</v>
      </c>
      <c r="P86" s="17">
        <v>0</v>
      </c>
      <c r="R86" s="17">
        <v>-2444.2915726439505</v>
      </c>
      <c r="S86" s="17"/>
      <c r="T86" s="17">
        <v>-10445.409930111951</v>
      </c>
      <c r="U86" s="17"/>
      <c r="V86" s="17">
        <v>-47296.412746348738</v>
      </c>
      <c r="X86" s="17">
        <f t="shared" si="21"/>
        <v>-60186.114249104641</v>
      </c>
      <c r="Z86" s="42" t="str">
        <f t="shared" si="15"/>
        <v/>
      </c>
    </row>
    <row r="87" spans="2:26" x14ac:dyDescent="0.2">
      <c r="B87" s="26">
        <f t="shared" si="22"/>
        <v>52</v>
      </c>
      <c r="D87" s="1" t="s">
        <v>137</v>
      </c>
      <c r="F87" s="35">
        <v>450894.64997650369</v>
      </c>
      <c r="H87" s="35"/>
      <c r="K87" s="29">
        <v>0</v>
      </c>
      <c r="L87" s="35">
        <f t="shared" si="20"/>
        <v>450894.64997650369</v>
      </c>
      <c r="N87" s="19" t="s">
        <v>108</v>
      </c>
      <c r="O87" s="29">
        <v>99</v>
      </c>
      <c r="P87" s="17">
        <v>0</v>
      </c>
      <c r="R87" s="17">
        <v>450894.64997650369</v>
      </c>
      <c r="S87" s="17"/>
      <c r="T87" s="17">
        <v>0</v>
      </c>
      <c r="U87" s="17"/>
      <c r="V87" s="17">
        <v>0</v>
      </c>
      <c r="X87" s="17">
        <f t="shared" si="21"/>
        <v>450894.64997650369</v>
      </c>
      <c r="Z87" s="42" t="str">
        <f t="shared" si="15"/>
        <v/>
      </c>
    </row>
    <row r="88" spans="2:26" x14ac:dyDescent="0.2">
      <c r="B88" s="26">
        <f t="shared" si="22"/>
        <v>53</v>
      </c>
      <c r="D88" s="1" t="s">
        <v>138</v>
      </c>
      <c r="F88" s="35">
        <v>-130400</v>
      </c>
      <c r="H88" s="35"/>
      <c r="K88" s="29">
        <v>0</v>
      </c>
      <c r="L88" s="35">
        <f t="shared" si="20"/>
        <v>-130400</v>
      </c>
      <c r="N88" s="19" t="s">
        <v>134</v>
      </c>
      <c r="O88" s="29">
        <v>81</v>
      </c>
      <c r="P88" s="17">
        <v>0</v>
      </c>
      <c r="R88" s="17">
        <v>-5295.833184271617</v>
      </c>
      <c r="S88" s="17"/>
      <c r="T88" s="17">
        <v>-22631.15789879825</v>
      </c>
      <c r="U88" s="17"/>
      <c r="V88" s="17">
        <v>-102473.00891693014</v>
      </c>
      <c r="X88" s="17">
        <f t="shared" si="21"/>
        <v>-130400</v>
      </c>
      <c r="Z88" s="42" t="str">
        <f t="shared" si="15"/>
        <v/>
      </c>
    </row>
    <row r="89" spans="2:26" x14ac:dyDescent="0.2">
      <c r="B89" s="26">
        <f t="shared" si="22"/>
        <v>54</v>
      </c>
      <c r="D89" s="1" t="s">
        <v>139</v>
      </c>
      <c r="F89" s="36">
        <f>SUM(F84:F88)</f>
        <v>362222.49720983696</v>
      </c>
      <c r="H89" s="36">
        <f>SUM(H84:H88)</f>
        <v>0</v>
      </c>
      <c r="L89" s="36">
        <f>SUM(L84:L88)</f>
        <v>362222.49720983696</v>
      </c>
      <c r="P89" s="37">
        <f>SUM(P84:P88)</f>
        <v>0</v>
      </c>
      <c r="Q89" s="38"/>
      <c r="R89" s="37">
        <f>SUM(R84:R88)</f>
        <v>447293.47720700584</v>
      </c>
      <c r="S89" s="38"/>
      <c r="T89" s="37">
        <f>SUM(T84:T88)</f>
        <v>-15389.21388411652</v>
      </c>
      <c r="U89" s="38"/>
      <c r="V89" s="37">
        <f>SUM(V84:V88)</f>
        <v>-69681.766113052363</v>
      </c>
      <c r="W89" s="35"/>
      <c r="X89" s="37">
        <f>SUM(X84:X88)</f>
        <v>362222.49720983696</v>
      </c>
      <c r="Z89" s="42" t="str">
        <f t="shared" si="15"/>
        <v/>
      </c>
    </row>
    <row r="90" spans="2:26" x14ac:dyDescent="0.2">
      <c r="Z90" s="42" t="str">
        <f t="shared" si="15"/>
        <v/>
      </c>
    </row>
    <row r="91" spans="2:26" x14ac:dyDescent="0.2">
      <c r="Z91" s="42" t="str">
        <f t="shared" si="15"/>
        <v/>
      </c>
    </row>
    <row r="92" spans="2:26" x14ac:dyDescent="0.2">
      <c r="B92" s="26">
        <f>B89+1</f>
        <v>55</v>
      </c>
      <c r="D92" s="1" t="s">
        <v>140</v>
      </c>
      <c r="F92" s="36">
        <f>F79+F89</f>
        <v>15519249.032609722</v>
      </c>
      <c r="H92" s="36">
        <f>H79+H89</f>
        <v>0</v>
      </c>
      <c r="L92" s="36">
        <f>L79+L89</f>
        <v>15519249.032609722</v>
      </c>
      <c r="P92" s="36">
        <f>P79+P89</f>
        <v>0</v>
      </c>
      <c r="Q92" s="239"/>
      <c r="R92" s="36">
        <f>R79+R89</f>
        <v>1128725.1756033166</v>
      </c>
      <c r="S92" s="35"/>
      <c r="T92" s="36">
        <f>T79+T89</f>
        <v>2606329.5708189611</v>
      </c>
      <c r="U92" s="35"/>
      <c r="V92" s="36">
        <f>V79+V89</f>
        <v>11784194.28618744</v>
      </c>
      <c r="W92" s="35"/>
      <c r="X92" s="36">
        <f>X79+X89</f>
        <v>15519249.032609724</v>
      </c>
      <c r="Z92" s="42" t="str">
        <f t="shared" si="15"/>
        <v/>
      </c>
    </row>
    <row r="93" spans="2:26" x14ac:dyDescent="0.2">
      <c r="F93" s="240"/>
      <c r="Z93" s="42" t="str">
        <f t="shared" si="15"/>
        <v/>
      </c>
    </row>
    <row r="94" spans="2:26" x14ac:dyDescent="0.2">
      <c r="Z94" s="42" t="str">
        <f t="shared" si="15"/>
        <v/>
      </c>
    </row>
    <row r="95" spans="2:26" x14ac:dyDescent="0.2">
      <c r="B95" s="26">
        <f>B92+1</f>
        <v>56</v>
      </c>
      <c r="D95" s="1" t="s">
        <v>141</v>
      </c>
      <c r="F95" s="118">
        <v>6.0821321807016528E-2</v>
      </c>
      <c r="H95" s="164"/>
      <c r="L95" s="118">
        <f>F95</f>
        <v>6.0821321807016528E-2</v>
      </c>
      <c r="P95" s="118">
        <f>$F$95</f>
        <v>6.0821321807016528E-2</v>
      </c>
      <c r="Q95" s="119"/>
      <c r="R95" s="118">
        <f>$F$95</f>
        <v>6.0821321807016528E-2</v>
      </c>
      <c r="S95" s="119"/>
      <c r="T95" s="118">
        <f>$F$95</f>
        <v>6.0821321807016528E-2</v>
      </c>
      <c r="U95" s="119"/>
      <c r="V95" s="118">
        <f>$F$95</f>
        <v>6.0821321807016528E-2</v>
      </c>
      <c r="X95" s="118">
        <f>$F$95</f>
        <v>6.0821321807016528E-2</v>
      </c>
      <c r="Z95" s="42" t="str">
        <f>IF(ROUND(F95,4)=ROUND(X95,4), "", "check")</f>
        <v/>
      </c>
    </row>
    <row r="96" spans="2:26" x14ac:dyDescent="0.2">
      <c r="Z96" s="42" t="str">
        <f t="shared" si="15"/>
        <v/>
      </c>
    </row>
    <row r="97" spans="2:26" x14ac:dyDescent="0.2">
      <c r="B97" s="26">
        <f>B95+1</f>
        <v>57</v>
      </c>
      <c r="D97" s="1" t="s">
        <v>142</v>
      </c>
      <c r="F97" s="36">
        <f>F92*F95</f>
        <v>943901.23961558577</v>
      </c>
      <c r="H97" s="36"/>
      <c r="L97" s="36">
        <f>L92*L95</f>
        <v>943901.23961558577</v>
      </c>
      <c r="P97" s="36">
        <f>P92*P95</f>
        <v>0</v>
      </c>
      <c r="R97" s="36">
        <f>R92*R95</f>
        <v>68650.557137050564</v>
      </c>
      <c r="T97" s="36">
        <f>T92*T95</f>
        <v>158520.4095619233</v>
      </c>
      <c r="V97" s="36">
        <f>V92*V95</f>
        <v>716730.27291661175</v>
      </c>
      <c r="X97" s="37">
        <f t="shared" ref="X97" si="23">P97+R97+T97+V97</f>
        <v>943901.23961558565</v>
      </c>
      <c r="Z97" s="42" t="str">
        <f t="shared" si="15"/>
        <v/>
      </c>
    </row>
    <row r="98" spans="2:26" x14ac:dyDescent="0.2">
      <c r="F98" s="35"/>
      <c r="H98" s="35"/>
      <c r="L98" s="35"/>
      <c r="P98" s="35"/>
      <c r="R98" s="35"/>
      <c r="T98" s="35"/>
      <c r="V98" s="35"/>
      <c r="X98" s="241"/>
      <c r="Z98" s="42" t="str">
        <f t="shared" si="15"/>
        <v/>
      </c>
    </row>
    <row r="99" spans="2:26" x14ac:dyDescent="0.2">
      <c r="F99" s="35"/>
      <c r="H99" s="35"/>
      <c r="L99" s="35"/>
      <c r="P99" s="35"/>
      <c r="R99" s="35"/>
      <c r="T99" s="35"/>
      <c r="V99" s="35"/>
      <c r="X99" s="241"/>
      <c r="Z99" s="42" t="str">
        <f t="shared" si="15"/>
        <v/>
      </c>
    </row>
    <row r="100" spans="2:26" x14ac:dyDescent="0.2">
      <c r="D100" s="8" t="s">
        <v>21</v>
      </c>
      <c r="Z100" s="42" t="str">
        <f t="shared" si="15"/>
        <v/>
      </c>
    </row>
    <row r="101" spans="2:26" x14ac:dyDescent="0.2">
      <c r="Z101" s="42" t="str">
        <f t="shared" si="15"/>
        <v/>
      </c>
    </row>
    <row r="102" spans="2:26" x14ac:dyDescent="0.2">
      <c r="B102" s="26">
        <f>B97+1</f>
        <v>58</v>
      </c>
      <c r="D102" s="1" t="s">
        <v>143</v>
      </c>
      <c r="F102" s="35">
        <v>672899.26923475764</v>
      </c>
      <c r="H102" s="35"/>
      <c r="K102" s="29">
        <v>0</v>
      </c>
      <c r="L102" s="35">
        <f>F102-H102</f>
        <v>672899.26923475764</v>
      </c>
      <c r="N102" s="19" t="s">
        <v>144</v>
      </c>
      <c r="O102" s="29">
        <v>33</v>
      </c>
      <c r="P102" s="17">
        <v>0</v>
      </c>
      <c r="R102" s="17">
        <v>24853.346732706683</v>
      </c>
      <c r="S102" s="17"/>
      <c r="T102" s="17">
        <v>82421.141572556502</v>
      </c>
      <c r="U102" s="17"/>
      <c r="V102" s="17">
        <v>565624.78092949442</v>
      </c>
      <c r="X102" s="17">
        <f t="shared" ref="X102:X103" si="24">P102+R102+T102+V102</f>
        <v>672899.26923475764</v>
      </c>
      <c r="Z102" s="42" t="str">
        <f t="shared" si="15"/>
        <v/>
      </c>
    </row>
    <row r="103" spans="2:26" x14ac:dyDescent="0.2">
      <c r="B103" s="26">
        <f>B102+1</f>
        <v>59</v>
      </c>
      <c r="D103" s="1" t="s">
        <v>118</v>
      </c>
      <c r="F103" s="35">
        <v>57300.730764952459</v>
      </c>
      <c r="H103" s="35"/>
      <c r="K103" s="29">
        <v>0</v>
      </c>
      <c r="L103" s="35">
        <f>F103-H103</f>
        <v>57300.730764952459</v>
      </c>
      <c r="N103" s="19" t="s">
        <v>119</v>
      </c>
      <c r="O103" s="29">
        <v>45</v>
      </c>
      <c r="P103" s="17">
        <v>0</v>
      </c>
      <c r="R103" s="17">
        <v>3002.3106592115464</v>
      </c>
      <c r="S103" s="17"/>
      <c r="T103" s="17">
        <v>7071.8904647083737</v>
      </c>
      <c r="U103" s="17"/>
      <c r="V103" s="17">
        <v>47226.529641032546</v>
      </c>
      <c r="X103" s="17">
        <f t="shared" si="24"/>
        <v>57300.730764952466</v>
      </c>
      <c r="Z103" s="42" t="str">
        <f t="shared" si="15"/>
        <v/>
      </c>
    </row>
    <row r="104" spans="2:26" x14ac:dyDescent="0.2">
      <c r="B104" s="26">
        <f>B103+1</f>
        <v>60</v>
      </c>
      <c r="D104" s="1" t="s">
        <v>145</v>
      </c>
      <c r="F104" s="36">
        <f>SUM(F102:F103)</f>
        <v>730199.99999971013</v>
      </c>
      <c r="H104" s="36">
        <f>SUM(H102:H103)</f>
        <v>0</v>
      </c>
      <c r="L104" s="36">
        <f>SUM(L102:L103)</f>
        <v>730199.99999971013</v>
      </c>
      <c r="P104" s="37">
        <f>SUM(P102:P103)</f>
        <v>0</v>
      </c>
      <c r="R104" s="37">
        <f>SUM(R102:R103)</f>
        <v>27855.65739191823</v>
      </c>
      <c r="T104" s="37">
        <f>SUM(T102:T103)</f>
        <v>89493.032037264871</v>
      </c>
      <c r="V104" s="37">
        <f>SUM(V102:V103)</f>
        <v>612851.31057052698</v>
      </c>
      <c r="X104" s="37">
        <f>SUM(X102:X103)</f>
        <v>730199.99999971013</v>
      </c>
      <c r="Z104" s="42" t="str">
        <f t="shared" si="15"/>
        <v/>
      </c>
    </row>
    <row r="105" spans="2:26" x14ac:dyDescent="0.2">
      <c r="Z105" s="42" t="str">
        <f t="shared" si="15"/>
        <v/>
      </c>
    </row>
    <row r="106" spans="2:26" x14ac:dyDescent="0.2">
      <c r="D106" s="8" t="s">
        <v>146</v>
      </c>
      <c r="F106" s="35"/>
      <c r="H106" s="35"/>
      <c r="L106" s="35"/>
      <c r="P106" s="35"/>
      <c r="R106" s="35"/>
      <c r="T106" s="35"/>
      <c r="V106" s="35"/>
      <c r="X106" s="241"/>
      <c r="Z106" s="42" t="str">
        <f t="shared" si="15"/>
        <v/>
      </c>
    </row>
    <row r="107" spans="2:26" x14ac:dyDescent="0.2">
      <c r="F107" s="35"/>
      <c r="H107" s="35"/>
      <c r="L107" s="35"/>
      <c r="P107" s="35"/>
      <c r="R107" s="35"/>
      <c r="T107" s="35"/>
      <c r="V107" s="35"/>
      <c r="X107" s="241"/>
      <c r="Z107" s="42" t="str">
        <f t="shared" si="15"/>
        <v/>
      </c>
    </row>
    <row r="108" spans="2:26" x14ac:dyDescent="0.2">
      <c r="B108" s="26">
        <f>B104+1</f>
        <v>61</v>
      </c>
      <c r="D108" s="1" t="s">
        <v>147</v>
      </c>
      <c r="F108" s="35">
        <v>121807.67104598368</v>
      </c>
      <c r="H108" s="35"/>
      <c r="K108" s="29">
        <v>0</v>
      </c>
      <c r="L108" s="35">
        <f>F108-H108</f>
        <v>121807.67104598368</v>
      </c>
      <c r="N108" s="19" t="s">
        <v>148</v>
      </c>
      <c r="O108" s="29">
        <v>93</v>
      </c>
      <c r="P108" s="17">
        <v>0</v>
      </c>
      <c r="R108" s="17">
        <v>8859.1519217401892</v>
      </c>
      <c r="S108" s="17"/>
      <c r="T108" s="17">
        <v>20456.591316541941</v>
      </c>
      <c r="U108" s="17"/>
      <c r="V108" s="17">
        <v>92491.927807701548</v>
      </c>
      <c r="X108" s="17">
        <f>P108+R108+T108+V108</f>
        <v>121807.67104598368</v>
      </c>
      <c r="Z108" s="42" t="str">
        <f t="shared" si="15"/>
        <v/>
      </c>
    </row>
    <row r="109" spans="2:26" x14ac:dyDescent="0.2">
      <c r="B109" s="26">
        <f>B108+1</f>
        <v>62</v>
      </c>
      <c r="D109" s="1" t="s">
        <v>149</v>
      </c>
      <c r="F109" s="35">
        <v>125582.50292039152</v>
      </c>
      <c r="H109" s="35"/>
      <c r="K109" s="29">
        <v>0</v>
      </c>
      <c r="L109" s="35">
        <f>F109-H109</f>
        <v>125582.50292039152</v>
      </c>
      <c r="N109" s="19" t="s">
        <v>150</v>
      </c>
      <c r="O109" s="29">
        <v>90</v>
      </c>
      <c r="P109" s="17">
        <v>0</v>
      </c>
      <c r="R109" s="17">
        <v>4332.8583914291694</v>
      </c>
      <c r="S109" s="17"/>
      <c r="T109" s="17">
        <v>25970.862333656336</v>
      </c>
      <c r="U109" s="17"/>
      <c r="V109" s="17">
        <v>95278.782195306019</v>
      </c>
      <c r="W109" s="242"/>
      <c r="X109" s="17">
        <f>P109+R109+T109+V109</f>
        <v>125582.50292039153</v>
      </c>
      <c r="Z109" s="42" t="str">
        <f t="shared" si="15"/>
        <v/>
      </c>
    </row>
    <row r="110" spans="2:26" x14ac:dyDescent="0.2">
      <c r="B110" s="26">
        <f>B109+1</f>
        <v>63</v>
      </c>
      <c r="D110" s="1" t="s">
        <v>151</v>
      </c>
      <c r="F110" s="36">
        <f>SUM(F108:F109)</f>
        <v>247390.17396637518</v>
      </c>
      <c r="H110" s="36">
        <f>SUM(H108:H109)</f>
        <v>0</v>
      </c>
      <c r="L110" s="36">
        <f>SUM(L108:L109)</f>
        <v>247390.17396637518</v>
      </c>
      <c r="P110" s="37">
        <f>SUM(P108:P109)</f>
        <v>0</v>
      </c>
      <c r="R110" s="37">
        <f>SUM(R108:R109)</f>
        <v>13192.010313169358</v>
      </c>
      <c r="T110" s="37">
        <f>SUM(T108:T109)</f>
        <v>46427.45365019828</v>
      </c>
      <c r="V110" s="37">
        <f>SUM(V108:V109)</f>
        <v>187770.71000300755</v>
      </c>
      <c r="X110" s="37">
        <f>SUM(X108:X109)</f>
        <v>247390.17396637521</v>
      </c>
      <c r="Z110" s="42" t="str">
        <f t="shared" si="15"/>
        <v/>
      </c>
    </row>
    <row r="111" spans="2:26" x14ac:dyDescent="0.2">
      <c r="Z111" s="42" t="str">
        <f t="shared" si="15"/>
        <v/>
      </c>
    </row>
    <row r="112" spans="2:26" x14ac:dyDescent="0.2">
      <c r="Z112" s="42" t="str">
        <f t="shared" si="15"/>
        <v/>
      </c>
    </row>
    <row r="113" spans="2:26" x14ac:dyDescent="0.2">
      <c r="D113" s="8" t="s">
        <v>152</v>
      </c>
      <c r="Z113" s="42" t="str">
        <f t="shared" si="15"/>
        <v/>
      </c>
    </row>
    <row r="114" spans="2:26" x14ac:dyDescent="0.2">
      <c r="F114" s="35"/>
      <c r="Z114" s="42" t="str">
        <f t="shared" si="15"/>
        <v/>
      </c>
    </row>
    <row r="115" spans="2:26" x14ac:dyDescent="0.2">
      <c r="D115" s="1" t="s">
        <v>8</v>
      </c>
      <c r="Z115" s="42" t="str">
        <f t="shared" si="15"/>
        <v/>
      </c>
    </row>
    <row r="116" spans="2:26" x14ac:dyDescent="0.2">
      <c r="B116" s="26">
        <f>B110+1</f>
        <v>64</v>
      </c>
      <c r="D116" s="12" t="s">
        <v>153</v>
      </c>
      <c r="F116" s="17">
        <v>2247538.0139059885</v>
      </c>
      <c r="H116" s="17"/>
      <c r="K116" s="29">
        <v>0</v>
      </c>
      <c r="L116" s="35">
        <f t="shared" ref="L116:L159" si="25">F116-H116</f>
        <v>2247538.0139059885</v>
      </c>
      <c r="N116" s="19" t="s">
        <v>154</v>
      </c>
      <c r="O116" s="29">
        <v>39</v>
      </c>
      <c r="P116" s="17">
        <v>2247538.0139059885</v>
      </c>
      <c r="R116" s="17">
        <v>0</v>
      </c>
      <c r="S116" s="17"/>
      <c r="T116" s="17">
        <v>0</v>
      </c>
      <c r="U116" s="17"/>
      <c r="V116" s="17">
        <v>0</v>
      </c>
      <c r="X116" s="17">
        <f t="shared" ref="X116:X131" si="26">P116+R116+T116+V116</f>
        <v>2247538.0139059885</v>
      </c>
      <c r="Z116" s="42" t="str">
        <f t="shared" si="15"/>
        <v/>
      </c>
    </row>
    <row r="117" spans="2:26" x14ac:dyDescent="0.2">
      <c r="B117" s="26">
        <f t="shared" ref="B117:B122" si="27">B116+1</f>
        <v>65</v>
      </c>
      <c r="D117" s="12" t="s">
        <v>155</v>
      </c>
      <c r="F117" s="17">
        <v>24266.29553468162</v>
      </c>
      <c r="H117" s="17"/>
      <c r="K117" s="29">
        <v>0</v>
      </c>
      <c r="L117" s="35">
        <f t="shared" si="25"/>
        <v>24266.29553468162</v>
      </c>
      <c r="N117" s="19" t="s">
        <v>156</v>
      </c>
      <c r="O117" s="29">
        <v>21</v>
      </c>
      <c r="P117" s="17">
        <v>0</v>
      </c>
      <c r="R117" s="17">
        <v>5732.3451488280325</v>
      </c>
      <c r="S117" s="17"/>
      <c r="T117" s="17">
        <v>18533.95038585359</v>
      </c>
      <c r="U117" s="17"/>
      <c r="V117" s="17">
        <v>0</v>
      </c>
      <c r="X117" s="17">
        <f t="shared" si="26"/>
        <v>24266.295534681623</v>
      </c>
      <c r="Z117" s="42" t="str">
        <f t="shared" si="15"/>
        <v/>
      </c>
    </row>
    <row r="118" spans="2:26" x14ac:dyDescent="0.2">
      <c r="B118" s="26">
        <f t="shared" si="27"/>
        <v>66</v>
      </c>
      <c r="D118" s="12" t="s">
        <v>157</v>
      </c>
      <c r="F118" s="17">
        <v>34752.348132451392</v>
      </c>
      <c r="H118" s="17"/>
      <c r="K118" s="29">
        <v>0</v>
      </c>
      <c r="L118" s="35">
        <f t="shared" si="25"/>
        <v>34752.348132451392</v>
      </c>
      <c r="N118" s="19" t="s">
        <v>158</v>
      </c>
      <c r="O118" s="29">
        <v>111</v>
      </c>
      <c r="P118" s="17">
        <v>0</v>
      </c>
      <c r="R118" s="17">
        <v>7509.5133219631934</v>
      </c>
      <c r="S118" s="17"/>
      <c r="T118" s="17">
        <v>10628.242000188779</v>
      </c>
      <c r="U118" s="17"/>
      <c r="V118" s="17">
        <v>16614.592810299422</v>
      </c>
      <c r="X118" s="17">
        <f t="shared" si="26"/>
        <v>34752.348132451392</v>
      </c>
      <c r="Z118" s="42" t="str">
        <f t="shared" si="15"/>
        <v/>
      </c>
    </row>
    <row r="119" spans="2:26" x14ac:dyDescent="0.2">
      <c r="B119" s="26">
        <f t="shared" si="27"/>
        <v>67</v>
      </c>
      <c r="D119" s="12" t="s">
        <v>159</v>
      </c>
      <c r="F119" s="17">
        <v>2669.6763905361131</v>
      </c>
      <c r="H119" s="17"/>
      <c r="K119" s="29">
        <v>0</v>
      </c>
      <c r="L119" s="35">
        <f t="shared" si="25"/>
        <v>2669.6763905361131</v>
      </c>
      <c r="N119" s="19" t="s">
        <v>160</v>
      </c>
      <c r="O119" s="29">
        <v>87</v>
      </c>
      <c r="P119" s="17">
        <v>0</v>
      </c>
      <c r="R119" s="17">
        <v>192.8819400195122</v>
      </c>
      <c r="S119" s="17"/>
      <c r="T119" s="17">
        <v>751.50387464030882</v>
      </c>
      <c r="U119" s="17"/>
      <c r="V119" s="17">
        <v>1725.290575876292</v>
      </c>
      <c r="X119" s="17">
        <f t="shared" si="26"/>
        <v>2669.6763905361131</v>
      </c>
      <c r="Z119" s="42"/>
    </row>
    <row r="120" spans="2:26" x14ac:dyDescent="0.2">
      <c r="B120" s="26">
        <f t="shared" si="27"/>
        <v>68</v>
      </c>
      <c r="D120" s="12" t="s">
        <v>161</v>
      </c>
      <c r="F120" s="17">
        <v>13946.739835347375</v>
      </c>
      <c r="H120" s="17"/>
      <c r="K120" s="29">
        <v>0</v>
      </c>
      <c r="L120" s="35">
        <f t="shared" si="25"/>
        <v>13946.739835347375</v>
      </c>
      <c r="N120" s="19" t="s">
        <v>108</v>
      </c>
      <c r="O120" s="29">
        <v>99</v>
      </c>
      <c r="P120" s="17">
        <v>0</v>
      </c>
      <c r="R120" s="17">
        <v>13946.739835347375</v>
      </c>
      <c r="S120" s="17"/>
      <c r="T120" s="17">
        <v>0</v>
      </c>
      <c r="U120" s="17"/>
      <c r="V120" s="17">
        <v>0</v>
      </c>
      <c r="X120" s="17">
        <f t="shared" si="26"/>
        <v>13946.739835347375</v>
      </c>
      <c r="Z120" s="42" t="str">
        <f t="shared" si="15"/>
        <v/>
      </c>
    </row>
    <row r="121" spans="2:26" x14ac:dyDescent="0.2">
      <c r="B121" s="26">
        <f t="shared" si="27"/>
        <v>69</v>
      </c>
      <c r="D121" s="12" t="s">
        <v>162</v>
      </c>
      <c r="F121" s="17">
        <v>15221.404780000001</v>
      </c>
      <c r="H121" s="17"/>
      <c r="K121" s="29">
        <v>0</v>
      </c>
      <c r="L121" s="35">
        <f>F121-H121</f>
        <v>15221.404780000001</v>
      </c>
      <c r="N121" s="19" t="s">
        <v>163</v>
      </c>
      <c r="O121" s="29">
        <v>108</v>
      </c>
      <c r="P121" s="17">
        <v>0</v>
      </c>
      <c r="R121" s="17">
        <v>0</v>
      </c>
      <c r="S121" s="17"/>
      <c r="T121" s="17">
        <v>15221.404780000001</v>
      </c>
      <c r="U121" s="17"/>
      <c r="V121" s="17">
        <v>0</v>
      </c>
      <c r="X121" s="17">
        <f t="shared" si="26"/>
        <v>15221.404780000001</v>
      </c>
      <c r="Z121" s="42" t="str">
        <f t="shared" si="15"/>
        <v/>
      </c>
    </row>
    <row r="122" spans="2:26" x14ac:dyDescent="0.2">
      <c r="B122" s="26">
        <f t="shared" si="27"/>
        <v>70</v>
      </c>
      <c r="D122" s="12" t="s">
        <v>164</v>
      </c>
      <c r="F122" s="17">
        <v>12004.512029052725</v>
      </c>
      <c r="H122" s="17"/>
      <c r="K122" s="29">
        <v>0</v>
      </c>
      <c r="L122" s="35">
        <f t="shared" si="25"/>
        <v>12004.512029052725</v>
      </c>
      <c r="N122" s="19" t="s">
        <v>165</v>
      </c>
      <c r="O122" s="29">
        <v>51</v>
      </c>
      <c r="P122" s="17">
        <v>0</v>
      </c>
      <c r="R122" s="17">
        <v>0</v>
      </c>
      <c r="S122" s="17"/>
      <c r="T122" s="17">
        <v>1294.5219427863499</v>
      </c>
      <c r="U122" s="17"/>
      <c r="V122" s="17">
        <v>10709.990086266376</v>
      </c>
      <c r="X122" s="17">
        <f t="shared" si="26"/>
        <v>12004.512029052727</v>
      </c>
      <c r="Z122" s="42" t="str">
        <f t="shared" si="15"/>
        <v/>
      </c>
    </row>
    <row r="123" spans="2:26" x14ac:dyDescent="0.2">
      <c r="D123" s="1" t="s">
        <v>9</v>
      </c>
      <c r="Z123" s="42" t="str">
        <f t="shared" si="15"/>
        <v/>
      </c>
    </row>
    <row r="124" spans="2:26" x14ac:dyDescent="0.2">
      <c r="B124" s="26">
        <f>B122+1</f>
        <v>71</v>
      </c>
      <c r="D124" s="12" t="s">
        <v>166</v>
      </c>
      <c r="F124" s="17">
        <v>1640.1810497976596</v>
      </c>
      <c r="H124" s="17"/>
      <c r="K124" s="29">
        <v>0</v>
      </c>
      <c r="L124" s="35">
        <f t="shared" si="25"/>
        <v>1640.1810497976596</v>
      </c>
      <c r="N124" s="19" t="s">
        <v>108</v>
      </c>
      <c r="O124" s="29">
        <v>99</v>
      </c>
      <c r="P124" s="17">
        <v>0</v>
      </c>
      <c r="R124" s="17">
        <v>1640.1810497976596</v>
      </c>
      <c r="S124" s="17"/>
      <c r="T124" s="17">
        <v>0</v>
      </c>
      <c r="U124" s="17"/>
      <c r="V124" s="17">
        <v>0</v>
      </c>
      <c r="X124" s="17">
        <f t="shared" si="26"/>
        <v>1640.1810497976596</v>
      </c>
      <c r="Z124" s="42" t="str">
        <f t="shared" si="15"/>
        <v/>
      </c>
    </row>
    <row r="125" spans="2:26" x14ac:dyDescent="0.2">
      <c r="B125" s="26">
        <f t="shared" ref="B125:B131" si="28">B124+1</f>
        <v>72</v>
      </c>
      <c r="D125" s="12" t="s">
        <v>167</v>
      </c>
      <c r="F125" s="17">
        <v>17097.195056345034</v>
      </c>
      <c r="H125" s="17"/>
      <c r="K125" s="29">
        <v>0</v>
      </c>
      <c r="L125" s="35">
        <f t="shared" si="25"/>
        <v>17097.195056345034</v>
      </c>
      <c r="N125" s="19" t="s">
        <v>168</v>
      </c>
      <c r="O125" s="29">
        <v>96</v>
      </c>
      <c r="P125" s="17">
        <v>0</v>
      </c>
      <c r="R125" s="17">
        <v>14117.785878445757</v>
      </c>
      <c r="S125" s="17"/>
      <c r="T125" s="17">
        <v>2979.4091778992783</v>
      </c>
      <c r="U125" s="17"/>
      <c r="V125" s="17">
        <v>0</v>
      </c>
      <c r="X125" s="17">
        <f t="shared" si="26"/>
        <v>17097.195056345034</v>
      </c>
      <c r="Z125" s="42" t="str">
        <f t="shared" si="15"/>
        <v/>
      </c>
    </row>
    <row r="126" spans="2:26" x14ac:dyDescent="0.2">
      <c r="B126" s="26">
        <f t="shared" si="28"/>
        <v>73</v>
      </c>
      <c r="D126" s="12" t="s">
        <v>169</v>
      </c>
      <c r="F126" s="17">
        <v>1307.4095306239601</v>
      </c>
      <c r="H126" s="17"/>
      <c r="K126" s="29">
        <v>0</v>
      </c>
      <c r="L126" s="35">
        <f t="shared" si="25"/>
        <v>1307.4095306239601</v>
      </c>
      <c r="N126" s="19" t="s">
        <v>108</v>
      </c>
      <c r="O126" s="29">
        <v>99</v>
      </c>
      <c r="P126" s="17">
        <v>0</v>
      </c>
      <c r="R126" s="17">
        <v>1307.4095306239601</v>
      </c>
      <c r="S126" s="17"/>
      <c r="T126" s="17">
        <v>0</v>
      </c>
      <c r="U126" s="17"/>
      <c r="V126" s="17">
        <v>0</v>
      </c>
      <c r="X126" s="17">
        <f t="shared" si="26"/>
        <v>1307.4095306239601</v>
      </c>
      <c r="Z126" s="42" t="str">
        <f t="shared" si="15"/>
        <v/>
      </c>
    </row>
    <row r="127" spans="2:26" x14ac:dyDescent="0.2">
      <c r="B127" s="26">
        <f t="shared" si="28"/>
        <v>74</v>
      </c>
      <c r="D127" s="12" t="s">
        <v>170</v>
      </c>
      <c r="F127" s="17">
        <v>3787.5783081452309</v>
      </c>
      <c r="H127" s="17"/>
      <c r="K127" s="29">
        <v>0</v>
      </c>
      <c r="L127" s="35">
        <f t="shared" si="25"/>
        <v>3787.5783081452309</v>
      </c>
      <c r="N127" s="19" t="s">
        <v>171</v>
      </c>
      <c r="O127" s="29">
        <v>30</v>
      </c>
      <c r="P127" s="17">
        <v>0</v>
      </c>
      <c r="R127" s="17">
        <v>1489.5035949216872</v>
      </c>
      <c r="S127" s="17"/>
      <c r="T127" s="17">
        <v>2298.0747132235433</v>
      </c>
      <c r="U127" s="17"/>
      <c r="V127" s="17">
        <v>0</v>
      </c>
      <c r="X127" s="17">
        <f t="shared" si="26"/>
        <v>3787.5783081452305</v>
      </c>
      <c r="Z127" s="42" t="str">
        <f t="shared" ref="Z127:Z180" si="29">IF(ROUND(F127,4)=ROUND(X127,4), "", "check")</f>
        <v/>
      </c>
    </row>
    <row r="128" spans="2:26" x14ac:dyDescent="0.2">
      <c r="B128" s="26">
        <f t="shared" si="28"/>
        <v>75</v>
      </c>
      <c r="D128" s="12" t="s">
        <v>101</v>
      </c>
      <c r="F128" s="17">
        <v>417.64292401249998</v>
      </c>
      <c r="H128" s="17"/>
      <c r="K128" s="29">
        <v>0</v>
      </c>
      <c r="L128" s="35">
        <f t="shared" si="25"/>
        <v>417.64292401249998</v>
      </c>
      <c r="N128" s="19" t="s">
        <v>108</v>
      </c>
      <c r="O128" s="29">
        <v>99</v>
      </c>
      <c r="P128" s="17">
        <v>0</v>
      </c>
      <c r="R128" s="17">
        <v>417.64292401249998</v>
      </c>
      <c r="S128" s="17"/>
      <c r="T128" s="17">
        <v>0</v>
      </c>
      <c r="U128" s="17"/>
      <c r="V128" s="17">
        <v>0</v>
      </c>
      <c r="X128" s="17">
        <f t="shared" si="26"/>
        <v>417.64292401249998</v>
      </c>
      <c r="Z128" s="42" t="str">
        <f t="shared" si="29"/>
        <v/>
      </c>
    </row>
    <row r="129" spans="2:32" x14ac:dyDescent="0.2">
      <c r="B129" s="26">
        <f t="shared" si="28"/>
        <v>76</v>
      </c>
      <c r="D129" s="12" t="s">
        <v>172</v>
      </c>
      <c r="F129" s="17">
        <v>191.86462860127</v>
      </c>
      <c r="H129" s="17"/>
      <c r="K129" s="29">
        <v>0</v>
      </c>
      <c r="L129" s="35">
        <f t="shared" si="25"/>
        <v>191.86462860127</v>
      </c>
      <c r="N129" s="19" t="s">
        <v>108</v>
      </c>
      <c r="O129" s="29">
        <v>99</v>
      </c>
      <c r="P129" s="17">
        <v>0</v>
      </c>
      <c r="R129" s="17">
        <v>191.86462860127</v>
      </c>
      <c r="S129" s="17"/>
      <c r="T129" s="17">
        <v>0</v>
      </c>
      <c r="U129" s="17"/>
      <c r="V129" s="17">
        <v>0</v>
      </c>
      <c r="X129" s="17">
        <f t="shared" si="26"/>
        <v>191.86462860127</v>
      </c>
      <c r="Z129" s="42" t="str">
        <f t="shared" si="29"/>
        <v/>
      </c>
    </row>
    <row r="130" spans="2:32" x14ac:dyDescent="0.2">
      <c r="B130" s="26">
        <f t="shared" si="28"/>
        <v>77</v>
      </c>
      <c r="D130" s="12" t="s">
        <v>173</v>
      </c>
      <c r="F130" s="17">
        <v>4026.3844920256997</v>
      </c>
      <c r="H130" s="17"/>
      <c r="K130" s="29">
        <v>0</v>
      </c>
      <c r="L130" s="35">
        <f t="shared" si="25"/>
        <v>4026.3844920256997</v>
      </c>
      <c r="N130" s="19" t="s">
        <v>108</v>
      </c>
      <c r="O130" s="29">
        <v>99</v>
      </c>
      <c r="P130" s="17">
        <v>0</v>
      </c>
      <c r="R130" s="17">
        <v>4026.3844920256997</v>
      </c>
      <c r="S130" s="17"/>
      <c r="T130" s="17">
        <v>0</v>
      </c>
      <c r="U130" s="17"/>
      <c r="V130" s="17">
        <v>0</v>
      </c>
      <c r="X130" s="17">
        <f t="shared" si="26"/>
        <v>4026.3844920256997</v>
      </c>
      <c r="Z130" s="42" t="str">
        <f t="shared" si="29"/>
        <v/>
      </c>
    </row>
    <row r="131" spans="2:32" x14ac:dyDescent="0.2">
      <c r="B131" s="26">
        <f t="shared" si="28"/>
        <v>78</v>
      </c>
      <c r="D131" s="12" t="s">
        <v>174</v>
      </c>
      <c r="F131" s="17">
        <v>1816.3293445332881</v>
      </c>
      <c r="H131" s="17"/>
      <c r="K131" s="29">
        <v>0</v>
      </c>
      <c r="L131" s="35">
        <f t="shared" si="25"/>
        <v>1816.3293445332881</v>
      </c>
      <c r="N131" s="19" t="s">
        <v>108</v>
      </c>
      <c r="O131" s="29">
        <v>99</v>
      </c>
      <c r="P131" s="17">
        <v>0</v>
      </c>
      <c r="R131" s="17">
        <v>1816.3293445332881</v>
      </c>
      <c r="S131" s="17"/>
      <c r="T131" s="17">
        <v>0</v>
      </c>
      <c r="U131" s="17"/>
      <c r="V131" s="17">
        <v>0</v>
      </c>
      <c r="X131" s="17">
        <f t="shared" si="26"/>
        <v>1816.3293445332881</v>
      </c>
      <c r="Z131" s="42" t="str">
        <f t="shared" si="29"/>
        <v/>
      </c>
    </row>
    <row r="132" spans="2:32" x14ac:dyDescent="0.2">
      <c r="D132" s="1" t="s">
        <v>10</v>
      </c>
      <c r="Z132" s="42" t="str">
        <f t="shared" si="29"/>
        <v/>
      </c>
    </row>
    <row r="133" spans="2:32" x14ac:dyDescent="0.2">
      <c r="B133" s="26">
        <f>B131+1</f>
        <v>79</v>
      </c>
      <c r="D133" s="1" t="s">
        <v>175</v>
      </c>
      <c r="F133" s="17">
        <v>3740.6240013717302</v>
      </c>
      <c r="K133" s="29">
        <v>0</v>
      </c>
      <c r="L133" s="35">
        <f>F133-H133</f>
        <v>3740.6240013717302</v>
      </c>
      <c r="N133" s="19" t="s">
        <v>163</v>
      </c>
      <c r="O133" s="29">
        <v>108</v>
      </c>
      <c r="P133" s="17">
        <v>0</v>
      </c>
      <c r="R133" s="17">
        <v>0</v>
      </c>
      <c r="S133" s="17"/>
      <c r="T133" s="17">
        <v>3740.6240013717302</v>
      </c>
      <c r="U133" s="17"/>
      <c r="V133" s="17">
        <v>0</v>
      </c>
      <c r="X133" s="17">
        <f t="shared" ref="X133:X136" si="30">P133+R133+T133+V133</f>
        <v>3740.6240013717302</v>
      </c>
      <c r="Z133" s="42" t="str">
        <f t="shared" si="29"/>
        <v/>
      </c>
    </row>
    <row r="134" spans="2:32" x14ac:dyDescent="0.2">
      <c r="B134" s="26">
        <f>B133+1</f>
        <v>80</v>
      </c>
      <c r="D134" s="12" t="s">
        <v>176</v>
      </c>
      <c r="F134" s="17">
        <v>184.23818852302003</v>
      </c>
      <c r="H134" s="17"/>
      <c r="K134" s="29">
        <v>0</v>
      </c>
      <c r="L134" s="35">
        <f t="shared" ref="L134:L136" si="31">F134-H134</f>
        <v>184.23818852302003</v>
      </c>
      <c r="N134" s="19" t="s">
        <v>163</v>
      </c>
      <c r="O134" s="29">
        <v>108</v>
      </c>
      <c r="P134" s="17">
        <v>0</v>
      </c>
      <c r="R134" s="17">
        <v>0</v>
      </c>
      <c r="S134" s="17"/>
      <c r="T134" s="17">
        <v>184.23818852302003</v>
      </c>
      <c r="U134" s="17"/>
      <c r="V134" s="17">
        <v>0</v>
      </c>
      <c r="X134" s="17">
        <f t="shared" si="30"/>
        <v>184.23818852302003</v>
      </c>
      <c r="Z134" s="42" t="str">
        <f t="shared" si="29"/>
        <v/>
      </c>
    </row>
    <row r="135" spans="2:32" x14ac:dyDescent="0.2">
      <c r="B135" s="26">
        <f t="shared" ref="B135:B136" si="32">B134+1</f>
        <v>81</v>
      </c>
      <c r="D135" s="12" t="s">
        <v>170</v>
      </c>
      <c r="F135" s="17">
        <v>5613.0094337191604</v>
      </c>
      <c r="H135" s="17"/>
      <c r="K135" s="29">
        <v>0</v>
      </c>
      <c r="L135" s="35">
        <f t="shared" si="31"/>
        <v>5613.0094337191604</v>
      </c>
      <c r="N135" s="19" t="s">
        <v>163</v>
      </c>
      <c r="O135" s="29">
        <v>108</v>
      </c>
      <c r="P135" s="17">
        <v>0</v>
      </c>
      <c r="R135" s="17">
        <v>0</v>
      </c>
      <c r="S135" s="17"/>
      <c r="T135" s="17">
        <v>5613.0094337191604</v>
      </c>
      <c r="U135" s="17"/>
      <c r="V135" s="17">
        <v>0</v>
      </c>
      <c r="X135" s="17">
        <f t="shared" si="30"/>
        <v>5613.0094337191604</v>
      </c>
      <c r="Z135" s="42" t="str">
        <f t="shared" si="29"/>
        <v/>
      </c>
    </row>
    <row r="136" spans="2:32" x14ac:dyDescent="0.2">
      <c r="B136" s="26">
        <f t="shared" si="32"/>
        <v>82</v>
      </c>
      <c r="D136" s="12" t="s">
        <v>101</v>
      </c>
      <c r="F136" s="17">
        <v>2500.134475710754</v>
      </c>
      <c r="H136" s="17"/>
      <c r="K136" s="29">
        <v>0</v>
      </c>
      <c r="L136" s="35">
        <f t="shared" si="31"/>
        <v>2500.134475710754</v>
      </c>
      <c r="N136" s="19" t="s">
        <v>163</v>
      </c>
      <c r="O136" s="29">
        <v>108</v>
      </c>
      <c r="P136" s="17">
        <v>0</v>
      </c>
      <c r="R136" s="17">
        <v>0</v>
      </c>
      <c r="S136" s="17"/>
      <c r="T136" s="17">
        <v>2500.134475710754</v>
      </c>
      <c r="U136" s="17"/>
      <c r="V136" s="17">
        <v>0</v>
      </c>
      <c r="X136" s="17">
        <f t="shared" si="30"/>
        <v>2500.134475710754</v>
      </c>
      <c r="Z136" s="42" t="str">
        <f t="shared" si="29"/>
        <v/>
      </c>
    </row>
    <row r="137" spans="2:32" x14ac:dyDescent="0.2">
      <c r="D137" s="1" t="s">
        <v>11</v>
      </c>
      <c r="Z137" s="42" t="str">
        <f t="shared" si="29"/>
        <v/>
      </c>
    </row>
    <row r="138" spans="2:32" x14ac:dyDescent="0.2">
      <c r="B138" s="26">
        <f>B136+1</f>
        <v>83</v>
      </c>
      <c r="D138" s="1" t="s">
        <v>175</v>
      </c>
      <c r="F138" s="17">
        <v>10616.772187581613</v>
      </c>
      <c r="K138" s="29">
        <v>0</v>
      </c>
      <c r="L138" s="35">
        <f t="shared" si="25"/>
        <v>10616.772187581613</v>
      </c>
      <c r="N138" s="19" t="s">
        <v>112</v>
      </c>
      <c r="O138" s="29">
        <v>36</v>
      </c>
      <c r="P138" s="17">
        <v>0</v>
      </c>
      <c r="R138" s="17">
        <v>0</v>
      </c>
      <c r="S138" s="17"/>
      <c r="T138" s="17">
        <v>0</v>
      </c>
      <c r="U138" s="17"/>
      <c r="V138" s="17">
        <v>10616.772187581613</v>
      </c>
      <c r="X138" s="17">
        <f t="shared" ref="X138:X143" si="33">P138+R138+T138+V138</f>
        <v>10616.772187581613</v>
      </c>
      <c r="Z138" s="42" t="str">
        <f t="shared" si="29"/>
        <v/>
      </c>
      <c r="AA138" s="136"/>
      <c r="AB138" s="136"/>
      <c r="AC138" s="136"/>
      <c r="AD138" s="136"/>
      <c r="AE138" s="136"/>
      <c r="AF138" s="136"/>
    </row>
    <row r="139" spans="2:32" x14ac:dyDescent="0.2">
      <c r="B139" s="26">
        <f>B138+1</f>
        <v>84</v>
      </c>
      <c r="D139" s="12" t="s">
        <v>177</v>
      </c>
      <c r="F139" s="17">
        <v>22130.98895566666</v>
      </c>
      <c r="H139" s="17"/>
      <c r="K139" s="29">
        <v>0</v>
      </c>
      <c r="L139" s="35">
        <f t="shared" si="25"/>
        <v>22130.98895566666</v>
      </c>
      <c r="N139" s="19" t="s">
        <v>112</v>
      </c>
      <c r="O139" s="29">
        <v>36</v>
      </c>
      <c r="P139" s="17">
        <v>0</v>
      </c>
      <c r="R139" s="17">
        <v>0</v>
      </c>
      <c r="S139" s="17"/>
      <c r="T139" s="17">
        <v>0</v>
      </c>
      <c r="U139" s="17"/>
      <c r="V139" s="17">
        <v>22130.98895566666</v>
      </c>
      <c r="X139" s="17">
        <f t="shared" si="33"/>
        <v>22130.98895566666</v>
      </c>
      <c r="Z139" s="42" t="str">
        <f t="shared" si="29"/>
        <v/>
      </c>
    </row>
    <row r="140" spans="2:32" x14ac:dyDescent="0.2">
      <c r="B140" s="26">
        <f t="shared" ref="B140:B143" si="34">B139+1</f>
        <v>85</v>
      </c>
      <c r="D140" s="12" t="s">
        <v>178</v>
      </c>
      <c r="F140" s="17">
        <v>0</v>
      </c>
      <c r="H140" s="17"/>
      <c r="K140" s="29">
        <v>0</v>
      </c>
      <c r="L140" s="35">
        <f t="shared" si="25"/>
        <v>0</v>
      </c>
      <c r="N140" s="19" t="s">
        <v>112</v>
      </c>
      <c r="O140" s="29">
        <v>36</v>
      </c>
      <c r="P140" s="17">
        <v>0</v>
      </c>
      <c r="R140" s="17">
        <v>0</v>
      </c>
      <c r="S140" s="17"/>
      <c r="T140" s="17">
        <v>0</v>
      </c>
      <c r="U140" s="17"/>
      <c r="V140" s="17">
        <v>0</v>
      </c>
      <c r="X140" s="17">
        <f t="shared" si="33"/>
        <v>0</v>
      </c>
      <c r="Z140" s="42" t="str">
        <f t="shared" si="29"/>
        <v/>
      </c>
    </row>
    <row r="141" spans="2:32" x14ac:dyDescent="0.2">
      <c r="B141" s="26">
        <f t="shared" si="34"/>
        <v>86</v>
      </c>
      <c r="D141" s="12" t="s">
        <v>179</v>
      </c>
      <c r="F141" s="17">
        <v>59329.65715247715</v>
      </c>
      <c r="H141" s="17"/>
      <c r="K141" s="29">
        <v>0</v>
      </c>
      <c r="L141" s="35">
        <f t="shared" si="25"/>
        <v>59329.65715247715</v>
      </c>
      <c r="N141" s="19" t="s">
        <v>112</v>
      </c>
      <c r="O141" s="29">
        <v>36</v>
      </c>
      <c r="P141" s="17">
        <v>0</v>
      </c>
      <c r="R141" s="17">
        <v>0</v>
      </c>
      <c r="S141" s="17"/>
      <c r="T141" s="17">
        <v>0</v>
      </c>
      <c r="U141" s="17"/>
      <c r="V141" s="17">
        <v>59329.65715247715</v>
      </c>
      <c r="X141" s="17">
        <f t="shared" si="33"/>
        <v>59329.65715247715</v>
      </c>
      <c r="Z141" s="42" t="str">
        <f t="shared" si="29"/>
        <v/>
      </c>
    </row>
    <row r="142" spans="2:32" x14ac:dyDescent="0.2">
      <c r="B142" s="26">
        <f t="shared" si="34"/>
        <v>87</v>
      </c>
      <c r="D142" s="12" t="s">
        <v>101</v>
      </c>
      <c r="F142" s="17">
        <v>8901.2312001131213</v>
      </c>
      <c r="H142" s="17"/>
      <c r="K142" s="29">
        <v>0</v>
      </c>
      <c r="L142" s="35">
        <f t="shared" si="25"/>
        <v>8901.2312001131213</v>
      </c>
      <c r="N142" s="19" t="s">
        <v>112</v>
      </c>
      <c r="O142" s="29">
        <v>36</v>
      </c>
      <c r="P142" s="17">
        <v>0</v>
      </c>
      <c r="R142" s="17">
        <v>0</v>
      </c>
      <c r="S142" s="17"/>
      <c r="T142" s="17">
        <v>0</v>
      </c>
      <c r="U142" s="17"/>
      <c r="V142" s="17">
        <v>8901.2312001131213</v>
      </c>
      <c r="X142" s="17">
        <f t="shared" si="33"/>
        <v>8901.2312001131213</v>
      </c>
      <c r="Z142" s="42" t="str">
        <f t="shared" si="29"/>
        <v/>
      </c>
    </row>
    <row r="143" spans="2:32" x14ac:dyDescent="0.2">
      <c r="B143" s="26">
        <f t="shared" si="34"/>
        <v>88</v>
      </c>
      <c r="D143" s="12" t="s">
        <v>180</v>
      </c>
      <c r="F143" s="17">
        <v>352.78073788360939</v>
      </c>
      <c r="H143" s="17"/>
      <c r="K143" s="29">
        <v>0</v>
      </c>
      <c r="L143" s="35">
        <f t="shared" si="25"/>
        <v>352.78073788360939</v>
      </c>
      <c r="N143" s="19" t="s">
        <v>112</v>
      </c>
      <c r="O143" s="29">
        <v>36</v>
      </c>
      <c r="P143" s="17">
        <v>0</v>
      </c>
      <c r="R143" s="17">
        <v>0</v>
      </c>
      <c r="S143" s="17"/>
      <c r="T143" s="17">
        <v>0</v>
      </c>
      <c r="U143" s="17"/>
      <c r="V143" s="17">
        <v>352.78073788360939</v>
      </c>
      <c r="X143" s="17">
        <f t="shared" si="33"/>
        <v>352.78073788360939</v>
      </c>
      <c r="Z143" s="42" t="str">
        <f t="shared" si="29"/>
        <v/>
      </c>
    </row>
    <row r="144" spans="2:32" x14ac:dyDescent="0.2">
      <c r="D144" s="1" t="s">
        <v>27</v>
      </c>
      <c r="J144" s="6"/>
      <c r="Z144" s="42" t="str">
        <f t="shared" si="29"/>
        <v/>
      </c>
    </row>
    <row r="145" spans="2:26" x14ac:dyDescent="0.2">
      <c r="B145" s="26">
        <f>B143+1</f>
        <v>89</v>
      </c>
      <c r="D145" s="12" t="s">
        <v>181</v>
      </c>
      <c r="F145" s="17">
        <v>197654.2230046961</v>
      </c>
      <c r="H145" s="35">
        <v>2940.7050695282501</v>
      </c>
      <c r="J145" s="19" t="s">
        <v>182</v>
      </c>
      <c r="K145" s="29">
        <v>15</v>
      </c>
      <c r="L145" s="35">
        <f t="shared" si="25"/>
        <v>194713.51793516785</v>
      </c>
      <c r="N145" s="19" t="s">
        <v>183</v>
      </c>
      <c r="O145" s="29">
        <v>42</v>
      </c>
      <c r="P145" s="17">
        <v>2546.4739944630078</v>
      </c>
      <c r="R145" s="17">
        <v>7271.6222767735126</v>
      </c>
      <c r="S145" s="17"/>
      <c r="T145" s="17">
        <v>17848.649151574664</v>
      </c>
      <c r="U145" s="17"/>
      <c r="V145" s="17">
        <v>169987.47758188492</v>
      </c>
      <c r="X145" s="17">
        <f t="shared" ref="X145" si="35">P145+R145+T145+V145</f>
        <v>197654.2230046961</v>
      </c>
      <c r="Z145" s="42" t="str">
        <f t="shared" si="29"/>
        <v/>
      </c>
    </row>
    <row r="146" spans="2:26" x14ac:dyDescent="0.2">
      <c r="D146" s="1" t="s">
        <v>28</v>
      </c>
      <c r="Z146" s="42" t="str">
        <f t="shared" si="29"/>
        <v/>
      </c>
    </row>
    <row r="147" spans="2:26" x14ac:dyDescent="0.2">
      <c r="B147" s="26">
        <f>B145+1</f>
        <v>90</v>
      </c>
      <c r="D147" s="12" t="s">
        <v>184</v>
      </c>
      <c r="F147" s="17">
        <v>10182.521136802581</v>
      </c>
      <c r="H147" s="17"/>
      <c r="K147" s="29">
        <v>0</v>
      </c>
      <c r="L147" s="35">
        <f t="shared" si="25"/>
        <v>10182.521136802581</v>
      </c>
      <c r="N147" s="19" t="s">
        <v>112</v>
      </c>
      <c r="O147" s="29">
        <v>36</v>
      </c>
      <c r="P147" s="17">
        <v>0</v>
      </c>
      <c r="R147" s="17">
        <v>0</v>
      </c>
      <c r="S147" s="17"/>
      <c r="T147" s="17">
        <v>0</v>
      </c>
      <c r="U147" s="17"/>
      <c r="V147" s="17">
        <v>10182.521136802581</v>
      </c>
      <c r="X147" s="17">
        <f t="shared" ref="X147:X149" si="36">P147+R147+T147+V147</f>
        <v>10182.521136802581</v>
      </c>
      <c r="Z147" s="42" t="str">
        <f t="shared" si="29"/>
        <v/>
      </c>
    </row>
    <row r="148" spans="2:26" x14ac:dyDescent="0.2">
      <c r="B148" s="26">
        <f>B147+1</f>
        <v>91</v>
      </c>
      <c r="D148" s="12" t="s">
        <v>185</v>
      </c>
      <c r="F148" s="17">
        <v>150927.52203758305</v>
      </c>
      <c r="H148" s="17"/>
      <c r="K148" s="29">
        <v>0</v>
      </c>
      <c r="L148" s="35">
        <f t="shared" si="25"/>
        <v>150927.52203758305</v>
      </c>
      <c r="N148" s="19" t="s">
        <v>112</v>
      </c>
      <c r="O148" s="29">
        <v>36</v>
      </c>
      <c r="P148" s="17">
        <v>0</v>
      </c>
      <c r="R148" s="17">
        <v>0</v>
      </c>
      <c r="S148" s="17"/>
      <c r="T148" s="17">
        <v>0</v>
      </c>
      <c r="U148" s="17"/>
      <c r="V148" s="17">
        <v>150927.52203758305</v>
      </c>
      <c r="X148" s="17">
        <f t="shared" si="36"/>
        <v>150927.52203758305</v>
      </c>
      <c r="Z148" s="42" t="str">
        <f t="shared" si="29"/>
        <v/>
      </c>
    </row>
    <row r="149" spans="2:26" x14ac:dyDescent="0.2">
      <c r="B149" s="26">
        <f t="shared" ref="B149" si="37">B148+1</f>
        <v>92</v>
      </c>
      <c r="D149" s="12" t="s">
        <v>186</v>
      </c>
      <c r="F149" s="17">
        <v>32154.405162180323</v>
      </c>
      <c r="H149" s="17"/>
      <c r="K149" s="29">
        <v>0</v>
      </c>
      <c r="L149" s="35">
        <f t="shared" si="25"/>
        <v>32154.405162180323</v>
      </c>
      <c r="N149" s="19" t="s">
        <v>112</v>
      </c>
      <c r="O149" s="29">
        <v>36</v>
      </c>
      <c r="P149" s="17">
        <v>0</v>
      </c>
      <c r="R149" s="17">
        <v>0</v>
      </c>
      <c r="S149" s="17"/>
      <c r="T149" s="17">
        <v>0</v>
      </c>
      <c r="U149" s="17"/>
      <c r="V149" s="17">
        <v>32154.405162180323</v>
      </c>
      <c r="X149" s="17">
        <f t="shared" si="36"/>
        <v>32154.405162180323</v>
      </c>
      <c r="Z149" s="42" t="str">
        <f t="shared" si="29"/>
        <v/>
      </c>
    </row>
    <row r="150" spans="2:26" x14ac:dyDescent="0.2">
      <c r="D150" s="1" t="s">
        <v>29</v>
      </c>
      <c r="Z150" s="42" t="str">
        <f t="shared" si="29"/>
        <v/>
      </c>
    </row>
    <row r="151" spans="2:26" x14ac:dyDescent="0.2">
      <c r="B151" s="26">
        <f>B149+1</f>
        <v>93</v>
      </c>
      <c r="D151" s="12" t="s">
        <v>167</v>
      </c>
      <c r="F151" s="17">
        <v>4294.5103658632952</v>
      </c>
      <c r="H151" s="35">
        <v>1708.3898809221498</v>
      </c>
      <c r="J151" s="19" t="s">
        <v>187</v>
      </c>
      <c r="K151" s="29">
        <v>9</v>
      </c>
      <c r="L151" s="35">
        <f>F151-H151</f>
        <v>2586.1204849411452</v>
      </c>
      <c r="N151" s="19" t="s">
        <v>112</v>
      </c>
      <c r="O151" s="29">
        <v>36</v>
      </c>
      <c r="P151" s="17">
        <v>1295.4715209674002</v>
      </c>
      <c r="R151" s="17">
        <v>0</v>
      </c>
      <c r="S151" s="17"/>
      <c r="T151" s="17">
        <v>0</v>
      </c>
      <c r="U151" s="17"/>
      <c r="V151" s="17">
        <v>2999.0388448958947</v>
      </c>
      <c r="X151" s="17">
        <f t="shared" ref="X151:X157" si="38">P151+R151+T151+V151</f>
        <v>4294.5103658632952</v>
      </c>
      <c r="Z151" s="42" t="str">
        <f t="shared" si="29"/>
        <v/>
      </c>
    </row>
    <row r="152" spans="2:26" x14ac:dyDescent="0.2">
      <c r="B152" s="26">
        <f>B151+1</f>
        <v>94</v>
      </c>
      <c r="D152" s="12" t="s">
        <v>188</v>
      </c>
      <c r="F152" s="17">
        <v>19535.319138357758</v>
      </c>
      <c r="H152" s="17"/>
      <c r="K152" s="29">
        <v>0</v>
      </c>
      <c r="L152" s="35">
        <f t="shared" ref="L152:L156" si="39">F152-H152</f>
        <v>19535.319138357758</v>
      </c>
      <c r="N152" s="19" t="s">
        <v>112</v>
      </c>
      <c r="O152" s="29">
        <v>36</v>
      </c>
      <c r="P152" s="17">
        <v>0</v>
      </c>
      <c r="R152" s="17">
        <v>0</v>
      </c>
      <c r="S152" s="17"/>
      <c r="T152" s="17">
        <v>0</v>
      </c>
      <c r="U152" s="17"/>
      <c r="V152" s="17">
        <v>19535.319138357758</v>
      </c>
      <c r="X152" s="17">
        <f t="shared" si="38"/>
        <v>19535.319138357758</v>
      </c>
      <c r="Z152" s="42" t="str">
        <f t="shared" si="29"/>
        <v/>
      </c>
    </row>
    <row r="153" spans="2:26" x14ac:dyDescent="0.2">
      <c r="B153" s="26">
        <f>B152+1</f>
        <v>95</v>
      </c>
      <c r="D153" s="12" t="s">
        <v>189</v>
      </c>
      <c r="F153" s="17">
        <v>23437.232127810334</v>
      </c>
      <c r="H153" s="17"/>
      <c r="K153" s="29">
        <v>0</v>
      </c>
      <c r="L153" s="35">
        <f t="shared" si="39"/>
        <v>23437.232127810334</v>
      </c>
      <c r="N153" s="19" t="s">
        <v>112</v>
      </c>
      <c r="O153" s="29">
        <v>36</v>
      </c>
      <c r="P153" s="17">
        <v>0</v>
      </c>
      <c r="R153" s="17">
        <v>0</v>
      </c>
      <c r="S153" s="17"/>
      <c r="T153" s="17">
        <v>0</v>
      </c>
      <c r="U153" s="17"/>
      <c r="V153" s="17">
        <v>23437.232127810334</v>
      </c>
      <c r="X153" s="17">
        <f t="shared" si="38"/>
        <v>23437.232127810334</v>
      </c>
      <c r="Z153" s="42" t="str">
        <f t="shared" si="29"/>
        <v/>
      </c>
    </row>
    <row r="154" spans="2:26" x14ac:dyDescent="0.2">
      <c r="B154" s="26">
        <f t="shared" ref="B154:B157" si="40">B153+1</f>
        <v>96</v>
      </c>
      <c r="D154" s="12" t="s">
        <v>190</v>
      </c>
      <c r="F154" s="17">
        <v>47499.389818864729</v>
      </c>
      <c r="H154" s="17"/>
      <c r="K154" s="29">
        <v>0</v>
      </c>
      <c r="L154" s="35">
        <f t="shared" si="39"/>
        <v>47499.389818864729</v>
      </c>
      <c r="N154" s="19" t="s">
        <v>112</v>
      </c>
      <c r="O154" s="29">
        <v>36</v>
      </c>
      <c r="P154" s="17">
        <v>0</v>
      </c>
      <c r="R154" s="17">
        <v>0</v>
      </c>
      <c r="S154" s="17"/>
      <c r="T154" s="17">
        <v>0</v>
      </c>
      <c r="U154" s="17"/>
      <c r="V154" s="17">
        <v>47499.389818864729</v>
      </c>
      <c r="X154" s="17">
        <f t="shared" si="38"/>
        <v>47499.389818864729</v>
      </c>
      <c r="Z154" s="42" t="str">
        <f t="shared" si="29"/>
        <v/>
      </c>
    </row>
    <row r="155" spans="2:26" x14ac:dyDescent="0.2">
      <c r="B155" s="26">
        <f t="shared" si="40"/>
        <v>97</v>
      </c>
      <c r="D155" s="12" t="s">
        <v>191</v>
      </c>
      <c r="F155" s="17">
        <v>6052.9452734375218</v>
      </c>
      <c r="H155" s="17"/>
      <c r="K155" s="29">
        <v>0</v>
      </c>
      <c r="L155" s="35">
        <f t="shared" si="39"/>
        <v>6052.9452734375218</v>
      </c>
      <c r="N155" s="19" t="s">
        <v>112</v>
      </c>
      <c r="O155" s="29">
        <v>36</v>
      </c>
      <c r="P155" s="17">
        <v>0</v>
      </c>
      <c r="R155" s="17">
        <v>0</v>
      </c>
      <c r="S155" s="17"/>
      <c r="T155" s="17">
        <v>0</v>
      </c>
      <c r="U155" s="17"/>
      <c r="V155" s="17">
        <v>6052.9452734375218</v>
      </c>
      <c r="X155" s="17">
        <f t="shared" si="38"/>
        <v>6052.9452734375218</v>
      </c>
      <c r="Z155" s="42" t="str">
        <f t="shared" si="29"/>
        <v/>
      </c>
    </row>
    <row r="156" spans="2:26" x14ac:dyDescent="0.2">
      <c r="B156" s="26">
        <f t="shared" si="40"/>
        <v>98</v>
      </c>
      <c r="D156" s="12" t="s">
        <v>192</v>
      </c>
      <c r="F156" s="17">
        <v>6258.7532042938401</v>
      </c>
      <c r="H156" s="17"/>
      <c r="K156" s="29">
        <v>0</v>
      </c>
      <c r="L156" s="35">
        <f t="shared" si="39"/>
        <v>6258.7532042938401</v>
      </c>
      <c r="N156" s="19" t="s">
        <v>112</v>
      </c>
      <c r="O156" s="29">
        <v>36</v>
      </c>
      <c r="P156" s="17">
        <v>0</v>
      </c>
      <c r="R156" s="17">
        <v>0</v>
      </c>
      <c r="S156" s="17"/>
      <c r="T156" s="17">
        <v>0</v>
      </c>
      <c r="U156" s="17"/>
      <c r="V156" s="17">
        <v>6258.7532042938401</v>
      </c>
      <c r="X156" s="17">
        <f t="shared" si="38"/>
        <v>6258.7532042938401</v>
      </c>
      <c r="Z156" s="42" t="str">
        <f t="shared" si="29"/>
        <v/>
      </c>
    </row>
    <row r="157" spans="2:26" x14ac:dyDescent="0.2">
      <c r="B157" s="26">
        <f t="shared" si="40"/>
        <v>99</v>
      </c>
      <c r="D157" s="12" t="s">
        <v>193</v>
      </c>
      <c r="F157" s="17">
        <v>21966.003061248291</v>
      </c>
      <c r="H157" s="35">
        <v>10151.221525209376</v>
      </c>
      <c r="J157" s="19" t="s">
        <v>194</v>
      </c>
      <c r="K157" s="29">
        <v>18</v>
      </c>
      <c r="L157" s="35">
        <f>F157-H157</f>
        <v>11814.781536038916</v>
      </c>
      <c r="N157" s="19" t="s">
        <v>112</v>
      </c>
      <c r="O157" s="29">
        <v>36</v>
      </c>
      <c r="P157" s="17">
        <v>10151.221525209376</v>
      </c>
      <c r="R157" s="17">
        <v>0</v>
      </c>
      <c r="S157" s="17"/>
      <c r="T157" s="17">
        <v>0</v>
      </c>
      <c r="U157" s="17"/>
      <c r="V157" s="17">
        <v>11814.781536038916</v>
      </c>
      <c r="X157" s="17">
        <f t="shared" si="38"/>
        <v>21966.003061248291</v>
      </c>
      <c r="Z157" s="42" t="str">
        <f t="shared" si="29"/>
        <v/>
      </c>
    </row>
    <row r="158" spans="2:26" x14ac:dyDescent="0.2">
      <c r="D158" s="1" t="s">
        <v>30</v>
      </c>
      <c r="Z158" s="42" t="str">
        <f t="shared" si="29"/>
        <v/>
      </c>
    </row>
    <row r="159" spans="2:26" x14ac:dyDescent="0.2">
      <c r="B159" s="26">
        <f>B157+1</f>
        <v>100</v>
      </c>
      <c r="D159" s="12" t="s">
        <v>31</v>
      </c>
      <c r="F159" s="17">
        <v>176362.21253862113</v>
      </c>
      <c r="H159" s="35">
        <v>2531.2823068200137</v>
      </c>
      <c r="J159" s="19" t="s">
        <v>195</v>
      </c>
      <c r="K159" s="29">
        <v>12</v>
      </c>
      <c r="L159" s="35">
        <f t="shared" si="25"/>
        <v>173830.93023180112</v>
      </c>
      <c r="N159" s="19" t="s">
        <v>196</v>
      </c>
      <c r="O159" s="29">
        <v>54</v>
      </c>
      <c r="P159" s="17">
        <v>2104.1517941099964</v>
      </c>
      <c r="R159" s="17">
        <v>10406.16849402005</v>
      </c>
      <c r="S159" s="17"/>
      <c r="T159" s="17">
        <v>12393.267122205594</v>
      </c>
      <c r="U159" s="17"/>
      <c r="V159" s="17">
        <v>151458.62512828552</v>
      </c>
      <c r="X159" s="17">
        <f t="shared" ref="X159:X160" si="41">P159+R159+T159+V159</f>
        <v>176362.21253862116</v>
      </c>
      <c r="Z159" s="42" t="str">
        <f t="shared" si="29"/>
        <v/>
      </c>
    </row>
    <row r="160" spans="2:26" x14ac:dyDescent="0.2">
      <c r="B160" s="26">
        <f>B159+1</f>
        <v>101</v>
      </c>
      <c r="D160" s="12" t="s">
        <v>32</v>
      </c>
      <c r="F160" s="38">
        <v>218020.94145853553</v>
      </c>
      <c r="H160" s="35">
        <v>5865.9645385754357</v>
      </c>
      <c r="J160" s="19" t="s">
        <v>197</v>
      </c>
      <c r="K160" s="29">
        <v>6</v>
      </c>
      <c r="L160" s="35">
        <f>F160-H160</f>
        <v>212154.97691996009</v>
      </c>
      <c r="N160" s="19" t="s">
        <v>198</v>
      </c>
      <c r="O160" s="29">
        <v>84</v>
      </c>
      <c r="P160" s="38">
        <v>4758.6044086021757</v>
      </c>
      <c r="R160" s="38">
        <v>13722.899779797006</v>
      </c>
      <c r="S160" s="38"/>
      <c r="T160" s="38">
        <v>15289.379593203619</v>
      </c>
      <c r="U160" s="38"/>
      <c r="V160" s="38">
        <v>184250.05767693272</v>
      </c>
      <c r="X160" s="38">
        <f t="shared" si="41"/>
        <v>218020.9414585355</v>
      </c>
      <c r="Z160" s="42" t="str">
        <f t="shared" si="29"/>
        <v/>
      </c>
    </row>
    <row r="161" spans="2:26" x14ac:dyDescent="0.2">
      <c r="X161" s="35"/>
      <c r="Z161" s="42" t="str">
        <f t="shared" si="29"/>
        <v/>
      </c>
    </row>
    <row r="162" spans="2:26" x14ac:dyDescent="0.2">
      <c r="B162" s="26">
        <f>B160+1</f>
        <v>102</v>
      </c>
      <c r="D162" s="1" t="s">
        <v>199</v>
      </c>
      <c r="F162" s="37">
        <f>SUM(F116:F160)</f>
        <v>3408398.9906034837</v>
      </c>
      <c r="H162" s="37">
        <f>SUM(H116:H160)</f>
        <v>23197.563321055226</v>
      </c>
      <c r="L162" s="37">
        <f>SUM(L116:L160)</f>
        <v>3385201.4272824293</v>
      </c>
      <c r="P162" s="37">
        <f>SUM(P116:P160)</f>
        <v>2268393.9371493408</v>
      </c>
      <c r="Q162" s="35"/>
      <c r="R162" s="37">
        <f>SUM(R116:R160)</f>
        <v>83789.27223971051</v>
      </c>
      <c r="S162" s="35"/>
      <c r="T162" s="37">
        <f>SUM(T116:T160)</f>
        <v>109276.40884090039</v>
      </c>
      <c r="U162" s="35"/>
      <c r="V162" s="37">
        <f>SUM(V116:V160)</f>
        <v>946939.3723735325</v>
      </c>
      <c r="X162" s="37">
        <f>SUM(X116:X160)</f>
        <v>3408398.9906034842</v>
      </c>
      <c r="Z162" s="42" t="str">
        <f t="shared" si="29"/>
        <v/>
      </c>
    </row>
    <row r="163" spans="2:26" x14ac:dyDescent="0.2">
      <c r="Z163" s="42" t="str">
        <f t="shared" si="29"/>
        <v/>
      </c>
    </row>
    <row r="164" spans="2:26" ht="13.5" thickBot="1" x14ac:dyDescent="0.25">
      <c r="B164" s="26">
        <f>B162+1</f>
        <v>103</v>
      </c>
      <c r="D164" s="1" t="s">
        <v>200</v>
      </c>
      <c r="F164" s="39">
        <f>F162+F104+F110+F97</f>
        <v>5329890.4041851545</v>
      </c>
      <c r="H164" s="39">
        <f>H162+H104+H110+H97</f>
        <v>23197.563321055226</v>
      </c>
      <c r="L164" s="39">
        <f>L162+L104+L110+L97</f>
        <v>5306692.8408641005</v>
      </c>
      <c r="P164" s="39">
        <f>P162+P104+P110+P97</f>
        <v>2268393.9371493408</v>
      </c>
      <c r="R164" s="39">
        <f>R162+R104+R110+R97</f>
        <v>193487.49708184868</v>
      </c>
      <c r="T164" s="39">
        <f>T162+T104+T110+T97</f>
        <v>403717.30409028684</v>
      </c>
      <c r="V164" s="39">
        <f>V162+V104+V110+V97</f>
        <v>2464291.6658636788</v>
      </c>
      <c r="X164" s="39">
        <f>X162+X104+X110+X97</f>
        <v>5329890.4041851554</v>
      </c>
      <c r="Z164" s="42" t="str">
        <f t="shared" si="29"/>
        <v/>
      </c>
    </row>
    <row r="165" spans="2:26" ht="13.5" thickTop="1" x14ac:dyDescent="0.2">
      <c r="F165" s="35"/>
      <c r="H165" s="35"/>
      <c r="L165" s="35"/>
      <c r="P165" s="35"/>
      <c r="R165" s="35"/>
      <c r="T165" s="35"/>
      <c r="V165" s="35"/>
      <c r="X165" s="35"/>
      <c r="Z165" s="42" t="str">
        <f t="shared" si="29"/>
        <v/>
      </c>
    </row>
    <row r="166" spans="2:26" x14ac:dyDescent="0.2">
      <c r="F166" s="35"/>
      <c r="H166" s="35"/>
      <c r="L166" s="35"/>
      <c r="P166" s="35"/>
      <c r="R166" s="35"/>
      <c r="T166" s="35"/>
      <c r="V166" s="35"/>
      <c r="X166" s="35"/>
      <c r="Z166" s="42" t="str">
        <f t="shared" si="29"/>
        <v/>
      </c>
    </row>
    <row r="167" spans="2:26" x14ac:dyDescent="0.2">
      <c r="F167" s="35"/>
      <c r="H167" s="35"/>
      <c r="L167" s="35"/>
      <c r="P167" s="35"/>
      <c r="R167" s="35"/>
      <c r="T167" s="35"/>
      <c r="V167" s="35"/>
      <c r="X167" s="35"/>
      <c r="Z167" s="42" t="str">
        <f t="shared" si="29"/>
        <v/>
      </c>
    </row>
    <row r="168" spans="2:26" x14ac:dyDescent="0.2">
      <c r="D168" s="8" t="s">
        <v>35</v>
      </c>
      <c r="X168" s="35"/>
      <c r="Z168" s="42" t="str">
        <f t="shared" si="29"/>
        <v/>
      </c>
    </row>
    <row r="169" spans="2:26" x14ac:dyDescent="0.2">
      <c r="D169" s="8"/>
      <c r="F169" s="17"/>
      <c r="H169" s="17"/>
      <c r="L169" s="35"/>
      <c r="N169" s="19"/>
      <c r="P169" s="17"/>
      <c r="R169" s="17"/>
      <c r="S169" s="17"/>
      <c r="T169" s="17"/>
      <c r="U169" s="17"/>
      <c r="V169" s="17"/>
      <c r="X169" s="17"/>
      <c r="Z169" s="42" t="str">
        <f t="shared" si="29"/>
        <v/>
      </c>
    </row>
    <row r="170" spans="2:26" x14ac:dyDescent="0.2">
      <c r="B170" s="26">
        <f>B164+1</f>
        <v>104</v>
      </c>
      <c r="D170" s="1" t="s">
        <v>201</v>
      </c>
      <c r="F170" s="17">
        <v>2942.6114096800702</v>
      </c>
      <c r="H170" s="17"/>
      <c r="K170" s="29">
        <v>0</v>
      </c>
      <c r="L170" s="35">
        <f t="shared" ref="L170" si="42">F170-H170</f>
        <v>2942.6114096800702</v>
      </c>
      <c r="N170" s="19" t="s">
        <v>154</v>
      </c>
      <c r="O170" s="29">
        <v>39</v>
      </c>
      <c r="P170" s="17">
        <v>2942.6114096800702</v>
      </c>
      <c r="R170" s="17">
        <v>0</v>
      </c>
      <c r="S170" s="17"/>
      <c r="T170" s="17">
        <v>0</v>
      </c>
      <c r="U170" s="17"/>
      <c r="V170" s="17">
        <v>0</v>
      </c>
      <c r="X170" s="17">
        <f t="shared" ref="X170:X176" si="43">P170+R170+T170+V170</f>
        <v>2942.6114096800702</v>
      </c>
      <c r="Z170" s="42" t="str">
        <f t="shared" si="29"/>
        <v/>
      </c>
    </row>
    <row r="171" spans="2:26" x14ac:dyDescent="0.2">
      <c r="B171" s="26">
        <f t="shared" ref="B171:B176" si="44">B170+1</f>
        <v>105</v>
      </c>
      <c r="D171" s="1" t="s">
        <v>202</v>
      </c>
      <c r="F171" s="17">
        <v>2421.6385455058507</v>
      </c>
      <c r="H171" s="17"/>
      <c r="K171" s="29">
        <v>0</v>
      </c>
      <c r="L171" s="35">
        <f>F171-H171</f>
        <v>2421.6385455058507</v>
      </c>
      <c r="N171" s="19" t="s">
        <v>154</v>
      </c>
      <c r="O171" s="29">
        <v>39</v>
      </c>
      <c r="P171" s="17">
        <v>2421.6385455058507</v>
      </c>
      <c r="R171" s="17">
        <v>0</v>
      </c>
      <c r="S171" s="17"/>
      <c r="T171" s="17">
        <v>0</v>
      </c>
      <c r="U171" s="17"/>
      <c r="V171" s="17">
        <v>0</v>
      </c>
      <c r="X171" s="17">
        <f t="shared" si="43"/>
        <v>2421.6385455058507</v>
      </c>
      <c r="Z171" s="42" t="str">
        <f t="shared" si="29"/>
        <v/>
      </c>
    </row>
    <row r="172" spans="2:26" x14ac:dyDescent="0.2">
      <c r="B172" s="26">
        <f t="shared" si="44"/>
        <v>106</v>
      </c>
      <c r="D172" s="1" t="s">
        <v>203</v>
      </c>
      <c r="F172" s="17">
        <v>15336.5926054518</v>
      </c>
      <c r="H172" s="17"/>
      <c r="K172" s="29">
        <v>0</v>
      </c>
      <c r="L172" s="35">
        <f>F172-H172</f>
        <v>15336.5926054518</v>
      </c>
      <c r="N172" s="19" t="s">
        <v>154</v>
      </c>
      <c r="O172" s="29">
        <v>39</v>
      </c>
      <c r="P172" s="17">
        <v>15336.5926054518</v>
      </c>
      <c r="R172" s="17">
        <v>0</v>
      </c>
      <c r="S172" s="17"/>
      <c r="T172" s="17">
        <v>0</v>
      </c>
      <c r="U172" s="17"/>
      <c r="V172" s="17">
        <v>0</v>
      </c>
      <c r="X172" s="17">
        <f t="shared" si="43"/>
        <v>15336.5926054518</v>
      </c>
      <c r="Z172" s="42" t="str">
        <f>IF(ROUND(F172,4)=ROUND(X172,4), "", "check")</f>
        <v/>
      </c>
    </row>
    <row r="173" spans="2:26" x14ac:dyDescent="0.2">
      <c r="B173" s="26">
        <f t="shared" si="44"/>
        <v>107</v>
      </c>
      <c r="D173" s="1" t="s">
        <v>204</v>
      </c>
      <c r="F173" s="17">
        <v>26870.623617239937</v>
      </c>
      <c r="H173" s="17"/>
      <c r="K173" s="29">
        <v>0</v>
      </c>
      <c r="L173" s="35">
        <f>F173-H173</f>
        <v>26870.623617239937</v>
      </c>
      <c r="N173" s="19" t="s">
        <v>112</v>
      </c>
      <c r="O173" s="29">
        <v>36</v>
      </c>
      <c r="P173" s="17">
        <v>0</v>
      </c>
      <c r="R173" s="17">
        <v>0</v>
      </c>
      <c r="S173" s="17"/>
      <c r="T173" s="17">
        <v>0</v>
      </c>
      <c r="U173" s="17"/>
      <c r="V173" s="17">
        <v>26870.623617239937</v>
      </c>
      <c r="X173" s="17">
        <f t="shared" si="43"/>
        <v>26870.623617239937</v>
      </c>
      <c r="Z173" s="42" t="str">
        <f t="shared" si="29"/>
        <v/>
      </c>
    </row>
    <row r="174" spans="2:26" x14ac:dyDescent="0.2">
      <c r="B174" s="26">
        <f>B173+1</f>
        <v>108</v>
      </c>
      <c r="D174" s="1" t="s">
        <v>205</v>
      </c>
      <c r="F174" s="17">
        <v>14283.139384300001</v>
      </c>
      <c r="H174" s="17"/>
      <c r="K174" s="29">
        <v>0</v>
      </c>
      <c r="L174" s="35">
        <f t="shared" ref="L174:L176" si="45">F174-H174</f>
        <v>14283.139384300001</v>
      </c>
      <c r="N174" s="19" t="s">
        <v>112</v>
      </c>
      <c r="O174" s="29">
        <v>36</v>
      </c>
      <c r="P174" s="17">
        <v>0</v>
      </c>
      <c r="R174" s="17">
        <v>0</v>
      </c>
      <c r="S174" s="17"/>
      <c r="T174" s="17">
        <v>0</v>
      </c>
      <c r="U174" s="17"/>
      <c r="V174" s="17">
        <v>14283.139384300001</v>
      </c>
      <c r="X174" s="17">
        <f t="shared" si="43"/>
        <v>14283.139384300001</v>
      </c>
      <c r="Z174" s="42" t="e">
        <f>IF(ROUND(#REF!,4)=ROUND(X174,4), "", "check")</f>
        <v>#REF!</v>
      </c>
    </row>
    <row r="175" spans="2:26" x14ac:dyDescent="0.2">
      <c r="B175" s="26">
        <f t="shared" si="44"/>
        <v>109</v>
      </c>
      <c r="D175" s="1" t="s">
        <v>206</v>
      </c>
      <c r="F175" s="17">
        <v>17761.652743977927</v>
      </c>
      <c r="H175" s="17"/>
      <c r="K175" s="29">
        <v>0</v>
      </c>
      <c r="L175" s="35">
        <f t="shared" si="45"/>
        <v>17761.652743977927</v>
      </c>
      <c r="N175" s="19" t="s">
        <v>112</v>
      </c>
      <c r="O175" s="29">
        <v>36</v>
      </c>
      <c r="P175" s="17">
        <v>0</v>
      </c>
      <c r="R175" s="17">
        <v>0</v>
      </c>
      <c r="S175" s="17"/>
      <c r="T175" s="17">
        <v>0</v>
      </c>
      <c r="U175" s="17"/>
      <c r="V175" s="17">
        <v>17761.652743977927</v>
      </c>
      <c r="X175" s="17">
        <f t="shared" si="43"/>
        <v>17761.652743977927</v>
      </c>
      <c r="Z175" s="42" t="str">
        <f>IF(ROUND(F174,4)=ROUND(X175,4), "", "check")</f>
        <v>check</v>
      </c>
    </row>
    <row r="176" spans="2:26" x14ac:dyDescent="0.2">
      <c r="B176" s="26">
        <f t="shared" si="44"/>
        <v>110</v>
      </c>
      <c r="D176" s="1" t="s">
        <v>207</v>
      </c>
      <c r="F176" s="17">
        <v>6017.1693334783249</v>
      </c>
      <c r="H176" s="17"/>
      <c r="K176" s="29">
        <v>0</v>
      </c>
      <c r="L176" s="35">
        <f t="shared" si="45"/>
        <v>6017.1693334783249</v>
      </c>
      <c r="N176" s="19" t="s">
        <v>112</v>
      </c>
      <c r="O176" s="29">
        <v>36</v>
      </c>
      <c r="P176" s="17">
        <v>0</v>
      </c>
      <c r="R176" s="17">
        <v>0</v>
      </c>
      <c r="S176" s="17"/>
      <c r="T176" s="17">
        <v>0</v>
      </c>
      <c r="U176" s="17"/>
      <c r="V176" s="17">
        <v>6017.1693334783249</v>
      </c>
      <c r="X176" s="17">
        <f t="shared" si="43"/>
        <v>6017.1693334783249</v>
      </c>
      <c r="Z176" s="42" t="str">
        <f>IF(ROUND(F175,4)=ROUND(X176,4), "", "check")</f>
        <v>check</v>
      </c>
    </row>
    <row r="177" spans="2:26" x14ac:dyDescent="0.2">
      <c r="F177" s="17"/>
      <c r="X177" s="17"/>
      <c r="Z177" s="42" t="str">
        <f t="shared" si="29"/>
        <v/>
      </c>
    </row>
    <row r="178" spans="2:26" x14ac:dyDescent="0.2">
      <c r="B178" s="26">
        <f>B176+1</f>
        <v>111</v>
      </c>
      <c r="D178" s="1" t="s">
        <v>208</v>
      </c>
      <c r="F178" s="36">
        <f>SUM(F170:F176)</f>
        <v>85633.427639633912</v>
      </c>
      <c r="H178" s="36">
        <f>SUM(H170:H176)</f>
        <v>0</v>
      </c>
      <c r="L178" s="36">
        <f>SUM(L170:L176)</f>
        <v>85633.427639633912</v>
      </c>
      <c r="P178" s="36">
        <f>SUM(P170:P176)</f>
        <v>20700.84256063772</v>
      </c>
      <c r="Q178" s="35"/>
      <c r="R178" s="36">
        <f>SUM(R170:R176)</f>
        <v>0</v>
      </c>
      <c r="S178" s="35"/>
      <c r="T178" s="36">
        <f>SUM(T170:T176)</f>
        <v>0</v>
      </c>
      <c r="U178" s="35"/>
      <c r="V178" s="36">
        <f>SUM(V170:V176)</f>
        <v>64932.585078996191</v>
      </c>
      <c r="X178" s="36">
        <f>SUM(X170:X176)</f>
        <v>85633.427639633912</v>
      </c>
      <c r="Z178" s="42" t="str">
        <f t="shared" si="29"/>
        <v/>
      </c>
    </row>
    <row r="179" spans="2:26" x14ac:dyDescent="0.2">
      <c r="Z179" s="42" t="str">
        <f t="shared" si="29"/>
        <v/>
      </c>
    </row>
    <row r="180" spans="2:26" ht="13.5" thickBot="1" x14ac:dyDescent="0.25">
      <c r="B180" s="26">
        <f>B178+1</f>
        <v>112</v>
      </c>
      <c r="D180" s="1" t="s">
        <v>36</v>
      </c>
      <c r="F180" s="39">
        <f>F164-F178</f>
        <v>5244256.9765455201</v>
      </c>
      <c r="H180" s="39">
        <f>H164-H178</f>
        <v>23197.563321055226</v>
      </c>
      <c r="L180" s="39">
        <f>L164-L178</f>
        <v>5221059.4132244661</v>
      </c>
      <c r="P180" s="39">
        <f>P164-P178</f>
        <v>2247693.094588703</v>
      </c>
      <c r="R180" s="39">
        <f>R164-R178</f>
        <v>193487.49708184868</v>
      </c>
      <c r="T180" s="39">
        <f>T164-T178</f>
        <v>403717.30409028684</v>
      </c>
      <c r="V180" s="39">
        <f>V164-V178</f>
        <v>2399359.0807846827</v>
      </c>
      <c r="X180" s="39">
        <f>X164-X178</f>
        <v>5244256.9765455211</v>
      </c>
      <c r="Z180" s="42" t="str">
        <f t="shared" si="29"/>
        <v/>
      </c>
    </row>
    <row r="181" spans="2:26" ht="13.5" thickTop="1" x14ac:dyDescent="0.2">
      <c r="D181" s="1" t="s">
        <v>209</v>
      </c>
    </row>
    <row r="182" spans="2:26" x14ac:dyDescent="0.2"/>
    <row r="183" spans="2:26" x14ac:dyDescent="0.2"/>
    <row r="184" spans="2:26" x14ac:dyDescent="0.2">
      <c r="P184" s="35"/>
      <c r="R184" s="35"/>
      <c r="T184" s="35"/>
      <c r="V184" s="35"/>
      <c r="X184" s="35"/>
    </row>
    <row r="185" spans="2:26" x14ac:dyDescent="0.2">
      <c r="P185" s="35"/>
      <c r="R185" s="35"/>
      <c r="T185" s="35"/>
      <c r="V185" s="35"/>
      <c r="X185" s="35"/>
    </row>
    <row r="186" spans="2:26" x14ac:dyDescent="0.2">
      <c r="P186" s="35"/>
    </row>
    <row r="187" spans="2:26" x14ac:dyDescent="0.2">
      <c r="X187" s="35"/>
    </row>
    <row r="188" spans="2:26" x14ac:dyDescent="0.2">
      <c r="P188" s="35"/>
      <c r="R188" s="35"/>
      <c r="T188" s="35"/>
      <c r="V188" s="35"/>
      <c r="X188" s="35"/>
    </row>
    <row r="189" spans="2:26" x14ac:dyDescent="0.2">
      <c r="P189" s="35"/>
      <c r="R189" s="35"/>
      <c r="T189" s="35"/>
      <c r="V189" s="35"/>
      <c r="X189" s="35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4" fitToHeight="0" orientation="landscape" horizontalDpi="1200" verticalDpi="1200" r:id="rId1"/>
  <headerFooter>
    <oddHeader xml:space="preserve">&amp;R&amp;"Arial,Regular"&amp;10Filed: 2025-02-28
EB-2025-0064
Phase 3 Exhibit 7
Tab 3
Schedule 4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15C7-948E-4692-AD6F-32C78AA327D6}">
  <dimension ref="A5:W77"/>
  <sheetViews>
    <sheetView view="pageLayout" topLeftCell="A36" zoomScale="80" zoomScaleNormal="70" zoomScaleSheetLayoutView="80" zoomScalePageLayoutView="80" workbookViewId="0">
      <selection activeCell="Q85" sqref="Q85"/>
    </sheetView>
  </sheetViews>
  <sheetFormatPr defaultColWidth="8.7109375" defaultRowHeight="13.5" customHeight="1" x14ac:dyDescent="0.25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4.140625" style="6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2" width="12.7109375" style="6" customWidth="1"/>
    <col min="23" max="23" width="1.7109375" style="6" customWidth="1"/>
  </cols>
  <sheetData>
    <row r="5" spans="1:23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</row>
    <row r="6" spans="1:23" ht="13.5" customHeight="1" x14ac:dyDescent="0.25">
      <c r="A6" s="251" t="s">
        <v>0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</row>
    <row r="7" spans="1:23" ht="13.5" customHeight="1" x14ac:dyDescent="0.25">
      <c r="A7" s="251" t="s">
        <v>520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</row>
    <row r="9" spans="1:23" ht="13.5" customHeight="1" x14ac:dyDescent="0.25">
      <c r="A9" s="26" t="s">
        <v>3</v>
      </c>
      <c r="C9" s="1"/>
      <c r="D9" s="26"/>
      <c r="H9" s="248" t="s">
        <v>40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6"/>
      <c r="U9" s="248" t="s">
        <v>41</v>
      </c>
      <c r="V9" s="248"/>
      <c r="W9" s="26"/>
    </row>
    <row r="10" spans="1:23" ht="13.5" customHeight="1" x14ac:dyDescent="0.25">
      <c r="A10" s="107" t="s">
        <v>5</v>
      </c>
      <c r="C10" s="107" t="s">
        <v>510</v>
      </c>
      <c r="D10" s="107"/>
      <c r="F10" s="18" t="s">
        <v>81</v>
      </c>
      <c r="H10" s="107" t="s">
        <v>43</v>
      </c>
      <c r="I10" s="107" t="s">
        <v>44</v>
      </c>
      <c r="J10" s="107" t="s">
        <v>45</v>
      </c>
      <c r="K10" s="107" t="s">
        <v>48</v>
      </c>
      <c r="L10" s="107" t="s">
        <v>49</v>
      </c>
      <c r="M10" s="107" t="s">
        <v>50</v>
      </c>
      <c r="N10" s="107" t="s">
        <v>51</v>
      </c>
      <c r="O10" s="107" t="s">
        <v>52</v>
      </c>
      <c r="P10" s="107" t="s">
        <v>53</v>
      </c>
      <c r="Q10" s="107" t="s">
        <v>54</v>
      </c>
      <c r="R10" s="107" t="s">
        <v>55</v>
      </c>
      <c r="S10" s="107" t="s">
        <v>56</v>
      </c>
      <c r="T10" s="26"/>
      <c r="U10" s="107" t="s">
        <v>58</v>
      </c>
      <c r="V10" s="168" t="s">
        <v>59</v>
      </c>
      <c r="W10" s="26"/>
    </row>
    <row r="11" spans="1:23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/>
    </row>
    <row r="12" spans="1:23" ht="13.5" customHeight="1" x14ac:dyDescent="0.25">
      <c r="C12" s="1"/>
      <c r="D12" s="26"/>
    </row>
    <row r="13" spans="1:23" ht="13.5" customHeight="1" x14ac:dyDescent="0.25">
      <c r="A13" s="26">
        <v>1</v>
      </c>
      <c r="C13" s="26" t="s">
        <v>421</v>
      </c>
      <c r="D13" s="26" t="s">
        <v>493</v>
      </c>
      <c r="F13" s="35">
        <f>SUM(H13:W13)</f>
        <v>80.551610436634164</v>
      </c>
      <c r="H13" s="17">
        <v>44.291907502545222</v>
      </c>
      <c r="I13" s="17">
        <v>30.629233860674432</v>
      </c>
      <c r="J13" s="17">
        <v>5.0624792698867509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0.39372173728931764</v>
      </c>
      <c r="R13" s="17">
        <v>0</v>
      </c>
      <c r="S13" s="17">
        <v>0</v>
      </c>
      <c r="T13" s="38"/>
      <c r="U13" s="17">
        <v>0.17426806623845695</v>
      </c>
      <c r="V13" s="17">
        <v>0</v>
      </c>
      <c r="W13" s="38"/>
    </row>
    <row r="14" spans="1:23" ht="13.5" customHeight="1" x14ac:dyDescent="0.25">
      <c r="A14" s="26">
        <f>A13+1</f>
        <v>2</v>
      </c>
      <c r="C14" s="1"/>
      <c r="D14" s="26"/>
      <c r="F14" s="164">
        <f>SUM(H14:W14)</f>
        <v>1.0000000000000002</v>
      </c>
      <c r="H14" s="166">
        <f t="shared" ref="H14:V14" si="0">H13/$F13</f>
        <v>0.54985750455464077</v>
      </c>
      <c r="I14" s="166">
        <f t="shared" si="0"/>
        <v>0.38024359407151626</v>
      </c>
      <c r="J14" s="166">
        <f t="shared" si="0"/>
        <v>6.2847648140680501E-2</v>
      </c>
      <c r="K14" s="166">
        <f t="shared" si="0"/>
        <v>0</v>
      </c>
      <c r="L14" s="166">
        <f t="shared" si="0"/>
        <v>0</v>
      </c>
      <c r="M14" s="166">
        <f t="shared" si="0"/>
        <v>0</v>
      </c>
      <c r="N14" s="166">
        <f t="shared" si="0"/>
        <v>0</v>
      </c>
      <c r="O14" s="166">
        <f t="shared" si="0"/>
        <v>0</v>
      </c>
      <c r="P14" s="166">
        <f t="shared" si="0"/>
        <v>0</v>
      </c>
      <c r="Q14" s="166">
        <f t="shared" si="0"/>
        <v>4.8878195625776891E-3</v>
      </c>
      <c r="R14" s="166">
        <f t="shared" si="0"/>
        <v>0</v>
      </c>
      <c r="S14" s="166">
        <f t="shared" si="0"/>
        <v>0</v>
      </c>
      <c r="T14" s="159"/>
      <c r="U14" s="166">
        <f t="shared" si="0"/>
        <v>2.1634336705849567E-3</v>
      </c>
      <c r="V14" s="159">
        <f t="shared" si="0"/>
        <v>0</v>
      </c>
      <c r="W14" s="165"/>
    </row>
    <row r="15" spans="1:23" ht="13.5" customHeight="1" x14ac:dyDescent="0.25">
      <c r="D15" s="26"/>
    </row>
    <row r="16" spans="1:23" ht="13.5" customHeight="1" x14ac:dyDescent="0.25">
      <c r="A16" s="26">
        <f>A14+1</f>
        <v>3</v>
      </c>
      <c r="C16" s="19" t="s">
        <v>430</v>
      </c>
      <c r="D16" s="26" t="s">
        <v>492</v>
      </c>
      <c r="F16" s="35">
        <f>SUM(H16:W16)</f>
        <v>51449.317704969151</v>
      </c>
      <c r="H16" s="17">
        <v>17501.210842042616</v>
      </c>
      <c r="I16" s="17">
        <v>13132.237930785986</v>
      </c>
      <c r="J16" s="17">
        <v>6123.4572860379903</v>
      </c>
      <c r="K16" s="17">
        <v>9234.9440447122997</v>
      </c>
      <c r="L16" s="17">
        <v>186.32267105331158</v>
      </c>
      <c r="M16" s="17">
        <v>0</v>
      </c>
      <c r="N16" s="17">
        <v>0</v>
      </c>
      <c r="O16" s="17">
        <v>3353.6755825593214</v>
      </c>
      <c r="P16" s="17">
        <v>0</v>
      </c>
      <c r="Q16" s="17">
        <v>1011.3643660857907</v>
      </c>
      <c r="R16" s="17">
        <v>108.92752101243477</v>
      </c>
      <c r="S16" s="17">
        <v>0</v>
      </c>
      <c r="T16" s="38"/>
      <c r="U16" s="17">
        <v>211.64190474711287</v>
      </c>
      <c r="V16" s="17">
        <v>585.53555593228464</v>
      </c>
      <c r="W16" s="38"/>
    </row>
    <row r="17" spans="1:23" ht="13.5" customHeight="1" x14ac:dyDescent="0.25">
      <c r="A17" s="26">
        <f>A16+1</f>
        <v>4</v>
      </c>
      <c r="C17" s="1"/>
      <c r="D17" s="26"/>
      <c r="F17" s="164">
        <f>SUM(H17:W17)</f>
        <v>0.99999999999999989</v>
      </c>
      <c r="H17" s="166">
        <f t="shared" ref="H17:V17" si="1">H16/$F16</f>
        <v>0.34016409979237272</v>
      </c>
      <c r="I17" s="166">
        <f t="shared" si="1"/>
        <v>0.25524610464401998</v>
      </c>
      <c r="J17" s="166">
        <f t="shared" si="1"/>
        <v>0.11901921267746114</v>
      </c>
      <c r="K17" s="166">
        <f t="shared" si="1"/>
        <v>0.1794959477921387</v>
      </c>
      <c r="L17" s="166">
        <f t="shared" si="1"/>
        <v>3.6214799216922541E-3</v>
      </c>
      <c r="M17" s="166">
        <f t="shared" si="1"/>
        <v>0</v>
      </c>
      <c r="N17" s="166">
        <f t="shared" si="1"/>
        <v>0</v>
      </c>
      <c r="O17" s="166">
        <f t="shared" si="1"/>
        <v>6.5184063310433596E-2</v>
      </c>
      <c r="P17" s="166">
        <f t="shared" si="1"/>
        <v>0</v>
      </c>
      <c r="Q17" s="166">
        <f t="shared" si="1"/>
        <v>1.9657488402185549E-2</v>
      </c>
      <c r="R17" s="166">
        <f t="shared" si="1"/>
        <v>2.1171810603411397E-3</v>
      </c>
      <c r="S17" s="166">
        <f t="shared" si="1"/>
        <v>0</v>
      </c>
      <c r="T17" s="159"/>
      <c r="U17" s="166">
        <f t="shared" si="1"/>
        <v>4.1135998335439881E-3</v>
      </c>
      <c r="V17" s="159">
        <f t="shared" si="1"/>
        <v>1.138082256581085E-2</v>
      </c>
      <c r="W17" s="165"/>
    </row>
    <row r="18" spans="1:23" ht="13.5" customHeight="1" x14ac:dyDescent="0.25">
      <c r="D18" s="26"/>
    </row>
    <row r="19" spans="1:23" ht="13.5" customHeight="1" x14ac:dyDescent="0.25">
      <c r="A19" s="26">
        <f>A17+1</f>
        <v>5</v>
      </c>
      <c r="C19" s="26" t="s">
        <v>517</v>
      </c>
      <c r="D19" s="26" t="s">
        <v>492</v>
      </c>
      <c r="F19" s="35">
        <f>SUM(H19:W19)</f>
        <v>41005.942687062292</v>
      </c>
      <c r="H19" s="10">
        <v>18485.643768354625</v>
      </c>
      <c r="I19" s="10">
        <v>15346.077759089052</v>
      </c>
      <c r="J19" s="10">
        <v>5238.4811189844449</v>
      </c>
      <c r="K19" s="17">
        <v>380.87397611807296</v>
      </c>
      <c r="L19" s="17">
        <v>7.6844490038515829</v>
      </c>
      <c r="M19" s="17">
        <v>0</v>
      </c>
      <c r="N19" s="17">
        <v>0</v>
      </c>
      <c r="O19" s="17">
        <v>138.31461756076686</v>
      </c>
      <c r="P19" s="17">
        <v>0</v>
      </c>
      <c r="Q19" s="17">
        <v>1201.3143831378454</v>
      </c>
      <c r="R19" s="17">
        <v>174.67486832696187</v>
      </c>
      <c r="S19" s="17">
        <v>0</v>
      </c>
      <c r="T19" s="38"/>
      <c r="U19" s="17">
        <v>8.7286824244907013</v>
      </c>
      <c r="V19" s="17">
        <v>24.149064062183303</v>
      </c>
      <c r="W19" s="38"/>
    </row>
    <row r="20" spans="1:23" ht="13.5" customHeight="1" x14ac:dyDescent="0.25">
      <c r="A20" s="26">
        <f>A19+1</f>
        <v>6</v>
      </c>
      <c r="C20" s="1"/>
      <c r="D20" s="26"/>
      <c r="F20" s="164">
        <f>SUM(H20:W20)</f>
        <v>1</v>
      </c>
      <c r="H20" s="166">
        <f t="shared" ref="H20:V20" si="2">H19/$F19</f>
        <v>0.45080401905226763</v>
      </c>
      <c r="I20" s="166">
        <f t="shared" si="2"/>
        <v>0.37424033575335569</v>
      </c>
      <c r="J20" s="166">
        <f t="shared" si="2"/>
        <v>0.12774931572630882</v>
      </c>
      <c r="K20" s="166">
        <f t="shared" si="2"/>
        <v>9.2882628994709546E-3</v>
      </c>
      <c r="L20" s="166">
        <f t="shared" si="2"/>
        <v>1.8739842326015075E-4</v>
      </c>
      <c r="M20" s="166">
        <f t="shared" si="2"/>
        <v>0</v>
      </c>
      <c r="N20" s="166">
        <f t="shared" si="2"/>
        <v>0</v>
      </c>
      <c r="O20" s="166">
        <f t="shared" si="2"/>
        <v>3.373038357301471E-3</v>
      </c>
      <c r="P20" s="166">
        <f t="shared" si="2"/>
        <v>0</v>
      </c>
      <c r="Q20" s="166">
        <f t="shared" si="2"/>
        <v>2.9296104525768404E-2</v>
      </c>
      <c r="R20" s="166">
        <f t="shared" si="2"/>
        <v>4.2597452193697087E-3</v>
      </c>
      <c r="S20" s="166">
        <f t="shared" si="2"/>
        <v>0</v>
      </c>
      <c r="T20" s="159"/>
      <c r="U20" s="166">
        <f t="shared" si="2"/>
        <v>2.1286384003176866E-4</v>
      </c>
      <c r="V20" s="159">
        <f t="shared" si="2"/>
        <v>5.889162028654576E-4</v>
      </c>
      <c r="W20" s="165"/>
    </row>
    <row r="21" spans="1:23" ht="13.5" customHeight="1" x14ac:dyDescent="0.25">
      <c r="C21" s="1"/>
      <c r="D21" s="26"/>
      <c r="F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4"/>
      <c r="V21" s="165"/>
      <c r="W21" s="165"/>
    </row>
    <row r="22" spans="1:23" ht="13.5" customHeight="1" x14ac:dyDescent="0.25">
      <c r="A22" s="26">
        <f>A20+1</f>
        <v>7</v>
      </c>
      <c r="C22" s="26" t="s">
        <v>429</v>
      </c>
      <c r="D22" s="26" t="s">
        <v>492</v>
      </c>
      <c r="F22" s="35">
        <f>SUM(H22:W22)</f>
        <v>39.999999999999993</v>
      </c>
      <c r="H22" s="17">
        <v>20.921215371365573</v>
      </c>
      <c r="I22" s="17">
        <v>16.522333521491642</v>
      </c>
      <c r="J22" s="17">
        <v>2.5483558840871257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8.0952230556559871E-3</v>
      </c>
      <c r="S22" s="17">
        <v>0</v>
      </c>
      <c r="T22" s="38"/>
      <c r="U22" s="17">
        <v>0</v>
      </c>
      <c r="V22" s="17">
        <v>0</v>
      </c>
      <c r="W22" s="38"/>
    </row>
    <row r="23" spans="1:23" ht="13.5" customHeight="1" x14ac:dyDescent="0.25">
      <c r="A23" s="26">
        <f>A22+1</f>
        <v>8</v>
      </c>
      <c r="C23" s="1"/>
      <c r="D23" s="26"/>
      <c r="F23" s="164">
        <f>SUM(H23:W23)</f>
        <v>1</v>
      </c>
      <c r="H23" s="166">
        <f t="shared" ref="H23:V23" si="3">H22/$F22</f>
        <v>0.52303038428413939</v>
      </c>
      <c r="I23" s="166">
        <f t="shared" si="3"/>
        <v>0.41305833803729114</v>
      </c>
      <c r="J23" s="166">
        <f t="shared" si="3"/>
        <v>6.3708897102178155E-2</v>
      </c>
      <c r="K23" s="166">
        <f t="shared" si="3"/>
        <v>0</v>
      </c>
      <c r="L23" s="166">
        <f t="shared" si="3"/>
        <v>0</v>
      </c>
      <c r="M23" s="166">
        <f t="shared" si="3"/>
        <v>0</v>
      </c>
      <c r="N23" s="166">
        <f t="shared" si="3"/>
        <v>0</v>
      </c>
      <c r="O23" s="166">
        <f t="shared" si="3"/>
        <v>0</v>
      </c>
      <c r="P23" s="166">
        <f t="shared" si="3"/>
        <v>0</v>
      </c>
      <c r="Q23" s="166">
        <f t="shared" si="3"/>
        <v>0</v>
      </c>
      <c r="R23" s="166">
        <f t="shared" si="3"/>
        <v>2.0238057639139972E-4</v>
      </c>
      <c r="S23" s="166">
        <f t="shared" si="3"/>
        <v>0</v>
      </c>
      <c r="T23" s="159"/>
      <c r="U23" s="166">
        <f t="shared" si="3"/>
        <v>0</v>
      </c>
      <c r="V23" s="159">
        <f t="shared" si="3"/>
        <v>0</v>
      </c>
      <c r="W23" s="165"/>
    </row>
    <row r="24" spans="1:23" ht="13.5" customHeight="1" x14ac:dyDescent="0.25">
      <c r="D24" s="26"/>
    </row>
    <row r="25" spans="1:23" ht="13.5" customHeight="1" x14ac:dyDescent="0.25">
      <c r="A25" s="26">
        <f>A23+1</f>
        <v>9</v>
      </c>
      <c r="C25" s="26" t="s">
        <v>425</v>
      </c>
      <c r="D25" s="26" t="s">
        <v>492</v>
      </c>
      <c r="F25" s="35">
        <f>SUM(H25:W25)</f>
        <v>123461.54569827179</v>
      </c>
      <c r="G25" s="17"/>
      <c r="H25" s="17">
        <v>51891.473532358941</v>
      </c>
      <c r="I25" s="17">
        <v>31664.811147718483</v>
      </c>
      <c r="J25" s="17">
        <v>9175.3429752549055</v>
      </c>
      <c r="K25" s="17">
        <v>14128.146317858216</v>
      </c>
      <c r="L25" s="17">
        <v>0</v>
      </c>
      <c r="M25" s="17">
        <v>0</v>
      </c>
      <c r="N25" s="17">
        <v>0</v>
      </c>
      <c r="O25" s="17">
        <v>8757.5725230554654</v>
      </c>
      <c r="P25" s="17">
        <v>0</v>
      </c>
      <c r="Q25" s="17">
        <v>52.867137593592801</v>
      </c>
      <c r="R25" s="17">
        <v>0</v>
      </c>
      <c r="S25" s="17">
        <v>0</v>
      </c>
      <c r="T25" s="38"/>
      <c r="U25" s="17">
        <v>1245.0539957277244</v>
      </c>
      <c r="V25" s="17">
        <v>6546.2780687044606</v>
      </c>
      <c r="W25" s="38"/>
    </row>
    <row r="26" spans="1:23" ht="13.5" customHeight="1" x14ac:dyDescent="0.25">
      <c r="A26" s="26">
        <f>A25+1</f>
        <v>10</v>
      </c>
      <c r="C26" s="1"/>
      <c r="D26" s="26"/>
      <c r="F26" s="164">
        <f>SUM(H26:W26)</f>
        <v>1</v>
      </c>
      <c r="H26" s="166">
        <f t="shared" ref="H26:V26" si="4">H25/$F25</f>
        <v>0.42030474540774615</v>
      </c>
      <c r="I26" s="166">
        <f t="shared" si="4"/>
        <v>0.25647509083601022</v>
      </c>
      <c r="J26" s="166">
        <f t="shared" si="4"/>
        <v>7.4317415381130625E-2</v>
      </c>
      <c r="K26" s="166">
        <f t="shared" si="4"/>
        <v>0.11443357717540695</v>
      </c>
      <c r="L26" s="166">
        <f t="shared" si="4"/>
        <v>0</v>
      </c>
      <c r="M26" s="166">
        <f t="shared" si="4"/>
        <v>0</v>
      </c>
      <c r="N26" s="166">
        <f t="shared" si="4"/>
        <v>0</v>
      </c>
      <c r="O26" s="166">
        <f t="shared" si="4"/>
        <v>7.0933605063216484E-2</v>
      </c>
      <c r="P26" s="166">
        <f t="shared" si="4"/>
        <v>0</v>
      </c>
      <c r="Q26" s="166">
        <f t="shared" si="4"/>
        <v>4.2820731989533836E-4</v>
      </c>
      <c r="R26" s="166">
        <f t="shared" si="4"/>
        <v>0</v>
      </c>
      <c r="S26" s="166">
        <f t="shared" si="4"/>
        <v>0</v>
      </c>
      <c r="T26" s="159"/>
      <c r="U26" s="166">
        <f t="shared" si="4"/>
        <v>1.0084548906997465E-2</v>
      </c>
      <c r="V26" s="159">
        <f t="shared" si="4"/>
        <v>5.3022809909596777E-2</v>
      </c>
      <c r="W26" s="165"/>
    </row>
    <row r="27" spans="1:23" ht="13.5" customHeight="1" x14ac:dyDescent="0.25">
      <c r="D27" s="26"/>
    </row>
    <row r="28" spans="1:23" ht="13.5" customHeight="1" x14ac:dyDescent="0.25">
      <c r="A28" s="26">
        <f>A26+1</f>
        <v>11</v>
      </c>
      <c r="C28" s="26" t="s">
        <v>428</v>
      </c>
      <c r="D28" s="26" t="s">
        <v>492</v>
      </c>
      <c r="F28" s="35">
        <f>SUM(H28:W28)</f>
        <v>25363.662671532849</v>
      </c>
      <c r="H28" s="17">
        <v>10660.467781766569</v>
      </c>
      <c r="I28" s="17">
        <v>6505.1476876153092</v>
      </c>
      <c r="J28" s="17">
        <v>1884.961854347184</v>
      </c>
      <c r="K28" s="17">
        <v>2902.4546497738424</v>
      </c>
      <c r="L28" s="17">
        <v>0</v>
      </c>
      <c r="M28" s="17">
        <v>0</v>
      </c>
      <c r="N28" s="17">
        <v>0</v>
      </c>
      <c r="O28" s="17">
        <v>1799.1360308991575</v>
      </c>
      <c r="P28" s="17">
        <v>0</v>
      </c>
      <c r="Q28" s="17">
        <v>10.860906015306519</v>
      </c>
      <c r="R28" s="17">
        <v>0</v>
      </c>
      <c r="S28" s="17">
        <v>0</v>
      </c>
      <c r="T28" s="38"/>
      <c r="U28" s="17">
        <v>255.78109667165901</v>
      </c>
      <c r="V28" s="17">
        <v>1344.8526644438218</v>
      </c>
      <c r="W28" s="38"/>
    </row>
    <row r="29" spans="1:23" ht="13.5" customHeight="1" x14ac:dyDescent="0.25">
      <c r="A29" s="26">
        <f>A28+1</f>
        <v>12</v>
      </c>
      <c r="C29" s="1"/>
      <c r="D29" s="26"/>
      <c r="F29" s="164">
        <f>SUM(H29:W29)</f>
        <v>1</v>
      </c>
      <c r="H29" s="166">
        <f t="shared" ref="H29:V29" si="5">H28/$F28</f>
        <v>0.42030474540774615</v>
      </c>
      <c r="I29" s="166">
        <f t="shared" si="5"/>
        <v>0.25647509083601022</v>
      </c>
      <c r="J29" s="166">
        <f t="shared" si="5"/>
        <v>7.4317415381130625E-2</v>
      </c>
      <c r="K29" s="166">
        <f t="shared" si="5"/>
        <v>0.11443357717540693</v>
      </c>
      <c r="L29" s="166">
        <f t="shared" si="5"/>
        <v>0</v>
      </c>
      <c r="M29" s="166">
        <f t="shared" si="5"/>
        <v>0</v>
      </c>
      <c r="N29" s="166">
        <f t="shared" si="5"/>
        <v>0</v>
      </c>
      <c r="O29" s="166">
        <f t="shared" si="5"/>
        <v>7.0933605063216484E-2</v>
      </c>
      <c r="P29" s="166">
        <f t="shared" si="5"/>
        <v>0</v>
      </c>
      <c r="Q29" s="166">
        <f t="shared" si="5"/>
        <v>4.2820731989533836E-4</v>
      </c>
      <c r="R29" s="166">
        <f t="shared" si="5"/>
        <v>0</v>
      </c>
      <c r="S29" s="166">
        <f t="shared" si="5"/>
        <v>0</v>
      </c>
      <c r="T29" s="159"/>
      <c r="U29" s="166">
        <f t="shared" si="5"/>
        <v>1.0084548906997465E-2</v>
      </c>
      <c r="V29" s="159">
        <f t="shared" si="5"/>
        <v>5.3022809909596777E-2</v>
      </c>
      <c r="W29" s="165"/>
    </row>
    <row r="30" spans="1:23" ht="13.5" customHeight="1" x14ac:dyDescent="0.25">
      <c r="D30" s="26"/>
    </row>
    <row r="31" spans="1:23" ht="13.5" customHeight="1" x14ac:dyDescent="0.25">
      <c r="A31" s="26">
        <f>A29+1</f>
        <v>13</v>
      </c>
      <c r="C31" s="26" t="s">
        <v>426</v>
      </c>
      <c r="D31" s="26" t="s">
        <v>492</v>
      </c>
      <c r="F31" s="35">
        <f>SUM(H31:W31)</f>
        <v>3822.5726057215443</v>
      </c>
      <c r="H31" s="17">
        <v>1606.6454058504185</v>
      </c>
      <c r="I31" s="17">
        <v>980.39465627967741</v>
      </c>
      <c r="J31" s="17">
        <v>284.08371616393885</v>
      </c>
      <c r="K31" s="17">
        <v>437.43065728543274</v>
      </c>
      <c r="L31" s="17">
        <v>0</v>
      </c>
      <c r="M31" s="17">
        <v>0</v>
      </c>
      <c r="N31" s="17">
        <v>0</v>
      </c>
      <c r="O31" s="17">
        <v>271.14885553972238</v>
      </c>
      <c r="P31" s="17">
        <v>0</v>
      </c>
      <c r="Q31" s="17">
        <v>1.6368535706013625</v>
      </c>
      <c r="R31" s="17">
        <v>0</v>
      </c>
      <c r="S31" s="17">
        <v>0</v>
      </c>
      <c r="T31" s="38"/>
      <c r="U31" s="17">
        <v>38.54892039294765</v>
      </c>
      <c r="V31" s="17">
        <v>202.68354063880548</v>
      </c>
      <c r="W31" s="38"/>
    </row>
    <row r="32" spans="1:23" ht="13.5" customHeight="1" x14ac:dyDescent="0.25">
      <c r="A32" s="26">
        <f>A31+1</f>
        <v>14</v>
      </c>
      <c r="C32" s="1"/>
      <c r="D32" s="26"/>
      <c r="F32" s="164">
        <f>SUM(H32:W32)</f>
        <v>1</v>
      </c>
      <c r="H32" s="166">
        <f t="shared" ref="H32:V32" si="6">H31/$F31</f>
        <v>0.42030474540774615</v>
      </c>
      <c r="I32" s="166">
        <f t="shared" si="6"/>
        <v>0.25647509083601022</v>
      </c>
      <c r="J32" s="166">
        <f t="shared" si="6"/>
        <v>7.4317415381130625E-2</v>
      </c>
      <c r="K32" s="166">
        <f t="shared" si="6"/>
        <v>0.11443357717540695</v>
      </c>
      <c r="L32" s="166">
        <f t="shared" si="6"/>
        <v>0</v>
      </c>
      <c r="M32" s="166">
        <f t="shared" si="6"/>
        <v>0</v>
      </c>
      <c r="N32" s="166">
        <f t="shared" si="6"/>
        <v>0</v>
      </c>
      <c r="O32" s="166">
        <f t="shared" si="6"/>
        <v>7.0933605063216484E-2</v>
      </c>
      <c r="P32" s="166">
        <f t="shared" si="6"/>
        <v>0</v>
      </c>
      <c r="Q32" s="166">
        <f t="shared" si="6"/>
        <v>4.2820731989533836E-4</v>
      </c>
      <c r="R32" s="166">
        <f t="shared" si="6"/>
        <v>0</v>
      </c>
      <c r="S32" s="166">
        <f t="shared" si="6"/>
        <v>0</v>
      </c>
      <c r="T32" s="159"/>
      <c r="U32" s="166">
        <f t="shared" si="6"/>
        <v>1.0084548906997465E-2</v>
      </c>
      <c r="V32" s="159">
        <f t="shared" si="6"/>
        <v>5.3022809909596777E-2</v>
      </c>
      <c r="W32" s="165"/>
    </row>
    <row r="33" spans="1:23" ht="13.5" customHeight="1" x14ac:dyDescent="0.25">
      <c r="D33" s="26"/>
    </row>
    <row r="34" spans="1:23" ht="13.5" customHeight="1" x14ac:dyDescent="0.25">
      <c r="A34" s="26">
        <f>A32+1</f>
        <v>15</v>
      </c>
      <c r="C34" s="26" t="s">
        <v>416</v>
      </c>
      <c r="D34" s="26" t="s">
        <v>492</v>
      </c>
      <c r="F34" s="35">
        <f>SUM(H34:W34)</f>
        <v>15013.636797140982</v>
      </c>
      <c r="H34" s="17">
        <v>8168.5458580011718</v>
      </c>
      <c r="I34" s="17">
        <v>6321.4802187074283</v>
      </c>
      <c r="J34" s="17">
        <v>523.61072043238141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38"/>
      <c r="U34" s="10">
        <v>0</v>
      </c>
      <c r="V34" s="10">
        <v>0</v>
      </c>
      <c r="W34" s="38"/>
    </row>
    <row r="35" spans="1:23" ht="13.5" customHeight="1" x14ac:dyDescent="0.25">
      <c r="A35" s="26">
        <f>A34+1</f>
        <v>16</v>
      </c>
      <c r="C35" s="1"/>
      <c r="D35" s="26"/>
      <c r="F35" s="164">
        <f>SUM(H35:W35)</f>
        <v>1</v>
      </c>
      <c r="H35" s="166">
        <f t="shared" ref="H35:V35" si="7">H34/$F34</f>
        <v>0.54407509442060653</v>
      </c>
      <c r="I35" s="166">
        <f t="shared" si="7"/>
        <v>0.42104923038442066</v>
      </c>
      <c r="J35" s="166">
        <f t="shared" si="7"/>
        <v>3.4875675194972852E-2</v>
      </c>
      <c r="K35" s="166">
        <f t="shared" si="7"/>
        <v>0</v>
      </c>
      <c r="L35" s="166">
        <f t="shared" si="7"/>
        <v>0</v>
      </c>
      <c r="M35" s="166">
        <f t="shared" si="7"/>
        <v>0</v>
      </c>
      <c r="N35" s="166">
        <f t="shared" si="7"/>
        <v>0</v>
      </c>
      <c r="O35" s="166">
        <f t="shared" si="7"/>
        <v>0</v>
      </c>
      <c r="P35" s="166">
        <f t="shared" si="7"/>
        <v>0</v>
      </c>
      <c r="Q35" s="166">
        <f t="shared" si="7"/>
        <v>0</v>
      </c>
      <c r="R35" s="166">
        <f t="shared" si="7"/>
        <v>0</v>
      </c>
      <c r="S35" s="166">
        <f t="shared" si="7"/>
        <v>0</v>
      </c>
      <c r="T35" s="159"/>
      <c r="U35" s="166">
        <f t="shared" si="7"/>
        <v>0</v>
      </c>
      <c r="V35" s="159">
        <f t="shared" si="7"/>
        <v>0</v>
      </c>
      <c r="W35" s="165"/>
    </row>
    <row r="36" spans="1:23" ht="13.5" customHeight="1" x14ac:dyDescent="0.25">
      <c r="D36" s="26"/>
    </row>
    <row r="40" spans="1:23" ht="13.5" customHeight="1" x14ac:dyDescent="0.25">
      <c r="C40" s="1"/>
      <c r="F40" s="1"/>
      <c r="G40" s="1"/>
      <c r="H40" s="1"/>
      <c r="I40" s="1"/>
      <c r="J40" s="1"/>
      <c r="K40" s="1"/>
      <c r="L40" s="1"/>
      <c r="M40" s="1"/>
      <c r="N40" s="1"/>
    </row>
    <row r="41" spans="1:23" ht="13.5" customHeight="1" x14ac:dyDescent="0.25">
      <c r="A41" s="251" t="s">
        <v>0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</row>
    <row r="42" spans="1:23" ht="13.5" customHeight="1" x14ac:dyDescent="0.25">
      <c r="A42" s="251" t="s">
        <v>521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</row>
    <row r="44" spans="1:23" ht="13.5" customHeight="1" x14ac:dyDescent="0.25">
      <c r="A44" s="26" t="s">
        <v>3</v>
      </c>
      <c r="C44" s="1"/>
      <c r="D44" s="26"/>
      <c r="H44" s="248" t="s">
        <v>40</v>
      </c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6"/>
      <c r="U44" s="248" t="s">
        <v>41</v>
      </c>
      <c r="V44" s="248"/>
      <c r="W44" s="26"/>
    </row>
    <row r="45" spans="1:23" ht="13.5" customHeight="1" x14ac:dyDescent="0.25">
      <c r="A45" s="107" t="s">
        <v>5</v>
      </c>
      <c r="C45" s="107" t="s">
        <v>510</v>
      </c>
      <c r="D45" s="107"/>
      <c r="F45" s="18" t="s">
        <v>81</v>
      </c>
      <c r="H45" s="107" t="s">
        <v>43</v>
      </c>
      <c r="I45" s="107" t="s">
        <v>44</v>
      </c>
      <c r="J45" s="107" t="s">
        <v>45</v>
      </c>
      <c r="K45" s="107" t="s">
        <v>48</v>
      </c>
      <c r="L45" s="107" t="s">
        <v>49</v>
      </c>
      <c r="M45" s="107" t="s">
        <v>50</v>
      </c>
      <c r="N45" s="107" t="s">
        <v>51</v>
      </c>
      <c r="O45" s="107" t="s">
        <v>52</v>
      </c>
      <c r="P45" s="107" t="s">
        <v>53</v>
      </c>
      <c r="Q45" s="107" t="s">
        <v>54</v>
      </c>
      <c r="R45" s="107" t="s">
        <v>55</v>
      </c>
      <c r="S45" s="107" t="s">
        <v>56</v>
      </c>
      <c r="T45" s="26"/>
      <c r="U45" s="107" t="s">
        <v>58</v>
      </c>
      <c r="V45" s="168" t="s">
        <v>59</v>
      </c>
      <c r="W45" s="26"/>
    </row>
    <row r="46" spans="1:23" ht="13.5" customHeight="1" x14ac:dyDescent="0.25">
      <c r="C46" s="1"/>
      <c r="D46" s="26"/>
      <c r="F46" s="26" t="s">
        <v>64</v>
      </c>
      <c r="G46" s="26"/>
      <c r="H46" s="26" t="s">
        <v>13</v>
      </c>
      <c r="I46" s="26" t="s">
        <v>14</v>
      </c>
      <c r="J46" s="26" t="s">
        <v>15</v>
      </c>
      <c r="K46" s="26" t="s">
        <v>16</v>
      </c>
      <c r="L46" s="26" t="s">
        <v>65</v>
      </c>
      <c r="M46" s="26" t="s">
        <v>66</v>
      </c>
      <c r="N46" s="26" t="s">
        <v>67</v>
      </c>
      <c r="O46" s="26" t="s">
        <v>68</v>
      </c>
      <c r="P46" s="26" t="s">
        <v>69</v>
      </c>
      <c r="Q46" s="26" t="s">
        <v>70</v>
      </c>
      <c r="R46" s="26" t="s">
        <v>71</v>
      </c>
      <c r="S46" s="26" t="s">
        <v>72</v>
      </c>
      <c r="T46" s="26"/>
      <c r="U46" s="26" t="s">
        <v>73</v>
      </c>
      <c r="V46" s="26" t="s">
        <v>74</v>
      </c>
      <c r="W46" s="26"/>
    </row>
    <row r="47" spans="1:23" ht="13.5" customHeight="1" x14ac:dyDescent="0.25">
      <c r="C47" s="1"/>
      <c r="D47" s="26"/>
    </row>
    <row r="48" spans="1:23" ht="13.5" customHeight="1" x14ac:dyDescent="0.25">
      <c r="A48" s="26">
        <f>A35+1</f>
        <v>17</v>
      </c>
      <c r="C48" s="26" t="s">
        <v>417</v>
      </c>
      <c r="D48" s="26" t="s">
        <v>492</v>
      </c>
      <c r="F48" s="35">
        <f>SUM(H48:W48)</f>
        <v>4233.3571239550474</v>
      </c>
      <c r="G48" s="17"/>
      <c r="H48" s="17">
        <v>2086.1825307138965</v>
      </c>
      <c r="I48" s="17">
        <v>1493.3638053761426</v>
      </c>
      <c r="J48" s="17">
        <v>345.16527380008517</v>
      </c>
      <c r="K48" s="17">
        <v>212.9107424005467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5.4711999999999997E-2</v>
      </c>
      <c r="R48" s="17">
        <v>0</v>
      </c>
      <c r="S48" s="17">
        <v>31.824000000000005</v>
      </c>
      <c r="T48" s="38"/>
      <c r="U48" s="17">
        <v>9.7170596643762064</v>
      </c>
      <c r="V48" s="17">
        <v>54.139000000000003</v>
      </c>
      <c r="W48" s="38"/>
    </row>
    <row r="49" spans="1:23" ht="13.5" customHeight="1" x14ac:dyDescent="0.25">
      <c r="A49" s="26">
        <f>A48+1</f>
        <v>18</v>
      </c>
      <c r="C49" s="1"/>
      <c r="D49" s="26"/>
      <c r="F49" s="164">
        <f>SUM(H49:W49)</f>
        <v>0.99999999999999989</v>
      </c>
      <c r="H49" s="166">
        <f t="shared" ref="H49:V49" si="8">H48/$F48</f>
        <v>0.49279625357117612</v>
      </c>
      <c r="I49" s="166">
        <f t="shared" si="8"/>
        <v>0.35276112117395747</v>
      </c>
      <c r="J49" s="166">
        <f t="shared" si="8"/>
        <v>8.1534645836260508E-2</v>
      </c>
      <c r="K49" s="166">
        <f t="shared" si="8"/>
        <v>5.02935935160682E-2</v>
      </c>
      <c r="L49" s="166">
        <f t="shared" si="8"/>
        <v>0</v>
      </c>
      <c r="M49" s="166">
        <f t="shared" si="8"/>
        <v>0</v>
      </c>
      <c r="N49" s="166">
        <f t="shared" si="8"/>
        <v>0</v>
      </c>
      <c r="O49" s="166">
        <f t="shared" si="8"/>
        <v>0</v>
      </c>
      <c r="P49" s="166">
        <f t="shared" si="8"/>
        <v>0</v>
      </c>
      <c r="Q49" s="166">
        <f t="shared" si="8"/>
        <v>1.2924021857358653E-5</v>
      </c>
      <c r="R49" s="166">
        <f t="shared" si="8"/>
        <v>0</v>
      </c>
      <c r="S49" s="166">
        <f t="shared" si="8"/>
        <v>7.5174380682223622E-3</v>
      </c>
      <c r="T49" s="159"/>
      <c r="U49" s="166">
        <f t="shared" si="8"/>
        <v>2.2953555251435925E-3</v>
      </c>
      <c r="V49" s="159">
        <f t="shared" si="8"/>
        <v>1.2788668287314304E-2</v>
      </c>
      <c r="W49" s="165"/>
    </row>
    <row r="50" spans="1:23" ht="13.5" customHeight="1" x14ac:dyDescent="0.25">
      <c r="D50" s="26"/>
    </row>
    <row r="51" spans="1:23" ht="13.5" customHeight="1" x14ac:dyDescent="0.25">
      <c r="A51" s="26">
        <f>A49+1</f>
        <v>19</v>
      </c>
      <c r="C51" s="26" t="s">
        <v>423</v>
      </c>
      <c r="D51" s="26" t="s">
        <v>492</v>
      </c>
      <c r="F51" s="35">
        <f>SUM(H51:W51)</f>
        <v>302257.62390804297</v>
      </c>
      <c r="H51" s="17">
        <v>161762.48513376006</v>
      </c>
      <c r="I51" s="17">
        <v>115528.92836825551</v>
      </c>
      <c r="J51" s="17">
        <v>7251.8434688702682</v>
      </c>
      <c r="K51" s="17">
        <v>9228.4868740124803</v>
      </c>
      <c r="L51" s="17">
        <v>83.981539397015311</v>
      </c>
      <c r="M51" s="17">
        <v>0</v>
      </c>
      <c r="N51" s="17">
        <v>0</v>
      </c>
      <c r="O51" s="17">
        <v>4200.184781623263</v>
      </c>
      <c r="P51" s="17">
        <v>0</v>
      </c>
      <c r="Q51" s="17">
        <v>668.26813201808727</v>
      </c>
      <c r="R51" s="17">
        <v>49.097089718661017</v>
      </c>
      <c r="S51" s="17">
        <v>611.82226461191749</v>
      </c>
      <c r="T51" s="38"/>
      <c r="U51" s="17">
        <v>442.58174829004793</v>
      </c>
      <c r="V51" s="17">
        <v>2429.9445074856612</v>
      </c>
      <c r="W51" s="38"/>
    </row>
    <row r="52" spans="1:23" ht="13.5" customHeight="1" x14ac:dyDescent="0.25">
      <c r="A52" s="26">
        <f>A51+1</f>
        <v>20</v>
      </c>
      <c r="C52" s="1"/>
      <c r="D52" s="26"/>
      <c r="F52" s="164">
        <f>SUM(H52:W52)</f>
        <v>1</v>
      </c>
      <c r="H52" s="166">
        <f t="shared" ref="H52:V52" si="9">H51/$F51</f>
        <v>0.53518082701190595</v>
      </c>
      <c r="I52" s="166">
        <f t="shared" si="9"/>
        <v>0.38222006404511183</v>
      </c>
      <c r="J52" s="166">
        <f t="shared" si="9"/>
        <v>2.3992259897723953E-2</v>
      </c>
      <c r="K52" s="166">
        <f t="shared" si="9"/>
        <v>3.0531858070915359E-2</v>
      </c>
      <c r="L52" s="166">
        <f t="shared" si="9"/>
        <v>2.7784754710625712E-4</v>
      </c>
      <c r="M52" s="166">
        <f t="shared" si="9"/>
        <v>0</v>
      </c>
      <c r="N52" s="166">
        <f t="shared" si="9"/>
        <v>0</v>
      </c>
      <c r="O52" s="166">
        <f t="shared" si="9"/>
        <v>1.3896042479646773E-2</v>
      </c>
      <c r="P52" s="166">
        <f t="shared" si="9"/>
        <v>0</v>
      </c>
      <c r="Q52" s="166">
        <f t="shared" si="9"/>
        <v>2.2109223363093633E-3</v>
      </c>
      <c r="R52" s="166">
        <f t="shared" si="9"/>
        <v>1.6243457843630115E-4</v>
      </c>
      <c r="S52" s="166">
        <f t="shared" si="9"/>
        <v>2.0241747973181136E-3</v>
      </c>
      <c r="T52" s="159"/>
      <c r="U52" s="166">
        <f t="shared" si="9"/>
        <v>1.4642533828185466E-3</v>
      </c>
      <c r="V52" s="159">
        <f t="shared" si="9"/>
        <v>8.039315852707599E-3</v>
      </c>
      <c r="W52" s="165"/>
    </row>
    <row r="53" spans="1:23" ht="13.5" customHeight="1" x14ac:dyDescent="0.25">
      <c r="D53" s="26"/>
    </row>
    <row r="54" spans="1:23" ht="13.5" customHeight="1" x14ac:dyDescent="0.25">
      <c r="A54" s="26">
        <f>A52+1</f>
        <v>21</v>
      </c>
      <c r="C54" s="26" t="s">
        <v>288</v>
      </c>
      <c r="D54" s="26" t="s">
        <v>492</v>
      </c>
      <c r="F54" s="35">
        <f>SUM(H54:W54)-0.05</f>
        <v>34987.498184254066</v>
      </c>
      <c r="H54" s="17">
        <v>5658.3336645786057</v>
      </c>
      <c r="I54" s="17">
        <v>3452.784334365278</v>
      </c>
      <c r="J54" s="17">
        <v>6199.8073193104656</v>
      </c>
      <c r="K54" s="17">
        <v>13224.13286599972</v>
      </c>
      <c r="L54" s="17">
        <v>0</v>
      </c>
      <c r="M54" s="17">
        <v>0</v>
      </c>
      <c r="N54" s="17">
        <v>0</v>
      </c>
      <c r="O54" s="17">
        <v>6451.79</v>
      </c>
      <c r="P54" s="17">
        <v>0</v>
      </c>
      <c r="Q54" s="17">
        <v>0.7</v>
      </c>
      <c r="R54" s="17">
        <v>0</v>
      </c>
      <c r="S54" s="17">
        <v>0</v>
      </c>
      <c r="T54" s="38"/>
      <c r="U54" s="17">
        <v>0</v>
      </c>
      <c r="V54" s="17">
        <v>0</v>
      </c>
      <c r="W54" s="38"/>
    </row>
    <row r="55" spans="1:23" ht="13.5" customHeight="1" x14ac:dyDescent="0.25">
      <c r="A55" s="26">
        <f>A54+1</f>
        <v>22</v>
      </c>
      <c r="C55" s="1"/>
      <c r="D55" s="26"/>
      <c r="F55" s="164">
        <f>SUM(H55:W55)</f>
        <v>1.0000014290818893</v>
      </c>
      <c r="H55" s="166">
        <f t="shared" ref="H55:V55" si="10">H54/$F54</f>
        <v>0.16172444325056395</v>
      </c>
      <c r="I55" s="166">
        <f t="shared" si="10"/>
        <v>9.868623118412008E-2</v>
      </c>
      <c r="J55" s="166">
        <f t="shared" si="10"/>
        <v>0.17720064711859437</v>
      </c>
      <c r="K55" s="166">
        <f t="shared" si="10"/>
        <v>0.37796737555676874</v>
      </c>
      <c r="L55" s="166">
        <f t="shared" si="10"/>
        <v>0</v>
      </c>
      <c r="M55" s="166">
        <f t="shared" si="10"/>
        <v>0</v>
      </c>
      <c r="N55" s="166">
        <f t="shared" si="10"/>
        <v>0</v>
      </c>
      <c r="O55" s="166">
        <f t="shared" si="10"/>
        <v>0.18440272482539471</v>
      </c>
      <c r="P55" s="166">
        <f t="shared" si="10"/>
        <v>0</v>
      </c>
      <c r="Q55" s="166">
        <f t="shared" si="10"/>
        <v>2.0007146447385347E-5</v>
      </c>
      <c r="R55" s="166">
        <f t="shared" si="10"/>
        <v>0</v>
      </c>
      <c r="S55" s="166">
        <f t="shared" si="10"/>
        <v>0</v>
      </c>
      <c r="T55" s="159"/>
      <c r="U55" s="166">
        <f t="shared" si="10"/>
        <v>0</v>
      </c>
      <c r="V55" s="159">
        <f t="shared" si="10"/>
        <v>0</v>
      </c>
      <c r="W55" s="165"/>
    </row>
    <row r="56" spans="1:23" ht="13.5" customHeight="1" x14ac:dyDescent="0.25">
      <c r="D56" s="26"/>
    </row>
    <row r="57" spans="1:23" ht="13.5" customHeight="1" x14ac:dyDescent="0.25">
      <c r="A57" s="26">
        <f>A55+1</f>
        <v>23</v>
      </c>
      <c r="C57" s="26" t="s">
        <v>427</v>
      </c>
      <c r="D57" s="26" t="s">
        <v>492</v>
      </c>
      <c r="F57" s="35">
        <f>SUM(H57:W57)</f>
        <v>35.641798822288479</v>
      </c>
      <c r="H57" s="17">
        <v>15.052285954999316</v>
      </c>
      <c r="I57" s="17">
        <v>10.91840207210833</v>
      </c>
      <c r="J57" s="17">
        <v>3.2566850097997895</v>
      </c>
      <c r="K57" s="17">
        <v>3.7508323857890637</v>
      </c>
      <c r="L57" s="17">
        <v>0</v>
      </c>
      <c r="M57" s="17">
        <v>0</v>
      </c>
      <c r="N57" s="17">
        <v>0</v>
      </c>
      <c r="O57" s="17">
        <v>2.0275286787406772</v>
      </c>
      <c r="P57" s="17">
        <v>0</v>
      </c>
      <c r="Q57" s="17">
        <v>2.8580348056462613E-4</v>
      </c>
      <c r="R57" s="17">
        <v>3.7358189120347126E-3</v>
      </c>
      <c r="S57" s="17">
        <v>0</v>
      </c>
      <c r="T57" s="38"/>
      <c r="U57" s="17">
        <v>0.10100041670672701</v>
      </c>
      <c r="V57" s="17">
        <v>0.53104268175197156</v>
      </c>
      <c r="W57" s="38"/>
    </row>
    <row r="58" spans="1:23" ht="13.5" customHeight="1" x14ac:dyDescent="0.25">
      <c r="A58" s="26">
        <f>A57+1</f>
        <v>24</v>
      </c>
      <c r="C58" s="1"/>
      <c r="D58" s="26"/>
      <c r="F58" s="164">
        <f>SUM(H58:W58)</f>
        <v>1</v>
      </c>
      <c r="H58" s="166">
        <f t="shared" ref="H58:V58" si="11">H57/$F57</f>
        <v>0.42232116370025691</v>
      </c>
      <c r="I58" s="166">
        <f t="shared" si="11"/>
        <v>0.30633700971569777</v>
      </c>
      <c r="J58" s="166">
        <f t="shared" si="11"/>
        <v>9.137263318380083E-2</v>
      </c>
      <c r="K58" s="166">
        <f t="shared" si="11"/>
        <v>0.10523689908275599</v>
      </c>
      <c r="L58" s="166">
        <f t="shared" si="11"/>
        <v>0</v>
      </c>
      <c r="M58" s="166">
        <f t="shared" si="11"/>
        <v>0</v>
      </c>
      <c r="N58" s="166">
        <f t="shared" si="11"/>
        <v>0</v>
      </c>
      <c r="O58" s="166">
        <f t="shared" si="11"/>
        <v>5.6886261236421348E-2</v>
      </c>
      <c r="P58" s="166">
        <f t="shared" si="11"/>
        <v>0</v>
      </c>
      <c r="Q58" s="166">
        <f t="shared" si="11"/>
        <v>8.0187726211478376E-6</v>
      </c>
      <c r="R58" s="166">
        <f t="shared" si="11"/>
        <v>1.0481566687084634E-4</v>
      </c>
      <c r="S58" s="166">
        <f t="shared" si="11"/>
        <v>0</v>
      </c>
      <c r="T58" s="159"/>
      <c r="U58" s="166">
        <f t="shared" si="11"/>
        <v>2.8337631669579687E-3</v>
      </c>
      <c r="V58" s="159">
        <f t="shared" si="11"/>
        <v>1.4899435474617117E-2</v>
      </c>
      <c r="W58" s="165"/>
    </row>
    <row r="59" spans="1:23" ht="13.5" customHeight="1" x14ac:dyDescent="0.25">
      <c r="D59" s="26"/>
    </row>
    <row r="60" spans="1:23" ht="13.5" customHeight="1" x14ac:dyDescent="0.25">
      <c r="A60" s="26">
        <f>A58+1</f>
        <v>25</v>
      </c>
      <c r="C60" s="26" t="s">
        <v>422</v>
      </c>
      <c r="D60" s="26" t="s">
        <v>492</v>
      </c>
      <c r="F60" s="35">
        <f>SUM(H60:W60)</f>
        <v>177354.94449832872</v>
      </c>
      <c r="H60" s="17">
        <v>89767.745240482211</v>
      </c>
      <c r="I60" s="17">
        <v>62077.192362017231</v>
      </c>
      <c r="J60" s="17">
        <v>10260.27947336207</v>
      </c>
      <c r="K60" s="17">
        <v>8469.1411265547304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797.96772371107579</v>
      </c>
      <c r="R60" s="17">
        <v>0</v>
      </c>
      <c r="S60" s="17">
        <v>2423.403224616673</v>
      </c>
      <c r="T60" s="38"/>
      <c r="U60" s="17">
        <v>353.19434758474392</v>
      </c>
      <c r="V60" s="17">
        <v>3206.0210000000002</v>
      </c>
      <c r="W60" s="38"/>
    </row>
    <row r="61" spans="1:23" ht="13.5" customHeight="1" x14ac:dyDescent="0.25">
      <c r="A61" s="26">
        <f>A60+1</f>
        <v>26</v>
      </c>
      <c r="D61" s="26"/>
      <c r="F61" s="164">
        <f>SUM(H61:W61)</f>
        <v>1</v>
      </c>
      <c r="H61" s="166">
        <f t="shared" ref="H61:V61" si="12">H60/$F60</f>
        <v>0.50614740679715375</v>
      </c>
      <c r="I61" s="166">
        <f t="shared" si="12"/>
        <v>0.3500166997746274</v>
      </c>
      <c r="J61" s="166">
        <f t="shared" si="12"/>
        <v>5.7851668598158289E-2</v>
      </c>
      <c r="K61" s="166">
        <f t="shared" si="12"/>
        <v>4.7752495147574181E-2</v>
      </c>
      <c r="L61" s="166">
        <f t="shared" si="12"/>
        <v>0</v>
      </c>
      <c r="M61" s="166">
        <f t="shared" si="12"/>
        <v>0</v>
      </c>
      <c r="N61" s="166">
        <f t="shared" si="12"/>
        <v>0</v>
      </c>
      <c r="O61" s="166">
        <f t="shared" si="12"/>
        <v>0</v>
      </c>
      <c r="P61" s="166">
        <f t="shared" si="12"/>
        <v>0</v>
      </c>
      <c r="Q61" s="166">
        <f t="shared" si="12"/>
        <v>4.4992696762316394E-3</v>
      </c>
      <c r="R61" s="166">
        <f t="shared" si="12"/>
        <v>0</v>
      </c>
      <c r="S61" s="166">
        <f t="shared" si="12"/>
        <v>1.3664142443119254E-2</v>
      </c>
      <c r="T61" s="159"/>
      <c r="U61" s="166">
        <f t="shared" si="12"/>
        <v>1.9914547552299685E-3</v>
      </c>
      <c r="V61" s="159">
        <f t="shared" si="12"/>
        <v>1.8076862807905599E-2</v>
      </c>
      <c r="W61" s="165"/>
    </row>
    <row r="62" spans="1:23" ht="13.5" customHeight="1" x14ac:dyDescent="0.25">
      <c r="D62" s="26"/>
      <c r="F62" s="167"/>
    </row>
    <row r="63" spans="1:23" ht="13.5" customHeight="1" x14ac:dyDescent="0.25">
      <c r="A63" s="26">
        <f>A61+1</f>
        <v>27</v>
      </c>
      <c r="B63" s="10"/>
      <c r="C63" s="26" t="s">
        <v>424</v>
      </c>
      <c r="D63" s="26" t="s">
        <v>492</v>
      </c>
      <c r="F63" s="35">
        <f>SUM(H63:W63)</f>
        <v>6358.7022967510939</v>
      </c>
      <c r="H63" s="17">
        <v>2633.0294704944286</v>
      </c>
      <c r="I63" s="17">
        <v>1974.5596928050431</v>
      </c>
      <c r="J63" s="17">
        <v>921.33098477725798</v>
      </c>
      <c r="K63" s="17">
        <v>349.48414003695706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152.09088370069531</v>
      </c>
      <c r="R63" s="17">
        <v>16.387980716725924</v>
      </c>
      <c r="S63" s="17">
        <v>180.2888137984184</v>
      </c>
      <c r="T63" s="38"/>
      <c r="U63" s="17">
        <v>31.841204331189093</v>
      </c>
      <c r="V63" s="17">
        <v>99.689126090378352</v>
      </c>
      <c r="W63" s="38"/>
    </row>
    <row r="64" spans="1:23" ht="13.5" customHeight="1" x14ac:dyDescent="0.25">
      <c r="A64" s="26">
        <f>A63+1</f>
        <v>28</v>
      </c>
      <c r="C64" s="1"/>
      <c r="D64" s="26"/>
      <c r="F64" s="164">
        <f>SUM(H64:W64)</f>
        <v>0.99999999999999989</v>
      </c>
      <c r="H64" s="166">
        <f t="shared" ref="H64:V64" si="13">H63/$F63</f>
        <v>0.41408283445503413</v>
      </c>
      <c r="I64" s="166">
        <f t="shared" si="13"/>
        <v>0.31052872121626479</v>
      </c>
      <c r="J64" s="166">
        <f t="shared" si="13"/>
        <v>0.14489292654068764</v>
      </c>
      <c r="K64" s="166">
        <f t="shared" si="13"/>
        <v>5.4961550915117063E-2</v>
      </c>
      <c r="L64" s="166">
        <f t="shared" si="13"/>
        <v>0</v>
      </c>
      <c r="M64" s="166">
        <f t="shared" si="13"/>
        <v>0</v>
      </c>
      <c r="N64" s="166">
        <f t="shared" si="13"/>
        <v>0</v>
      </c>
      <c r="O64" s="166">
        <f t="shared" si="13"/>
        <v>0</v>
      </c>
      <c r="P64" s="166">
        <f t="shared" si="13"/>
        <v>0</v>
      </c>
      <c r="Q64" s="166">
        <f t="shared" si="13"/>
        <v>2.3918541331680903E-2</v>
      </c>
      <c r="R64" s="166">
        <f t="shared" si="13"/>
        <v>2.5772523939513845E-3</v>
      </c>
      <c r="S64" s="166">
        <f t="shared" si="13"/>
        <v>2.8353082969544731E-2</v>
      </c>
      <c r="T64" s="159"/>
      <c r="U64" s="166">
        <f t="shared" si="13"/>
        <v>5.0075004057758754E-3</v>
      </c>
      <c r="V64" s="159">
        <f t="shared" si="13"/>
        <v>1.5677589771943463E-2</v>
      </c>
      <c r="W64" s="165"/>
    </row>
    <row r="65" spans="1:23" ht="13.5" customHeight="1" x14ac:dyDescent="0.25">
      <c r="D65" s="26"/>
    </row>
    <row r="66" spans="1:23" ht="13.5" customHeight="1" x14ac:dyDescent="0.25">
      <c r="A66" s="26">
        <f>A64+1</f>
        <v>29</v>
      </c>
      <c r="C66" s="26" t="s">
        <v>415</v>
      </c>
      <c r="D66" s="26" t="s">
        <v>492</v>
      </c>
      <c r="F66" s="35">
        <f>SUM(H66:W66)</f>
        <v>10745778.725618502</v>
      </c>
      <c r="H66" s="17">
        <v>7052128.3166810488</v>
      </c>
      <c r="I66" s="17">
        <v>3492999.8952274527</v>
      </c>
      <c r="J66" s="17">
        <v>170984.92397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7794.0499</v>
      </c>
      <c r="R66" s="17">
        <v>6076.2181399999999</v>
      </c>
      <c r="S66" s="17">
        <v>0</v>
      </c>
      <c r="T66" s="38"/>
      <c r="U66" s="17">
        <v>15795.3217</v>
      </c>
      <c r="V66" s="17">
        <v>0</v>
      </c>
      <c r="W66" s="38"/>
    </row>
    <row r="67" spans="1:23" ht="13.5" customHeight="1" x14ac:dyDescent="0.25">
      <c r="A67" s="26">
        <f>A66+1</f>
        <v>30</v>
      </c>
      <c r="C67" s="1"/>
      <c r="D67" s="26"/>
      <c r="F67" s="164">
        <f>SUM(H67:W67)</f>
        <v>0.99999999999999989</v>
      </c>
      <c r="H67" s="166">
        <f t="shared" ref="H67:V67" si="14">H66/$F66</f>
        <v>0.65626963822253326</v>
      </c>
      <c r="I67" s="166">
        <f t="shared" si="14"/>
        <v>0.3250578654574337</v>
      </c>
      <c r="J67" s="166">
        <f t="shared" si="14"/>
        <v>1.5911822524538211E-2</v>
      </c>
      <c r="K67" s="166">
        <f t="shared" si="14"/>
        <v>0</v>
      </c>
      <c r="L67" s="166">
        <f t="shared" si="14"/>
        <v>0</v>
      </c>
      <c r="M67" s="166">
        <f t="shared" si="14"/>
        <v>0</v>
      </c>
      <c r="N67" s="166">
        <f t="shared" si="14"/>
        <v>0</v>
      </c>
      <c r="O67" s="166">
        <f t="shared" si="14"/>
        <v>0</v>
      </c>
      <c r="P67" s="166">
        <f t="shared" si="14"/>
        <v>0</v>
      </c>
      <c r="Q67" s="166">
        <f t="shared" si="14"/>
        <v>7.2531271106658602E-4</v>
      </c>
      <c r="R67" s="166">
        <f t="shared" si="14"/>
        <v>5.6545163409274155E-4</v>
      </c>
      <c r="S67" s="166">
        <f t="shared" si="14"/>
        <v>0</v>
      </c>
      <c r="T67" s="159"/>
      <c r="U67" s="166">
        <f t="shared" si="14"/>
        <v>1.4699094503354253E-3</v>
      </c>
      <c r="V67" s="159">
        <f t="shared" si="14"/>
        <v>0</v>
      </c>
      <c r="W67" s="165"/>
    </row>
    <row r="68" spans="1:23" ht="13.5" customHeight="1" x14ac:dyDescent="0.25">
      <c r="D68" s="26"/>
    </row>
    <row r="69" spans="1:23" ht="13.5" customHeight="1" x14ac:dyDescent="0.25">
      <c r="A69" s="26">
        <f>A67+1</f>
        <v>31</v>
      </c>
      <c r="C69" s="26" t="s">
        <v>519</v>
      </c>
      <c r="D69" s="26" t="s">
        <v>492</v>
      </c>
      <c r="F69" s="35">
        <f>SUM(H69:W69)</f>
        <v>41005.942687062292</v>
      </c>
      <c r="H69" s="17">
        <v>19209.939244255085</v>
      </c>
      <c r="I69" s="17">
        <v>15127.206837180895</v>
      </c>
      <c r="J69" s="17">
        <v>4895.0880269084473</v>
      </c>
      <c r="K69" s="17">
        <v>380.87397611807296</v>
      </c>
      <c r="L69" s="17">
        <v>7.6844490038515829</v>
      </c>
      <c r="M69" s="17">
        <v>0</v>
      </c>
      <c r="N69" s="17">
        <v>0</v>
      </c>
      <c r="O69" s="17">
        <v>138.31461756076686</v>
      </c>
      <c r="P69" s="17">
        <v>0</v>
      </c>
      <c r="Q69" s="17">
        <v>1060.0192774668969</v>
      </c>
      <c r="R69" s="17">
        <v>153.93851208160552</v>
      </c>
      <c r="S69" s="17">
        <v>0</v>
      </c>
      <c r="T69" s="38"/>
      <c r="U69" s="17">
        <v>8.7286824244907013</v>
      </c>
      <c r="V69" s="17">
        <v>24.149064062183303</v>
      </c>
      <c r="W69" s="38"/>
    </row>
    <row r="70" spans="1:23" ht="13.5" customHeight="1" x14ac:dyDescent="0.25">
      <c r="A70" s="26">
        <f>A69+1</f>
        <v>32</v>
      </c>
      <c r="C70" s="1"/>
      <c r="D70" s="26"/>
      <c r="F70" s="164">
        <f>SUM(H70:W70)</f>
        <v>1</v>
      </c>
      <c r="H70" s="166">
        <f t="shared" ref="H70:V70" si="15">H69/$F69</f>
        <v>0.4684672022017915</v>
      </c>
      <c r="I70" s="166">
        <f t="shared" si="15"/>
        <v>0.36890279422727795</v>
      </c>
      <c r="J70" s="166">
        <f t="shared" si="15"/>
        <v>0.11937508824673082</v>
      </c>
      <c r="K70" s="166">
        <f t="shared" si="15"/>
        <v>9.2882628994709546E-3</v>
      </c>
      <c r="L70" s="166">
        <f t="shared" si="15"/>
        <v>1.8739842326015075E-4</v>
      </c>
      <c r="M70" s="166">
        <f t="shared" si="15"/>
        <v>0</v>
      </c>
      <c r="N70" s="166">
        <f t="shared" si="15"/>
        <v>0</v>
      </c>
      <c r="O70" s="166">
        <f t="shared" si="15"/>
        <v>3.373038357301471E-3</v>
      </c>
      <c r="P70" s="166">
        <f t="shared" si="15"/>
        <v>0</v>
      </c>
      <c r="Q70" s="166">
        <f t="shared" si="15"/>
        <v>2.5850381871633979E-2</v>
      </c>
      <c r="R70" s="166">
        <f t="shared" si="15"/>
        <v>3.7540537296359821E-3</v>
      </c>
      <c r="S70" s="166">
        <f t="shared" si="15"/>
        <v>0</v>
      </c>
      <c r="T70" s="159"/>
      <c r="U70" s="166">
        <f t="shared" si="15"/>
        <v>2.1286384003176866E-4</v>
      </c>
      <c r="V70" s="159">
        <f t="shared" si="15"/>
        <v>5.889162028654576E-4</v>
      </c>
      <c r="W70" s="165"/>
    </row>
    <row r="71" spans="1:23" ht="13.5" customHeight="1" x14ac:dyDescent="0.25">
      <c r="D71" s="26"/>
    </row>
    <row r="72" spans="1:23" ht="13.5" customHeight="1" x14ac:dyDescent="0.25">
      <c r="A72" s="26">
        <f>A70+1</f>
        <v>33</v>
      </c>
      <c r="C72" s="26" t="s">
        <v>420</v>
      </c>
      <c r="D72" s="26" t="s">
        <v>492</v>
      </c>
      <c r="F72" s="35">
        <f>SUM(H72:W72)</f>
        <v>563.85277199604832</v>
      </c>
      <c r="H72" s="17">
        <v>231.21573009677428</v>
      </c>
      <c r="I72" s="17">
        <v>186.31053972999453</v>
      </c>
      <c r="J72" s="17">
        <v>70.219237681495628</v>
      </c>
      <c r="K72" s="17">
        <v>40.576202508717074</v>
      </c>
      <c r="L72" s="17">
        <v>0.8186586075692649</v>
      </c>
      <c r="M72" s="17">
        <v>0</v>
      </c>
      <c r="N72" s="17">
        <v>0</v>
      </c>
      <c r="O72" s="17">
        <v>14.735272777790401</v>
      </c>
      <c r="P72" s="17">
        <v>0</v>
      </c>
      <c r="Q72" s="17">
        <v>14.517493639869745</v>
      </c>
      <c r="R72" s="17">
        <v>1.9570240605374678</v>
      </c>
      <c r="S72" s="17">
        <v>0</v>
      </c>
      <c r="T72" s="38"/>
      <c r="U72" s="17">
        <v>0.92990544877925074</v>
      </c>
      <c r="V72" s="17">
        <v>2.5727074445206108</v>
      </c>
      <c r="W72" s="38"/>
    </row>
    <row r="73" spans="1:23" ht="13.5" customHeight="1" x14ac:dyDescent="0.25">
      <c r="A73" s="26">
        <f>A72+1</f>
        <v>34</v>
      </c>
      <c r="C73" s="1"/>
      <c r="D73" s="26"/>
      <c r="F73" s="164">
        <f>SUM(H73:W73)</f>
        <v>1</v>
      </c>
      <c r="H73" s="166">
        <f t="shared" ref="H73:V73" si="16">H72/$F72</f>
        <v>0.41006401241633822</v>
      </c>
      <c r="I73" s="166">
        <f t="shared" si="16"/>
        <v>0.33042409115140481</v>
      </c>
      <c r="J73" s="166">
        <f t="shared" si="16"/>
        <v>0.12453470332852731</v>
      </c>
      <c r="K73" s="166">
        <f t="shared" si="16"/>
        <v>7.1962406720244773E-2</v>
      </c>
      <c r="L73" s="166">
        <f t="shared" si="16"/>
        <v>1.4519013618948784E-3</v>
      </c>
      <c r="M73" s="166">
        <f t="shared" si="16"/>
        <v>0</v>
      </c>
      <c r="N73" s="166">
        <f t="shared" si="16"/>
        <v>0</v>
      </c>
      <c r="O73" s="166">
        <f t="shared" si="16"/>
        <v>2.6133192048745788E-2</v>
      </c>
      <c r="P73" s="166">
        <f t="shared" si="16"/>
        <v>0</v>
      </c>
      <c r="Q73" s="166">
        <f t="shared" si="16"/>
        <v>2.5746958001957802E-2</v>
      </c>
      <c r="R73" s="166">
        <f t="shared" si="16"/>
        <v>3.4708068448605291E-3</v>
      </c>
      <c r="S73" s="166">
        <f t="shared" si="16"/>
        <v>0</v>
      </c>
      <c r="T73" s="159"/>
      <c r="U73" s="166">
        <f t="shared" si="16"/>
        <v>1.6491990373433294E-3</v>
      </c>
      <c r="V73" s="159">
        <f t="shared" si="16"/>
        <v>4.5627290886824639E-3</v>
      </c>
      <c r="W73" s="165"/>
    </row>
    <row r="74" spans="1:23" ht="13.5" customHeight="1" x14ac:dyDescent="0.25">
      <c r="D74" s="26"/>
    </row>
    <row r="75" spans="1:23" ht="13.5" customHeight="1" x14ac:dyDescent="0.25">
      <c r="A75" s="26">
        <f>A73+1</f>
        <v>35</v>
      </c>
      <c r="C75" s="26" t="s">
        <v>431</v>
      </c>
      <c r="D75" s="26" t="s">
        <v>492</v>
      </c>
      <c r="F75" s="35">
        <f>SUM(H75:W75)</f>
        <v>385.72178106206957</v>
      </c>
      <c r="H75" s="17">
        <v>131.10889208101079</v>
      </c>
      <c r="I75" s="17">
        <v>98.437227240867429</v>
      </c>
      <c r="J75" s="17">
        <v>45.873380292809678</v>
      </c>
      <c r="K75" s="17">
        <v>69.182829300498</v>
      </c>
      <c r="L75" s="17">
        <v>1.3958210825232042</v>
      </c>
      <c r="M75" s="17">
        <v>0</v>
      </c>
      <c r="N75" s="17">
        <v>0</v>
      </c>
      <c r="O75" s="17">
        <v>25.123786804594342</v>
      </c>
      <c r="P75" s="17">
        <v>0</v>
      </c>
      <c r="Q75" s="17">
        <v>7.5765535707758866</v>
      </c>
      <c r="R75" s="17">
        <v>0.81602162960599056</v>
      </c>
      <c r="S75" s="17">
        <v>0.23527920812809608</v>
      </c>
      <c r="T75" s="38"/>
      <c r="U75" s="17">
        <v>1.5854980503208396</v>
      </c>
      <c r="V75" s="17">
        <v>4.3864918009354144</v>
      </c>
      <c r="W75" s="38"/>
    </row>
    <row r="76" spans="1:23" ht="13.5" customHeight="1" x14ac:dyDescent="0.25">
      <c r="A76" s="26">
        <f>A75+1</f>
        <v>36</v>
      </c>
      <c r="C76" s="1"/>
      <c r="D76" s="26"/>
      <c r="F76" s="164">
        <f>SUM(H76:W76)</f>
        <v>1.0000000000000002</v>
      </c>
      <c r="H76" s="166">
        <f t="shared" ref="H76:V76" si="17">H75/$F75</f>
        <v>0.33990533726150407</v>
      </c>
      <c r="I76" s="166">
        <f t="shared" si="17"/>
        <v>0.25520266698402266</v>
      </c>
      <c r="J76" s="166">
        <f t="shared" si="17"/>
        <v>0.11892867487674445</v>
      </c>
      <c r="K76" s="166">
        <f t="shared" si="17"/>
        <v>0.17935940539838283</v>
      </c>
      <c r="L76" s="166">
        <f t="shared" si="17"/>
        <v>3.6187250786820137E-3</v>
      </c>
      <c r="M76" s="166">
        <f t="shared" si="17"/>
        <v>0</v>
      </c>
      <c r="N76" s="166">
        <f t="shared" si="17"/>
        <v>0</v>
      </c>
      <c r="O76" s="166">
        <f t="shared" si="17"/>
        <v>6.5134477849337402E-2</v>
      </c>
      <c r="P76" s="166">
        <f t="shared" si="17"/>
        <v>0</v>
      </c>
      <c r="Q76" s="166">
        <f t="shared" si="17"/>
        <v>1.9642534963709199E-2</v>
      </c>
      <c r="R76" s="166">
        <f t="shared" si="17"/>
        <v>2.1155705217348825E-3</v>
      </c>
      <c r="S76" s="166">
        <f t="shared" si="17"/>
        <v>6.099712789883531E-4</v>
      </c>
      <c r="T76" s="159"/>
      <c r="U76" s="166">
        <f t="shared" si="17"/>
        <v>4.1104706245917296E-3</v>
      </c>
      <c r="V76" s="159">
        <f t="shared" si="17"/>
        <v>1.1372165162302694E-2</v>
      </c>
      <c r="W76" s="165"/>
    </row>
    <row r="77" spans="1:23" ht="13.5" customHeight="1" x14ac:dyDescent="0.25">
      <c r="D77" s="26"/>
    </row>
  </sheetData>
  <mergeCells count="8">
    <mergeCell ref="H44:S44"/>
    <mergeCell ref="U44:V44"/>
    <mergeCell ref="A6:V6"/>
    <mergeCell ref="A7:V7"/>
    <mergeCell ref="H9:S9"/>
    <mergeCell ref="U9:V9"/>
    <mergeCell ref="A41:V41"/>
    <mergeCell ref="A42:V42"/>
  </mergeCells>
  <pageMargins left="0.7" right="0.7" top="0.75" bottom="0.75" header="0.3" footer="0.3"/>
  <pageSetup scale="55" firstPageNumber="11" fitToHeight="0" pageOrder="overThenDown" orientation="landscape" useFirstPageNumber="1" r:id="rId1"/>
  <headerFooter differentFirst="1">
    <oddHeader>&amp;R&amp;"Arial,Regular"&amp;10Filed: 2025-02-28
EB-2025-0064
Phase 3 Exhibit 7
Tab 3
Schedule 4
Attachment 12
Page 16 of 22</oddHeader>
    <firstHeader>&amp;R&amp;"Arial,Regular"&amp;10Filed: 2025-02-28
EB-2025-0064
Phase 3 Exhibit 7
Tab 3
Schedule 4
Attachment 12
Page 15 of 22</firstHeader>
  </headerFooter>
  <rowBreaks count="1" manualBreakCount="1">
    <brk id="3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0478-0EF3-4526-9020-DCF08E625256}">
  <dimension ref="A3:N78"/>
  <sheetViews>
    <sheetView view="pageLayout" zoomScale="80" zoomScaleNormal="70" zoomScaleSheetLayoutView="80" zoomScalePageLayoutView="80" workbookViewId="0">
      <selection activeCell="Q85" sqref="Q85"/>
    </sheetView>
  </sheetViews>
  <sheetFormatPr defaultColWidth="8.7109375" defaultRowHeight="13.5" customHeight="1" x14ac:dyDescent="0.25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9" width="1.7109375" style="6" customWidth="1"/>
    <col min="10" max="10" width="15.140625" style="6" customWidth="1"/>
    <col min="11" max="13" width="12.7109375" style="151" customWidth="1"/>
    <col min="14" max="14" width="12.7109375" customWidth="1"/>
  </cols>
  <sheetData>
    <row r="3" spans="1:14" ht="13.5" customHeight="1" x14ac:dyDescent="0.25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4" ht="13.5" customHeight="1" x14ac:dyDescent="0.25">
      <c r="A4" s="251" t="s">
        <v>522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4" ht="13.5" customHeight="1" x14ac:dyDescent="0.25">
      <c r="C5" s="1"/>
      <c r="F5" s="1"/>
      <c r="G5" s="1"/>
      <c r="K5" s="6"/>
      <c r="L5" s="6"/>
      <c r="M5" s="6"/>
    </row>
    <row r="6" spans="1:14" ht="13.5" customHeight="1" x14ac:dyDescent="0.25">
      <c r="D6" s="26"/>
      <c r="E6" s="26"/>
      <c r="F6" s="19"/>
      <c r="G6" s="19"/>
      <c r="H6" s="151"/>
    </row>
    <row r="7" spans="1:14" ht="13.5" customHeight="1" x14ac:dyDescent="0.25">
      <c r="D7" s="26"/>
      <c r="E7" s="26"/>
      <c r="F7" s="19"/>
      <c r="G7" s="19"/>
      <c r="H7" s="151"/>
    </row>
    <row r="9" spans="1:14" ht="13.5" customHeight="1" x14ac:dyDescent="0.25">
      <c r="A9" s="26" t="s">
        <v>3</v>
      </c>
      <c r="C9" s="1"/>
      <c r="D9" s="26"/>
      <c r="H9" s="26"/>
      <c r="I9" s="26"/>
      <c r="J9" s="248" t="s">
        <v>42</v>
      </c>
      <c r="K9" s="248"/>
      <c r="L9" s="248"/>
      <c r="M9" s="248"/>
      <c r="N9" s="248"/>
    </row>
    <row r="10" spans="1:14" ht="13.5" customHeight="1" x14ac:dyDescent="0.25">
      <c r="A10" s="107" t="s">
        <v>5</v>
      </c>
      <c r="C10" s="107" t="s">
        <v>510</v>
      </c>
      <c r="D10" s="107"/>
      <c r="F10" s="18" t="s">
        <v>81</v>
      </c>
      <c r="H10" s="26"/>
      <c r="I10" s="26"/>
      <c r="J10" s="168" t="s">
        <v>57</v>
      </c>
      <c r="K10" s="162" t="s">
        <v>60</v>
      </c>
      <c r="L10" s="107" t="s">
        <v>61</v>
      </c>
      <c r="M10" s="107" t="s">
        <v>62</v>
      </c>
      <c r="N10" s="107" t="s">
        <v>63</v>
      </c>
    </row>
    <row r="11" spans="1:14" ht="13.5" customHeight="1" x14ac:dyDescent="0.25">
      <c r="C11" s="1"/>
      <c r="D11" s="26"/>
      <c r="F11" s="26" t="s">
        <v>64</v>
      </c>
      <c r="G11" s="26"/>
      <c r="H11" s="26"/>
      <c r="I11" s="26"/>
      <c r="J11" s="117" t="s">
        <v>13</v>
      </c>
      <c r="K11" s="26" t="s">
        <v>14</v>
      </c>
      <c r="L11" s="163" t="s">
        <v>15</v>
      </c>
      <c r="M11" s="163" t="s">
        <v>16</v>
      </c>
      <c r="N11" s="117" t="s">
        <v>65</v>
      </c>
    </row>
    <row r="12" spans="1:14" ht="13.5" customHeight="1" x14ac:dyDescent="0.25">
      <c r="C12" s="1"/>
      <c r="D12" s="26"/>
    </row>
    <row r="13" spans="1:14" ht="13.5" customHeight="1" x14ac:dyDescent="0.25">
      <c r="A13" s="26">
        <v>1</v>
      </c>
      <c r="C13" s="26" t="s">
        <v>421</v>
      </c>
      <c r="D13" s="26" t="s">
        <v>493</v>
      </c>
      <c r="F13" s="35">
        <f>SUM(J13:N13)</f>
        <v>0</v>
      </c>
      <c r="H13" s="38"/>
      <c r="I13" s="38"/>
      <c r="J13" s="38">
        <v>0</v>
      </c>
      <c r="K13" s="17">
        <v>0</v>
      </c>
      <c r="L13" s="17">
        <v>0</v>
      </c>
      <c r="M13" s="17">
        <v>0</v>
      </c>
      <c r="N13" s="17">
        <v>0</v>
      </c>
    </row>
    <row r="14" spans="1:14" ht="13.5" customHeight="1" x14ac:dyDescent="0.25">
      <c r="A14" s="26">
        <f>A13+1</f>
        <v>2</v>
      </c>
      <c r="C14" s="1"/>
      <c r="D14" s="26"/>
      <c r="F14" s="164">
        <f>SUM(J14:N14)</f>
        <v>0</v>
      </c>
      <c r="H14" s="165"/>
      <c r="I14" s="165"/>
      <c r="J14" s="164">
        <v>0</v>
      </c>
      <c r="K14" s="164">
        <v>0</v>
      </c>
      <c r="L14" s="164">
        <v>0</v>
      </c>
      <c r="M14" s="164">
        <v>0</v>
      </c>
      <c r="N14" s="164">
        <v>0</v>
      </c>
    </row>
    <row r="15" spans="1:14" ht="13.5" customHeight="1" x14ac:dyDescent="0.25">
      <c r="D15" s="26"/>
      <c r="N15" s="151"/>
    </row>
    <row r="16" spans="1:14" ht="13.5" customHeight="1" x14ac:dyDescent="0.25">
      <c r="A16" s="26">
        <f>A14+1</f>
        <v>3</v>
      </c>
      <c r="C16" s="19" t="s">
        <v>430</v>
      </c>
      <c r="D16" s="26" t="s">
        <v>492</v>
      </c>
      <c r="F16" s="35">
        <f>SUM(J16:N16)</f>
        <v>68148.55814707953</v>
      </c>
      <c r="H16" s="38"/>
      <c r="I16" s="38"/>
      <c r="J16" s="17">
        <v>0</v>
      </c>
      <c r="K16" s="17">
        <v>67327.805014632497</v>
      </c>
      <c r="L16" s="17">
        <v>820.75313244703364</v>
      </c>
      <c r="M16" s="17">
        <v>0</v>
      </c>
      <c r="N16" s="17">
        <v>0</v>
      </c>
    </row>
    <row r="17" spans="1:14" ht="13.5" customHeight="1" x14ac:dyDescent="0.25">
      <c r="A17" s="26">
        <f>A16+1</f>
        <v>4</v>
      </c>
      <c r="C17" s="1"/>
      <c r="D17" s="26"/>
      <c r="F17" s="164">
        <f>SUM(J17:N17)</f>
        <v>1</v>
      </c>
      <c r="H17" s="165"/>
      <c r="I17" s="165"/>
      <c r="J17" s="166">
        <f t="shared" ref="J17:N17" si="0">J16/$F16</f>
        <v>0</v>
      </c>
      <c r="K17" s="166">
        <f t="shared" si="0"/>
        <v>0.98795641236200971</v>
      </c>
      <c r="L17" s="166">
        <f t="shared" si="0"/>
        <v>1.2043587637990351E-2</v>
      </c>
      <c r="M17" s="166">
        <f t="shared" si="0"/>
        <v>0</v>
      </c>
      <c r="N17" s="166">
        <f t="shared" si="0"/>
        <v>0</v>
      </c>
    </row>
    <row r="18" spans="1:14" ht="13.5" customHeight="1" x14ac:dyDescent="0.25">
      <c r="D18" s="26"/>
      <c r="K18" s="6"/>
      <c r="L18" s="6"/>
      <c r="M18" s="6"/>
      <c r="N18" s="6"/>
    </row>
    <row r="19" spans="1:14" ht="13.5" customHeight="1" x14ac:dyDescent="0.25">
      <c r="A19" s="26">
        <f>A17+1</f>
        <v>5</v>
      </c>
      <c r="C19" s="26" t="s">
        <v>517</v>
      </c>
      <c r="D19" s="26" t="s">
        <v>492</v>
      </c>
      <c r="F19" s="35">
        <f>SUM(J19:N19)</f>
        <v>0</v>
      </c>
      <c r="H19" s="38"/>
      <c r="I19" s="38"/>
      <c r="J19" s="17">
        <v>0</v>
      </c>
      <c r="K19" s="17">
        <v>0</v>
      </c>
      <c r="L19" s="17">
        <v>0</v>
      </c>
      <c r="M19" s="17">
        <v>0</v>
      </c>
      <c r="N19" s="17">
        <v>0</v>
      </c>
    </row>
    <row r="20" spans="1:14" ht="13.5" customHeight="1" x14ac:dyDescent="0.25">
      <c r="A20" s="26">
        <f>A19+1</f>
        <v>6</v>
      </c>
      <c r="C20" s="1"/>
      <c r="D20" s="26"/>
      <c r="F20" s="164">
        <f>SUM(J20:N20)</f>
        <v>0</v>
      </c>
      <c r="H20" s="165"/>
      <c r="I20" s="165"/>
      <c r="J20" s="164">
        <v>0</v>
      </c>
      <c r="K20" s="164">
        <v>0</v>
      </c>
      <c r="L20" s="164">
        <v>0</v>
      </c>
      <c r="M20" s="164">
        <v>0</v>
      </c>
      <c r="N20" s="164">
        <v>0</v>
      </c>
    </row>
    <row r="21" spans="1:14" ht="13.5" customHeight="1" x14ac:dyDescent="0.25">
      <c r="C21" s="1"/>
      <c r="D21" s="26"/>
      <c r="H21" s="165"/>
      <c r="I21" s="165"/>
      <c r="J21" s="165"/>
      <c r="K21" s="164"/>
      <c r="L21" s="164"/>
      <c r="M21" s="164"/>
      <c r="N21" s="164"/>
    </row>
    <row r="22" spans="1:14" ht="13.5" customHeight="1" x14ac:dyDescent="0.25">
      <c r="A22" s="26">
        <f>A20+1</f>
        <v>7</v>
      </c>
      <c r="C22" s="26" t="s">
        <v>429</v>
      </c>
      <c r="D22" s="26" t="s">
        <v>492</v>
      </c>
      <c r="F22" s="35">
        <f>SUM(J22:N22)</f>
        <v>60</v>
      </c>
      <c r="H22" s="38"/>
      <c r="I22" s="38"/>
      <c r="J22" s="17">
        <v>0</v>
      </c>
      <c r="K22" s="17">
        <v>60</v>
      </c>
      <c r="L22" s="17">
        <v>0</v>
      </c>
      <c r="M22" s="17">
        <v>0</v>
      </c>
      <c r="N22" s="17">
        <v>0</v>
      </c>
    </row>
    <row r="23" spans="1:14" ht="13.5" customHeight="1" x14ac:dyDescent="0.25">
      <c r="A23" s="26">
        <f>A22+1</f>
        <v>8</v>
      </c>
      <c r="C23" s="1"/>
      <c r="D23" s="26"/>
      <c r="F23" s="164">
        <f>SUM(J23:N23)</f>
        <v>1</v>
      </c>
      <c r="H23" s="165"/>
      <c r="I23" s="165"/>
      <c r="J23" s="164">
        <f t="shared" ref="J23:N23" si="1">J22/$F22</f>
        <v>0</v>
      </c>
      <c r="K23" s="164">
        <f t="shared" si="1"/>
        <v>1</v>
      </c>
      <c r="L23" s="164">
        <f t="shared" si="1"/>
        <v>0</v>
      </c>
      <c r="M23" s="164">
        <f t="shared" si="1"/>
        <v>0</v>
      </c>
      <c r="N23" s="164">
        <f t="shared" si="1"/>
        <v>0</v>
      </c>
    </row>
    <row r="24" spans="1:14" ht="13.5" customHeight="1" x14ac:dyDescent="0.25">
      <c r="D24" s="26"/>
      <c r="K24" s="6"/>
      <c r="L24" s="6"/>
      <c r="M24" s="6"/>
      <c r="N24" s="6"/>
    </row>
    <row r="25" spans="1:14" ht="13.5" customHeight="1" x14ac:dyDescent="0.25">
      <c r="A25" s="26">
        <f>A23+1</f>
        <v>9</v>
      </c>
      <c r="C25" s="26" t="s">
        <v>425</v>
      </c>
      <c r="D25" s="26" t="s">
        <v>492</v>
      </c>
      <c r="F25" s="35">
        <f>SUM(J25:N25)</f>
        <v>80537.077789150469</v>
      </c>
      <c r="G25" s="17"/>
      <c r="H25" s="38"/>
      <c r="I25" s="38"/>
      <c r="J25" s="17">
        <v>0</v>
      </c>
      <c r="K25" s="17">
        <v>80537.077789150469</v>
      </c>
      <c r="L25" s="17">
        <v>0</v>
      </c>
      <c r="M25" s="17">
        <v>0</v>
      </c>
      <c r="N25" s="17">
        <v>0</v>
      </c>
    </row>
    <row r="26" spans="1:14" ht="13.5" customHeight="1" x14ac:dyDescent="0.25">
      <c r="A26" s="26">
        <f>A25+1</f>
        <v>10</v>
      </c>
      <c r="C26" s="1"/>
      <c r="D26" s="26"/>
      <c r="F26" s="164">
        <f>SUM(J26:N26)</f>
        <v>1</v>
      </c>
      <c r="H26" s="165"/>
      <c r="I26" s="165"/>
      <c r="J26" s="164">
        <f t="shared" ref="J26:N26" si="2">J25/$F25</f>
        <v>0</v>
      </c>
      <c r="K26" s="164">
        <f t="shared" si="2"/>
        <v>1</v>
      </c>
      <c r="L26" s="164">
        <f t="shared" si="2"/>
        <v>0</v>
      </c>
      <c r="M26" s="164">
        <f t="shared" si="2"/>
        <v>0</v>
      </c>
      <c r="N26" s="164">
        <f t="shared" si="2"/>
        <v>0</v>
      </c>
    </row>
    <row r="27" spans="1:14" ht="13.5" customHeight="1" x14ac:dyDescent="0.25">
      <c r="D27" s="26"/>
      <c r="K27" s="6"/>
      <c r="L27" s="6"/>
      <c r="M27" s="6"/>
      <c r="N27" s="6"/>
    </row>
    <row r="28" spans="1:14" ht="13.5" customHeight="1" x14ac:dyDescent="0.25">
      <c r="A28" s="26">
        <f>A26+1</f>
        <v>11</v>
      </c>
      <c r="C28" s="26" t="s">
        <v>428</v>
      </c>
      <c r="D28" s="26" t="s">
        <v>492</v>
      </c>
      <c r="F28" s="35">
        <f>SUM(J28:N28)</f>
        <v>11966.3574895087</v>
      </c>
      <c r="H28" s="38"/>
      <c r="I28" s="38"/>
      <c r="J28" s="17">
        <v>0</v>
      </c>
      <c r="K28" s="17">
        <v>11966.3574895087</v>
      </c>
      <c r="L28" s="17">
        <v>0</v>
      </c>
      <c r="M28" s="17">
        <v>0</v>
      </c>
      <c r="N28" s="17">
        <v>0</v>
      </c>
    </row>
    <row r="29" spans="1:14" ht="13.5" customHeight="1" x14ac:dyDescent="0.25">
      <c r="A29" s="26">
        <f>A28+1</f>
        <v>12</v>
      </c>
      <c r="C29" s="1"/>
      <c r="D29" s="26"/>
      <c r="F29" s="164">
        <f>SUM(J29:N29)</f>
        <v>1</v>
      </c>
      <c r="H29" s="165"/>
      <c r="I29" s="165"/>
      <c r="J29" s="164">
        <f t="shared" ref="J29:N29" si="3">J28/$F28</f>
        <v>0</v>
      </c>
      <c r="K29" s="164">
        <f t="shared" si="3"/>
        <v>1</v>
      </c>
      <c r="L29" s="164">
        <f t="shared" si="3"/>
        <v>0</v>
      </c>
      <c r="M29" s="164">
        <f t="shared" si="3"/>
        <v>0</v>
      </c>
      <c r="N29" s="164">
        <f t="shared" si="3"/>
        <v>0</v>
      </c>
    </row>
    <row r="30" spans="1:14" ht="13.5" customHeight="1" x14ac:dyDescent="0.25">
      <c r="D30" s="26"/>
      <c r="K30" s="6"/>
      <c r="L30" s="6"/>
      <c r="M30" s="6"/>
      <c r="N30" s="6"/>
    </row>
    <row r="31" spans="1:14" ht="13.5" customHeight="1" x14ac:dyDescent="0.25">
      <c r="A31" s="26">
        <f>A29+1</f>
        <v>13</v>
      </c>
      <c r="C31" s="26" t="s">
        <v>426</v>
      </c>
      <c r="D31" s="26" t="s">
        <v>492</v>
      </c>
      <c r="F31" s="35">
        <f>SUM(J31:N31)</f>
        <v>13317.272262026612</v>
      </c>
      <c r="H31" s="38"/>
      <c r="I31" s="38"/>
      <c r="J31" s="17">
        <v>0</v>
      </c>
      <c r="K31" s="17">
        <v>13317.272262026612</v>
      </c>
      <c r="L31" s="17">
        <v>0</v>
      </c>
      <c r="M31" s="17">
        <v>0</v>
      </c>
      <c r="N31" s="17">
        <v>0</v>
      </c>
    </row>
    <row r="32" spans="1:14" ht="13.5" customHeight="1" x14ac:dyDescent="0.25">
      <c r="A32" s="26">
        <f>A31+1</f>
        <v>14</v>
      </c>
      <c r="C32" s="1"/>
      <c r="D32" s="26"/>
      <c r="F32" s="164">
        <f>SUM(J32:N32)</f>
        <v>1</v>
      </c>
      <c r="H32" s="165"/>
      <c r="I32" s="165"/>
      <c r="J32" s="164">
        <f t="shared" ref="J32:N32" si="4">J31/$F31</f>
        <v>0</v>
      </c>
      <c r="K32" s="164">
        <f t="shared" si="4"/>
        <v>1</v>
      </c>
      <c r="L32" s="164">
        <f t="shared" si="4"/>
        <v>0</v>
      </c>
      <c r="M32" s="164">
        <f t="shared" si="4"/>
        <v>0</v>
      </c>
      <c r="N32" s="164">
        <f t="shared" si="4"/>
        <v>0</v>
      </c>
    </row>
    <row r="33" spans="1:14" ht="13.5" customHeight="1" x14ac:dyDescent="0.25">
      <c r="D33" s="26"/>
      <c r="K33" s="6"/>
      <c r="L33" s="6"/>
      <c r="M33" s="6"/>
      <c r="N33" s="6"/>
    </row>
    <row r="34" spans="1:14" ht="13.5" customHeight="1" x14ac:dyDescent="0.25">
      <c r="A34" s="26">
        <f>A32+1</f>
        <v>15</v>
      </c>
      <c r="C34" s="26" t="s">
        <v>416</v>
      </c>
      <c r="D34" s="26" t="s">
        <v>492</v>
      </c>
      <c r="F34" s="35">
        <f>SUM(J34:N34)</f>
        <v>0</v>
      </c>
      <c r="H34" s="38"/>
      <c r="I34" s="38"/>
      <c r="J34" s="17">
        <v>0</v>
      </c>
      <c r="K34" s="17">
        <v>0</v>
      </c>
      <c r="L34" s="17">
        <v>0</v>
      </c>
      <c r="M34" s="17">
        <v>0</v>
      </c>
      <c r="N34" s="17">
        <v>0</v>
      </c>
    </row>
    <row r="35" spans="1:14" ht="13.5" customHeight="1" x14ac:dyDescent="0.25">
      <c r="A35" s="26">
        <f>A34+1</f>
        <v>16</v>
      </c>
      <c r="C35" s="1"/>
      <c r="D35" s="26"/>
      <c r="F35" s="164">
        <f>SUM(J35:N35)</f>
        <v>0</v>
      </c>
      <c r="H35" s="165"/>
      <c r="I35" s="165"/>
      <c r="J35" s="164">
        <v>0</v>
      </c>
      <c r="K35" s="164">
        <v>0</v>
      </c>
      <c r="L35" s="164">
        <v>0</v>
      </c>
      <c r="M35" s="164">
        <v>0</v>
      </c>
      <c r="N35" s="164">
        <v>0</v>
      </c>
    </row>
    <row r="36" spans="1:14" ht="13.5" customHeight="1" x14ac:dyDescent="0.25">
      <c r="C36" s="1"/>
      <c r="D36" s="26"/>
    </row>
    <row r="37" spans="1:14" ht="13.5" customHeight="1" x14ac:dyDescent="0.25">
      <c r="A37" s="26">
        <f>A35+1</f>
        <v>17</v>
      </c>
      <c r="C37" s="26" t="s">
        <v>417</v>
      </c>
      <c r="D37" s="26" t="s">
        <v>492</v>
      </c>
      <c r="F37" s="35">
        <f>SUM(J37:N37)</f>
        <v>0</v>
      </c>
      <c r="G37" s="17"/>
      <c r="H37" s="38"/>
      <c r="I37" s="38"/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14" ht="13.5" customHeight="1" x14ac:dyDescent="0.25">
      <c r="A38" s="26">
        <f>A37+1</f>
        <v>18</v>
      </c>
      <c r="C38" s="1"/>
      <c r="D38" s="26"/>
      <c r="F38" s="164">
        <f>SUM(J38:N38)</f>
        <v>0</v>
      </c>
      <c r="H38" s="165"/>
      <c r="I38" s="165"/>
      <c r="J38" s="164">
        <v>0</v>
      </c>
      <c r="K38" s="164">
        <v>0</v>
      </c>
      <c r="L38" s="164">
        <v>0</v>
      </c>
      <c r="M38" s="164">
        <v>0</v>
      </c>
      <c r="N38" s="164">
        <v>0</v>
      </c>
    </row>
    <row r="39" spans="1:14" ht="13.5" customHeight="1" x14ac:dyDescent="0.25">
      <c r="D39" s="26"/>
      <c r="K39" s="6"/>
      <c r="L39" s="6"/>
      <c r="M39" s="6"/>
      <c r="N39" s="6"/>
    </row>
    <row r="40" spans="1:14" ht="13.5" customHeight="1" x14ac:dyDescent="0.25">
      <c r="A40" s="26">
        <f>A38+1</f>
        <v>19</v>
      </c>
      <c r="C40" s="26" t="s">
        <v>423</v>
      </c>
      <c r="D40" s="26" t="s">
        <v>492</v>
      </c>
      <c r="F40" s="35">
        <f>SUM(J40:N40)</f>
        <v>31833.527080742744</v>
      </c>
      <c r="H40" s="38"/>
      <c r="I40" s="38"/>
      <c r="J40" s="17">
        <v>0</v>
      </c>
      <c r="K40" s="17">
        <v>31432.751172025761</v>
      </c>
      <c r="L40" s="17">
        <v>278.31884747790519</v>
      </c>
      <c r="M40" s="17">
        <v>122.45706123907715</v>
      </c>
      <c r="N40" s="17">
        <v>0</v>
      </c>
    </row>
    <row r="41" spans="1:14" ht="13.5" customHeight="1" x14ac:dyDescent="0.25">
      <c r="A41" s="26">
        <f>A40+1</f>
        <v>20</v>
      </c>
      <c r="C41" s="1"/>
      <c r="D41" s="26"/>
      <c r="F41" s="164">
        <f>SUM(J41:N41)</f>
        <v>1</v>
      </c>
      <c r="H41" s="165"/>
      <c r="I41" s="165"/>
      <c r="J41" s="166">
        <f t="shared" ref="J41:N41" si="5">J40/$F40</f>
        <v>0</v>
      </c>
      <c r="K41" s="166">
        <f t="shared" si="5"/>
        <v>0.98741025750302647</v>
      </c>
      <c r="L41" s="166">
        <f t="shared" si="5"/>
        <v>8.7429472320794243E-3</v>
      </c>
      <c r="M41" s="166">
        <f t="shared" si="5"/>
        <v>3.8467952648940326E-3</v>
      </c>
      <c r="N41" s="166">
        <f t="shared" si="5"/>
        <v>0</v>
      </c>
    </row>
    <row r="42" spans="1:14" ht="13.5" customHeight="1" x14ac:dyDescent="0.25">
      <c r="D42" s="26"/>
      <c r="K42" s="6"/>
      <c r="L42" s="6"/>
      <c r="M42" s="6"/>
      <c r="N42" s="6"/>
    </row>
    <row r="43" spans="1:14" ht="13.5" customHeight="1" x14ac:dyDescent="0.25">
      <c r="D43" s="26"/>
      <c r="K43" s="6"/>
      <c r="L43" s="6"/>
      <c r="M43" s="6"/>
      <c r="N43" s="6"/>
    </row>
    <row r="44" spans="1:14" ht="13.5" customHeight="1" x14ac:dyDescent="0.25">
      <c r="A44" s="251" t="s">
        <v>0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ht="13.5" customHeight="1" x14ac:dyDescent="0.25">
      <c r="A45" s="251" t="s">
        <v>523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</row>
    <row r="46" spans="1:14" ht="13.5" customHeight="1" x14ac:dyDescent="0.25">
      <c r="D46" s="26"/>
      <c r="K46" s="6"/>
      <c r="L46" s="6"/>
      <c r="M46" s="6"/>
      <c r="N46" s="6"/>
    </row>
    <row r="47" spans="1:14" ht="13.5" customHeight="1" x14ac:dyDescent="0.25">
      <c r="D47" s="26"/>
      <c r="K47" s="6"/>
      <c r="L47" s="6"/>
      <c r="M47" s="6"/>
      <c r="N47" s="6"/>
    </row>
    <row r="48" spans="1:14" ht="13.5" customHeight="1" x14ac:dyDescent="0.25">
      <c r="D48" s="26"/>
      <c r="K48" s="6"/>
      <c r="L48" s="6"/>
      <c r="M48" s="6"/>
      <c r="N48" s="6"/>
    </row>
    <row r="49" spans="1:14" ht="13.5" customHeight="1" x14ac:dyDescent="0.25">
      <c r="D49" s="26"/>
      <c r="K49" s="6"/>
      <c r="L49" s="6"/>
      <c r="M49" s="6"/>
      <c r="N49" s="6"/>
    </row>
    <row r="50" spans="1:14" ht="13.5" customHeight="1" x14ac:dyDescent="0.25">
      <c r="A50" s="26" t="s">
        <v>3</v>
      </c>
      <c r="B50"/>
      <c r="C50" s="1"/>
      <c r="D50" s="26"/>
      <c r="E50"/>
      <c r="F50"/>
      <c r="G50"/>
      <c r="H50" s="26"/>
      <c r="I50" s="26"/>
      <c r="J50" s="248" t="s">
        <v>42</v>
      </c>
      <c r="K50" s="248"/>
      <c r="L50" s="248"/>
      <c r="M50" s="248"/>
      <c r="N50" s="248"/>
    </row>
    <row r="51" spans="1:14" ht="13.5" customHeight="1" x14ac:dyDescent="0.25">
      <c r="A51" s="107" t="s">
        <v>5</v>
      </c>
      <c r="B51"/>
      <c r="C51" s="107" t="s">
        <v>510</v>
      </c>
      <c r="D51" s="107"/>
      <c r="E51"/>
      <c r="F51" s="18" t="s">
        <v>81</v>
      </c>
      <c r="G51"/>
      <c r="H51" s="26"/>
      <c r="I51" s="26"/>
      <c r="J51" s="168" t="s">
        <v>57</v>
      </c>
      <c r="K51" s="162" t="s">
        <v>60</v>
      </c>
      <c r="L51" s="107" t="s">
        <v>61</v>
      </c>
      <c r="M51" s="107" t="s">
        <v>62</v>
      </c>
      <c r="N51" s="107" t="s">
        <v>63</v>
      </c>
    </row>
    <row r="52" spans="1:14" ht="13.5" customHeight="1" x14ac:dyDescent="0.25">
      <c r="B52"/>
      <c r="D52" s="26"/>
      <c r="E52"/>
      <c r="F52" s="26" t="s">
        <v>64</v>
      </c>
      <c r="G52" s="26"/>
      <c r="H52" s="26"/>
      <c r="I52" s="26"/>
      <c r="J52" s="117" t="s">
        <v>13</v>
      </c>
      <c r="K52" s="26" t="s">
        <v>14</v>
      </c>
      <c r="L52" s="163" t="s">
        <v>15</v>
      </c>
      <c r="M52" s="163" t="s">
        <v>16</v>
      </c>
      <c r="N52" s="117" t="s">
        <v>65</v>
      </c>
    </row>
    <row r="53" spans="1:14" ht="13.5" customHeight="1" x14ac:dyDescent="0.25">
      <c r="D53" s="26"/>
      <c r="K53" s="6"/>
      <c r="L53" s="6"/>
      <c r="M53" s="6"/>
      <c r="N53" s="6"/>
    </row>
    <row r="54" spans="1:14" ht="13.5" customHeight="1" x14ac:dyDescent="0.25">
      <c r="D54" s="26"/>
      <c r="K54" s="6"/>
      <c r="L54" s="6"/>
      <c r="M54" s="6"/>
      <c r="N54" s="6"/>
    </row>
    <row r="55" spans="1:14" ht="13.5" customHeight="1" x14ac:dyDescent="0.25">
      <c r="A55" s="26">
        <f>A41+1</f>
        <v>21</v>
      </c>
      <c r="C55" s="26" t="s">
        <v>288</v>
      </c>
      <c r="D55" s="26" t="s">
        <v>492</v>
      </c>
      <c r="F55" s="35">
        <f>SUM(J55:N55)</f>
        <v>0</v>
      </c>
      <c r="H55" s="38"/>
      <c r="I55" s="38"/>
      <c r="J55" s="17">
        <v>0</v>
      </c>
      <c r="K55" s="17">
        <v>0</v>
      </c>
      <c r="L55" s="17">
        <v>0</v>
      </c>
      <c r="M55" s="17">
        <v>0</v>
      </c>
      <c r="N55" s="17">
        <v>0</v>
      </c>
    </row>
    <row r="56" spans="1:14" ht="13.5" customHeight="1" x14ac:dyDescent="0.25">
      <c r="A56" s="26">
        <f>A55+1</f>
        <v>22</v>
      </c>
      <c r="C56" s="1"/>
      <c r="D56" s="26"/>
      <c r="F56" s="164">
        <f>SUM(J56:N56)</f>
        <v>0</v>
      </c>
      <c r="H56" s="165"/>
      <c r="I56" s="165"/>
      <c r="J56" s="164">
        <v>0</v>
      </c>
      <c r="K56" s="164">
        <v>0</v>
      </c>
      <c r="L56" s="164">
        <v>0</v>
      </c>
      <c r="M56" s="164">
        <v>0</v>
      </c>
      <c r="N56" s="164">
        <v>0</v>
      </c>
    </row>
    <row r="57" spans="1:14" ht="13.5" customHeight="1" x14ac:dyDescent="0.25">
      <c r="D57" s="26"/>
      <c r="K57" s="6"/>
      <c r="L57" s="6"/>
      <c r="M57" s="6"/>
      <c r="N57" s="6"/>
    </row>
    <row r="58" spans="1:14" ht="13.5" customHeight="1" x14ac:dyDescent="0.25">
      <c r="A58" s="26">
        <f>A56+1</f>
        <v>23</v>
      </c>
      <c r="C58" s="26" t="s">
        <v>427</v>
      </c>
      <c r="D58" s="26" t="s">
        <v>492</v>
      </c>
      <c r="F58" s="35">
        <f>SUM(J58:N58)</f>
        <v>51.379497850054342</v>
      </c>
      <c r="H58" s="38"/>
      <c r="I58" s="38"/>
      <c r="J58" s="17">
        <v>0</v>
      </c>
      <c r="K58" s="17">
        <v>51.379497850054342</v>
      </c>
      <c r="L58" s="17">
        <v>0</v>
      </c>
      <c r="M58" s="17">
        <v>0</v>
      </c>
      <c r="N58" s="17">
        <v>0</v>
      </c>
    </row>
    <row r="59" spans="1:14" ht="13.5" customHeight="1" x14ac:dyDescent="0.25">
      <c r="A59" s="26">
        <f>A58+1</f>
        <v>24</v>
      </c>
      <c r="C59" s="1"/>
      <c r="D59" s="26"/>
      <c r="F59" s="164">
        <f>SUM(J59:N59)</f>
        <v>1</v>
      </c>
      <c r="H59" s="165"/>
      <c r="I59" s="165"/>
      <c r="J59" s="164">
        <f t="shared" ref="J59:N59" si="6">J58/$F58</f>
        <v>0</v>
      </c>
      <c r="K59" s="164">
        <f t="shared" si="6"/>
        <v>1</v>
      </c>
      <c r="L59" s="164">
        <f t="shared" si="6"/>
        <v>0</v>
      </c>
      <c r="M59" s="164">
        <f t="shared" si="6"/>
        <v>0</v>
      </c>
      <c r="N59" s="164">
        <f t="shared" si="6"/>
        <v>0</v>
      </c>
    </row>
    <row r="60" spans="1:14" ht="13.5" customHeight="1" x14ac:dyDescent="0.25">
      <c r="D60" s="26"/>
      <c r="K60" s="6"/>
      <c r="L60" s="6"/>
      <c r="M60" s="6"/>
      <c r="N60" s="6"/>
    </row>
    <row r="61" spans="1:14" ht="13.5" customHeight="1" x14ac:dyDescent="0.25">
      <c r="A61" s="26">
        <f>A59+1</f>
        <v>25</v>
      </c>
      <c r="C61" s="26" t="s">
        <v>422</v>
      </c>
      <c r="D61" s="26" t="s">
        <v>492</v>
      </c>
      <c r="F61" s="35">
        <f>SUM(J61:N61)</f>
        <v>0</v>
      </c>
      <c r="H61" s="38"/>
      <c r="I61" s="38"/>
      <c r="J61" s="17">
        <v>0</v>
      </c>
      <c r="K61" s="17">
        <v>0</v>
      </c>
      <c r="L61" s="17">
        <v>0</v>
      </c>
      <c r="M61" s="17">
        <v>0</v>
      </c>
      <c r="N61" s="17">
        <v>0</v>
      </c>
    </row>
    <row r="62" spans="1:14" ht="13.5" customHeight="1" x14ac:dyDescent="0.25">
      <c r="A62" s="26">
        <f>A61+1</f>
        <v>26</v>
      </c>
      <c r="D62" s="26"/>
      <c r="F62" s="164">
        <f>SUM(J62:N62)</f>
        <v>0</v>
      </c>
      <c r="H62" s="165"/>
      <c r="I62" s="165"/>
      <c r="J62" s="164">
        <v>0</v>
      </c>
      <c r="K62" s="164">
        <v>0</v>
      </c>
      <c r="L62" s="164">
        <v>0</v>
      </c>
      <c r="M62" s="164">
        <v>0</v>
      </c>
      <c r="N62" s="164">
        <v>0</v>
      </c>
    </row>
    <row r="63" spans="1:14" ht="13.5" customHeight="1" x14ac:dyDescent="0.25">
      <c r="D63" s="26"/>
      <c r="K63" s="6"/>
      <c r="L63" s="6"/>
      <c r="M63" s="6"/>
      <c r="N63" s="6"/>
    </row>
    <row r="64" spans="1:14" ht="13.5" customHeight="1" x14ac:dyDescent="0.25">
      <c r="A64" s="26">
        <f>A62+1</f>
        <v>27</v>
      </c>
      <c r="B64" s="10"/>
      <c r="C64" s="26" t="s">
        <v>424</v>
      </c>
      <c r="D64" s="26" t="s">
        <v>492</v>
      </c>
      <c r="F64" s="35">
        <f>SUM(J64:N64)</f>
        <v>0</v>
      </c>
      <c r="H64" s="38"/>
      <c r="I64" s="38"/>
      <c r="J64" s="17">
        <v>0</v>
      </c>
      <c r="K64" s="17">
        <v>0</v>
      </c>
      <c r="L64" s="17">
        <v>0</v>
      </c>
      <c r="M64" s="17">
        <v>0</v>
      </c>
      <c r="N64" s="17">
        <v>0</v>
      </c>
    </row>
    <row r="65" spans="1:14" ht="13.5" customHeight="1" x14ac:dyDescent="0.25">
      <c r="A65" s="26">
        <f>A64+1</f>
        <v>28</v>
      </c>
      <c r="C65" s="1"/>
      <c r="D65" s="26"/>
      <c r="F65" s="164">
        <f>SUM(J65:N65)</f>
        <v>0</v>
      </c>
      <c r="H65" s="165"/>
      <c r="I65" s="165"/>
      <c r="J65" s="164">
        <v>0</v>
      </c>
      <c r="K65" s="164">
        <v>0</v>
      </c>
      <c r="L65" s="164">
        <v>0</v>
      </c>
      <c r="M65" s="164">
        <v>0</v>
      </c>
      <c r="N65" s="164">
        <v>0</v>
      </c>
    </row>
    <row r="66" spans="1:14" ht="13.5" customHeight="1" x14ac:dyDescent="0.25">
      <c r="D66" s="26"/>
      <c r="K66" s="6"/>
      <c r="L66" s="6"/>
      <c r="M66" s="6"/>
      <c r="N66" s="6"/>
    </row>
    <row r="67" spans="1:14" ht="13.5" customHeight="1" x14ac:dyDescent="0.25">
      <c r="A67" s="26">
        <f>A65+1</f>
        <v>29</v>
      </c>
      <c r="C67" s="26" t="s">
        <v>415</v>
      </c>
      <c r="D67" s="26" t="s">
        <v>492</v>
      </c>
      <c r="F67" s="35">
        <f>SUM(J67:N67)</f>
        <v>0</v>
      </c>
      <c r="H67" s="38"/>
      <c r="I67" s="38"/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1:14" ht="13.5" customHeight="1" x14ac:dyDescent="0.25">
      <c r="A68" s="26">
        <f>A67+1</f>
        <v>30</v>
      </c>
      <c r="C68" s="1"/>
      <c r="D68" s="26"/>
      <c r="F68" s="164">
        <f>SUM(J68:N68)</f>
        <v>0</v>
      </c>
      <c r="H68" s="165"/>
      <c r="I68" s="165"/>
      <c r="J68" s="164">
        <v>0</v>
      </c>
      <c r="K68" s="164">
        <v>0</v>
      </c>
      <c r="L68" s="164">
        <v>0</v>
      </c>
      <c r="M68" s="164">
        <v>0</v>
      </c>
      <c r="N68" s="164">
        <v>0</v>
      </c>
    </row>
    <row r="69" spans="1:14" ht="13.5" customHeight="1" x14ac:dyDescent="0.25">
      <c r="D69" s="26"/>
      <c r="K69" s="6"/>
      <c r="L69" s="6"/>
      <c r="M69" s="6"/>
      <c r="N69" s="6"/>
    </row>
    <row r="70" spans="1:14" ht="13.5" customHeight="1" x14ac:dyDescent="0.25">
      <c r="A70" s="26">
        <f>A68+1</f>
        <v>31</v>
      </c>
      <c r="C70" s="26" t="s">
        <v>519</v>
      </c>
      <c r="D70" s="26" t="s">
        <v>492</v>
      </c>
      <c r="F70" s="35">
        <f>SUM(J70:N70)</f>
        <v>0</v>
      </c>
      <c r="H70" s="38"/>
      <c r="I70" s="38"/>
      <c r="J70" s="17">
        <v>0</v>
      </c>
      <c r="K70" s="17">
        <v>0</v>
      </c>
      <c r="L70" s="17">
        <v>0</v>
      </c>
      <c r="M70" s="17">
        <v>0</v>
      </c>
      <c r="N70" s="17">
        <v>0</v>
      </c>
    </row>
    <row r="71" spans="1:14" ht="13.5" customHeight="1" x14ac:dyDescent="0.25">
      <c r="A71" s="26">
        <f>A70+1</f>
        <v>32</v>
      </c>
      <c r="C71" s="1"/>
      <c r="D71" s="26"/>
      <c r="F71" s="164">
        <f>SUM(J71:N71)</f>
        <v>0</v>
      </c>
      <c r="H71" s="165"/>
      <c r="I71" s="165"/>
      <c r="J71" s="164">
        <v>0</v>
      </c>
      <c r="K71" s="164">
        <v>0</v>
      </c>
      <c r="L71" s="164">
        <v>0</v>
      </c>
      <c r="M71" s="164">
        <v>0</v>
      </c>
      <c r="N71" s="164">
        <v>0</v>
      </c>
    </row>
    <row r="72" spans="1:14" ht="13.5" customHeight="1" x14ac:dyDescent="0.25">
      <c r="D72" s="26"/>
      <c r="K72" s="6"/>
      <c r="L72" s="6"/>
      <c r="M72" s="6"/>
      <c r="N72" s="6"/>
    </row>
    <row r="73" spans="1:14" ht="13.5" customHeight="1" x14ac:dyDescent="0.25">
      <c r="A73" s="26">
        <f>A71+1</f>
        <v>33</v>
      </c>
      <c r="C73" s="26" t="s">
        <v>420</v>
      </c>
      <c r="D73" s="26" t="s">
        <v>492</v>
      </c>
      <c r="F73" s="35">
        <f>SUM(J73:N73)</f>
        <v>0</v>
      </c>
      <c r="H73" s="38"/>
      <c r="I73" s="38"/>
      <c r="J73" s="17">
        <v>0</v>
      </c>
      <c r="K73" s="17">
        <v>0</v>
      </c>
      <c r="L73" s="17">
        <v>0</v>
      </c>
      <c r="M73" s="17">
        <v>0</v>
      </c>
      <c r="N73" s="17">
        <v>0</v>
      </c>
    </row>
    <row r="74" spans="1:14" ht="13.5" customHeight="1" x14ac:dyDescent="0.25">
      <c r="A74" s="26">
        <f>A73+1</f>
        <v>34</v>
      </c>
      <c r="C74" s="1"/>
      <c r="D74" s="26"/>
      <c r="F74" s="164">
        <f>SUM(J74:N74)</f>
        <v>0</v>
      </c>
      <c r="H74" s="165"/>
      <c r="I74" s="165"/>
      <c r="J74" s="164">
        <v>0</v>
      </c>
      <c r="K74" s="164">
        <v>0</v>
      </c>
      <c r="L74" s="164">
        <v>0</v>
      </c>
      <c r="M74" s="164">
        <v>0</v>
      </c>
      <c r="N74" s="164">
        <v>0</v>
      </c>
    </row>
    <row r="75" spans="1:14" ht="13.5" customHeight="1" x14ac:dyDescent="0.25">
      <c r="D75" s="26"/>
      <c r="K75" s="6"/>
      <c r="L75" s="6"/>
      <c r="M75" s="6"/>
      <c r="N75" s="6"/>
    </row>
    <row r="76" spans="1:14" ht="13.5" customHeight="1" x14ac:dyDescent="0.25">
      <c r="A76" s="26">
        <f>A74+1</f>
        <v>35</v>
      </c>
      <c r="C76" s="26" t="s">
        <v>431</v>
      </c>
      <c r="D76" s="26" t="s">
        <v>492</v>
      </c>
      <c r="F76" s="35">
        <f>SUM(J76:N76)</f>
        <v>10937.167196229904</v>
      </c>
      <c r="H76" s="38"/>
      <c r="I76" s="38"/>
      <c r="J76" s="17">
        <v>0</v>
      </c>
      <c r="K76" s="17">
        <v>10687.124906261968</v>
      </c>
      <c r="L76" s="17">
        <v>173.64187929209038</v>
      </c>
      <c r="M76" s="17">
        <v>76.400410675845478</v>
      </c>
      <c r="N76" s="17">
        <v>0</v>
      </c>
    </row>
    <row r="77" spans="1:14" ht="13.5" customHeight="1" x14ac:dyDescent="0.25">
      <c r="A77" s="26">
        <f>A76+1</f>
        <v>36</v>
      </c>
      <c r="C77" s="1"/>
      <c r="D77" s="26"/>
      <c r="F77" s="164">
        <f>SUM(J77:N77)</f>
        <v>1</v>
      </c>
      <c r="H77" s="165"/>
      <c r="I77" s="165"/>
      <c r="J77" s="166">
        <f t="shared" ref="J77:N77" si="7">J76/$F76</f>
        <v>0</v>
      </c>
      <c r="K77" s="166">
        <f t="shared" si="7"/>
        <v>0.9771382950007268</v>
      </c>
      <c r="L77" s="166">
        <f t="shared" si="7"/>
        <v>1.5876312044671458E-2</v>
      </c>
      <c r="M77" s="166">
        <f t="shared" si="7"/>
        <v>6.9853929546017249E-3</v>
      </c>
      <c r="N77" s="166">
        <f t="shared" si="7"/>
        <v>0</v>
      </c>
    </row>
    <row r="78" spans="1:14" ht="13.5" customHeight="1" x14ac:dyDescent="0.25">
      <c r="D78" s="26"/>
      <c r="K78" s="6"/>
      <c r="L78" s="6"/>
      <c r="M78" s="6"/>
      <c r="N78" s="6"/>
    </row>
  </sheetData>
  <mergeCells count="6">
    <mergeCell ref="J50:N50"/>
    <mergeCell ref="A3:N3"/>
    <mergeCell ref="A4:N4"/>
    <mergeCell ref="J9:N9"/>
    <mergeCell ref="A44:N44"/>
    <mergeCell ref="A45:N45"/>
  </mergeCells>
  <pageMargins left="0.7" right="0.7" top="0.75" bottom="0.75" header="0.3" footer="0.3"/>
  <pageSetup scale="85" firstPageNumber="11" fitToHeight="0" pageOrder="overThenDown" orientation="landscape" useFirstPageNumber="1" r:id="rId1"/>
  <headerFooter differentFirst="1">
    <oddHeader>&amp;R&amp;"Arial,Regular"&amp;10Filed: 2025-02-28
EB-2025-0064
Phase 3 Exhibit 7
Tab 3
Schedule 4
Attachment 12
Page 18 of 22</oddHeader>
    <firstHeader>&amp;R&amp;"Arial,Regular"&amp;10Filed: 2025-02-28
EB-2025-0064
Phase 3 Exhibit 7
Tab 3
Schedule 4
Attachment 12
Page 17 of 22</firstHeader>
  </headerFooter>
  <rowBreaks count="1" manualBreakCount="1">
    <brk id="4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ACE22-A94C-4900-B9BB-F8406709A6F9}">
  <dimension ref="A5:AB61"/>
  <sheetViews>
    <sheetView view="pageLayout" topLeftCell="A37" zoomScale="80" zoomScaleNormal="70" zoomScaleSheetLayoutView="80" zoomScalePageLayoutView="80" workbookViewId="0">
      <selection activeCell="Q85" sqref="Q85"/>
    </sheetView>
  </sheetViews>
  <sheetFormatPr defaultColWidth="8.7109375" defaultRowHeight="13.5" customHeight="1" x14ac:dyDescent="0.25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140625" style="6" bestFit="1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3" width="12.7109375" style="6" customWidth="1"/>
    <col min="24" max="24" width="1.7109375" style="6" customWidth="1"/>
    <col min="25" max="28" width="12.7109375" customWidth="1"/>
  </cols>
  <sheetData>
    <row r="5" spans="1:28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</row>
    <row r="6" spans="1:28" ht="13.5" customHeight="1" x14ac:dyDescent="0.25">
      <c r="D6" s="26"/>
      <c r="E6" s="26"/>
      <c r="F6" s="19"/>
      <c r="G6" s="19"/>
      <c r="I6" s="151"/>
      <c r="J6" s="151"/>
      <c r="K6" s="116" t="s">
        <v>0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16" t="s">
        <v>0</v>
      </c>
    </row>
    <row r="7" spans="1:28" ht="13.5" customHeight="1" x14ac:dyDescent="0.25">
      <c r="D7" s="26"/>
      <c r="E7" s="26"/>
      <c r="F7" s="19"/>
      <c r="G7" s="19"/>
      <c r="I7" s="151"/>
      <c r="J7" s="151"/>
      <c r="K7" s="116" t="s">
        <v>524</v>
      </c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16" t="s">
        <v>525</v>
      </c>
    </row>
    <row r="9" spans="1:28" ht="13.5" customHeight="1" x14ac:dyDescent="0.25">
      <c r="A9" s="26" t="s">
        <v>3</v>
      </c>
      <c r="C9" s="1"/>
      <c r="D9" s="26"/>
      <c r="H9" s="248" t="s">
        <v>40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6"/>
      <c r="U9" s="248" t="s">
        <v>41</v>
      </c>
      <c r="V9" s="248"/>
      <c r="W9" s="248"/>
      <c r="X9" s="26"/>
      <c r="Y9" s="248" t="s">
        <v>42</v>
      </c>
      <c r="Z9" s="248"/>
      <c r="AA9" s="248"/>
      <c r="AB9" s="248"/>
    </row>
    <row r="10" spans="1:28" ht="13.5" customHeight="1" x14ac:dyDescent="0.25">
      <c r="A10" s="107" t="s">
        <v>5</v>
      </c>
      <c r="C10" s="107" t="s">
        <v>510</v>
      </c>
      <c r="D10" s="107"/>
      <c r="F10" s="18" t="s">
        <v>81</v>
      </c>
      <c r="H10" s="107" t="s">
        <v>43</v>
      </c>
      <c r="I10" s="107" t="s">
        <v>44</v>
      </c>
      <c r="J10" s="107" t="s">
        <v>45</v>
      </c>
      <c r="K10" s="107" t="s">
        <v>48</v>
      </c>
      <c r="L10" s="107" t="s">
        <v>49</v>
      </c>
      <c r="M10" s="107" t="s">
        <v>50</v>
      </c>
      <c r="N10" s="107" t="s">
        <v>51</v>
      </c>
      <c r="O10" s="107" t="s">
        <v>52</v>
      </c>
      <c r="P10" s="107" t="s">
        <v>53</v>
      </c>
      <c r="Q10" s="107" t="s">
        <v>54</v>
      </c>
      <c r="R10" s="107" t="s">
        <v>55</v>
      </c>
      <c r="S10" s="107" t="s">
        <v>56</v>
      </c>
      <c r="T10" s="26"/>
      <c r="U10" s="107" t="s">
        <v>57</v>
      </c>
      <c r="V10" s="107" t="s">
        <v>58</v>
      </c>
      <c r="W10" s="168" t="s">
        <v>59</v>
      </c>
      <c r="X10" s="26"/>
      <c r="Y10" s="162" t="s">
        <v>60</v>
      </c>
      <c r="Z10" s="107" t="s">
        <v>61</v>
      </c>
      <c r="AA10" s="107" t="s">
        <v>62</v>
      </c>
      <c r="AB10" s="107" t="s">
        <v>63</v>
      </c>
    </row>
    <row r="11" spans="1:28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 t="s">
        <v>75</v>
      </c>
      <c r="X11" s="26"/>
      <c r="Y11" s="26" t="s">
        <v>76</v>
      </c>
      <c r="Z11" s="163" t="s">
        <v>77</v>
      </c>
      <c r="AA11" s="163" t="s">
        <v>78</v>
      </c>
      <c r="AB11" s="117" t="s">
        <v>79</v>
      </c>
    </row>
    <row r="12" spans="1:28" ht="13.5" customHeight="1" x14ac:dyDescent="0.25">
      <c r="C12" s="1"/>
      <c r="D12" s="26"/>
    </row>
    <row r="13" spans="1:28" ht="13.5" customHeight="1" x14ac:dyDescent="0.25">
      <c r="A13" s="26">
        <v>1</v>
      </c>
      <c r="C13" s="26" t="s">
        <v>442</v>
      </c>
      <c r="D13" s="26" t="s">
        <v>492</v>
      </c>
      <c r="F13" s="35">
        <f>SUM(H13:AB13)</f>
        <v>11615.535133857918</v>
      </c>
      <c r="H13" s="17">
        <v>8759.6227198055458</v>
      </c>
      <c r="I13" s="17">
        <v>194.33162700302293</v>
      </c>
      <c r="J13" s="17">
        <v>2005.9891354941828</v>
      </c>
      <c r="K13" s="17">
        <v>209.77664162030672</v>
      </c>
      <c r="L13" s="17">
        <v>0</v>
      </c>
      <c r="M13" s="17">
        <v>128.48819299243786</v>
      </c>
      <c r="N13" s="17">
        <v>0</v>
      </c>
      <c r="O13" s="17">
        <v>36.710912283553668</v>
      </c>
      <c r="P13" s="17">
        <v>0</v>
      </c>
      <c r="Q13" s="17">
        <v>136.35481705319935</v>
      </c>
      <c r="R13" s="17">
        <v>107.51052883040718</v>
      </c>
      <c r="S13" s="17">
        <v>0</v>
      </c>
      <c r="T13" s="38"/>
      <c r="U13" s="17">
        <v>0</v>
      </c>
      <c r="V13" s="17">
        <v>13.11104010126917</v>
      </c>
      <c r="W13" s="17">
        <v>2.6222080202538338</v>
      </c>
      <c r="X13" s="38"/>
      <c r="Y13" s="17">
        <v>21.017310653740001</v>
      </c>
      <c r="Z13" s="17">
        <v>0</v>
      </c>
      <c r="AA13" s="17">
        <v>0</v>
      </c>
      <c r="AB13" s="17">
        <v>0</v>
      </c>
    </row>
    <row r="14" spans="1:28" ht="13.5" customHeight="1" x14ac:dyDescent="0.25">
      <c r="A14" s="26">
        <f>A13+1</f>
        <v>2</v>
      </c>
      <c r="C14" s="1"/>
      <c r="D14" s="26"/>
      <c r="F14" s="164">
        <f>SUM(H14:AB14)</f>
        <v>1.0000000000000002</v>
      </c>
      <c r="H14" s="166">
        <f t="shared" ref="H14:AB14" si="0">H13/$F13</f>
        <v>0.75412993192817057</v>
      </c>
      <c r="I14" s="166">
        <f t="shared" si="0"/>
        <v>1.6730320623504387E-2</v>
      </c>
      <c r="J14" s="166">
        <f t="shared" si="0"/>
        <v>0.17269881347497804</v>
      </c>
      <c r="K14" s="166">
        <f t="shared" si="0"/>
        <v>1.8060006637906204E-2</v>
      </c>
      <c r="L14" s="166">
        <f t="shared" si="0"/>
        <v>0</v>
      </c>
      <c r="M14" s="166">
        <f t="shared" si="0"/>
        <v>1.1061754065717548E-2</v>
      </c>
      <c r="N14" s="166">
        <f t="shared" si="0"/>
        <v>0</v>
      </c>
      <c r="O14" s="166">
        <f t="shared" si="0"/>
        <v>3.1605011616335846E-3</v>
      </c>
      <c r="P14" s="166">
        <f t="shared" si="0"/>
        <v>0</v>
      </c>
      <c r="Q14" s="166">
        <f t="shared" si="0"/>
        <v>1.1739004314639031E-2</v>
      </c>
      <c r="R14" s="166">
        <f t="shared" si="0"/>
        <v>9.2557534019269277E-3</v>
      </c>
      <c r="S14" s="166">
        <f t="shared" si="0"/>
        <v>0</v>
      </c>
      <c r="T14" s="159"/>
      <c r="U14" s="166">
        <f t="shared" si="0"/>
        <v>0</v>
      </c>
      <c r="V14" s="166">
        <f t="shared" si="0"/>
        <v>1.1287504148691377E-3</v>
      </c>
      <c r="W14" s="159">
        <f t="shared" si="0"/>
        <v>2.2575008297382753E-4</v>
      </c>
      <c r="X14" s="159"/>
      <c r="Y14" s="159">
        <f t="shared" si="0"/>
        <v>1.809413893680801E-3</v>
      </c>
      <c r="Z14" s="159">
        <f t="shared" si="0"/>
        <v>0</v>
      </c>
      <c r="AA14" s="159">
        <f t="shared" si="0"/>
        <v>0</v>
      </c>
      <c r="AB14" s="159">
        <f t="shared" si="0"/>
        <v>0</v>
      </c>
    </row>
    <row r="15" spans="1:28" ht="13.5" customHeight="1" x14ac:dyDescent="0.25">
      <c r="D15" s="26"/>
      <c r="Y15" s="151"/>
      <c r="Z15" s="151"/>
      <c r="AA15" s="151"/>
      <c r="AB15" s="151"/>
    </row>
    <row r="16" spans="1:28" ht="13.5" customHeight="1" x14ac:dyDescent="0.25">
      <c r="A16" s="26">
        <f>A14+1</f>
        <v>3</v>
      </c>
      <c r="C16" s="26" t="s">
        <v>441</v>
      </c>
      <c r="D16" s="26" t="s">
        <v>492</v>
      </c>
      <c r="F16" s="35">
        <f>SUM(H16:AB16)</f>
        <v>23629.563072077843</v>
      </c>
      <c r="H16" s="17">
        <v>20765.882800550189</v>
      </c>
      <c r="I16" s="17">
        <v>460.6896803512779</v>
      </c>
      <c r="J16" s="17">
        <v>1825.5092375868148</v>
      </c>
      <c r="K16" s="17">
        <v>190.90292680646431</v>
      </c>
      <c r="L16" s="17">
        <v>0</v>
      </c>
      <c r="M16" s="17">
        <v>116.92804266895939</v>
      </c>
      <c r="N16" s="17">
        <v>0</v>
      </c>
      <c r="O16" s="17">
        <v>33.408012191131249</v>
      </c>
      <c r="P16" s="17">
        <v>0</v>
      </c>
      <c r="Q16" s="17">
        <v>124.08690242420181</v>
      </c>
      <c r="R16" s="17">
        <v>97.83774998831295</v>
      </c>
      <c r="S16" s="17">
        <v>0</v>
      </c>
      <c r="T16" s="38"/>
      <c r="U16" s="17">
        <v>0</v>
      </c>
      <c r="V16" s="17">
        <v>11.931432925404019</v>
      </c>
      <c r="W16" s="17">
        <v>2.3862865850808039</v>
      </c>
      <c r="X16" s="38"/>
      <c r="Y16" s="17">
        <v>0</v>
      </c>
      <c r="Z16" s="17">
        <v>0</v>
      </c>
      <c r="AA16" s="17">
        <v>0</v>
      </c>
      <c r="AB16" s="17">
        <v>0</v>
      </c>
    </row>
    <row r="17" spans="1:28" ht="13.5" customHeight="1" x14ac:dyDescent="0.25">
      <c r="A17" s="26">
        <f>A16+1</f>
        <v>4</v>
      </c>
      <c r="C17" s="1"/>
      <c r="D17" s="26"/>
      <c r="F17" s="164">
        <f>SUM(H17:AB17)</f>
        <v>1</v>
      </c>
      <c r="H17" s="166">
        <f t="shared" ref="H17:AB17" si="1">H16/$F16</f>
        <v>0.87880942771592951</v>
      </c>
      <c r="I17" s="166">
        <f t="shared" si="1"/>
        <v>1.9496326654285766E-2</v>
      </c>
      <c r="J17" s="166">
        <f t="shared" si="1"/>
        <v>7.7255310731663501E-2</v>
      </c>
      <c r="K17" s="166">
        <f t="shared" si="1"/>
        <v>8.0789867431804961E-3</v>
      </c>
      <c r="L17" s="166">
        <f t="shared" si="1"/>
        <v>0</v>
      </c>
      <c r="M17" s="166">
        <f t="shared" si="1"/>
        <v>4.9483793801980546E-3</v>
      </c>
      <c r="N17" s="166">
        <f t="shared" si="1"/>
        <v>0</v>
      </c>
      <c r="O17" s="166">
        <f t="shared" si="1"/>
        <v>1.4138226800565867E-3</v>
      </c>
      <c r="P17" s="166">
        <f t="shared" si="1"/>
        <v>0</v>
      </c>
      <c r="Q17" s="166">
        <f t="shared" si="1"/>
        <v>5.2513413830673232E-3</v>
      </c>
      <c r="R17" s="166">
        <f t="shared" si="1"/>
        <v>4.140480705880004E-3</v>
      </c>
      <c r="S17" s="166">
        <f t="shared" si="1"/>
        <v>0</v>
      </c>
      <c r="T17" s="159"/>
      <c r="U17" s="166">
        <f t="shared" si="1"/>
        <v>0</v>
      </c>
      <c r="V17" s="166">
        <f t="shared" si="1"/>
        <v>5.0493667144878101E-4</v>
      </c>
      <c r="W17" s="159">
        <f t="shared" si="1"/>
        <v>1.0098733428975621E-4</v>
      </c>
      <c r="X17" s="159"/>
      <c r="Y17" s="159">
        <f t="shared" si="1"/>
        <v>0</v>
      </c>
      <c r="Z17" s="159">
        <f t="shared" si="1"/>
        <v>0</v>
      </c>
      <c r="AA17" s="159">
        <f t="shared" si="1"/>
        <v>0</v>
      </c>
      <c r="AB17" s="159">
        <f t="shared" si="1"/>
        <v>0</v>
      </c>
    </row>
    <row r="18" spans="1:28" ht="13.5" customHeight="1" x14ac:dyDescent="0.25">
      <c r="D18" s="26"/>
      <c r="Y18" s="151"/>
      <c r="Z18" s="151"/>
      <c r="AA18" s="151"/>
      <c r="AB18" s="151"/>
    </row>
    <row r="19" spans="1:28" ht="13.5" customHeight="1" x14ac:dyDescent="0.25">
      <c r="A19" s="26">
        <f>A17+1</f>
        <v>5</v>
      </c>
      <c r="C19" s="26" t="s">
        <v>443</v>
      </c>
      <c r="D19" s="26" t="s">
        <v>493</v>
      </c>
      <c r="F19" s="35">
        <f>SUM(H19:AB19)</f>
        <v>1007</v>
      </c>
      <c r="H19" s="17">
        <v>0</v>
      </c>
      <c r="I19" s="17">
        <v>0</v>
      </c>
      <c r="J19" s="17">
        <v>765</v>
      </c>
      <c r="K19" s="17">
        <v>80</v>
      </c>
      <c r="L19" s="17">
        <v>0</v>
      </c>
      <c r="M19" s="17">
        <v>49</v>
      </c>
      <c r="N19" s="17">
        <v>0</v>
      </c>
      <c r="O19" s="17">
        <v>14</v>
      </c>
      <c r="P19" s="17">
        <v>0</v>
      </c>
      <c r="Q19" s="17">
        <v>52</v>
      </c>
      <c r="R19" s="17">
        <v>41</v>
      </c>
      <c r="S19" s="17">
        <v>0</v>
      </c>
      <c r="T19" s="38"/>
      <c r="U19" s="17">
        <v>0</v>
      </c>
      <c r="V19" s="17">
        <v>5</v>
      </c>
      <c r="W19" s="17">
        <v>1</v>
      </c>
      <c r="X19" s="38"/>
      <c r="Y19" s="17">
        <v>0</v>
      </c>
      <c r="Z19" s="17">
        <v>0</v>
      </c>
      <c r="AA19" s="17">
        <v>0</v>
      </c>
      <c r="AB19" s="17">
        <v>0</v>
      </c>
    </row>
    <row r="20" spans="1:28" ht="13.5" customHeight="1" x14ac:dyDescent="0.25">
      <c r="A20" s="26">
        <f>A19+1</f>
        <v>6</v>
      </c>
      <c r="C20" s="1"/>
      <c r="D20" s="26"/>
      <c r="F20" s="164">
        <f>SUM(H20:AB20)</f>
        <v>1</v>
      </c>
      <c r="H20" s="166">
        <f t="shared" ref="H20:AB20" si="2">H19/$F19</f>
        <v>0</v>
      </c>
      <c r="I20" s="166">
        <f t="shared" si="2"/>
        <v>0</v>
      </c>
      <c r="J20" s="166">
        <f t="shared" si="2"/>
        <v>0.75968222442899702</v>
      </c>
      <c r="K20" s="166">
        <f t="shared" si="2"/>
        <v>7.9443892750744788E-2</v>
      </c>
      <c r="L20" s="166">
        <f t="shared" si="2"/>
        <v>0</v>
      </c>
      <c r="M20" s="166">
        <f t="shared" si="2"/>
        <v>4.8659384309831182E-2</v>
      </c>
      <c r="N20" s="166">
        <f t="shared" si="2"/>
        <v>0</v>
      </c>
      <c r="O20" s="166">
        <f t="shared" si="2"/>
        <v>1.3902681231380337E-2</v>
      </c>
      <c r="P20" s="166">
        <f t="shared" si="2"/>
        <v>0</v>
      </c>
      <c r="Q20" s="166">
        <f t="shared" si="2"/>
        <v>5.1638530287984111E-2</v>
      </c>
      <c r="R20" s="166">
        <f t="shared" si="2"/>
        <v>4.0714995034756701E-2</v>
      </c>
      <c r="S20" s="166">
        <f t="shared" si="2"/>
        <v>0</v>
      </c>
      <c r="T20" s="159"/>
      <c r="U20" s="166">
        <f t="shared" si="2"/>
        <v>0</v>
      </c>
      <c r="V20" s="166">
        <f t="shared" si="2"/>
        <v>4.9652432969215492E-3</v>
      </c>
      <c r="W20" s="159">
        <f t="shared" si="2"/>
        <v>9.930486593843098E-4</v>
      </c>
      <c r="X20" s="159"/>
      <c r="Y20" s="159">
        <f t="shared" si="2"/>
        <v>0</v>
      </c>
      <c r="Z20" s="159">
        <f t="shared" si="2"/>
        <v>0</v>
      </c>
      <c r="AA20" s="159">
        <f t="shared" si="2"/>
        <v>0</v>
      </c>
      <c r="AB20" s="159">
        <f t="shared" si="2"/>
        <v>0</v>
      </c>
    </row>
    <row r="21" spans="1:28" ht="13.5" customHeight="1" x14ac:dyDescent="0.25">
      <c r="D21" s="26"/>
      <c r="Y21" s="151"/>
      <c r="Z21" s="151"/>
      <c r="AA21" s="151"/>
      <c r="AB21" s="151"/>
    </row>
    <row r="22" spans="1:28" ht="13.5" customHeight="1" x14ac:dyDescent="0.25">
      <c r="A22" s="26">
        <f>A20+1</f>
        <v>7</v>
      </c>
      <c r="C22" s="26" t="s">
        <v>444</v>
      </c>
      <c r="D22" s="26" t="s">
        <v>492</v>
      </c>
      <c r="F22" s="35">
        <f>SUM(H22:AB22)</f>
        <v>16614.585424649998</v>
      </c>
      <c r="H22" s="17">
        <v>5535.0742286214781</v>
      </c>
      <c r="I22" s="17">
        <v>3979.290748460227</v>
      </c>
      <c r="J22" s="17">
        <v>1771.0156653917325</v>
      </c>
      <c r="K22" s="17">
        <v>2380.1240220162686</v>
      </c>
      <c r="L22" s="17">
        <v>48.0209802109351</v>
      </c>
      <c r="M22" s="17">
        <v>559.25637286030542</v>
      </c>
      <c r="N22" s="17">
        <v>35.150236674370468</v>
      </c>
      <c r="O22" s="17">
        <v>1628.3690656640586</v>
      </c>
      <c r="P22" s="17">
        <v>38.202250569334112</v>
      </c>
      <c r="Q22" s="17">
        <v>287.06229677508571</v>
      </c>
      <c r="R22" s="17">
        <v>33.198114550035569</v>
      </c>
      <c r="S22" s="17">
        <v>0</v>
      </c>
      <c r="T22" s="38"/>
      <c r="U22" s="17">
        <v>0</v>
      </c>
      <c r="V22" s="17">
        <v>168.911243977694</v>
      </c>
      <c r="W22" s="17">
        <v>150.91019887847068</v>
      </c>
      <c r="X22" s="38"/>
      <c r="Y22" s="17">
        <v>0</v>
      </c>
      <c r="Z22" s="17">
        <v>0</v>
      </c>
      <c r="AA22" s="17">
        <v>0</v>
      </c>
      <c r="AB22" s="17">
        <v>0</v>
      </c>
    </row>
    <row r="23" spans="1:28" ht="13.5" customHeight="1" x14ac:dyDescent="0.25">
      <c r="A23" s="26">
        <f>A22+1</f>
        <v>8</v>
      </c>
      <c r="C23" s="1"/>
      <c r="D23" s="26"/>
      <c r="F23" s="164">
        <f>SUM(H23:AB23)</f>
        <v>0.99999999999999989</v>
      </c>
      <c r="H23" s="166">
        <f t="shared" ref="H23:AB23" si="3">H22/$F22</f>
        <v>0.33314549157569967</v>
      </c>
      <c r="I23" s="166">
        <f t="shared" si="3"/>
        <v>0.23950587070059584</v>
      </c>
      <c r="J23" s="166">
        <f t="shared" si="3"/>
        <v>0.10659403290100695</v>
      </c>
      <c r="K23" s="166">
        <f t="shared" si="3"/>
        <v>0.14325509551896676</v>
      </c>
      <c r="L23" s="166">
        <f t="shared" si="3"/>
        <v>2.8902906081357555E-3</v>
      </c>
      <c r="M23" s="166">
        <f t="shared" si="3"/>
        <v>3.3660567421114972E-2</v>
      </c>
      <c r="N23" s="166">
        <f t="shared" si="3"/>
        <v>2.1156252639455155E-3</v>
      </c>
      <c r="O23" s="166">
        <f t="shared" si="3"/>
        <v>9.8008407916585841E-2</v>
      </c>
      <c r="P23" s="166">
        <f t="shared" si="3"/>
        <v>2.2993201210218506E-3</v>
      </c>
      <c r="Q23" s="166">
        <f t="shared" si="3"/>
        <v>1.7277728540201175E-2</v>
      </c>
      <c r="R23" s="166">
        <f t="shared" si="3"/>
        <v>1.998130780969211E-3</v>
      </c>
      <c r="S23" s="166">
        <f t="shared" si="3"/>
        <v>0</v>
      </c>
      <c r="T23" s="159"/>
      <c r="U23" s="166">
        <f t="shared" si="3"/>
        <v>0</v>
      </c>
      <c r="V23" s="166">
        <f t="shared" si="3"/>
        <v>1.0166443498920603E-2</v>
      </c>
      <c r="W23" s="159">
        <f t="shared" si="3"/>
        <v>9.0829951528357041E-3</v>
      </c>
      <c r="X23" s="159"/>
      <c r="Y23" s="159">
        <f t="shared" si="3"/>
        <v>0</v>
      </c>
      <c r="Z23" s="159">
        <f t="shared" si="3"/>
        <v>0</v>
      </c>
      <c r="AA23" s="159">
        <f t="shared" si="3"/>
        <v>0</v>
      </c>
      <c r="AB23" s="159">
        <f t="shared" si="3"/>
        <v>0</v>
      </c>
    </row>
    <row r="24" spans="1:28" ht="13.5" customHeight="1" x14ac:dyDescent="0.25">
      <c r="D24" s="26"/>
      <c r="Y24" s="151"/>
      <c r="Z24" s="151"/>
      <c r="AA24" s="151"/>
      <c r="AB24" s="151"/>
    </row>
    <row r="25" spans="1:28" ht="13.5" customHeight="1" x14ac:dyDescent="0.25">
      <c r="A25" s="26">
        <f>A23+1</f>
        <v>9</v>
      </c>
      <c r="C25" s="26" t="s">
        <v>437</v>
      </c>
      <c r="D25" s="26" t="s">
        <v>492</v>
      </c>
      <c r="F25" s="35">
        <f>SUM(H25:AB25)</f>
        <v>32154.404883630974</v>
      </c>
      <c r="H25" s="17">
        <v>19603.765229532157</v>
      </c>
      <c r="I25" s="17">
        <v>6832.5972978716518</v>
      </c>
      <c r="J25" s="17">
        <v>3830.2645256262854</v>
      </c>
      <c r="K25" s="17">
        <v>732.19711848956263</v>
      </c>
      <c r="L25" s="17">
        <v>14.772685377842318</v>
      </c>
      <c r="M25" s="17">
        <v>320.89211558781869</v>
      </c>
      <c r="N25" s="17">
        <v>20.168628123382547</v>
      </c>
      <c r="O25" s="17">
        <v>153.06571754176616</v>
      </c>
      <c r="P25" s="17">
        <v>3.0185144449188863</v>
      </c>
      <c r="Q25" s="17">
        <v>327.72460937525904</v>
      </c>
      <c r="R25" s="17">
        <v>287.534011639038</v>
      </c>
      <c r="S25" s="17">
        <v>0</v>
      </c>
      <c r="T25" s="38"/>
      <c r="U25" s="17">
        <v>0</v>
      </c>
      <c r="V25" s="17">
        <v>9.9347911153460871</v>
      </c>
      <c r="W25" s="17">
        <v>18.469638905946479</v>
      </c>
      <c r="X25" s="38"/>
      <c r="Y25" s="17">
        <v>0</v>
      </c>
      <c r="Z25" s="17">
        <v>0</v>
      </c>
      <c r="AA25" s="17">
        <v>0</v>
      </c>
      <c r="AB25" s="17">
        <v>0</v>
      </c>
    </row>
    <row r="26" spans="1:28" ht="13.5" customHeight="1" x14ac:dyDescent="0.25">
      <c r="A26" s="26">
        <f>A25+1</f>
        <v>10</v>
      </c>
      <c r="C26" s="1"/>
      <c r="D26" s="26"/>
      <c r="F26" s="164">
        <f>SUM(H26:AB26)</f>
        <v>1</v>
      </c>
      <c r="H26" s="166">
        <f t="shared" ref="H26:AB26" si="4">H25/$F25</f>
        <v>0.60967588423668684</v>
      </c>
      <c r="I26" s="166">
        <f t="shared" si="4"/>
        <v>0.21249335270235278</v>
      </c>
      <c r="J26" s="166">
        <f t="shared" si="4"/>
        <v>0.11912098947215098</v>
      </c>
      <c r="K26" s="166">
        <f t="shared" si="4"/>
        <v>2.2771285027337152E-2</v>
      </c>
      <c r="L26" s="166">
        <f t="shared" si="4"/>
        <v>4.5942960012184005E-4</v>
      </c>
      <c r="M26" s="166">
        <f t="shared" si="4"/>
        <v>9.9797249163574801E-3</v>
      </c>
      <c r="N26" s="166">
        <f t="shared" si="4"/>
        <v>6.272430852436614E-4</v>
      </c>
      <c r="O26" s="166">
        <f t="shared" si="4"/>
        <v>4.7603343335297799E-3</v>
      </c>
      <c r="P26" s="166">
        <f t="shared" si="4"/>
        <v>9.3875612247936165E-5</v>
      </c>
      <c r="Q26" s="166">
        <f t="shared" si="4"/>
        <v>1.0192215049891831E-2</v>
      </c>
      <c r="R26" s="166">
        <f t="shared" si="4"/>
        <v>8.9422899499973195E-3</v>
      </c>
      <c r="S26" s="166">
        <f t="shared" si="4"/>
        <v>0</v>
      </c>
      <c r="T26" s="159"/>
      <c r="U26" s="166">
        <f t="shared" si="4"/>
        <v>0</v>
      </c>
      <c r="V26" s="166">
        <f t="shared" si="4"/>
        <v>3.0897138825304918E-4</v>
      </c>
      <c r="W26" s="159">
        <f t="shared" si="4"/>
        <v>5.7440462582931907E-4</v>
      </c>
      <c r="X26" s="159"/>
      <c r="Y26" s="159">
        <f t="shared" si="4"/>
        <v>0</v>
      </c>
      <c r="Z26" s="159">
        <f t="shared" si="4"/>
        <v>0</v>
      </c>
      <c r="AA26" s="159">
        <f t="shared" si="4"/>
        <v>0</v>
      </c>
      <c r="AB26" s="159">
        <f t="shared" si="4"/>
        <v>0</v>
      </c>
    </row>
    <row r="27" spans="1:28" ht="13.5" customHeight="1" x14ac:dyDescent="0.25">
      <c r="D27" s="26"/>
      <c r="Y27" s="151"/>
      <c r="Z27" s="151"/>
      <c r="AA27" s="151"/>
      <c r="AB27" s="151"/>
    </row>
    <row r="28" spans="1:28" ht="13.5" customHeight="1" x14ac:dyDescent="0.25">
      <c r="A28" s="26">
        <f>A26+1</f>
        <v>11</v>
      </c>
      <c r="C28" s="26" t="s">
        <v>436</v>
      </c>
      <c r="D28" s="26" t="s">
        <v>492</v>
      </c>
      <c r="F28" s="35">
        <f>SUM(H28:AB28)</f>
        <v>150927.52176876733</v>
      </c>
      <c r="H28" s="17">
        <v>109342.22341933315</v>
      </c>
      <c r="I28" s="17">
        <v>24662.023177879015</v>
      </c>
      <c r="J28" s="17">
        <v>9925.6225376718776</v>
      </c>
      <c r="K28" s="17">
        <v>3089.5210286576184</v>
      </c>
      <c r="L28" s="17">
        <v>62.333654383587088</v>
      </c>
      <c r="M28" s="17">
        <v>1212.5541321835967</v>
      </c>
      <c r="N28" s="17">
        <v>76.211138209748398</v>
      </c>
      <c r="O28" s="17">
        <v>726.10409452879912</v>
      </c>
      <c r="P28" s="17">
        <v>14.319050229205487</v>
      </c>
      <c r="Q28" s="17">
        <v>981.40805540857878</v>
      </c>
      <c r="R28" s="17">
        <v>692.12430664186002</v>
      </c>
      <c r="S28" s="17">
        <v>0</v>
      </c>
      <c r="T28" s="38"/>
      <c r="U28" s="17">
        <v>0</v>
      </c>
      <c r="V28" s="17">
        <v>50.042962750004548</v>
      </c>
      <c r="W28" s="17">
        <v>93.034210890312877</v>
      </c>
      <c r="X28" s="38"/>
      <c r="Y28" s="17">
        <v>0</v>
      </c>
      <c r="Z28" s="17">
        <v>0</v>
      </c>
      <c r="AA28" s="17">
        <v>0</v>
      </c>
      <c r="AB28" s="17">
        <v>0</v>
      </c>
    </row>
    <row r="29" spans="1:28" ht="13.5" customHeight="1" x14ac:dyDescent="0.25">
      <c r="A29" s="26">
        <f>A28+1</f>
        <v>12</v>
      </c>
      <c r="C29" s="1"/>
      <c r="D29" s="26"/>
      <c r="F29" s="164">
        <f>SUM(H29:AB29)</f>
        <v>1.0000000000000002</v>
      </c>
      <c r="H29" s="166">
        <f t="shared" ref="H29:AB29" si="5">H28/$F$28</f>
        <v>0.72446842125224797</v>
      </c>
      <c r="I29" s="166">
        <f t="shared" si="5"/>
        <v>0.16340308837551276</v>
      </c>
      <c r="J29" s="166">
        <f t="shared" si="5"/>
        <v>6.5764165616385734E-2</v>
      </c>
      <c r="K29" s="166">
        <f t="shared" si="5"/>
        <v>2.0470229633737739E-2</v>
      </c>
      <c r="L29" s="166">
        <f t="shared" si="5"/>
        <v>4.1300389520134757E-4</v>
      </c>
      <c r="M29" s="166">
        <f t="shared" si="5"/>
        <v>8.0340160493811309E-3</v>
      </c>
      <c r="N29" s="166">
        <f t="shared" si="5"/>
        <v>5.0495189556288992E-4</v>
      </c>
      <c r="O29" s="166">
        <f t="shared" si="5"/>
        <v>4.8109455851348759E-3</v>
      </c>
      <c r="P29" s="166">
        <f t="shared" si="5"/>
        <v>9.4873685470986421E-5</v>
      </c>
      <c r="Q29" s="166">
        <f t="shared" si="5"/>
        <v>6.5025122251206914E-3</v>
      </c>
      <c r="R29" s="166">
        <f t="shared" si="5"/>
        <v>4.5858058128208593E-3</v>
      </c>
      <c r="S29" s="166">
        <f t="shared" si="5"/>
        <v>0</v>
      </c>
      <c r="T29" s="159"/>
      <c r="U29" s="166">
        <f t="shared" si="5"/>
        <v>0</v>
      </c>
      <c r="V29" s="166">
        <f t="shared" si="5"/>
        <v>3.3156949881330624E-4</v>
      </c>
      <c r="W29" s="159">
        <f t="shared" si="5"/>
        <v>6.1641647460990254E-4</v>
      </c>
      <c r="X29" s="159"/>
      <c r="Y29" s="159">
        <f t="shared" si="5"/>
        <v>0</v>
      </c>
      <c r="Z29" s="159">
        <f t="shared" si="5"/>
        <v>0</v>
      </c>
      <c r="AA29" s="159">
        <f t="shared" si="5"/>
        <v>0</v>
      </c>
      <c r="AB29" s="159">
        <f t="shared" si="5"/>
        <v>0</v>
      </c>
    </row>
    <row r="30" spans="1:28" ht="13.5" customHeight="1" x14ac:dyDescent="0.25">
      <c r="D30" s="26"/>
      <c r="Y30" s="151"/>
      <c r="Z30" s="151"/>
      <c r="AA30" s="151"/>
      <c r="AB30" s="151"/>
    </row>
    <row r="31" spans="1:28" ht="13.5" customHeight="1" x14ac:dyDescent="0.25">
      <c r="A31" s="26">
        <f>A29+1</f>
        <v>13</v>
      </c>
      <c r="C31" s="26" t="s">
        <v>434</v>
      </c>
      <c r="D31" s="26" t="s">
        <v>492</v>
      </c>
      <c r="F31" s="35">
        <f>SUM(H31:AB31)</f>
        <v>167984.14392039488</v>
      </c>
      <c r="H31" s="17">
        <v>90593.955606376723</v>
      </c>
      <c r="I31" s="17">
        <v>64383.250000000015</v>
      </c>
      <c r="J31" s="17">
        <v>10274.135663481273</v>
      </c>
      <c r="K31" s="17">
        <v>1874.6013167582169</v>
      </c>
      <c r="L31" s="17">
        <v>0</v>
      </c>
      <c r="M31" s="17">
        <v>629.41113684316861</v>
      </c>
      <c r="N31" s="17">
        <v>0</v>
      </c>
      <c r="O31" s="17">
        <v>0</v>
      </c>
      <c r="P31" s="17">
        <v>0</v>
      </c>
      <c r="Q31" s="17">
        <v>0</v>
      </c>
      <c r="R31" s="17">
        <v>13.137366186676918</v>
      </c>
      <c r="S31" s="17">
        <v>0</v>
      </c>
      <c r="T31" s="38"/>
      <c r="U31" s="17">
        <v>0</v>
      </c>
      <c r="V31" s="17">
        <v>215.65283074876902</v>
      </c>
      <c r="W31" s="17">
        <v>0</v>
      </c>
      <c r="X31" s="38"/>
      <c r="Y31" s="17">
        <v>0</v>
      </c>
      <c r="Z31" s="17">
        <v>0</v>
      </c>
      <c r="AA31" s="17">
        <v>0</v>
      </c>
      <c r="AB31" s="17">
        <v>0</v>
      </c>
    </row>
    <row r="32" spans="1:28" ht="13.5" customHeight="1" x14ac:dyDescent="0.25">
      <c r="A32" s="26">
        <f>A31+1</f>
        <v>14</v>
      </c>
      <c r="C32" s="1"/>
      <c r="D32" s="26"/>
      <c r="F32" s="164">
        <f>SUM(H32:AB32)</f>
        <v>0.99999999999999989</v>
      </c>
      <c r="H32" s="166">
        <f t="shared" ref="H32:AB32" si="6">H31/$F31</f>
        <v>0.5393006357154031</v>
      </c>
      <c r="I32" s="166">
        <f t="shared" si="6"/>
        <v>0.38326980450315745</v>
      </c>
      <c r="J32" s="166">
        <f t="shared" si="6"/>
        <v>6.116134192016378E-2</v>
      </c>
      <c r="K32" s="166">
        <f t="shared" si="6"/>
        <v>1.115939441074011E-2</v>
      </c>
      <c r="L32" s="166">
        <f t="shared" si="6"/>
        <v>0</v>
      </c>
      <c r="M32" s="166">
        <f t="shared" si="6"/>
        <v>3.7468484950665161E-3</v>
      </c>
      <c r="N32" s="166">
        <f t="shared" si="6"/>
        <v>0</v>
      </c>
      <c r="O32" s="166">
        <f t="shared" si="6"/>
        <v>0</v>
      </c>
      <c r="P32" s="166">
        <f t="shared" si="6"/>
        <v>0</v>
      </c>
      <c r="Q32" s="166">
        <f t="shared" si="6"/>
        <v>0</v>
      </c>
      <c r="R32" s="166">
        <f t="shared" si="6"/>
        <v>7.8205989446852278E-5</v>
      </c>
      <c r="S32" s="166">
        <f t="shared" si="6"/>
        <v>0</v>
      </c>
      <c r="T32" s="159"/>
      <c r="U32" s="166">
        <f t="shared" si="6"/>
        <v>0</v>
      </c>
      <c r="V32" s="166">
        <f t="shared" si="6"/>
        <v>1.2837689660219573E-3</v>
      </c>
      <c r="W32" s="159">
        <f t="shared" si="6"/>
        <v>0</v>
      </c>
      <c r="X32" s="159"/>
      <c r="Y32" s="159">
        <f t="shared" si="6"/>
        <v>0</v>
      </c>
      <c r="Z32" s="159">
        <f t="shared" si="6"/>
        <v>0</v>
      </c>
      <c r="AA32" s="159">
        <f t="shared" si="6"/>
        <v>0</v>
      </c>
      <c r="AB32" s="159">
        <f t="shared" si="6"/>
        <v>0</v>
      </c>
    </row>
    <row r="33" spans="1:28" ht="13.5" customHeight="1" x14ac:dyDescent="0.25">
      <c r="D33" s="26"/>
      <c r="Y33" s="151"/>
      <c r="Z33" s="151"/>
      <c r="AA33" s="151"/>
      <c r="AB33" s="151"/>
    </row>
    <row r="34" spans="1:28" ht="13.5" customHeight="1" x14ac:dyDescent="0.25">
      <c r="A34" s="26">
        <f>A32+1</f>
        <v>15</v>
      </c>
      <c r="C34" s="26" t="s">
        <v>433</v>
      </c>
      <c r="D34" s="26" t="s">
        <v>492</v>
      </c>
      <c r="F34" s="35">
        <f>SUM(H34:AB34)</f>
        <v>225038.48458823733</v>
      </c>
      <c r="G34" s="17"/>
      <c r="H34" s="17">
        <v>90593.955606376723</v>
      </c>
      <c r="I34" s="17">
        <v>64383.250000000015</v>
      </c>
      <c r="J34" s="17">
        <v>17542.842676412591</v>
      </c>
      <c r="K34" s="17">
        <v>18373.342863881924</v>
      </c>
      <c r="L34" s="17">
        <v>0</v>
      </c>
      <c r="M34" s="17">
        <v>5147.7939827263854</v>
      </c>
      <c r="N34" s="17">
        <v>0</v>
      </c>
      <c r="O34" s="17">
        <v>24402.147000000001</v>
      </c>
      <c r="P34" s="17">
        <v>0</v>
      </c>
      <c r="Q34" s="17">
        <v>1.4</v>
      </c>
      <c r="R34" s="17">
        <v>18.816608186740801</v>
      </c>
      <c r="S34" s="17">
        <v>0</v>
      </c>
      <c r="T34" s="38"/>
      <c r="U34" s="17">
        <v>226.79119754350052</v>
      </c>
      <c r="V34" s="17">
        <v>1746.8475905824182</v>
      </c>
      <c r="W34" s="17">
        <v>2601.29706252702</v>
      </c>
      <c r="X34" s="38"/>
      <c r="Y34" s="17">
        <v>0</v>
      </c>
      <c r="Z34" s="17">
        <v>0</v>
      </c>
      <c r="AA34" s="17">
        <v>0</v>
      </c>
      <c r="AB34" s="17">
        <v>0</v>
      </c>
    </row>
    <row r="35" spans="1:28" ht="13.5" customHeight="1" x14ac:dyDescent="0.25">
      <c r="A35" s="26">
        <f>A34+1</f>
        <v>16</v>
      </c>
      <c r="C35" s="1"/>
      <c r="D35" s="26"/>
      <c r="F35" s="164">
        <f>SUM(H35:AB35)</f>
        <v>1</v>
      </c>
      <c r="H35" s="166">
        <f t="shared" ref="H35:AB35" si="7">H34/$F34</f>
        <v>0.40257094590794285</v>
      </c>
      <c r="I35" s="166">
        <f t="shared" si="7"/>
        <v>0.2860988426837518</v>
      </c>
      <c r="J35" s="166">
        <f t="shared" si="7"/>
        <v>7.7954856070558284E-2</v>
      </c>
      <c r="K35" s="166">
        <f t="shared" si="7"/>
        <v>8.1645336785396622E-2</v>
      </c>
      <c r="L35" s="166">
        <f t="shared" si="7"/>
        <v>0</v>
      </c>
      <c r="M35" s="166">
        <f t="shared" si="7"/>
        <v>2.2875171738494095E-2</v>
      </c>
      <c r="N35" s="166">
        <f t="shared" si="7"/>
        <v>0</v>
      </c>
      <c r="O35" s="166">
        <f t="shared" si="7"/>
        <v>0.10843543958558763</v>
      </c>
      <c r="P35" s="166">
        <f t="shared" si="7"/>
        <v>0</v>
      </c>
      <c r="Q35" s="166">
        <f t="shared" si="7"/>
        <v>6.2211581390695936E-6</v>
      </c>
      <c r="R35" s="166">
        <f t="shared" si="7"/>
        <v>8.3615067979018632E-5</v>
      </c>
      <c r="S35" s="166">
        <f t="shared" si="7"/>
        <v>0</v>
      </c>
      <c r="T35" s="159"/>
      <c r="U35" s="166">
        <f t="shared" si="7"/>
        <v>1.0077885031907774E-3</v>
      </c>
      <c r="V35" s="166">
        <f t="shared" si="7"/>
        <v>7.7624393613327999E-3</v>
      </c>
      <c r="W35" s="159">
        <f t="shared" si="7"/>
        <v>1.1559343137626996E-2</v>
      </c>
      <c r="X35" s="159"/>
      <c r="Y35" s="159">
        <f t="shared" si="7"/>
        <v>0</v>
      </c>
      <c r="Z35" s="159">
        <f t="shared" si="7"/>
        <v>0</v>
      </c>
      <c r="AA35" s="159">
        <f t="shared" si="7"/>
        <v>0</v>
      </c>
      <c r="AB35" s="159">
        <f t="shared" si="7"/>
        <v>0</v>
      </c>
    </row>
    <row r="36" spans="1:28" ht="13.5" customHeight="1" x14ac:dyDescent="0.25">
      <c r="D36" s="26"/>
    </row>
    <row r="37" spans="1:28" ht="13.5" customHeight="1" x14ac:dyDescent="0.25">
      <c r="D37" s="26"/>
    </row>
    <row r="41" spans="1:28" ht="13.5" customHeight="1" x14ac:dyDescent="0.25">
      <c r="C41" s="1"/>
      <c r="F41" s="1"/>
      <c r="G41" s="1"/>
      <c r="H41" s="1"/>
      <c r="I41" s="1"/>
      <c r="J41" s="1"/>
      <c r="K41" s="1"/>
      <c r="L41" s="1"/>
      <c r="M41" s="1"/>
      <c r="N41" s="1"/>
    </row>
    <row r="42" spans="1:28" ht="13.5" customHeight="1" x14ac:dyDescent="0.25">
      <c r="D42" s="26"/>
      <c r="E42" s="26"/>
      <c r="F42" s="19"/>
      <c r="G42" s="19"/>
      <c r="I42" s="151"/>
      <c r="J42" s="151"/>
      <c r="K42" s="116" t="s">
        <v>0</v>
      </c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16" t="s">
        <v>0</v>
      </c>
    </row>
    <row r="43" spans="1:28" ht="13.5" customHeight="1" x14ac:dyDescent="0.25">
      <c r="D43" s="26"/>
      <c r="E43" s="26"/>
      <c r="F43" s="19"/>
      <c r="G43" s="19"/>
      <c r="I43" s="151"/>
      <c r="J43" s="151"/>
      <c r="K43" s="116" t="s">
        <v>526</v>
      </c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16" t="s">
        <v>527</v>
      </c>
    </row>
    <row r="45" spans="1:28" ht="13.5" customHeight="1" x14ac:dyDescent="0.25">
      <c r="A45" s="26" t="s">
        <v>3</v>
      </c>
      <c r="C45" s="1"/>
      <c r="D45" s="26"/>
      <c r="H45" s="248" t="s">
        <v>40</v>
      </c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6"/>
      <c r="U45" s="248" t="s">
        <v>41</v>
      </c>
      <c r="V45" s="248"/>
      <c r="W45" s="248"/>
      <c r="X45" s="26"/>
      <c r="Y45" s="248" t="s">
        <v>42</v>
      </c>
      <c r="Z45" s="248"/>
      <c r="AA45" s="248"/>
      <c r="AB45" s="248"/>
    </row>
    <row r="46" spans="1:28" ht="13.5" customHeight="1" x14ac:dyDescent="0.25">
      <c r="A46" s="107" t="s">
        <v>5</v>
      </c>
      <c r="C46" s="107" t="s">
        <v>510</v>
      </c>
      <c r="D46" s="107"/>
      <c r="F46" s="18" t="s">
        <v>81</v>
      </c>
      <c r="H46" s="107" t="s">
        <v>43</v>
      </c>
      <c r="I46" s="107" t="s">
        <v>44</v>
      </c>
      <c r="J46" s="107" t="s">
        <v>45</v>
      </c>
      <c r="K46" s="107" t="s">
        <v>48</v>
      </c>
      <c r="L46" s="107" t="s">
        <v>49</v>
      </c>
      <c r="M46" s="107" t="s">
        <v>50</v>
      </c>
      <c r="N46" s="107" t="s">
        <v>51</v>
      </c>
      <c r="O46" s="107" t="s">
        <v>52</v>
      </c>
      <c r="P46" s="107" t="s">
        <v>53</v>
      </c>
      <c r="Q46" s="107" t="s">
        <v>54</v>
      </c>
      <c r="R46" s="107" t="s">
        <v>55</v>
      </c>
      <c r="S46" s="107" t="s">
        <v>56</v>
      </c>
      <c r="T46" s="26"/>
      <c r="U46" s="107" t="s">
        <v>57</v>
      </c>
      <c r="V46" s="107" t="s">
        <v>58</v>
      </c>
      <c r="W46" s="168" t="s">
        <v>59</v>
      </c>
      <c r="X46" s="26"/>
      <c r="Y46" s="162" t="s">
        <v>60</v>
      </c>
      <c r="Z46" s="107" t="s">
        <v>61</v>
      </c>
      <c r="AA46" s="107" t="s">
        <v>62</v>
      </c>
      <c r="AB46" s="107" t="s">
        <v>63</v>
      </c>
    </row>
    <row r="47" spans="1:28" ht="13.5" customHeight="1" x14ac:dyDescent="0.25">
      <c r="C47" s="1"/>
      <c r="D47" s="26"/>
      <c r="F47" s="26" t="s">
        <v>64</v>
      </c>
      <c r="G47" s="26"/>
      <c r="H47" s="26" t="s">
        <v>13</v>
      </c>
      <c r="I47" s="26" t="s">
        <v>14</v>
      </c>
      <c r="J47" s="26" t="s">
        <v>15</v>
      </c>
      <c r="K47" s="26" t="s">
        <v>16</v>
      </c>
      <c r="L47" s="26" t="s">
        <v>65</v>
      </c>
      <c r="M47" s="26" t="s">
        <v>66</v>
      </c>
      <c r="N47" s="26" t="s">
        <v>67</v>
      </c>
      <c r="O47" s="26" t="s">
        <v>68</v>
      </c>
      <c r="P47" s="26" t="s">
        <v>69</v>
      </c>
      <c r="Q47" s="26" t="s">
        <v>70</v>
      </c>
      <c r="R47" s="26" t="s">
        <v>71</v>
      </c>
      <c r="S47" s="26" t="s">
        <v>72</v>
      </c>
      <c r="T47" s="26"/>
      <c r="U47" s="26" t="s">
        <v>73</v>
      </c>
      <c r="V47" s="26" t="s">
        <v>74</v>
      </c>
      <c r="W47" s="26" t="s">
        <v>75</v>
      </c>
      <c r="X47" s="26"/>
      <c r="Y47" s="26" t="s">
        <v>76</v>
      </c>
      <c r="Z47" s="163" t="s">
        <v>77</v>
      </c>
      <c r="AA47" s="163" t="s">
        <v>78</v>
      </c>
      <c r="AB47" s="117" t="s">
        <v>79</v>
      </c>
    </row>
    <row r="48" spans="1:28" ht="13.5" customHeight="1" x14ac:dyDescent="0.25">
      <c r="C48" s="1"/>
      <c r="D48" s="26"/>
    </row>
    <row r="49" spans="1:28" ht="13.5" customHeight="1" x14ac:dyDescent="0.25">
      <c r="A49" s="26">
        <f>A35+1</f>
        <v>17</v>
      </c>
      <c r="C49" s="26" t="s">
        <v>435</v>
      </c>
      <c r="D49" s="26" t="s">
        <v>492</v>
      </c>
      <c r="F49" s="35">
        <f>SUM(H49:AB49)</f>
        <v>164969.00885246359</v>
      </c>
      <c r="H49" s="17">
        <v>90593.955606376723</v>
      </c>
      <c r="I49" s="17">
        <v>64383.250000000015</v>
      </c>
      <c r="J49" s="17">
        <v>7699.0644861178716</v>
      </c>
      <c r="K49" s="17">
        <v>1070.7471456764554</v>
      </c>
      <c r="L49" s="17">
        <v>125.73075442079353</v>
      </c>
      <c r="M49" s="17">
        <v>14.238999999998555</v>
      </c>
      <c r="N49" s="17">
        <v>258.50491313992683</v>
      </c>
      <c r="O49" s="17">
        <v>0</v>
      </c>
      <c r="P49" s="17">
        <v>630.53767603938797</v>
      </c>
      <c r="Q49" s="17">
        <v>184.90330975464926</v>
      </c>
      <c r="R49" s="17">
        <v>8.0759609377615789</v>
      </c>
      <c r="S49" s="17">
        <v>0</v>
      </c>
      <c r="T49" s="38"/>
      <c r="U49" s="17">
        <v>0</v>
      </c>
      <c r="V49" s="17">
        <v>0</v>
      </c>
      <c r="W49" s="17">
        <v>0</v>
      </c>
      <c r="X49" s="38"/>
      <c r="Y49" s="17">
        <v>0</v>
      </c>
      <c r="Z49" s="17">
        <v>0</v>
      </c>
      <c r="AA49" s="17">
        <v>0</v>
      </c>
      <c r="AB49" s="17">
        <v>0</v>
      </c>
    </row>
    <row r="50" spans="1:28" ht="13.5" customHeight="1" x14ac:dyDescent="0.25">
      <c r="A50" s="26">
        <f>A49+1</f>
        <v>18</v>
      </c>
      <c r="C50" s="1"/>
      <c r="D50" s="26"/>
      <c r="F50" s="164">
        <f>SUM(H50:AB50)</f>
        <v>1.0000000000000002</v>
      </c>
      <c r="H50" s="166">
        <f t="shared" ref="H50:AB50" si="8">H49/$F49</f>
        <v>0.549157421970071</v>
      </c>
      <c r="I50" s="166">
        <f t="shared" si="8"/>
        <v>0.39027481857261903</v>
      </c>
      <c r="J50" s="166">
        <f t="shared" si="8"/>
        <v>4.6669762640105091E-2</v>
      </c>
      <c r="K50" s="166">
        <f t="shared" si="8"/>
        <v>6.490595737494274E-3</v>
      </c>
      <c r="L50" s="166">
        <f t="shared" si="8"/>
        <v>7.6214772274735591E-4</v>
      </c>
      <c r="M50" s="166">
        <f t="shared" si="8"/>
        <v>8.6313181482061826E-5</v>
      </c>
      <c r="N50" s="166">
        <f t="shared" si="8"/>
        <v>1.5669907635264696E-3</v>
      </c>
      <c r="O50" s="166">
        <f t="shared" si="8"/>
        <v>0</v>
      </c>
      <c r="P50" s="166">
        <f t="shared" si="8"/>
        <v>3.8221583582604625E-3</v>
      </c>
      <c r="Q50" s="166">
        <f t="shared" si="8"/>
        <v>1.1208366410203354E-3</v>
      </c>
      <c r="R50" s="166">
        <f t="shared" si="8"/>
        <v>4.8954412673862502E-5</v>
      </c>
      <c r="S50" s="166">
        <f t="shared" si="8"/>
        <v>0</v>
      </c>
      <c r="T50" s="159"/>
      <c r="U50" s="166">
        <f t="shared" si="8"/>
        <v>0</v>
      </c>
      <c r="V50" s="166">
        <f t="shared" si="8"/>
        <v>0</v>
      </c>
      <c r="W50" s="159">
        <f t="shared" si="8"/>
        <v>0</v>
      </c>
      <c r="X50" s="159"/>
      <c r="Y50" s="159">
        <f t="shared" si="8"/>
        <v>0</v>
      </c>
      <c r="Z50" s="159">
        <f t="shared" si="8"/>
        <v>0</v>
      </c>
      <c r="AA50" s="159">
        <f t="shared" si="8"/>
        <v>0</v>
      </c>
      <c r="AB50" s="159">
        <f t="shared" si="8"/>
        <v>0</v>
      </c>
    </row>
    <row r="51" spans="1:28" ht="13.5" customHeight="1" x14ac:dyDescent="0.25">
      <c r="D51" s="26"/>
    </row>
    <row r="52" spans="1:28" ht="13.5" customHeight="1" x14ac:dyDescent="0.25">
      <c r="A52" s="26">
        <f>A50+1</f>
        <v>19</v>
      </c>
      <c r="C52" s="26" t="s">
        <v>439</v>
      </c>
      <c r="D52" s="26" t="s">
        <v>492</v>
      </c>
      <c r="F52" s="35">
        <f>SUM(H52:AB52)</f>
        <v>1399556810.309479</v>
      </c>
      <c r="H52" s="17">
        <v>1116775241.7807016</v>
      </c>
      <c r="I52" s="17">
        <v>258195747.43923885</v>
      </c>
      <c r="J52" s="17">
        <v>14072914.155329969</v>
      </c>
      <c r="K52" s="17">
        <v>4770830.3726107217</v>
      </c>
      <c r="L52" s="17">
        <v>0</v>
      </c>
      <c r="M52" s="17">
        <v>1538527.4804888885</v>
      </c>
      <c r="N52" s="17">
        <v>53448.966800000002</v>
      </c>
      <c r="O52" s="17">
        <v>932811.64501367521</v>
      </c>
      <c r="P52" s="17">
        <v>0</v>
      </c>
      <c r="Q52" s="17">
        <v>1641962.7232457059</v>
      </c>
      <c r="R52" s="17">
        <v>1362402.6593830751</v>
      </c>
      <c r="S52" s="17">
        <v>0</v>
      </c>
      <c r="T52" s="38"/>
      <c r="U52" s="17">
        <v>0</v>
      </c>
      <c r="V52" s="17">
        <v>108105.42</v>
      </c>
      <c r="W52" s="17">
        <v>104817.66666666667</v>
      </c>
      <c r="X52" s="38"/>
      <c r="Y52" s="17">
        <v>0</v>
      </c>
      <c r="Z52" s="17">
        <v>0</v>
      </c>
      <c r="AA52" s="17">
        <v>0</v>
      </c>
      <c r="AB52" s="17">
        <v>0</v>
      </c>
    </row>
    <row r="53" spans="1:28" ht="13.5" customHeight="1" x14ac:dyDescent="0.25">
      <c r="A53" s="26">
        <f>A52+1</f>
        <v>20</v>
      </c>
      <c r="C53" s="1"/>
      <c r="D53" s="26"/>
      <c r="F53" s="164">
        <f>SUM(H53:AB53)</f>
        <v>1.0000000000000002</v>
      </c>
      <c r="H53" s="166">
        <f t="shared" ref="H53:AB53" si="9">H52/$F52</f>
        <v>0.79794920331512165</v>
      </c>
      <c r="I53" s="166">
        <f t="shared" si="9"/>
        <v>0.18448393486945697</v>
      </c>
      <c r="J53" s="166">
        <f t="shared" si="9"/>
        <v>1.0055264674978128E-2</v>
      </c>
      <c r="K53" s="166">
        <f t="shared" si="9"/>
        <v>3.4088150887964064E-3</v>
      </c>
      <c r="L53" s="166">
        <f t="shared" si="9"/>
        <v>0</v>
      </c>
      <c r="M53" s="166">
        <f t="shared" si="9"/>
        <v>1.0992961980219149E-3</v>
      </c>
      <c r="N53" s="166">
        <f t="shared" si="9"/>
        <v>3.8189922985820792E-5</v>
      </c>
      <c r="O53" s="166">
        <f t="shared" si="9"/>
        <v>6.6650502369203994E-4</v>
      </c>
      <c r="P53" s="166">
        <f t="shared" si="9"/>
        <v>0</v>
      </c>
      <c r="Q53" s="166">
        <f t="shared" si="9"/>
        <v>1.1732019101694234E-3</v>
      </c>
      <c r="R53" s="166">
        <f t="shared" si="9"/>
        <v>9.7345291691432797E-4</v>
      </c>
      <c r="S53" s="166">
        <f t="shared" si="9"/>
        <v>0</v>
      </c>
      <c r="T53" s="159"/>
      <c r="U53" s="166">
        <f t="shared" si="9"/>
        <v>0</v>
      </c>
      <c r="V53" s="166">
        <f t="shared" si="9"/>
        <v>7.724260937724638E-5</v>
      </c>
      <c r="W53" s="159">
        <f t="shared" si="9"/>
        <v>7.4893470486195348E-5</v>
      </c>
      <c r="X53" s="159"/>
      <c r="Y53" s="159">
        <f t="shared" si="9"/>
        <v>0</v>
      </c>
      <c r="Z53" s="159">
        <f t="shared" si="9"/>
        <v>0</v>
      </c>
      <c r="AA53" s="159">
        <f t="shared" si="9"/>
        <v>0</v>
      </c>
      <c r="AB53" s="159">
        <f t="shared" si="9"/>
        <v>0</v>
      </c>
    </row>
    <row r="54" spans="1:28" ht="13.5" customHeight="1" x14ac:dyDescent="0.25">
      <c r="D54" s="26"/>
    </row>
    <row r="55" spans="1:28" ht="13.5" customHeight="1" x14ac:dyDescent="0.25">
      <c r="A55" s="26">
        <f>A53+1</f>
        <v>21</v>
      </c>
      <c r="C55" s="26" t="s">
        <v>440</v>
      </c>
      <c r="D55" s="26" t="s">
        <v>492</v>
      </c>
      <c r="F55" s="35">
        <f>SUM(H55:AB55)</f>
        <v>525359910.57182533</v>
      </c>
      <c r="H55" s="17">
        <v>0</v>
      </c>
      <c r="I55" s="17">
        <v>406363087.56531596</v>
      </c>
      <c r="J55" s="17">
        <v>46357254.993743464</v>
      </c>
      <c r="K55" s="17">
        <v>35109374.361662835</v>
      </c>
      <c r="L55" s="17">
        <v>0</v>
      </c>
      <c r="M55" s="17">
        <v>4412504.2898531258</v>
      </c>
      <c r="N55" s="17">
        <v>31653.494010303588</v>
      </c>
      <c r="O55" s="17">
        <v>21292271.427984316</v>
      </c>
      <c r="P55" s="17">
        <v>65504.268591263957</v>
      </c>
      <c r="Q55" s="17">
        <v>5190353.2223832691</v>
      </c>
      <c r="R55" s="17">
        <v>2273903.2336842106</v>
      </c>
      <c r="S55" s="17">
        <v>0</v>
      </c>
      <c r="T55" s="38"/>
      <c r="U55" s="17">
        <v>0</v>
      </c>
      <c r="V55" s="17">
        <v>769124.95438400004</v>
      </c>
      <c r="W55" s="17">
        <v>3494878.760212617</v>
      </c>
      <c r="X55" s="38"/>
      <c r="Y55" s="17">
        <v>0</v>
      </c>
      <c r="Z55" s="17">
        <v>0</v>
      </c>
      <c r="AA55" s="17">
        <v>0</v>
      </c>
      <c r="AB55" s="17">
        <v>0</v>
      </c>
    </row>
    <row r="56" spans="1:28" ht="13.5" customHeight="1" x14ac:dyDescent="0.25">
      <c r="A56" s="26">
        <f>A55+1</f>
        <v>22</v>
      </c>
      <c r="C56" s="1"/>
      <c r="D56" s="26"/>
      <c r="F56" s="164">
        <f>SUM(H56:AB56)</f>
        <v>1</v>
      </c>
      <c r="H56" s="166">
        <f t="shared" ref="H56:AB56" si="10">H55/$F55</f>
        <v>0</v>
      </c>
      <c r="I56" s="166">
        <f t="shared" si="10"/>
        <v>0.77349466411133683</v>
      </c>
      <c r="J56" s="166">
        <f t="shared" si="10"/>
        <v>8.8239041580630215E-2</v>
      </c>
      <c r="K56" s="166">
        <f t="shared" si="10"/>
        <v>6.682918444128752E-2</v>
      </c>
      <c r="L56" s="166">
        <f t="shared" si="10"/>
        <v>0</v>
      </c>
      <c r="M56" s="166">
        <f t="shared" si="10"/>
        <v>8.3990121839528226E-3</v>
      </c>
      <c r="N56" s="166">
        <f t="shared" si="10"/>
        <v>6.0251064790707958E-5</v>
      </c>
      <c r="O56" s="166">
        <f t="shared" si="10"/>
        <v>4.052892312397581E-2</v>
      </c>
      <c r="P56" s="166">
        <f t="shared" si="10"/>
        <v>1.2468455866753551E-4</v>
      </c>
      <c r="Q56" s="166">
        <f t="shared" si="10"/>
        <v>9.8796141805602474E-3</v>
      </c>
      <c r="R56" s="166">
        <f t="shared" si="10"/>
        <v>4.3282770305202618E-3</v>
      </c>
      <c r="S56" s="166">
        <f t="shared" si="10"/>
        <v>0</v>
      </c>
      <c r="T56" s="159"/>
      <c r="U56" s="166">
        <f t="shared" si="10"/>
        <v>0</v>
      </c>
      <c r="V56" s="166">
        <f t="shared" si="10"/>
        <v>1.463996279325634E-3</v>
      </c>
      <c r="W56" s="159">
        <f t="shared" si="10"/>
        <v>6.6523514449525357E-3</v>
      </c>
      <c r="X56" s="159"/>
      <c r="Y56" s="159">
        <f t="shared" si="10"/>
        <v>0</v>
      </c>
      <c r="Z56" s="159">
        <f t="shared" si="10"/>
        <v>0</v>
      </c>
      <c r="AA56" s="159">
        <f t="shared" si="10"/>
        <v>0</v>
      </c>
      <c r="AB56" s="159">
        <f t="shared" si="10"/>
        <v>0</v>
      </c>
    </row>
    <row r="57" spans="1:28" ht="13.5" customHeight="1" x14ac:dyDescent="0.25">
      <c r="D57" s="26"/>
    </row>
    <row r="58" spans="1:28" ht="13.5" customHeight="1" x14ac:dyDescent="0.25">
      <c r="A58" s="26">
        <f>A56+1</f>
        <v>23</v>
      </c>
      <c r="C58" s="26" t="s">
        <v>438</v>
      </c>
      <c r="D58" s="26" t="s">
        <v>492</v>
      </c>
      <c r="F58" s="35">
        <f>SUM(H58:AB58)</f>
        <v>3922421.0899160812</v>
      </c>
      <c r="H58" s="17">
        <v>3836305.907460629</v>
      </c>
      <c r="I58" s="17">
        <v>85108.182455451926</v>
      </c>
      <c r="J58" s="17">
        <v>765</v>
      </c>
      <c r="K58" s="17">
        <v>80</v>
      </c>
      <c r="L58" s="17">
        <v>0</v>
      </c>
      <c r="M58" s="17">
        <v>49</v>
      </c>
      <c r="N58" s="17">
        <v>0</v>
      </c>
      <c r="O58" s="17">
        <v>14</v>
      </c>
      <c r="P58" s="17">
        <v>0</v>
      </c>
      <c r="Q58" s="17">
        <v>52</v>
      </c>
      <c r="R58" s="17">
        <v>41</v>
      </c>
      <c r="S58" s="17">
        <v>0</v>
      </c>
      <c r="T58" s="38"/>
      <c r="U58" s="17">
        <v>0</v>
      </c>
      <c r="V58" s="17">
        <v>5</v>
      </c>
      <c r="W58" s="17">
        <v>1</v>
      </c>
      <c r="X58" s="38"/>
      <c r="Y58" s="17">
        <v>0</v>
      </c>
      <c r="Z58" s="17">
        <v>0</v>
      </c>
      <c r="AA58" s="17">
        <v>0</v>
      </c>
      <c r="AB58" s="17">
        <v>0</v>
      </c>
    </row>
    <row r="59" spans="1:28" ht="13.5" customHeight="1" x14ac:dyDescent="0.25">
      <c r="A59" s="26">
        <f>A58+1</f>
        <v>24</v>
      </c>
      <c r="C59" s="169"/>
      <c r="D59" s="26"/>
      <c r="F59" s="164">
        <f>SUM(H59:AB59)</f>
        <v>1</v>
      </c>
      <c r="H59" s="166">
        <f t="shared" ref="H59:AB59" si="11">H58/$F58</f>
        <v>0.97804540091913117</v>
      </c>
      <c r="I59" s="166">
        <f t="shared" si="11"/>
        <v>2.1697869888128912E-2</v>
      </c>
      <c r="J59" s="166">
        <f t="shared" si="11"/>
        <v>1.9503260421648583E-4</v>
      </c>
      <c r="K59" s="166">
        <f t="shared" si="11"/>
        <v>2.039556645401159E-5</v>
      </c>
      <c r="L59" s="166">
        <f t="shared" si="11"/>
        <v>0</v>
      </c>
      <c r="M59" s="166">
        <f t="shared" si="11"/>
        <v>1.2492284453082098E-5</v>
      </c>
      <c r="N59" s="166">
        <f t="shared" si="11"/>
        <v>0</v>
      </c>
      <c r="O59" s="166">
        <f t="shared" si="11"/>
        <v>3.5692241294520283E-6</v>
      </c>
      <c r="P59" s="166">
        <f t="shared" si="11"/>
        <v>0</v>
      </c>
      <c r="Q59" s="166">
        <f t="shared" si="11"/>
        <v>1.3257118195107532E-5</v>
      </c>
      <c r="R59" s="166">
        <f t="shared" si="11"/>
        <v>1.045272780768094E-5</v>
      </c>
      <c r="S59" s="166">
        <f t="shared" si="11"/>
        <v>0</v>
      </c>
      <c r="T59" s="159"/>
      <c r="U59" s="166">
        <f t="shared" si="11"/>
        <v>0</v>
      </c>
      <c r="V59" s="166">
        <f t="shared" si="11"/>
        <v>1.2747229033757244E-6</v>
      </c>
      <c r="W59" s="159">
        <f t="shared" si="11"/>
        <v>2.5494458067514484E-7</v>
      </c>
      <c r="X59" s="159"/>
      <c r="Y59" s="159">
        <f t="shared" si="11"/>
        <v>0</v>
      </c>
      <c r="Z59" s="159">
        <f t="shared" si="11"/>
        <v>0</v>
      </c>
      <c r="AA59" s="159">
        <f t="shared" si="11"/>
        <v>0</v>
      </c>
      <c r="AB59" s="159">
        <f t="shared" si="11"/>
        <v>0</v>
      </c>
    </row>
    <row r="60" spans="1:28" ht="13.5" customHeight="1" x14ac:dyDescent="0.25">
      <c r="D60" s="26"/>
      <c r="F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</row>
    <row r="61" spans="1:28" ht="13.5" customHeight="1" x14ac:dyDescent="0.25">
      <c r="D61" s="26"/>
    </row>
  </sheetData>
  <mergeCells count="6">
    <mergeCell ref="H9:S9"/>
    <mergeCell ref="U9:W9"/>
    <mergeCell ref="Y9:AB9"/>
    <mergeCell ref="H45:S45"/>
    <mergeCell ref="U45:W45"/>
    <mergeCell ref="Y45:AB45"/>
  </mergeCells>
  <pageMargins left="0.7" right="0.7" top="0.75" bottom="0.75" header="0.3" footer="0.3"/>
  <pageSetup scale="64" firstPageNumber="11" fitToHeight="0" pageOrder="overThenDown" orientation="landscape" useFirstPageNumber="1" r:id="rId1"/>
  <headerFooter differentOddEven="1" differentFirst="1">
    <oddHeader>&amp;R&amp;"Arial,Regular"&amp;10Filed: 2025-02-28
EB-2025-0064
Phase 3 Exhibit 7
Tab 3
Schedule 4
Attachment 12
Page 21 of 22</oddHeader>
    <evenHeader>&amp;R&amp;"Arial,Regular"&amp;10Filed: 2025-02-28
EB-2025-0064
Phase 3 Exhibit 7
Tab 3
Schedule 4
Attachment 12
Page 20 of 22</evenHeader>
    <firstHeader>&amp;R&amp;"Arial,Regular"&amp;10Filed: 2025-02-28
EB-2025-0064
Phase 3 Exhibit 7
Tab 3
Schedule 4
Attachment 12
Page 19 of 22</firstHeader>
  </headerFooter>
  <rowBreaks count="1" manualBreakCount="1">
    <brk id="36" max="16383" man="1"/>
  </rowBreaks>
  <colBreaks count="1" manualBreakCount="1">
    <brk id="1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5ECC-EA8C-4B75-BEEB-C06290D37999}">
  <sheetPr>
    <pageSetUpPr fitToPage="1"/>
  </sheetPr>
  <dimension ref="A1:U100"/>
  <sheetViews>
    <sheetView view="pageLayout" zoomScale="55" zoomScaleNormal="80" zoomScaleSheetLayoutView="80" zoomScalePageLayoutView="55" workbookViewId="0">
      <selection activeCell="B6" sqref="B6:U6"/>
    </sheetView>
  </sheetViews>
  <sheetFormatPr defaultColWidth="8.85546875" defaultRowHeight="15" x14ac:dyDescent="0.25"/>
  <cols>
    <col min="1" max="1" width="3.7109375" style="1" customWidth="1"/>
    <col min="2" max="2" width="6.425781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2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25">
      <c r="B6" s="247" t="s">
        <v>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spans="2:21" x14ac:dyDescent="0.25">
      <c r="B7" s="247" t="s">
        <v>528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spans="2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25">
      <c r="B9" s="170"/>
      <c r="D9" s="170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x14ac:dyDescent="0.25">
      <c r="B10" s="26" t="s">
        <v>3</v>
      </c>
      <c r="F10" s="26" t="s">
        <v>529</v>
      </c>
      <c r="H10" s="26" t="s">
        <v>400</v>
      </c>
      <c r="I10" s="26" t="s">
        <v>400</v>
      </c>
      <c r="J10" s="26" t="s">
        <v>400</v>
      </c>
      <c r="K10" s="26" t="s">
        <v>400</v>
      </c>
      <c r="L10" s="26" t="s">
        <v>400</v>
      </c>
      <c r="M10" s="26" t="s">
        <v>400</v>
      </c>
      <c r="N10" s="26" t="s">
        <v>400</v>
      </c>
      <c r="O10" s="26" t="s">
        <v>400</v>
      </c>
      <c r="P10" s="26" t="s">
        <v>400</v>
      </c>
      <c r="Q10" s="26" t="s">
        <v>400</v>
      </c>
      <c r="R10" s="26" t="s">
        <v>400</v>
      </c>
      <c r="S10" s="26" t="s">
        <v>400</v>
      </c>
      <c r="T10" s="26" t="s">
        <v>400</v>
      </c>
      <c r="U10" s="26" t="s">
        <v>400</v>
      </c>
    </row>
    <row r="11" spans="2:21" x14ac:dyDescent="0.25">
      <c r="B11" s="171" t="s">
        <v>5</v>
      </c>
      <c r="D11" s="2" t="s">
        <v>6</v>
      </c>
      <c r="F11" s="107" t="s">
        <v>81</v>
      </c>
      <c r="H11" s="107" t="s">
        <v>401</v>
      </c>
      <c r="I11" s="107" t="s">
        <v>402</v>
      </c>
      <c r="J11" s="107" t="s">
        <v>403</v>
      </c>
      <c r="K11" s="107" t="s">
        <v>404</v>
      </c>
      <c r="L11" s="107" t="s">
        <v>405</v>
      </c>
      <c r="M11" s="107" t="s">
        <v>406</v>
      </c>
      <c r="N11" s="107" t="s">
        <v>407</v>
      </c>
      <c r="O11" s="107" t="s">
        <v>408</v>
      </c>
      <c r="P11" s="107" t="s">
        <v>409</v>
      </c>
      <c r="Q11" s="107" t="s">
        <v>410</v>
      </c>
      <c r="R11" s="162" t="s">
        <v>411</v>
      </c>
      <c r="S11" s="107" t="s">
        <v>412</v>
      </c>
      <c r="T11" s="107" t="s">
        <v>413</v>
      </c>
      <c r="U11" s="107" t="s">
        <v>414</v>
      </c>
    </row>
    <row r="12" spans="2:21" x14ac:dyDescent="0.25">
      <c r="F12" s="117" t="s">
        <v>64</v>
      </c>
      <c r="H12" s="117" t="s">
        <v>13</v>
      </c>
      <c r="I12" s="117" t="s">
        <v>14</v>
      </c>
      <c r="J12" s="117" t="s">
        <v>530</v>
      </c>
      <c r="K12" s="117" t="s">
        <v>16</v>
      </c>
      <c r="L12" s="117" t="s">
        <v>531</v>
      </c>
      <c r="M12" s="117" t="s">
        <v>66</v>
      </c>
      <c r="N12" s="117" t="s">
        <v>67</v>
      </c>
      <c r="O12" s="117" t="s">
        <v>68</v>
      </c>
      <c r="P12" s="117" t="s">
        <v>69</v>
      </c>
      <c r="Q12" s="117" t="s">
        <v>70</v>
      </c>
      <c r="R12" s="117" t="s">
        <v>71</v>
      </c>
      <c r="S12" s="117" t="s">
        <v>72</v>
      </c>
      <c r="T12" s="117" t="s">
        <v>73</v>
      </c>
      <c r="U12" s="117" t="s">
        <v>74</v>
      </c>
    </row>
    <row r="13" spans="2:21" x14ac:dyDescent="0.25">
      <c r="F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2:21" x14ac:dyDescent="0.25">
      <c r="D14" s="8" t="s">
        <v>532</v>
      </c>
    </row>
    <row r="15" spans="2:21" x14ac:dyDescent="0.25">
      <c r="B15" s="172">
        <v>1</v>
      </c>
      <c r="D15" s="9" t="s">
        <v>533</v>
      </c>
      <c r="F15" s="5">
        <f>SUM(H15:U15)</f>
        <v>2794059.0934874858</v>
      </c>
      <c r="H15" s="5">
        <v>1996180.5295896453</v>
      </c>
      <c r="I15" s="5">
        <v>502403.86022248998</v>
      </c>
      <c r="J15" s="5">
        <v>115836.33061503698</v>
      </c>
      <c r="K15" s="5">
        <v>81322.454409009399</v>
      </c>
      <c r="L15" s="5">
        <v>326.40064743971175</v>
      </c>
      <c r="M15" s="5">
        <v>10731.872817020847</v>
      </c>
      <c r="N15" s="5">
        <v>611.31620603289616</v>
      </c>
      <c r="O15" s="5">
        <v>57072.747799000048</v>
      </c>
      <c r="P15" s="5">
        <v>1195.4909890995555</v>
      </c>
      <c r="Q15" s="5">
        <v>4123.3157885096207</v>
      </c>
      <c r="R15" s="5">
        <v>2651.8572551298603</v>
      </c>
      <c r="S15" s="5">
        <v>1594.0293153291227</v>
      </c>
      <c r="T15" s="5">
        <v>6350.598771267556</v>
      </c>
      <c r="U15" s="5">
        <v>13658.289062474341</v>
      </c>
    </row>
    <row r="16" spans="2:21" x14ac:dyDescent="0.25">
      <c r="B16" s="172">
        <f>MAX(B$15:B15)+1</f>
        <v>2</v>
      </c>
      <c r="D16" s="9" t="s">
        <v>534</v>
      </c>
      <c r="F16" s="5">
        <f>ROUND(SUM(H16:U16),0)</f>
        <v>0</v>
      </c>
      <c r="H16" s="5">
        <v>1491.723623018434</v>
      </c>
      <c r="I16" s="5">
        <v>626.61798724296159</v>
      </c>
      <c r="J16" s="5">
        <v>-479.65270139396523</v>
      </c>
      <c r="K16" s="5">
        <v>-1137.6681404222254</v>
      </c>
      <c r="L16" s="5">
        <v>0</v>
      </c>
      <c r="M16" s="5">
        <v>0</v>
      </c>
      <c r="N16" s="5">
        <v>0</v>
      </c>
      <c r="O16" s="5">
        <v>-555.04553728179883</v>
      </c>
      <c r="P16" s="5">
        <v>0</v>
      </c>
      <c r="Q16" s="5">
        <v>3.4143180020884301</v>
      </c>
      <c r="R16" s="5">
        <v>1.4132604171517227</v>
      </c>
      <c r="S16" s="5">
        <v>0</v>
      </c>
      <c r="T16" s="5">
        <v>49.197190417353312</v>
      </c>
      <c r="U16" s="5">
        <v>0</v>
      </c>
    </row>
    <row r="17" spans="2:21" ht="15.75" thickBot="1" x14ac:dyDescent="0.3">
      <c r="B17" s="172">
        <f>MAX(B$15:B16)+1</f>
        <v>3</v>
      </c>
      <c r="D17" s="1" t="s">
        <v>535</v>
      </c>
      <c r="F17" s="173">
        <f>SUM(F15:F16)</f>
        <v>2794059.0934874858</v>
      </c>
      <c r="H17" s="173">
        <f t="shared" ref="H17:Q17" si="0">SUM(H15:H16)</f>
        <v>1997672.2532126638</v>
      </c>
      <c r="I17" s="173">
        <f t="shared" si="0"/>
        <v>503030.47820973292</v>
      </c>
      <c r="J17" s="173">
        <f t="shared" si="0"/>
        <v>115356.67791364301</v>
      </c>
      <c r="K17" s="173">
        <f t="shared" si="0"/>
        <v>80184.786268587166</v>
      </c>
      <c r="L17" s="173">
        <f t="shared" si="0"/>
        <v>326.40064743971175</v>
      </c>
      <c r="M17" s="173">
        <f t="shared" si="0"/>
        <v>10731.872817020847</v>
      </c>
      <c r="N17" s="173">
        <f t="shared" si="0"/>
        <v>611.31620603289616</v>
      </c>
      <c r="O17" s="173">
        <f t="shared" si="0"/>
        <v>56517.702261718252</v>
      </c>
      <c r="P17" s="173">
        <f t="shared" si="0"/>
        <v>1195.4909890995555</v>
      </c>
      <c r="Q17" s="173">
        <f t="shared" si="0"/>
        <v>4126.730106511709</v>
      </c>
      <c r="R17" s="173">
        <f>SUM(R15:R16)</f>
        <v>2653.2705155470121</v>
      </c>
      <c r="S17" s="173">
        <f>SUM(S15:S16)</f>
        <v>1594.0293153291227</v>
      </c>
      <c r="T17" s="173">
        <f>SUM(T15:T16)</f>
        <v>6399.7959616849093</v>
      </c>
      <c r="U17" s="173">
        <f>SUM(U15:U16)</f>
        <v>13658.289062474341</v>
      </c>
    </row>
    <row r="18" spans="2:21" ht="15.75" thickTop="1" x14ac:dyDescent="0.25">
      <c r="F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2:21" x14ac:dyDescent="0.25">
      <c r="D19" s="1" t="s">
        <v>536</v>
      </c>
      <c r="F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2:21" x14ac:dyDescent="0.25">
      <c r="B20" s="172">
        <f>MAX(B$15:B19)+1</f>
        <v>4</v>
      </c>
      <c r="D20" s="174" t="s">
        <v>537</v>
      </c>
      <c r="F20" s="175">
        <f t="shared" ref="F20:F32" si="1">SUM(H20:U20)</f>
        <v>1489619.2902817191</v>
      </c>
      <c r="H20" s="175">
        <v>1339528.0048541937</v>
      </c>
      <c r="I20" s="175">
        <v>113612.53314010607</v>
      </c>
      <c r="J20" s="175">
        <v>22947.45655589988</v>
      </c>
      <c r="K20" s="175">
        <v>5701.9434817514411</v>
      </c>
      <c r="L20" s="175">
        <v>0</v>
      </c>
      <c r="M20" s="175">
        <v>1727.6656081647966</v>
      </c>
      <c r="N20" s="175">
        <v>13.910645521879745</v>
      </c>
      <c r="O20" s="175">
        <v>2325.9300775122197</v>
      </c>
      <c r="P20" s="175">
        <v>5.6544373695446728</v>
      </c>
      <c r="Q20" s="175">
        <v>1879.1985605521411</v>
      </c>
      <c r="R20" s="175">
        <v>1338.8757172879327</v>
      </c>
      <c r="S20" s="175">
        <v>0</v>
      </c>
      <c r="T20" s="175">
        <v>193.59353121547991</v>
      </c>
      <c r="U20" s="175">
        <v>344.52367214370162</v>
      </c>
    </row>
    <row r="21" spans="2:21" x14ac:dyDescent="0.25">
      <c r="B21" s="172"/>
      <c r="D21" s="176" t="s">
        <v>538</v>
      </c>
      <c r="F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</row>
    <row r="22" spans="2:21" x14ac:dyDescent="0.25">
      <c r="B22" s="172">
        <f>MAX(B$15:B21)+1</f>
        <v>5</v>
      </c>
      <c r="D22" s="178" t="s">
        <v>539</v>
      </c>
      <c r="F22" s="177">
        <f t="shared" si="1"/>
        <v>880365.86081694684</v>
      </c>
      <c r="H22" s="177">
        <v>469425.16732169566</v>
      </c>
      <c r="I22" s="177">
        <v>266026.81345870858</v>
      </c>
      <c r="J22" s="177">
        <v>58994.055854330436</v>
      </c>
      <c r="K22" s="177">
        <v>31765.348786931452</v>
      </c>
      <c r="L22" s="177">
        <v>325.56226410394765</v>
      </c>
      <c r="M22" s="177">
        <v>8990.0723514758192</v>
      </c>
      <c r="N22" s="177">
        <v>596.51716011652024</v>
      </c>
      <c r="O22" s="177">
        <v>33645.767519026267</v>
      </c>
      <c r="P22" s="177">
        <v>1188.8710135804145</v>
      </c>
      <c r="Q22" s="177">
        <v>1997.0407291083625</v>
      </c>
      <c r="R22" s="177">
        <v>1325.5647695477533</v>
      </c>
      <c r="S22" s="177">
        <v>0</v>
      </c>
      <c r="T22" s="177">
        <v>2478.3628402367895</v>
      </c>
      <c r="U22" s="177">
        <v>3606.7167480847165</v>
      </c>
    </row>
    <row r="23" spans="2:21" x14ac:dyDescent="0.25">
      <c r="B23" s="172">
        <f>MAX(B$15:B22)+1</f>
        <v>6</v>
      </c>
      <c r="D23" s="179" t="s">
        <v>508</v>
      </c>
      <c r="F23" s="177">
        <f t="shared" si="1"/>
        <v>58108.990287423265</v>
      </c>
      <c r="H23" s="177">
        <v>31764.161250456804</v>
      </c>
      <c r="I23" s="177">
        <v>21265.406132845277</v>
      </c>
      <c r="J23" s="177">
        <v>2486.6180504168688</v>
      </c>
      <c r="K23" s="177">
        <v>0</v>
      </c>
      <c r="L23" s="177">
        <v>0</v>
      </c>
      <c r="M23" s="177">
        <v>14.134857380232466</v>
      </c>
      <c r="N23" s="177">
        <v>0.88840039449626063</v>
      </c>
      <c r="O23" s="177">
        <v>14.489002855242063</v>
      </c>
      <c r="P23" s="177">
        <v>0.96553814959623618</v>
      </c>
      <c r="Q23" s="177">
        <v>53.123420836683692</v>
      </c>
      <c r="R23" s="177">
        <v>0.6197933074471158</v>
      </c>
      <c r="S23" s="177">
        <v>197.68947074502654</v>
      </c>
      <c r="T23" s="177">
        <v>2310.894370035599</v>
      </c>
      <c r="U23" s="177">
        <v>0</v>
      </c>
    </row>
    <row r="24" spans="2:21" x14ac:dyDescent="0.25">
      <c r="B24" s="172">
        <f>MAX(B$15:B23)+1</f>
        <v>7</v>
      </c>
      <c r="D24" s="179" t="s">
        <v>509</v>
      </c>
      <c r="F24" s="177">
        <f t="shared" si="1"/>
        <v>333850.3719452371</v>
      </c>
      <c r="H24" s="177">
        <v>152704.49987653873</v>
      </c>
      <c r="I24" s="177">
        <v>101750.09794269249</v>
      </c>
      <c r="J24" s="177">
        <v>31711.101755262331</v>
      </c>
      <c r="K24" s="177">
        <v>37302.053356696968</v>
      </c>
      <c r="L24" s="177">
        <v>0.83838333576410062</v>
      </c>
      <c r="M24" s="177">
        <v>0</v>
      </c>
      <c r="N24" s="177">
        <v>0</v>
      </c>
      <c r="O24" s="177">
        <v>60.701032150643634</v>
      </c>
      <c r="P24" s="177">
        <v>0</v>
      </c>
      <c r="Q24" s="177">
        <v>319.32990367852864</v>
      </c>
      <c r="R24" s="177">
        <v>4.9039717647948304</v>
      </c>
      <c r="S24" s="177">
        <v>0</v>
      </c>
      <c r="T24" s="177">
        <v>1841.8234290589103</v>
      </c>
      <c r="U24" s="177">
        <v>8155.0222940579933</v>
      </c>
    </row>
    <row r="25" spans="2:21" x14ac:dyDescent="0.25">
      <c r="B25" s="172">
        <f>MAX(B$15:B24)+1</f>
        <v>8</v>
      </c>
      <c r="D25" s="180" t="s">
        <v>540</v>
      </c>
      <c r="F25" s="181">
        <f t="shared" si="1"/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v>0</v>
      </c>
      <c r="M25" s="181">
        <v>0</v>
      </c>
      <c r="N25" s="181">
        <v>0</v>
      </c>
      <c r="O25" s="181">
        <v>0</v>
      </c>
      <c r="P25" s="181">
        <v>0</v>
      </c>
      <c r="Q25" s="181">
        <v>0</v>
      </c>
      <c r="R25" s="181">
        <v>0</v>
      </c>
      <c r="S25" s="181">
        <v>0</v>
      </c>
      <c r="T25" s="181">
        <v>0</v>
      </c>
      <c r="U25" s="181">
        <v>0</v>
      </c>
    </row>
    <row r="26" spans="2:21" x14ac:dyDescent="0.25">
      <c r="B26" s="172"/>
      <c r="D26" s="182" t="s">
        <v>541</v>
      </c>
      <c r="F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</row>
    <row r="27" spans="2:21" x14ac:dyDescent="0.25">
      <c r="B27" s="172">
        <f>MAX(B$15:B26)+1</f>
        <v>9</v>
      </c>
      <c r="D27" s="184" t="s">
        <v>508</v>
      </c>
      <c r="F27" s="183">
        <f t="shared" si="1"/>
        <v>-12512.536222517328</v>
      </c>
      <c r="H27" s="183">
        <v>-6604.3166509947114</v>
      </c>
      <c r="I27" s="183">
        <v>-4328.9236326740684</v>
      </c>
      <c r="J27" s="183">
        <v>-822.23568414036527</v>
      </c>
      <c r="K27" s="183">
        <v>0</v>
      </c>
      <c r="L27" s="183">
        <v>0</v>
      </c>
      <c r="M27" s="183">
        <v>0</v>
      </c>
      <c r="N27" s="183">
        <v>0</v>
      </c>
      <c r="O27" s="183">
        <v>0</v>
      </c>
      <c r="P27" s="183">
        <v>0</v>
      </c>
      <c r="Q27" s="183">
        <v>-82.635005635371058</v>
      </c>
      <c r="R27" s="183">
        <v>-17.299113055436624</v>
      </c>
      <c r="S27" s="183">
        <v>0</v>
      </c>
      <c r="T27" s="183">
        <v>-657.1261360173761</v>
      </c>
      <c r="U27" s="183">
        <v>0</v>
      </c>
    </row>
    <row r="28" spans="2:21" x14ac:dyDescent="0.25">
      <c r="B28" s="172">
        <f>MAX(B$15:B27)+1</f>
        <v>10</v>
      </c>
      <c r="D28" s="184" t="s">
        <v>509</v>
      </c>
      <c r="F28" s="183">
        <f t="shared" si="1"/>
        <v>17761.66809374174</v>
      </c>
      <c r="H28" s="183">
        <v>-1301.8205073599411</v>
      </c>
      <c r="I28" s="183">
        <v>-1058.2678263838297</v>
      </c>
      <c r="J28" s="183">
        <v>-281.42702618229134</v>
      </c>
      <c r="K28" s="183">
        <v>0</v>
      </c>
      <c r="L28" s="183">
        <v>0</v>
      </c>
      <c r="M28" s="183">
        <v>0</v>
      </c>
      <c r="N28" s="183">
        <v>0</v>
      </c>
      <c r="O28" s="183">
        <v>20470.814630173867</v>
      </c>
      <c r="P28" s="183">
        <v>0</v>
      </c>
      <c r="Q28" s="183">
        <v>-58.67354144614162</v>
      </c>
      <c r="R28" s="183">
        <v>-8.5313164232757934</v>
      </c>
      <c r="S28" s="183">
        <v>0</v>
      </c>
      <c r="T28" s="183">
        <v>-0.42631863664683767</v>
      </c>
      <c r="U28" s="183">
        <v>0</v>
      </c>
    </row>
    <row r="29" spans="2:21" x14ac:dyDescent="0.25">
      <c r="B29" s="172"/>
      <c r="D29" s="185" t="s">
        <v>542</v>
      </c>
      <c r="F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</row>
    <row r="30" spans="2:21" x14ac:dyDescent="0.25">
      <c r="B30" s="172">
        <f>MAX(B$15:B29)+1</f>
        <v>11</v>
      </c>
      <c r="D30" s="187" t="s">
        <v>508</v>
      </c>
      <c r="F30" s="186">
        <f t="shared" si="1"/>
        <v>3643.7497366839407</v>
      </c>
      <c r="H30" s="186">
        <v>2405.7738493715265</v>
      </c>
      <c r="I30" s="186">
        <v>933.14442924965294</v>
      </c>
      <c r="J30" s="186">
        <v>84.692272041672965</v>
      </c>
      <c r="K30" s="186">
        <v>0</v>
      </c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6">
        <v>8.569421698944403</v>
      </c>
      <c r="R30" s="186">
        <v>0.73527396991915528</v>
      </c>
      <c r="S30" s="186">
        <v>0</v>
      </c>
      <c r="T30" s="186">
        <v>210.83449035222486</v>
      </c>
      <c r="U30" s="186">
        <v>0</v>
      </c>
    </row>
    <row r="31" spans="2:21" x14ac:dyDescent="0.25">
      <c r="B31" s="172">
        <f>MAX(B$15:B30)+1</f>
        <v>12</v>
      </c>
      <c r="D31" s="187" t="s">
        <v>509</v>
      </c>
      <c r="F31" s="186">
        <f t="shared" si="1"/>
        <v>14857.891712271905</v>
      </c>
      <c r="H31" s="186">
        <v>9750.7832187622589</v>
      </c>
      <c r="I31" s="186">
        <v>4829.6745651888004</v>
      </c>
      <c r="J31" s="186">
        <v>236.41613601447773</v>
      </c>
      <c r="K31" s="186">
        <v>0</v>
      </c>
      <c r="L31" s="186">
        <v>0</v>
      </c>
      <c r="M31" s="186">
        <v>0</v>
      </c>
      <c r="N31" s="186">
        <v>0</v>
      </c>
      <c r="O31" s="186">
        <v>0</v>
      </c>
      <c r="P31" s="186">
        <v>0</v>
      </c>
      <c r="Q31" s="186">
        <v>10.776617718561695</v>
      </c>
      <c r="R31" s="186">
        <v>8.4014191478771512</v>
      </c>
      <c r="S31" s="186">
        <v>0</v>
      </c>
      <c r="T31" s="186">
        <v>21.839755439928869</v>
      </c>
      <c r="U31" s="186">
        <v>0</v>
      </c>
    </row>
    <row r="32" spans="2:21" x14ac:dyDescent="0.25">
      <c r="B32" s="172">
        <f>MAX(B$15:B31)+1</f>
        <v>13</v>
      </c>
      <c r="D32" s="188" t="s">
        <v>543</v>
      </c>
      <c r="F32" s="189">
        <f t="shared" si="1"/>
        <v>8363.8068359793324</v>
      </c>
      <c r="H32" s="189">
        <v>0</v>
      </c>
      <c r="I32" s="189">
        <v>0</v>
      </c>
      <c r="J32" s="189">
        <v>0</v>
      </c>
      <c r="K32" s="189">
        <v>5415.4406432073101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1396.3398445840962</v>
      </c>
      <c r="T32" s="189">
        <v>0</v>
      </c>
      <c r="U32" s="189">
        <v>1552.0263481879269</v>
      </c>
    </row>
    <row r="33" spans="2:21" ht="15.75" thickBot="1" x14ac:dyDescent="0.3">
      <c r="B33" s="172">
        <f>MAX(B$15:B32)+1</f>
        <v>14</v>
      </c>
      <c r="D33" s="1" t="s">
        <v>535</v>
      </c>
      <c r="F33" s="173">
        <f>SUM(F20:F32)</f>
        <v>2794059.0934874858</v>
      </c>
      <c r="H33" s="173">
        <f t="shared" ref="H33:U33" si="2">SUM(H20:H32)</f>
        <v>1997672.253212664</v>
      </c>
      <c r="I33" s="173">
        <f t="shared" si="2"/>
        <v>503030.47820973292</v>
      </c>
      <c r="J33" s="173">
        <f t="shared" si="2"/>
        <v>115356.67791364301</v>
      </c>
      <c r="K33" s="173">
        <f t="shared" si="2"/>
        <v>80184.786268587181</v>
      </c>
      <c r="L33" s="173">
        <f t="shared" si="2"/>
        <v>326.40064743971175</v>
      </c>
      <c r="M33" s="173">
        <f t="shared" si="2"/>
        <v>10731.872817020849</v>
      </c>
      <c r="N33" s="173">
        <f t="shared" si="2"/>
        <v>611.31620603289616</v>
      </c>
      <c r="O33" s="173">
        <f t="shared" si="2"/>
        <v>56517.702261718237</v>
      </c>
      <c r="P33" s="173">
        <f t="shared" si="2"/>
        <v>1195.4909890995555</v>
      </c>
      <c r="Q33" s="173">
        <f t="shared" si="2"/>
        <v>4126.7301065117081</v>
      </c>
      <c r="R33" s="173">
        <f t="shared" si="2"/>
        <v>2653.2705155470121</v>
      </c>
      <c r="S33" s="173">
        <f t="shared" si="2"/>
        <v>1594.0293153291227</v>
      </c>
      <c r="T33" s="173">
        <f t="shared" si="2"/>
        <v>6399.7959616849084</v>
      </c>
      <c r="U33" s="173">
        <f t="shared" si="2"/>
        <v>13658.289062474338</v>
      </c>
    </row>
    <row r="34" spans="2:21" ht="15.75" thickTop="1" x14ac:dyDescent="0.25"/>
    <row r="35" spans="2:21" x14ac:dyDescent="0.25">
      <c r="D35" s="8" t="s">
        <v>544</v>
      </c>
    </row>
    <row r="36" spans="2:21" x14ac:dyDescent="0.25">
      <c r="B36" s="172">
        <f>MAX(B$15:B35)+1</f>
        <v>15</v>
      </c>
      <c r="D36" s="9" t="s">
        <v>533</v>
      </c>
      <c r="F36" s="5">
        <f>SUM(H36:U36)</f>
        <v>2314510.6155191544</v>
      </c>
      <c r="H36" s="5">
        <v>1450552.3128150746</v>
      </c>
      <c r="I36" s="5">
        <v>739582.11182317149</v>
      </c>
      <c r="J36" s="5">
        <v>66245.978046438046</v>
      </c>
      <c r="K36" s="5">
        <v>8763.4840281919514</v>
      </c>
      <c r="L36" s="5">
        <v>91.074208867871647</v>
      </c>
      <c r="M36" s="5">
        <v>862.32374375666654</v>
      </c>
      <c r="N36" s="5">
        <v>38.800320629607974</v>
      </c>
      <c r="O36" s="5">
        <v>3882.6903086517177</v>
      </c>
      <c r="P36" s="5">
        <v>42.169262887028175</v>
      </c>
      <c r="Q36" s="5">
        <v>5585.1183250784288</v>
      </c>
      <c r="R36" s="5">
        <v>1610.5125679356563</v>
      </c>
      <c r="S36" s="5">
        <v>2654.3830535697371</v>
      </c>
      <c r="T36" s="5">
        <v>33421.057037478888</v>
      </c>
      <c r="U36" s="5">
        <v>1178.5999774228319</v>
      </c>
    </row>
    <row r="37" spans="2:21" ht="15.75" thickBot="1" x14ac:dyDescent="0.3">
      <c r="B37" s="172">
        <f>MAX(B$15:B36)+1</f>
        <v>16</v>
      </c>
      <c r="D37" s="1" t="s">
        <v>545</v>
      </c>
      <c r="F37" s="173">
        <f>SUM(F36:F36)</f>
        <v>2314510.6155191544</v>
      </c>
      <c r="H37" s="173">
        <f t="shared" ref="H37:U37" si="3">SUM(H36:H36)</f>
        <v>1450552.3128150746</v>
      </c>
      <c r="I37" s="173">
        <f t="shared" si="3"/>
        <v>739582.11182317149</v>
      </c>
      <c r="J37" s="173">
        <f t="shared" si="3"/>
        <v>66245.978046438046</v>
      </c>
      <c r="K37" s="173">
        <f t="shared" si="3"/>
        <v>8763.4840281919514</v>
      </c>
      <c r="L37" s="173">
        <f t="shared" si="3"/>
        <v>91.074208867871647</v>
      </c>
      <c r="M37" s="173">
        <f t="shared" si="3"/>
        <v>862.32374375666654</v>
      </c>
      <c r="N37" s="173">
        <f t="shared" si="3"/>
        <v>38.800320629607974</v>
      </c>
      <c r="O37" s="173">
        <f t="shared" si="3"/>
        <v>3882.6903086517177</v>
      </c>
      <c r="P37" s="173">
        <f t="shared" si="3"/>
        <v>42.169262887028175</v>
      </c>
      <c r="Q37" s="173">
        <f t="shared" si="3"/>
        <v>5585.1183250784288</v>
      </c>
      <c r="R37" s="173">
        <f t="shared" si="3"/>
        <v>1610.5125679356563</v>
      </c>
      <c r="S37" s="173">
        <f t="shared" si="3"/>
        <v>2654.3830535697371</v>
      </c>
      <c r="T37" s="173">
        <f t="shared" si="3"/>
        <v>33421.057037478888</v>
      </c>
      <c r="U37" s="173">
        <f t="shared" si="3"/>
        <v>1178.5999774228319</v>
      </c>
    </row>
    <row r="38" spans="2:21" ht="15.75" thickTop="1" x14ac:dyDescent="0.25">
      <c r="F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</row>
    <row r="39" spans="2:21" x14ac:dyDescent="0.25">
      <c r="D39" s="1" t="s">
        <v>536</v>
      </c>
      <c r="F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</row>
    <row r="40" spans="2:21" x14ac:dyDescent="0.25">
      <c r="B40" s="172">
        <f>MAX(B$15:B38)+1</f>
        <v>17</v>
      </c>
      <c r="D40" s="174" t="s">
        <v>537</v>
      </c>
      <c r="F40" s="175">
        <f t="shared" ref="F40:F53" si="4">SUM(H40:U40)</f>
        <v>0</v>
      </c>
      <c r="H40" s="175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  <c r="T40" s="175">
        <v>0</v>
      </c>
      <c r="U40" s="175">
        <v>0</v>
      </c>
    </row>
    <row r="41" spans="2:21" x14ac:dyDescent="0.25">
      <c r="B41" s="172"/>
      <c r="D41" s="176" t="s">
        <v>538</v>
      </c>
      <c r="F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</row>
    <row r="42" spans="2:21" x14ac:dyDescent="0.25">
      <c r="B42" s="172">
        <f>MAX(B$15:B41)+1</f>
        <v>18</v>
      </c>
      <c r="D42" s="178" t="s">
        <v>539</v>
      </c>
      <c r="F42" s="177">
        <f t="shared" si="4"/>
        <v>10699.196681388148</v>
      </c>
      <c r="H42" s="177">
        <v>4311.5308396929458</v>
      </c>
      <c r="I42" s="177">
        <v>3064.1157688352655</v>
      </c>
      <c r="J42" s="177">
        <v>834.89573569200149</v>
      </c>
      <c r="K42" s="177">
        <v>874.42074756147736</v>
      </c>
      <c r="L42" s="177">
        <v>0</v>
      </c>
      <c r="M42" s="177">
        <v>244.99286254091254</v>
      </c>
      <c r="N42" s="177">
        <v>0</v>
      </c>
      <c r="O42" s="177">
        <v>1161.3424829615801</v>
      </c>
      <c r="P42" s="177">
        <v>0</v>
      </c>
      <c r="Q42" s="177">
        <v>6.6628541994530721E-2</v>
      </c>
      <c r="R42" s="177">
        <v>0.89551654911777867</v>
      </c>
      <c r="S42" s="177">
        <v>0</v>
      </c>
      <c r="T42" s="177">
        <v>83.135648605118192</v>
      </c>
      <c r="U42" s="177">
        <v>123.80045040773639</v>
      </c>
    </row>
    <row r="43" spans="2:21" x14ac:dyDescent="0.25">
      <c r="B43" s="172">
        <f>MAX(B$15:B42)+1</f>
        <v>19</v>
      </c>
      <c r="D43" s="179" t="s">
        <v>508</v>
      </c>
      <c r="F43" s="177">
        <f t="shared" si="4"/>
        <v>4063.1204829532762</v>
      </c>
      <c r="H43" s="177">
        <v>1246.1116015734442</v>
      </c>
      <c r="I43" s="177">
        <v>852.68526646046632</v>
      </c>
      <c r="J43" s="177">
        <v>76.473146041453134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2.3664017969908864</v>
      </c>
      <c r="R43" s="177">
        <v>0</v>
      </c>
      <c r="S43" s="177">
        <v>1801.7053401599999</v>
      </c>
      <c r="T43" s="177">
        <v>83.77872692092194</v>
      </c>
      <c r="U43" s="177">
        <v>0</v>
      </c>
    </row>
    <row r="44" spans="2:21" x14ac:dyDescent="0.25">
      <c r="B44" s="172">
        <f>MAX(B$15:B43)+1</f>
        <v>20</v>
      </c>
      <c r="D44" s="179" t="s">
        <v>509</v>
      </c>
      <c r="F44" s="177">
        <f t="shared" si="4"/>
        <v>11621.367777607111</v>
      </c>
      <c r="H44" s="177">
        <v>5636.6250147009978</v>
      </c>
      <c r="I44" s="177">
        <v>3982.8797332468225</v>
      </c>
      <c r="J44" s="177">
        <v>1064.4064899721764</v>
      </c>
      <c r="K44" s="177">
        <v>870.16033820340044</v>
      </c>
      <c r="L44" s="177">
        <v>7.6844490038515829</v>
      </c>
      <c r="M44" s="177">
        <v>0</v>
      </c>
      <c r="N44" s="177">
        <v>0</v>
      </c>
      <c r="O44" s="177">
        <v>0</v>
      </c>
      <c r="P44" s="177">
        <v>0</v>
      </c>
      <c r="Q44" s="177">
        <v>11.073387354472636</v>
      </c>
      <c r="R44" s="177">
        <v>0</v>
      </c>
      <c r="S44" s="177">
        <v>0</v>
      </c>
      <c r="T44" s="177">
        <v>24.389301063207341</v>
      </c>
      <c r="U44" s="177">
        <v>24.149064062183303</v>
      </c>
    </row>
    <row r="45" spans="2:21" x14ac:dyDescent="0.25">
      <c r="B45" s="172">
        <f>MAX(B$15:B44)+1</f>
        <v>21</v>
      </c>
      <c r="D45" s="180" t="s">
        <v>540</v>
      </c>
      <c r="F45" s="181">
        <f t="shared" si="4"/>
        <v>13672.193970027041</v>
      </c>
      <c r="H45" s="181">
        <v>6109.8494661285158</v>
      </c>
      <c r="I45" s="181">
        <v>4392.5097389534067</v>
      </c>
      <c r="J45" s="181">
        <v>1954.9221330666451</v>
      </c>
      <c r="K45" s="181">
        <v>0</v>
      </c>
      <c r="L45" s="181">
        <v>0</v>
      </c>
      <c r="M45" s="181">
        <v>617.33088121575406</v>
      </c>
      <c r="N45" s="181">
        <v>38.800320629607974</v>
      </c>
      <c r="O45" s="181">
        <v>0</v>
      </c>
      <c r="P45" s="181">
        <v>0</v>
      </c>
      <c r="Q45" s="181">
        <v>316.87152660528955</v>
      </c>
      <c r="R45" s="181">
        <v>36.645485513303541</v>
      </c>
      <c r="S45" s="181">
        <v>18.813029692171021</v>
      </c>
      <c r="T45" s="181">
        <v>186.4513882223481</v>
      </c>
      <c r="U45" s="181">
        <v>0</v>
      </c>
    </row>
    <row r="46" spans="2:21" x14ac:dyDescent="0.25">
      <c r="B46" s="172"/>
      <c r="D46" s="182" t="s">
        <v>541</v>
      </c>
      <c r="F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</row>
    <row r="47" spans="2:21" x14ac:dyDescent="0.25">
      <c r="B47" s="172">
        <f>MAX(B$15:B46)+1</f>
        <v>22</v>
      </c>
      <c r="D47" s="184" t="s">
        <v>508</v>
      </c>
      <c r="F47" s="183">
        <f>SUM(H47:U47)</f>
        <v>280501.71490827866</v>
      </c>
      <c r="H47" s="183">
        <v>147653.99398992775</v>
      </c>
      <c r="I47" s="183">
        <v>96170.850952101086</v>
      </c>
      <c r="J47" s="183">
        <v>19517.501949592581</v>
      </c>
      <c r="K47" s="183">
        <v>0</v>
      </c>
      <c r="L47" s="183">
        <v>0</v>
      </c>
      <c r="M47" s="183">
        <v>0</v>
      </c>
      <c r="N47" s="183">
        <v>0</v>
      </c>
      <c r="O47" s="183">
        <v>0</v>
      </c>
      <c r="P47" s="183">
        <v>0</v>
      </c>
      <c r="Q47" s="183">
        <v>1929.9272699480098</v>
      </c>
      <c r="R47" s="183">
        <v>405.37142902745518</v>
      </c>
      <c r="S47" s="183">
        <v>0</v>
      </c>
      <c r="T47" s="183">
        <v>14824.069317681766</v>
      </c>
      <c r="U47" s="183">
        <v>0</v>
      </c>
    </row>
    <row r="48" spans="2:21" x14ac:dyDescent="0.25">
      <c r="B48" s="172">
        <f>MAX(B$15:B47)+1</f>
        <v>23</v>
      </c>
      <c r="D48" s="184" t="s">
        <v>509</v>
      </c>
      <c r="F48" s="183">
        <f>SUM(H48:U48)</f>
        <v>104835.47774357564</v>
      </c>
      <c r="H48" s="183">
        <v>51838.141511353067</v>
      </c>
      <c r="I48" s="183">
        <v>39243.472136821569</v>
      </c>
      <c r="J48" s="183">
        <v>10924.148827981537</v>
      </c>
      <c r="K48" s="183">
        <v>0</v>
      </c>
      <c r="L48" s="183">
        <v>0</v>
      </c>
      <c r="M48" s="183">
        <v>0</v>
      </c>
      <c r="N48" s="183">
        <v>0</v>
      </c>
      <c r="O48" s="183">
        <v>923.88505363521267</v>
      </c>
      <c r="P48" s="183">
        <v>0</v>
      </c>
      <c r="Q48" s="183">
        <v>1521.7829624012193</v>
      </c>
      <c r="R48" s="183">
        <v>204.03260110453505</v>
      </c>
      <c r="S48" s="183">
        <v>0</v>
      </c>
      <c r="T48" s="183">
        <v>180.01465027849386</v>
      </c>
      <c r="U48" s="183">
        <v>0</v>
      </c>
    </row>
    <row r="49" spans="2:21" x14ac:dyDescent="0.25">
      <c r="B49" s="172"/>
      <c r="D49" s="185" t="s">
        <v>542</v>
      </c>
      <c r="F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</row>
    <row r="50" spans="2:21" x14ac:dyDescent="0.25">
      <c r="B50" s="172">
        <f>MAX(B$15:B49)+1</f>
        <v>24</v>
      </c>
      <c r="D50" s="187" t="s">
        <v>508</v>
      </c>
      <c r="F50" s="186">
        <f t="shared" si="4"/>
        <v>270929.52717932063</v>
      </c>
      <c r="H50" s="186">
        <v>178880.33443915378</v>
      </c>
      <c r="I50" s="186">
        <v>69383.573866603023</v>
      </c>
      <c r="J50" s="186">
        <v>6297.2593833721794</v>
      </c>
      <c r="K50" s="186">
        <v>0</v>
      </c>
      <c r="L50" s="186">
        <v>0</v>
      </c>
      <c r="M50" s="186">
        <v>0</v>
      </c>
      <c r="N50" s="186">
        <v>0</v>
      </c>
      <c r="O50" s="186">
        <v>0</v>
      </c>
      <c r="P50" s="186">
        <v>0</v>
      </c>
      <c r="Q50" s="186">
        <v>637.1758591763579</v>
      </c>
      <c r="R50" s="186">
        <v>54.670996477038791</v>
      </c>
      <c r="S50" s="186">
        <v>0</v>
      </c>
      <c r="T50" s="186">
        <v>15676.512634538278</v>
      </c>
      <c r="U50" s="186">
        <v>0</v>
      </c>
    </row>
    <row r="51" spans="2:21" x14ac:dyDescent="0.25">
      <c r="B51" s="172">
        <f>MAX(B$15:B50)+1</f>
        <v>25</v>
      </c>
      <c r="D51" s="187" t="s">
        <v>509</v>
      </c>
      <c r="F51" s="186">
        <f t="shared" si="4"/>
        <v>1607381.5768921005</v>
      </c>
      <c r="H51" s="186">
        <v>1054875.725952544</v>
      </c>
      <c r="I51" s="186">
        <v>522492.0243601501</v>
      </c>
      <c r="J51" s="186">
        <v>25576.370380719476</v>
      </c>
      <c r="K51" s="186">
        <v>0</v>
      </c>
      <c r="L51" s="186">
        <v>0</v>
      </c>
      <c r="M51" s="186">
        <v>0</v>
      </c>
      <c r="N51" s="186">
        <v>0</v>
      </c>
      <c r="O51" s="186">
        <v>0</v>
      </c>
      <c r="P51" s="186">
        <v>0</v>
      </c>
      <c r="Q51" s="186">
        <v>1165.8542892540936</v>
      </c>
      <c r="R51" s="186">
        <v>908.89653926420601</v>
      </c>
      <c r="S51" s="186">
        <v>0</v>
      </c>
      <c r="T51" s="186">
        <v>2362.7053701687569</v>
      </c>
      <c r="U51" s="186">
        <v>0</v>
      </c>
    </row>
    <row r="52" spans="2:21" x14ac:dyDescent="0.25">
      <c r="B52" s="172">
        <f>MAX(B$15:B51)+1</f>
        <v>26</v>
      </c>
      <c r="D52" s="190" t="s">
        <v>546</v>
      </c>
      <c r="F52" s="191">
        <f t="shared" si="4"/>
        <v>6318.2326994473478</v>
      </c>
      <c r="H52" s="191">
        <v>0</v>
      </c>
      <c r="I52" s="191">
        <v>0</v>
      </c>
      <c r="J52" s="191">
        <v>0</v>
      </c>
      <c r="K52" s="191">
        <v>4133.1511718113461</v>
      </c>
      <c r="L52" s="191">
        <v>83.389759864020064</v>
      </c>
      <c r="M52" s="191">
        <v>0</v>
      </c>
      <c r="N52" s="191">
        <v>0</v>
      </c>
      <c r="O52" s="191">
        <v>1797.4627720549252</v>
      </c>
      <c r="P52" s="191">
        <v>42.169262887028175</v>
      </c>
      <c r="Q52" s="191">
        <v>0</v>
      </c>
      <c r="R52" s="191">
        <v>0</v>
      </c>
      <c r="S52" s="191">
        <v>0</v>
      </c>
      <c r="T52" s="191">
        <v>0</v>
      </c>
      <c r="U52" s="191">
        <v>262.05973283002953</v>
      </c>
    </row>
    <row r="53" spans="2:21" x14ac:dyDescent="0.25">
      <c r="B53" s="172">
        <f>MAX(B$15:B52)+1</f>
        <v>27</v>
      </c>
      <c r="D53" s="188" t="s">
        <v>543</v>
      </c>
      <c r="F53" s="189">
        <f t="shared" si="4"/>
        <v>4488.207184456176</v>
      </c>
      <c r="G53" s="192"/>
      <c r="H53" s="189">
        <v>0</v>
      </c>
      <c r="I53" s="189">
        <v>0</v>
      </c>
      <c r="J53" s="189">
        <v>0</v>
      </c>
      <c r="K53" s="189">
        <v>2885.7517706157273</v>
      </c>
      <c r="L53" s="189">
        <v>0</v>
      </c>
      <c r="M53" s="189">
        <v>0</v>
      </c>
      <c r="N53" s="189">
        <v>0</v>
      </c>
      <c r="O53" s="189">
        <v>0</v>
      </c>
      <c r="P53" s="189">
        <v>0</v>
      </c>
      <c r="Q53" s="189">
        <v>0</v>
      </c>
      <c r="R53" s="189">
        <v>0</v>
      </c>
      <c r="S53" s="189">
        <v>833.86468371756632</v>
      </c>
      <c r="T53" s="189">
        <v>0</v>
      </c>
      <c r="U53" s="189">
        <v>768.59073012288263</v>
      </c>
    </row>
    <row r="54" spans="2:21" ht="15.75" thickBot="1" x14ac:dyDescent="0.3">
      <c r="B54" s="172">
        <f>MAX(B$15:B53)+1</f>
        <v>28</v>
      </c>
      <c r="D54" s="1" t="s">
        <v>545</v>
      </c>
      <c r="F54" s="173">
        <f>SUM(F40:F53)</f>
        <v>2314510.6155191548</v>
      </c>
      <c r="H54" s="173">
        <f t="shared" ref="H54:U54" si="5">SUM(H40:H53)</f>
        <v>1450552.3128150746</v>
      </c>
      <c r="I54" s="173">
        <f t="shared" si="5"/>
        <v>739582.11182317173</v>
      </c>
      <c r="J54" s="173">
        <f t="shared" si="5"/>
        <v>66245.978046438046</v>
      </c>
      <c r="K54" s="173">
        <f t="shared" si="5"/>
        <v>8763.4840281919514</v>
      </c>
      <c r="L54" s="173">
        <f t="shared" si="5"/>
        <v>91.074208867871647</v>
      </c>
      <c r="M54" s="173">
        <f t="shared" si="5"/>
        <v>862.32374375666654</v>
      </c>
      <c r="N54" s="173">
        <f t="shared" si="5"/>
        <v>38.800320629607974</v>
      </c>
      <c r="O54" s="173">
        <f t="shared" si="5"/>
        <v>3882.6903086517177</v>
      </c>
      <c r="P54" s="173">
        <f t="shared" si="5"/>
        <v>42.169262887028175</v>
      </c>
      <c r="Q54" s="173">
        <f t="shared" si="5"/>
        <v>5585.1183250784279</v>
      </c>
      <c r="R54" s="173">
        <f t="shared" si="5"/>
        <v>1610.5125679356565</v>
      </c>
      <c r="S54" s="173">
        <f t="shared" si="5"/>
        <v>2654.3830535697371</v>
      </c>
      <c r="T54" s="173">
        <f t="shared" si="5"/>
        <v>33421.057037478888</v>
      </c>
      <c r="U54" s="173">
        <f t="shared" si="5"/>
        <v>1178.5999774228319</v>
      </c>
    </row>
    <row r="55" spans="2:21" ht="15.75" thickTop="1" x14ac:dyDescent="0.25"/>
    <row r="56" spans="2:21" x14ac:dyDescent="0.25">
      <c r="D56" s="193" t="s">
        <v>547</v>
      </c>
    </row>
    <row r="57" spans="2:21" x14ac:dyDescent="0.25">
      <c r="B57" s="172">
        <f>MAX(B$15:B56)+1</f>
        <v>29</v>
      </c>
      <c r="D57" s="194" t="s">
        <v>548</v>
      </c>
      <c r="F57" s="5">
        <f>SUM(H57:U57)</f>
        <v>5108569.7090066401</v>
      </c>
      <c r="H57" s="5">
        <f t="shared" ref="H57:U57" si="6">H15+H36</f>
        <v>3446732.8424047199</v>
      </c>
      <c r="I57" s="5">
        <f t="shared" si="6"/>
        <v>1241985.9720456614</v>
      </c>
      <c r="J57" s="5">
        <f t="shared" si="6"/>
        <v>182082.30866147502</v>
      </c>
      <c r="K57" s="5">
        <f t="shared" si="6"/>
        <v>90085.938437201345</v>
      </c>
      <c r="L57" s="5">
        <f t="shared" si="6"/>
        <v>417.47485630758342</v>
      </c>
      <c r="M57" s="5">
        <f t="shared" si="6"/>
        <v>11594.196560777513</v>
      </c>
      <c r="N57" s="5">
        <f t="shared" si="6"/>
        <v>650.11652666250416</v>
      </c>
      <c r="O57" s="5">
        <f t="shared" si="6"/>
        <v>60955.438107651767</v>
      </c>
      <c r="P57" s="5">
        <f t="shared" si="6"/>
        <v>1237.6602519865837</v>
      </c>
      <c r="Q57" s="5">
        <f t="shared" si="6"/>
        <v>9708.4341135880495</v>
      </c>
      <c r="R57" s="5">
        <f t="shared" si="6"/>
        <v>4262.3698230655164</v>
      </c>
      <c r="S57" s="5">
        <f t="shared" si="6"/>
        <v>4248.4123688988602</v>
      </c>
      <c r="T57" s="5">
        <f t="shared" si="6"/>
        <v>39771.655808746444</v>
      </c>
      <c r="U57" s="5">
        <f t="shared" si="6"/>
        <v>14836.889039897173</v>
      </c>
    </row>
    <row r="58" spans="2:21" x14ac:dyDescent="0.25">
      <c r="B58" s="172">
        <f>MAX(B$15:B57)+1</f>
        <v>30</v>
      </c>
      <c r="D58" s="194" t="s">
        <v>534</v>
      </c>
      <c r="F58" s="5">
        <f>ROUND(SUM(H58:U58),0)</f>
        <v>0</v>
      </c>
      <c r="H58" s="5">
        <f t="shared" ref="H58:U58" si="7">H16</f>
        <v>1491.723623018434</v>
      </c>
      <c r="I58" s="5">
        <f t="shared" si="7"/>
        <v>626.61798724296159</v>
      </c>
      <c r="J58" s="5">
        <f t="shared" si="7"/>
        <v>-479.65270139396523</v>
      </c>
      <c r="K58" s="5">
        <f t="shared" si="7"/>
        <v>-1137.6681404222254</v>
      </c>
      <c r="L58" s="5">
        <f t="shared" si="7"/>
        <v>0</v>
      </c>
      <c r="M58" s="5">
        <f t="shared" si="7"/>
        <v>0</v>
      </c>
      <c r="N58" s="5">
        <f t="shared" si="7"/>
        <v>0</v>
      </c>
      <c r="O58" s="5">
        <f t="shared" si="7"/>
        <v>-555.04553728179883</v>
      </c>
      <c r="P58" s="5">
        <f t="shared" si="7"/>
        <v>0</v>
      </c>
      <c r="Q58" s="5">
        <f t="shared" si="7"/>
        <v>3.4143180020884301</v>
      </c>
      <c r="R58" s="5">
        <f t="shared" si="7"/>
        <v>1.4132604171517227</v>
      </c>
      <c r="S58" s="5">
        <f t="shared" si="7"/>
        <v>0</v>
      </c>
      <c r="T58" s="5">
        <f t="shared" si="7"/>
        <v>49.197190417353312</v>
      </c>
      <c r="U58" s="5">
        <f t="shared" si="7"/>
        <v>0</v>
      </c>
    </row>
    <row r="59" spans="2:21" ht="15.75" thickBot="1" x14ac:dyDescent="0.3">
      <c r="B59" s="172">
        <f>MAX(B$15:B58)+1</f>
        <v>31</v>
      </c>
      <c r="D59" s="195" t="s">
        <v>34</v>
      </c>
      <c r="F59" s="173">
        <f>SUM(F57:F58)</f>
        <v>5108569.7090066401</v>
      </c>
      <c r="H59" s="173">
        <f t="shared" ref="H59:Q59" si="8">SUM(H57:H58)</f>
        <v>3448224.5660277382</v>
      </c>
      <c r="I59" s="173">
        <f t="shared" si="8"/>
        <v>1242612.5900329044</v>
      </c>
      <c r="J59" s="173">
        <f t="shared" si="8"/>
        <v>181602.65596008106</v>
      </c>
      <c r="K59" s="173">
        <f t="shared" si="8"/>
        <v>88948.270296779112</v>
      </c>
      <c r="L59" s="173">
        <f t="shared" si="8"/>
        <v>417.47485630758342</v>
      </c>
      <c r="M59" s="173">
        <f t="shared" si="8"/>
        <v>11594.196560777513</v>
      </c>
      <c r="N59" s="173">
        <f t="shared" si="8"/>
        <v>650.11652666250416</v>
      </c>
      <c r="O59" s="173">
        <f t="shared" si="8"/>
        <v>60400.392570369972</v>
      </c>
      <c r="P59" s="173">
        <f t="shared" si="8"/>
        <v>1237.6602519865837</v>
      </c>
      <c r="Q59" s="173">
        <f t="shared" si="8"/>
        <v>9711.8484315901387</v>
      </c>
      <c r="R59" s="173">
        <f>SUM(R57:R58)</f>
        <v>4263.7830834826682</v>
      </c>
      <c r="S59" s="173">
        <f>SUM(S57:S58)</f>
        <v>4248.4123688988602</v>
      </c>
      <c r="T59" s="173">
        <f>SUM(T57:T58)</f>
        <v>39820.852999163799</v>
      </c>
      <c r="U59" s="173">
        <f>SUM(U57:U58)</f>
        <v>14836.889039897173</v>
      </c>
    </row>
    <row r="60" spans="2:21" ht="15.75" thickTop="1" x14ac:dyDescent="0.25">
      <c r="F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</row>
    <row r="61" spans="2:21" x14ac:dyDescent="0.25">
      <c r="D61" s="1" t="s">
        <v>536</v>
      </c>
      <c r="F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</row>
    <row r="62" spans="2:21" x14ac:dyDescent="0.25">
      <c r="B62" s="172">
        <f>MAX(B$15:B60)+1</f>
        <v>32</v>
      </c>
      <c r="D62" s="174" t="s">
        <v>537</v>
      </c>
      <c r="F62" s="175">
        <f t="shared" ref="F62:F75" si="9">SUM(H62:U62)</f>
        <v>1489619.2902817191</v>
      </c>
      <c r="H62" s="175">
        <f t="shared" ref="H62:U62" si="10">H20+H40</f>
        <v>1339528.0048541937</v>
      </c>
      <c r="I62" s="175">
        <f t="shared" si="10"/>
        <v>113612.53314010607</v>
      </c>
      <c r="J62" s="175">
        <f t="shared" si="10"/>
        <v>22947.45655589988</v>
      </c>
      <c r="K62" s="175">
        <f t="shared" si="10"/>
        <v>5701.9434817514411</v>
      </c>
      <c r="L62" s="175">
        <f t="shared" si="10"/>
        <v>0</v>
      </c>
      <c r="M62" s="175">
        <f t="shared" si="10"/>
        <v>1727.6656081647966</v>
      </c>
      <c r="N62" s="175">
        <f t="shared" si="10"/>
        <v>13.910645521879745</v>
      </c>
      <c r="O62" s="175">
        <f t="shared" si="10"/>
        <v>2325.9300775122197</v>
      </c>
      <c r="P62" s="175">
        <f t="shared" si="10"/>
        <v>5.6544373695446728</v>
      </c>
      <c r="Q62" s="175">
        <f t="shared" si="10"/>
        <v>1879.1985605521411</v>
      </c>
      <c r="R62" s="175">
        <f t="shared" si="10"/>
        <v>1338.8757172879327</v>
      </c>
      <c r="S62" s="175">
        <f t="shared" si="10"/>
        <v>0</v>
      </c>
      <c r="T62" s="175">
        <f t="shared" si="10"/>
        <v>193.59353121547991</v>
      </c>
      <c r="U62" s="175">
        <f t="shared" si="10"/>
        <v>344.52367214370162</v>
      </c>
    </row>
    <row r="63" spans="2:21" x14ac:dyDescent="0.25">
      <c r="B63" s="172"/>
      <c r="D63" s="176" t="s">
        <v>538</v>
      </c>
      <c r="F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</row>
    <row r="64" spans="2:21" x14ac:dyDescent="0.25">
      <c r="B64" s="172">
        <f>MAX(B$15:B62)+1</f>
        <v>33</v>
      </c>
      <c r="D64" s="178" t="s">
        <v>539</v>
      </c>
      <c r="F64" s="177">
        <f t="shared" si="9"/>
        <v>891065.05749833502</v>
      </c>
      <c r="H64" s="177">
        <f t="shared" ref="H64:U67" si="11">H22+H42</f>
        <v>473736.69816138857</v>
      </c>
      <c r="I64" s="177">
        <f t="shared" si="11"/>
        <v>269090.92922754382</v>
      </c>
      <c r="J64" s="177">
        <f t="shared" si="11"/>
        <v>59828.951590022436</v>
      </c>
      <c r="K64" s="177">
        <f t="shared" si="11"/>
        <v>32639.769534492931</v>
      </c>
      <c r="L64" s="177">
        <f t="shared" si="11"/>
        <v>325.56226410394765</v>
      </c>
      <c r="M64" s="177">
        <f t="shared" si="11"/>
        <v>9235.0652140167313</v>
      </c>
      <c r="N64" s="177">
        <f t="shared" si="11"/>
        <v>596.51716011652024</v>
      </c>
      <c r="O64" s="177">
        <f t="shared" si="11"/>
        <v>34807.11000198785</v>
      </c>
      <c r="P64" s="177">
        <f t="shared" si="11"/>
        <v>1188.8710135804145</v>
      </c>
      <c r="Q64" s="177">
        <f t="shared" si="11"/>
        <v>1997.107357650357</v>
      </c>
      <c r="R64" s="177">
        <f t="shared" si="11"/>
        <v>1326.460286096871</v>
      </c>
      <c r="S64" s="177">
        <f t="shared" si="11"/>
        <v>0</v>
      </c>
      <c r="T64" s="177">
        <f t="shared" si="11"/>
        <v>2561.4984888419076</v>
      </c>
      <c r="U64" s="177">
        <f t="shared" si="11"/>
        <v>3730.5171984924527</v>
      </c>
    </row>
    <row r="65" spans="2:21" x14ac:dyDescent="0.25">
      <c r="B65" s="172">
        <f>MAX(B$15:B63)+1</f>
        <v>33</v>
      </c>
      <c r="D65" s="179" t="s">
        <v>508</v>
      </c>
      <c r="F65" s="177">
        <f t="shared" si="9"/>
        <v>62172.110770376545</v>
      </c>
      <c r="H65" s="177">
        <f t="shared" si="11"/>
        <v>33010.272852030248</v>
      </c>
      <c r="I65" s="177">
        <f t="shared" si="11"/>
        <v>22118.091399305744</v>
      </c>
      <c r="J65" s="177">
        <f t="shared" si="11"/>
        <v>2563.091196458322</v>
      </c>
      <c r="K65" s="177">
        <f t="shared" si="11"/>
        <v>0</v>
      </c>
      <c r="L65" s="177">
        <f t="shared" si="11"/>
        <v>0</v>
      </c>
      <c r="M65" s="177">
        <f t="shared" si="11"/>
        <v>14.134857380232466</v>
      </c>
      <c r="N65" s="177">
        <f t="shared" si="11"/>
        <v>0.88840039449626063</v>
      </c>
      <c r="O65" s="177">
        <f t="shared" si="11"/>
        <v>14.489002855242063</v>
      </c>
      <c r="P65" s="177">
        <f t="shared" si="11"/>
        <v>0.96553814959623618</v>
      </c>
      <c r="Q65" s="177">
        <f t="shared" si="11"/>
        <v>55.489822633674578</v>
      </c>
      <c r="R65" s="177">
        <f t="shared" si="11"/>
        <v>0.6197933074471158</v>
      </c>
      <c r="S65" s="177">
        <f t="shared" si="11"/>
        <v>1999.3948109050264</v>
      </c>
      <c r="T65" s="177">
        <f t="shared" si="11"/>
        <v>2394.673096956521</v>
      </c>
      <c r="U65" s="177">
        <f t="shared" si="11"/>
        <v>0</v>
      </c>
    </row>
    <row r="66" spans="2:21" x14ac:dyDescent="0.25">
      <c r="B66" s="172">
        <f>MAX(B$15:B65)+1</f>
        <v>34</v>
      </c>
      <c r="D66" s="179" t="s">
        <v>509</v>
      </c>
      <c r="F66" s="177">
        <f t="shared" si="9"/>
        <v>345471.73972284421</v>
      </c>
      <c r="H66" s="177">
        <f t="shared" si="11"/>
        <v>158341.12489123971</v>
      </c>
      <c r="I66" s="177">
        <f t="shared" si="11"/>
        <v>105732.97767593931</v>
      </c>
      <c r="J66" s="177">
        <f t="shared" si="11"/>
        <v>32775.508245234509</v>
      </c>
      <c r="K66" s="177">
        <f t="shared" si="11"/>
        <v>38172.213694900369</v>
      </c>
      <c r="L66" s="177">
        <f t="shared" si="11"/>
        <v>8.5228323396156842</v>
      </c>
      <c r="M66" s="177">
        <f t="shared" si="11"/>
        <v>0</v>
      </c>
      <c r="N66" s="177">
        <f t="shared" si="11"/>
        <v>0</v>
      </c>
      <c r="O66" s="177">
        <f t="shared" si="11"/>
        <v>60.701032150643634</v>
      </c>
      <c r="P66" s="177">
        <f t="shared" si="11"/>
        <v>0</v>
      </c>
      <c r="Q66" s="177">
        <f t="shared" si="11"/>
        <v>330.40329103300127</v>
      </c>
      <c r="R66" s="177">
        <f t="shared" si="11"/>
        <v>4.9039717647948304</v>
      </c>
      <c r="S66" s="177">
        <f t="shared" si="11"/>
        <v>0</v>
      </c>
      <c r="T66" s="177">
        <f t="shared" si="11"/>
        <v>1866.2127301221176</v>
      </c>
      <c r="U66" s="177">
        <f t="shared" si="11"/>
        <v>8179.1713581201766</v>
      </c>
    </row>
    <row r="67" spans="2:21" x14ac:dyDescent="0.25">
      <c r="B67" s="172">
        <f>MAX(B$15:B66)+1</f>
        <v>35</v>
      </c>
      <c r="D67" s="180" t="s">
        <v>540</v>
      </c>
      <c r="F67" s="181">
        <f t="shared" si="9"/>
        <v>13672.193970027041</v>
      </c>
      <c r="H67" s="181">
        <f t="shared" si="11"/>
        <v>6109.8494661285158</v>
      </c>
      <c r="I67" s="181">
        <f t="shared" si="11"/>
        <v>4392.5097389534067</v>
      </c>
      <c r="J67" s="181">
        <f t="shared" si="11"/>
        <v>1954.9221330666451</v>
      </c>
      <c r="K67" s="181">
        <f t="shared" si="11"/>
        <v>0</v>
      </c>
      <c r="L67" s="181">
        <f t="shared" si="11"/>
        <v>0</v>
      </c>
      <c r="M67" s="181">
        <f t="shared" si="11"/>
        <v>617.33088121575406</v>
      </c>
      <c r="N67" s="181">
        <f t="shared" si="11"/>
        <v>38.800320629607974</v>
      </c>
      <c r="O67" s="181">
        <f t="shared" si="11"/>
        <v>0</v>
      </c>
      <c r="P67" s="181">
        <f t="shared" si="11"/>
        <v>0</v>
      </c>
      <c r="Q67" s="181">
        <f t="shared" si="11"/>
        <v>316.87152660528955</v>
      </c>
      <c r="R67" s="181">
        <f t="shared" si="11"/>
        <v>36.645485513303541</v>
      </c>
      <c r="S67" s="181">
        <f t="shared" si="11"/>
        <v>18.813029692171021</v>
      </c>
      <c r="T67" s="181">
        <f t="shared" si="11"/>
        <v>186.4513882223481</v>
      </c>
      <c r="U67" s="181">
        <f t="shared" si="11"/>
        <v>0</v>
      </c>
    </row>
    <row r="68" spans="2:21" x14ac:dyDescent="0.25">
      <c r="B68" s="172"/>
      <c r="D68" s="182" t="s">
        <v>541</v>
      </c>
      <c r="F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</row>
    <row r="69" spans="2:21" x14ac:dyDescent="0.25">
      <c r="B69" s="172">
        <f>MAX(B$15:B68)+1</f>
        <v>36</v>
      </c>
      <c r="D69" s="184" t="s">
        <v>508</v>
      </c>
      <c r="F69" s="183">
        <f t="shared" si="9"/>
        <v>267989.17868576129</v>
      </c>
      <c r="H69" s="183">
        <f t="shared" ref="H69:U70" si="12">H27+H47</f>
        <v>141049.67733893305</v>
      </c>
      <c r="I69" s="183">
        <f t="shared" si="12"/>
        <v>91841.927319427021</v>
      </c>
      <c r="J69" s="183">
        <f t="shared" si="12"/>
        <v>18695.266265452214</v>
      </c>
      <c r="K69" s="183">
        <f t="shared" si="12"/>
        <v>0</v>
      </c>
      <c r="L69" s="183">
        <f t="shared" si="12"/>
        <v>0</v>
      </c>
      <c r="M69" s="183">
        <f t="shared" si="12"/>
        <v>0</v>
      </c>
      <c r="N69" s="183">
        <f t="shared" si="12"/>
        <v>0</v>
      </c>
      <c r="O69" s="183">
        <f t="shared" si="12"/>
        <v>0</v>
      </c>
      <c r="P69" s="183">
        <f t="shared" si="12"/>
        <v>0</v>
      </c>
      <c r="Q69" s="183">
        <f t="shared" si="12"/>
        <v>1847.2922643126387</v>
      </c>
      <c r="R69" s="183">
        <f t="shared" si="12"/>
        <v>388.07231597201854</v>
      </c>
      <c r="S69" s="183">
        <f t="shared" si="12"/>
        <v>0</v>
      </c>
      <c r="T69" s="183">
        <f t="shared" si="12"/>
        <v>14166.94318166439</v>
      </c>
      <c r="U69" s="183">
        <f t="shared" si="12"/>
        <v>0</v>
      </c>
    </row>
    <row r="70" spans="2:21" x14ac:dyDescent="0.25">
      <c r="B70" s="172">
        <f>MAX(B$15:B69)+1</f>
        <v>37</v>
      </c>
      <c r="D70" s="184" t="s">
        <v>509</v>
      </c>
      <c r="F70" s="183">
        <f t="shared" si="9"/>
        <v>122597.14583731737</v>
      </c>
      <c r="H70" s="183">
        <f t="shared" si="12"/>
        <v>50536.321003993129</v>
      </c>
      <c r="I70" s="183">
        <f t="shared" si="12"/>
        <v>38185.204310437737</v>
      </c>
      <c r="J70" s="183">
        <f t="shared" si="12"/>
        <v>10642.721801799245</v>
      </c>
      <c r="K70" s="183">
        <f t="shared" si="12"/>
        <v>0</v>
      </c>
      <c r="L70" s="183">
        <f t="shared" si="12"/>
        <v>0</v>
      </c>
      <c r="M70" s="183">
        <f t="shared" si="12"/>
        <v>0</v>
      </c>
      <c r="N70" s="183">
        <f t="shared" si="12"/>
        <v>0</v>
      </c>
      <c r="O70" s="183">
        <f t="shared" si="12"/>
        <v>21394.699683809078</v>
      </c>
      <c r="P70" s="183">
        <f t="shared" si="12"/>
        <v>0</v>
      </c>
      <c r="Q70" s="183">
        <f t="shared" si="12"/>
        <v>1463.1094209550777</v>
      </c>
      <c r="R70" s="183">
        <f t="shared" si="12"/>
        <v>195.50128468125925</v>
      </c>
      <c r="S70" s="183">
        <f t="shared" si="12"/>
        <v>0</v>
      </c>
      <c r="T70" s="183">
        <f t="shared" si="12"/>
        <v>179.58833164184702</v>
      </c>
      <c r="U70" s="183">
        <f t="shared" si="12"/>
        <v>0</v>
      </c>
    </row>
    <row r="71" spans="2:21" x14ac:dyDescent="0.25">
      <c r="B71" s="172"/>
      <c r="D71" s="185" t="s">
        <v>542</v>
      </c>
      <c r="F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</row>
    <row r="72" spans="2:21" x14ac:dyDescent="0.25">
      <c r="B72" s="172">
        <f>MAX(B$15:B71)+1</f>
        <v>38</v>
      </c>
      <c r="D72" s="187" t="s">
        <v>508</v>
      </c>
      <c r="F72" s="186">
        <f t="shared" si="9"/>
        <v>274573.2769160046</v>
      </c>
      <c r="H72" s="186">
        <f t="shared" ref="H72:U73" si="13">H30+H50</f>
        <v>181286.10828852531</v>
      </c>
      <c r="I72" s="186">
        <f t="shared" si="13"/>
        <v>70316.718295852683</v>
      </c>
      <c r="J72" s="186">
        <f t="shared" si="13"/>
        <v>6381.9516554138527</v>
      </c>
      <c r="K72" s="186">
        <f t="shared" si="13"/>
        <v>0</v>
      </c>
      <c r="L72" s="186">
        <f t="shared" si="13"/>
        <v>0</v>
      </c>
      <c r="M72" s="186">
        <f t="shared" si="13"/>
        <v>0</v>
      </c>
      <c r="N72" s="186">
        <f t="shared" si="13"/>
        <v>0</v>
      </c>
      <c r="O72" s="186">
        <f t="shared" si="13"/>
        <v>0</v>
      </c>
      <c r="P72" s="186">
        <f t="shared" si="13"/>
        <v>0</v>
      </c>
      <c r="Q72" s="186">
        <f t="shared" si="13"/>
        <v>645.74528087530234</v>
      </c>
      <c r="R72" s="186">
        <f t="shared" si="13"/>
        <v>55.406270446957947</v>
      </c>
      <c r="S72" s="186">
        <f t="shared" si="13"/>
        <v>0</v>
      </c>
      <c r="T72" s="186">
        <f t="shared" si="13"/>
        <v>15887.347124890503</v>
      </c>
      <c r="U72" s="186">
        <f t="shared" si="13"/>
        <v>0</v>
      </c>
    </row>
    <row r="73" spans="2:21" x14ac:dyDescent="0.25">
      <c r="B73" s="172">
        <f>MAX(B$15:B72)+1</f>
        <v>39</v>
      </c>
      <c r="D73" s="187" t="s">
        <v>509</v>
      </c>
      <c r="F73" s="186">
        <f t="shared" si="9"/>
        <v>1622239.4686043726</v>
      </c>
      <c r="H73" s="186">
        <f t="shared" si="13"/>
        <v>1064626.5091713064</v>
      </c>
      <c r="I73" s="186">
        <f t="shared" si="13"/>
        <v>527321.69892533892</v>
      </c>
      <c r="J73" s="186">
        <f t="shared" si="13"/>
        <v>25812.786516733955</v>
      </c>
      <c r="K73" s="186">
        <f t="shared" si="13"/>
        <v>0</v>
      </c>
      <c r="L73" s="186">
        <f t="shared" si="13"/>
        <v>0</v>
      </c>
      <c r="M73" s="186">
        <f t="shared" si="13"/>
        <v>0</v>
      </c>
      <c r="N73" s="186">
        <f t="shared" si="13"/>
        <v>0</v>
      </c>
      <c r="O73" s="186">
        <f t="shared" si="13"/>
        <v>0</v>
      </c>
      <c r="P73" s="186">
        <f t="shared" si="13"/>
        <v>0</v>
      </c>
      <c r="Q73" s="186">
        <f t="shared" si="13"/>
        <v>1176.6309069726553</v>
      </c>
      <c r="R73" s="186">
        <f t="shared" si="13"/>
        <v>917.29795841208318</v>
      </c>
      <c r="S73" s="186">
        <f t="shared" si="13"/>
        <v>0</v>
      </c>
      <c r="T73" s="186">
        <f t="shared" si="13"/>
        <v>2384.5451256086858</v>
      </c>
      <c r="U73" s="186">
        <f t="shared" si="13"/>
        <v>0</v>
      </c>
    </row>
    <row r="74" spans="2:21" x14ac:dyDescent="0.25">
      <c r="B74" s="172">
        <f>MAX(B$15:B73)+1</f>
        <v>40</v>
      </c>
      <c r="D74" s="190" t="s">
        <v>546</v>
      </c>
      <c r="F74" s="191">
        <f t="shared" si="9"/>
        <v>6318.2326994473478</v>
      </c>
      <c r="H74" s="191">
        <f>H52</f>
        <v>0</v>
      </c>
      <c r="I74" s="191">
        <f t="shared" ref="I74:U74" si="14">I52</f>
        <v>0</v>
      </c>
      <c r="J74" s="191">
        <f t="shared" si="14"/>
        <v>0</v>
      </c>
      <c r="K74" s="191">
        <f t="shared" si="14"/>
        <v>4133.1511718113461</v>
      </c>
      <c r="L74" s="191">
        <f t="shared" si="14"/>
        <v>83.389759864020064</v>
      </c>
      <c r="M74" s="191">
        <f t="shared" si="14"/>
        <v>0</v>
      </c>
      <c r="N74" s="191">
        <f t="shared" si="14"/>
        <v>0</v>
      </c>
      <c r="O74" s="191">
        <f t="shared" si="14"/>
        <v>1797.4627720549252</v>
      </c>
      <c r="P74" s="191">
        <f t="shared" si="14"/>
        <v>42.169262887028175</v>
      </c>
      <c r="Q74" s="191">
        <f t="shared" si="14"/>
        <v>0</v>
      </c>
      <c r="R74" s="191">
        <f t="shared" si="14"/>
        <v>0</v>
      </c>
      <c r="S74" s="191">
        <f t="shared" si="14"/>
        <v>0</v>
      </c>
      <c r="T74" s="191">
        <f t="shared" si="14"/>
        <v>0</v>
      </c>
      <c r="U74" s="191">
        <f t="shared" si="14"/>
        <v>262.05973283002953</v>
      </c>
    </row>
    <row r="75" spans="2:21" x14ac:dyDescent="0.25">
      <c r="B75" s="172">
        <f>MAX(B$15:B74)+1</f>
        <v>41</v>
      </c>
      <c r="D75" s="188" t="s">
        <v>543</v>
      </c>
      <c r="F75" s="196">
        <f t="shared" si="9"/>
        <v>12852.014020435508</v>
      </c>
      <c r="H75" s="196">
        <f>H53+H32</f>
        <v>0</v>
      </c>
      <c r="I75" s="196">
        <f t="shared" ref="I75:U75" si="15">I53+I32</f>
        <v>0</v>
      </c>
      <c r="J75" s="196">
        <f t="shared" si="15"/>
        <v>0</v>
      </c>
      <c r="K75" s="196">
        <f t="shared" si="15"/>
        <v>8301.192413823037</v>
      </c>
      <c r="L75" s="196">
        <f t="shared" si="15"/>
        <v>0</v>
      </c>
      <c r="M75" s="196">
        <f t="shared" si="15"/>
        <v>0</v>
      </c>
      <c r="N75" s="196">
        <f t="shared" si="15"/>
        <v>0</v>
      </c>
      <c r="O75" s="196">
        <f t="shared" si="15"/>
        <v>0</v>
      </c>
      <c r="P75" s="196">
        <f t="shared" si="15"/>
        <v>0</v>
      </c>
      <c r="Q75" s="196">
        <f t="shared" si="15"/>
        <v>0</v>
      </c>
      <c r="R75" s="196">
        <f t="shared" si="15"/>
        <v>0</v>
      </c>
      <c r="S75" s="196">
        <f t="shared" si="15"/>
        <v>2230.2045283016623</v>
      </c>
      <c r="T75" s="196">
        <f t="shared" si="15"/>
        <v>0</v>
      </c>
      <c r="U75" s="196">
        <f t="shared" si="15"/>
        <v>2320.6170783108096</v>
      </c>
    </row>
    <row r="76" spans="2:21" ht="15.75" thickBot="1" x14ac:dyDescent="0.3">
      <c r="B76" s="172">
        <f>MAX(B$15:B75)+1</f>
        <v>42</v>
      </c>
      <c r="D76" s="1" t="s">
        <v>34</v>
      </c>
      <c r="F76" s="173">
        <f>SUM(F62:F75)</f>
        <v>5108569.7090066401</v>
      </c>
      <c r="H76" s="173">
        <f t="shared" ref="H76:U76" si="16">SUM(H62:H75)</f>
        <v>3448224.5660277382</v>
      </c>
      <c r="I76" s="173">
        <f t="shared" si="16"/>
        <v>1242612.5900329049</v>
      </c>
      <c r="J76" s="173">
        <f t="shared" si="16"/>
        <v>181602.65596008106</v>
      </c>
      <c r="K76" s="173">
        <f t="shared" si="16"/>
        <v>88948.270296779127</v>
      </c>
      <c r="L76" s="173">
        <f t="shared" si="16"/>
        <v>417.47485630758337</v>
      </c>
      <c r="M76" s="173">
        <f t="shared" si="16"/>
        <v>11594.196560777515</v>
      </c>
      <c r="N76" s="173">
        <f t="shared" si="16"/>
        <v>650.11652666250416</v>
      </c>
      <c r="O76" s="173">
        <f t="shared" si="16"/>
        <v>60400.392570369957</v>
      </c>
      <c r="P76" s="173">
        <f t="shared" si="16"/>
        <v>1237.6602519865837</v>
      </c>
      <c r="Q76" s="173">
        <f t="shared" si="16"/>
        <v>9711.8484315901369</v>
      </c>
      <c r="R76" s="173">
        <f t="shared" si="16"/>
        <v>4263.7830834826682</v>
      </c>
      <c r="S76" s="173">
        <f t="shared" si="16"/>
        <v>4248.4123688988602</v>
      </c>
      <c r="T76" s="173">
        <f t="shared" si="16"/>
        <v>39820.852999163806</v>
      </c>
      <c r="U76" s="173">
        <f t="shared" si="16"/>
        <v>14836.889039897171</v>
      </c>
    </row>
    <row r="77" spans="2:21" ht="15.75" thickTop="1" x14ac:dyDescent="0.25"/>
    <row r="78" spans="2:21" x14ac:dyDescent="0.25">
      <c r="B78" s="8" t="s">
        <v>549</v>
      </c>
    </row>
    <row r="79" spans="2:21" x14ac:dyDescent="0.25">
      <c r="B79" s="117" t="s">
        <v>396</v>
      </c>
      <c r="D79" s="1" t="s">
        <v>550</v>
      </c>
    </row>
    <row r="80" spans="2:21" x14ac:dyDescent="0.25">
      <c r="B80" s="117" t="s">
        <v>551</v>
      </c>
      <c r="D80" s="1" t="s">
        <v>552</v>
      </c>
    </row>
    <row r="81" spans="2:21" x14ac:dyDescent="0.25">
      <c r="B81" s="117" t="s">
        <v>553</v>
      </c>
      <c r="D81" s="1" t="s">
        <v>554</v>
      </c>
    </row>
    <row r="82" spans="2:21" x14ac:dyDescent="0.25">
      <c r="B82" s="197"/>
    </row>
    <row r="83" spans="2:21" x14ac:dyDescent="0.25">
      <c r="B83" s="197"/>
      <c r="D83" s="7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</row>
    <row r="84" spans="2:21" x14ac:dyDescent="0.25">
      <c r="B84" s="197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</row>
    <row r="85" spans="2:21" x14ac:dyDescent="0.25">
      <c r="B85" s="197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</row>
    <row r="86" spans="2:21" x14ac:dyDescent="0.25">
      <c r="B86" s="197"/>
      <c r="D86" s="7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</row>
    <row r="87" spans="2:21" x14ac:dyDescent="0.25"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</row>
    <row r="88" spans="2:21" x14ac:dyDescent="0.25">
      <c r="B88" s="7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</row>
    <row r="89" spans="2:21" x14ac:dyDescent="0.25">
      <c r="D89" s="7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</row>
    <row r="90" spans="2:21" x14ac:dyDescent="0.25"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</row>
    <row r="91" spans="2:21" x14ac:dyDescent="0.25"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</row>
    <row r="92" spans="2:21" x14ac:dyDescent="0.25"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</row>
    <row r="93" spans="2:21" x14ac:dyDescent="0.25"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</row>
    <row r="94" spans="2:21" x14ac:dyDescent="0.25"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</row>
    <row r="95" spans="2:21" x14ac:dyDescent="0.25"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</row>
    <row r="97" spans="6:21" x14ac:dyDescent="0.25">
      <c r="F97" s="7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</row>
    <row r="98" spans="6:21" x14ac:dyDescent="0.25">
      <c r="F98" s="7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</row>
    <row r="99" spans="6:21" x14ac:dyDescent="0.25"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</row>
    <row r="100" spans="6:21" x14ac:dyDescent="0.25">
      <c r="F100" s="7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</row>
  </sheetData>
  <mergeCells count="2">
    <mergeCell ref="B6:U6"/>
    <mergeCell ref="B7:U7"/>
  </mergeCells>
  <pageMargins left="0.7" right="0.7" top="0.75" bottom="0.75" header="0.3" footer="0.3"/>
  <pageSetup scale="52" fitToHeight="0" orientation="landscape" r:id="rId1"/>
  <headerFooter>
    <oddHeader>&amp;R&amp;"Arial,Regular"&amp;10Filed: 2025-02-28
EB-2025-0064
Phase 3 Exhibit 7
Tab 3
Schedule 4
Attachment 13
Page &amp;P of 6</oddHeader>
  </headerFooter>
  <rowBreaks count="1" manualBreakCount="1">
    <brk id="55" min="1" max="20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CA68-0269-42F2-B1BA-14F0FDC6B528}">
  <sheetPr>
    <pageSetUpPr fitToPage="1"/>
  </sheetPr>
  <dimension ref="A5:U117"/>
  <sheetViews>
    <sheetView view="pageLayout" topLeftCell="A46" zoomScaleNormal="70" zoomScaleSheetLayoutView="80" workbookViewId="0">
      <selection activeCell="D52" sqref="D52"/>
    </sheetView>
  </sheetViews>
  <sheetFormatPr defaultColWidth="8.85546875" defaultRowHeight="15" x14ac:dyDescent="0.25"/>
  <cols>
    <col min="1" max="1" width="3.7109375" style="1" customWidth="1"/>
    <col min="2" max="2" width="6.425781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47" t="s">
        <v>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spans="1:21" x14ac:dyDescent="0.25">
      <c r="B7" s="247" t="s">
        <v>555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70"/>
      <c r="D9" s="170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B10" s="26" t="s">
        <v>3</v>
      </c>
      <c r="F10" s="26" t="s">
        <v>529</v>
      </c>
      <c r="H10" s="26" t="s">
        <v>400</v>
      </c>
      <c r="I10" s="26" t="s">
        <v>400</v>
      </c>
      <c r="J10" s="26" t="s">
        <v>400</v>
      </c>
      <c r="K10" s="26" t="s">
        <v>400</v>
      </c>
      <c r="L10" s="26" t="s">
        <v>400</v>
      </c>
      <c r="M10" s="26" t="s">
        <v>400</v>
      </c>
      <c r="N10" s="26" t="s">
        <v>400</v>
      </c>
      <c r="O10" s="26" t="s">
        <v>400</v>
      </c>
      <c r="P10" s="26" t="s">
        <v>400</v>
      </c>
      <c r="Q10" s="26" t="s">
        <v>400</v>
      </c>
      <c r="R10" s="26" t="s">
        <v>400</v>
      </c>
      <c r="S10" s="26" t="s">
        <v>400</v>
      </c>
      <c r="T10" s="26" t="s">
        <v>400</v>
      </c>
      <c r="U10" s="26" t="s">
        <v>400</v>
      </c>
    </row>
    <row r="11" spans="1:21" x14ac:dyDescent="0.25">
      <c r="B11" s="171" t="s">
        <v>5</v>
      </c>
      <c r="D11" s="2" t="s">
        <v>6</v>
      </c>
      <c r="F11" s="107" t="s">
        <v>81</v>
      </c>
      <c r="H11" s="107" t="s">
        <v>401</v>
      </c>
      <c r="I11" s="107" t="s">
        <v>402</v>
      </c>
      <c r="J11" s="107" t="s">
        <v>403</v>
      </c>
      <c r="K11" s="107" t="s">
        <v>404</v>
      </c>
      <c r="L11" s="107" t="s">
        <v>405</v>
      </c>
      <c r="M11" s="107" t="s">
        <v>406</v>
      </c>
      <c r="N11" s="107" t="s">
        <v>407</v>
      </c>
      <c r="O11" s="107" t="s">
        <v>408</v>
      </c>
      <c r="P11" s="107" t="s">
        <v>409</v>
      </c>
      <c r="Q11" s="107" t="s">
        <v>410</v>
      </c>
      <c r="R11" s="162" t="s">
        <v>411</v>
      </c>
      <c r="S11" s="107" t="s">
        <v>412</v>
      </c>
      <c r="T11" s="107" t="s">
        <v>413</v>
      </c>
      <c r="U11" s="107" t="s">
        <v>414</v>
      </c>
    </row>
    <row r="12" spans="1:21" x14ac:dyDescent="0.25">
      <c r="F12" s="117" t="s">
        <v>64</v>
      </c>
      <c r="H12" s="117" t="s">
        <v>13</v>
      </c>
      <c r="I12" s="117" t="s">
        <v>14</v>
      </c>
      <c r="J12" s="117" t="s">
        <v>530</v>
      </c>
      <c r="K12" s="117" t="s">
        <v>16</v>
      </c>
      <c r="L12" s="117" t="s">
        <v>531</v>
      </c>
      <c r="M12" s="117" t="s">
        <v>66</v>
      </c>
      <c r="N12" s="117" t="s">
        <v>67</v>
      </c>
      <c r="O12" s="117" t="s">
        <v>68</v>
      </c>
      <c r="P12" s="117" t="s">
        <v>69</v>
      </c>
      <c r="Q12" s="117" t="s">
        <v>70</v>
      </c>
      <c r="R12" s="117" t="s">
        <v>71</v>
      </c>
      <c r="S12" s="117" t="s">
        <v>72</v>
      </c>
      <c r="T12" s="117" t="s">
        <v>73</v>
      </c>
      <c r="U12" s="117" t="s">
        <v>74</v>
      </c>
    </row>
    <row r="13" spans="1:21" x14ac:dyDescent="0.25">
      <c r="D13" s="8" t="s">
        <v>556</v>
      </c>
      <c r="F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x14ac:dyDescent="0.25">
      <c r="F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</row>
    <row r="15" spans="1:21" x14ac:dyDescent="0.25">
      <c r="D15" s="8" t="s">
        <v>338</v>
      </c>
    </row>
    <row r="16" spans="1:21" x14ac:dyDescent="0.25">
      <c r="A16"/>
      <c r="B16" s="172">
        <v>1</v>
      </c>
      <c r="D16" s="9" t="s">
        <v>557</v>
      </c>
      <c r="F16" s="198">
        <f xml:space="preserve"> SUM(H16:U16)</f>
        <v>-7887.1774852340786</v>
      </c>
      <c r="G16" s="199"/>
      <c r="H16" s="198">
        <v>-4285.1420843022688</v>
      </c>
      <c r="I16" s="198">
        <v>-2992.5245464132367</v>
      </c>
      <c r="J16" s="198">
        <v>-260.98232794733002</v>
      </c>
      <c r="K16" s="198">
        <v>0</v>
      </c>
      <c r="L16" s="198">
        <v>0</v>
      </c>
      <c r="M16" s="198">
        <v>0</v>
      </c>
      <c r="N16" s="198">
        <v>0</v>
      </c>
      <c r="O16" s="198">
        <v>0</v>
      </c>
      <c r="P16" s="198">
        <v>0</v>
      </c>
      <c r="Q16" s="198">
        <v>-0.14659420040248738</v>
      </c>
      <c r="R16" s="198">
        <v>0</v>
      </c>
      <c r="S16" s="198">
        <v>-77.346810925653472</v>
      </c>
      <c r="T16" s="198">
        <v>-271.03512144518663</v>
      </c>
      <c r="U16" s="198">
        <v>0</v>
      </c>
    </row>
    <row r="17" spans="1:21" x14ac:dyDescent="0.25">
      <c r="A17"/>
      <c r="B17" s="172">
        <f>MAX(B$16:B16)+1</f>
        <v>2</v>
      </c>
      <c r="D17" s="200" t="s">
        <v>508</v>
      </c>
      <c r="F17" s="198"/>
      <c r="G17" s="199"/>
      <c r="H17" s="201">
        <v>-3886.1811456158757</v>
      </c>
      <c r="I17" s="201">
        <v>-2683.7763645722007</v>
      </c>
      <c r="J17" s="201">
        <v>-235.40859326291957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201">
        <v>-0.14659420040248738</v>
      </c>
      <c r="R17" s="201">
        <v>0</v>
      </c>
      <c r="S17" s="202">
        <v>-77.346810925653472</v>
      </c>
      <c r="T17" s="201">
        <v>-271.03512144518663</v>
      </c>
      <c r="U17" s="198">
        <v>0</v>
      </c>
    </row>
    <row r="18" spans="1:21" x14ac:dyDescent="0.25">
      <c r="A18"/>
      <c r="B18" s="172">
        <f>MAX(B$16:B17)+1</f>
        <v>3</v>
      </c>
      <c r="D18" s="200" t="s">
        <v>558</v>
      </c>
      <c r="F18" s="198"/>
      <c r="G18" s="199"/>
      <c r="H18" s="201">
        <v>-398.96093868639309</v>
      </c>
      <c r="I18" s="201">
        <v>-308.74818184103606</v>
      </c>
      <c r="J18" s="201">
        <v>-25.573734684410454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201">
        <v>0</v>
      </c>
      <c r="R18" s="201">
        <v>0</v>
      </c>
      <c r="S18" s="202">
        <v>0</v>
      </c>
      <c r="T18" s="201">
        <v>0</v>
      </c>
      <c r="U18" s="198">
        <v>0</v>
      </c>
    </row>
    <row r="19" spans="1:21" x14ac:dyDescent="0.25">
      <c r="A19"/>
      <c r="B19" s="172">
        <f>MAX(B$16:B18)+1</f>
        <v>4</v>
      </c>
      <c r="D19" s="9" t="s">
        <v>345</v>
      </c>
      <c r="F19" s="198">
        <f t="shared" ref="F19:F22" si="0" xml:space="preserve"> SUM(H19:U19)</f>
        <v>-7449.4151202177372</v>
      </c>
      <c r="G19" s="199"/>
      <c r="H19" s="198">
        <v>-3620.9950740523836</v>
      </c>
      <c r="I19" s="198">
        <v>-2394.6669126446614</v>
      </c>
      <c r="J19" s="198">
        <v>-842.68038237532664</v>
      </c>
      <c r="K19" s="198">
        <v>-18.602312048532479</v>
      </c>
      <c r="L19" s="198">
        <v>-0.37531710553615483</v>
      </c>
      <c r="M19" s="198">
        <v>0</v>
      </c>
      <c r="N19" s="198">
        <v>0</v>
      </c>
      <c r="O19" s="198">
        <v>-6.7554410069255573</v>
      </c>
      <c r="P19" s="198">
        <v>0</v>
      </c>
      <c r="Q19" s="198">
        <v>-141.16195288111018</v>
      </c>
      <c r="R19" s="198">
        <v>-25.830429478712418</v>
      </c>
      <c r="S19" s="198">
        <v>-10.650498049779536</v>
      </c>
      <c r="T19" s="198">
        <v>-386.51733320883631</v>
      </c>
      <c r="U19" s="198">
        <v>-1.1794673659338488</v>
      </c>
    </row>
    <row r="20" spans="1:21" x14ac:dyDescent="0.25">
      <c r="A20"/>
      <c r="B20" s="172">
        <f>MAX(B$16:B19)+1</f>
        <v>5</v>
      </c>
      <c r="D20" s="200" t="s">
        <v>508</v>
      </c>
      <c r="F20" s="198"/>
      <c r="G20" s="199"/>
      <c r="H20" s="201">
        <v>-2718.1355053788357</v>
      </c>
      <c r="I20" s="201">
        <v>-1645.1472681018677</v>
      </c>
      <c r="J20" s="201">
        <v>-586.8270908774457</v>
      </c>
      <c r="K20" s="202">
        <v>0</v>
      </c>
      <c r="L20" s="202">
        <v>0</v>
      </c>
      <c r="M20" s="198">
        <v>0</v>
      </c>
      <c r="N20" s="198">
        <v>0</v>
      </c>
      <c r="O20" s="201">
        <v>0</v>
      </c>
      <c r="P20" s="198">
        <v>0</v>
      </c>
      <c r="Q20" s="201">
        <v>-82.488411434968569</v>
      </c>
      <c r="R20" s="201">
        <v>-17.299113055436624</v>
      </c>
      <c r="S20" s="202">
        <v>-10.650498049779536</v>
      </c>
      <c r="T20" s="201">
        <v>-386.09101457218947</v>
      </c>
      <c r="U20" s="202">
        <v>0</v>
      </c>
    </row>
    <row r="21" spans="1:21" x14ac:dyDescent="0.25">
      <c r="A21"/>
      <c r="B21" s="172">
        <f>MAX(B$16:B20)+1</f>
        <v>6</v>
      </c>
      <c r="D21" s="200" t="s">
        <v>558</v>
      </c>
      <c r="F21" s="198"/>
      <c r="G21" s="199"/>
      <c r="H21" s="201">
        <v>-902.85956867354798</v>
      </c>
      <c r="I21" s="201">
        <v>-749.5196445427938</v>
      </c>
      <c r="J21" s="201">
        <v>-255.85329149788089</v>
      </c>
      <c r="K21" s="202">
        <v>-18.602312048532479</v>
      </c>
      <c r="L21" s="202">
        <v>-0.37531710553615483</v>
      </c>
      <c r="M21" s="198">
        <v>0</v>
      </c>
      <c r="N21" s="198">
        <v>0</v>
      </c>
      <c r="O21" s="201">
        <v>-6.7554410069255573</v>
      </c>
      <c r="P21" s="198">
        <v>0</v>
      </c>
      <c r="Q21" s="201">
        <v>-58.67354144614162</v>
      </c>
      <c r="R21" s="201">
        <v>-8.5313164232757934</v>
      </c>
      <c r="S21" s="202">
        <v>0</v>
      </c>
      <c r="T21" s="201">
        <v>-0.42631863664683767</v>
      </c>
      <c r="U21" s="202">
        <v>-1.1794673659338488</v>
      </c>
    </row>
    <row r="22" spans="1:21" x14ac:dyDescent="0.25">
      <c r="A22"/>
      <c r="B22" s="172">
        <f>MAX(B$16:B21)+1</f>
        <v>7</v>
      </c>
      <c r="D22" s="9" t="s">
        <v>219</v>
      </c>
      <c r="F22" s="198">
        <f t="shared" si="0"/>
        <v>15491.67328816603</v>
      </c>
      <c r="G22" s="199"/>
      <c r="H22" s="198">
        <v>10178.048715764935</v>
      </c>
      <c r="I22" s="198">
        <v>4839.159017920274</v>
      </c>
      <c r="J22" s="198">
        <v>267.39356577769217</v>
      </c>
      <c r="K22" s="198">
        <v>0</v>
      </c>
      <c r="L22" s="198">
        <v>0</v>
      </c>
      <c r="M22" s="203">
        <v>0</v>
      </c>
      <c r="N22" s="198">
        <v>0</v>
      </c>
      <c r="O22" s="198">
        <v>0</v>
      </c>
      <c r="P22" s="198">
        <v>0</v>
      </c>
      <c r="Q22" s="198">
        <v>15.871500627683217</v>
      </c>
      <c r="R22" s="198">
        <v>7.723432700644584</v>
      </c>
      <c r="S22" s="198">
        <v>0</v>
      </c>
      <c r="T22" s="198">
        <v>183.47705537480041</v>
      </c>
      <c r="U22" s="198">
        <v>0</v>
      </c>
    </row>
    <row r="23" spans="1:21" x14ac:dyDescent="0.25">
      <c r="A23"/>
      <c r="B23" s="172">
        <f>MAX(B$16:B22)+1</f>
        <v>8</v>
      </c>
      <c r="D23" s="200" t="s">
        <v>508</v>
      </c>
      <c r="F23" s="198"/>
      <c r="G23" s="199"/>
      <c r="H23" s="204">
        <v>1881.5669341663111</v>
      </c>
      <c r="I23" s="204">
        <v>729.81660488840714</v>
      </c>
      <c r="J23" s="204">
        <v>66.238220477231778</v>
      </c>
      <c r="K23" s="198">
        <v>0</v>
      </c>
      <c r="L23" s="198">
        <v>0</v>
      </c>
      <c r="M23" s="203">
        <v>0</v>
      </c>
      <c r="N23" s="198">
        <v>0</v>
      </c>
      <c r="O23" s="198">
        <v>0</v>
      </c>
      <c r="P23" s="198">
        <v>0</v>
      </c>
      <c r="Q23" s="204">
        <v>6.7021846288142282</v>
      </c>
      <c r="R23" s="204">
        <v>0.57506119692609015</v>
      </c>
      <c r="S23" s="198">
        <v>0</v>
      </c>
      <c r="T23" s="204">
        <v>164.89463701344343</v>
      </c>
      <c r="U23" s="198">
        <v>0</v>
      </c>
    </row>
    <row r="24" spans="1:21" x14ac:dyDescent="0.25">
      <c r="A24"/>
      <c r="B24" s="172">
        <f>MAX(B$16:B23)+1</f>
        <v>9</v>
      </c>
      <c r="D24" s="200" t="s">
        <v>558</v>
      </c>
      <c r="F24" s="198"/>
      <c r="G24" s="199"/>
      <c r="H24" s="204">
        <v>8296.4817815986244</v>
      </c>
      <c r="I24" s="204">
        <v>4109.3424130318672</v>
      </c>
      <c r="J24" s="204">
        <v>201.1553453004604</v>
      </c>
      <c r="K24" s="198">
        <v>0</v>
      </c>
      <c r="L24" s="198">
        <v>0</v>
      </c>
      <c r="M24" s="203">
        <v>0</v>
      </c>
      <c r="N24" s="198">
        <v>0</v>
      </c>
      <c r="O24" s="198">
        <v>0</v>
      </c>
      <c r="P24" s="198">
        <v>0</v>
      </c>
      <c r="Q24" s="204">
        <v>9.1693159988689885</v>
      </c>
      <c r="R24" s="204">
        <v>7.1483715037184936</v>
      </c>
      <c r="S24" s="198">
        <v>0</v>
      </c>
      <c r="T24" s="204">
        <v>18.582418361356979</v>
      </c>
      <c r="U24" s="198">
        <v>0</v>
      </c>
    </row>
    <row r="25" spans="1:21" x14ac:dyDescent="0.25">
      <c r="A25"/>
      <c r="B25" s="172">
        <f>MAX(B$16:B24)+1</f>
        <v>10</v>
      </c>
      <c r="D25" s="1" t="s">
        <v>351</v>
      </c>
      <c r="F25" s="205">
        <f>SUM(F22,F19,F16)</f>
        <v>155.08068271421416</v>
      </c>
      <c r="G25" s="199"/>
      <c r="H25" s="206">
        <f t="shared" ref="H25:U25" si="1">SUM(H22,H19,H16)</f>
        <v>2271.9115574102825</v>
      </c>
      <c r="I25" s="206">
        <f t="shared" si="1"/>
        <v>-548.03244113762412</v>
      </c>
      <c r="J25" s="206">
        <f t="shared" si="1"/>
        <v>-836.26914454496455</v>
      </c>
      <c r="K25" s="205">
        <f t="shared" si="1"/>
        <v>-18.602312048532479</v>
      </c>
      <c r="L25" s="205">
        <f t="shared" si="1"/>
        <v>-0.37531710553615483</v>
      </c>
      <c r="M25" s="205">
        <f t="shared" si="1"/>
        <v>0</v>
      </c>
      <c r="N25" s="205">
        <f t="shared" si="1"/>
        <v>0</v>
      </c>
      <c r="O25" s="205">
        <f t="shared" si="1"/>
        <v>-6.7554410069255573</v>
      </c>
      <c r="P25" s="205">
        <f t="shared" si="1"/>
        <v>0</v>
      </c>
      <c r="Q25" s="206">
        <f t="shared" si="1"/>
        <v>-125.43704645382945</v>
      </c>
      <c r="R25" s="206">
        <f t="shared" si="1"/>
        <v>-18.106996778067835</v>
      </c>
      <c r="S25" s="206">
        <f t="shared" si="1"/>
        <v>-87.997308975433015</v>
      </c>
      <c r="T25" s="206">
        <f t="shared" si="1"/>
        <v>-474.07539927922255</v>
      </c>
      <c r="U25" s="206">
        <f t="shared" si="1"/>
        <v>-1.1794673659338488</v>
      </c>
    </row>
    <row r="26" spans="1:21" x14ac:dyDescent="0.25">
      <c r="A26"/>
      <c r="B26"/>
      <c r="F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x14ac:dyDescent="0.25">
      <c r="A27"/>
      <c r="B27"/>
      <c r="D27" s="8" t="s">
        <v>352</v>
      </c>
      <c r="F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x14ac:dyDescent="0.25">
      <c r="A28"/>
      <c r="B28" s="172">
        <f>MAX(B$16:B27)+1</f>
        <v>11</v>
      </c>
      <c r="D28" s="9" t="s">
        <v>353</v>
      </c>
      <c r="F28" s="198">
        <f xml:space="preserve"> SUM(H28:U28)</f>
        <v>96004.225333664726</v>
      </c>
      <c r="G28" s="199"/>
      <c r="H28" s="198">
        <v>48267.760230860964</v>
      </c>
      <c r="I28" s="198">
        <v>34137.207483275284</v>
      </c>
      <c r="J28" s="198">
        <v>7026.3124852552328</v>
      </c>
      <c r="K28" s="207">
        <v>4007.3578697001344</v>
      </c>
      <c r="L28" s="198">
        <v>0</v>
      </c>
      <c r="M28" s="198">
        <v>0</v>
      </c>
      <c r="N28" s="198">
        <v>0</v>
      </c>
      <c r="O28" s="198">
        <v>0</v>
      </c>
      <c r="P28" s="198">
        <v>0</v>
      </c>
      <c r="Q28" s="198">
        <v>1.3226297312746826</v>
      </c>
      <c r="R28" s="198">
        <v>0</v>
      </c>
      <c r="S28" s="207">
        <v>820.93049356814561</v>
      </c>
      <c r="T28" s="198">
        <v>724.34212019689562</v>
      </c>
      <c r="U28" s="207">
        <v>1018.9920210768026</v>
      </c>
    </row>
    <row r="29" spans="1:21" x14ac:dyDescent="0.25">
      <c r="A29"/>
      <c r="B29" s="172">
        <f>MAX(B$16:B28)+1</f>
        <v>12</v>
      </c>
      <c r="D29" s="200" t="s">
        <v>508</v>
      </c>
      <c r="F29" s="198"/>
      <c r="G29" s="199"/>
      <c r="H29" s="202">
        <v>9002.1041731710848</v>
      </c>
      <c r="I29" s="202">
        <v>6029.4514803350621</v>
      </c>
      <c r="J29" s="202">
        <v>529.68971876385433</v>
      </c>
      <c r="K29" s="208">
        <v>0</v>
      </c>
      <c r="L29" s="198">
        <v>0</v>
      </c>
      <c r="M29" s="198">
        <v>0</v>
      </c>
      <c r="N29" s="198">
        <v>0</v>
      </c>
      <c r="O29" s="198">
        <v>0</v>
      </c>
      <c r="P29" s="198">
        <v>0</v>
      </c>
      <c r="Q29" s="202">
        <v>0.29285283371185322</v>
      </c>
      <c r="R29" s="202">
        <v>0</v>
      </c>
      <c r="S29" s="208">
        <v>221.94635867928221</v>
      </c>
      <c r="T29" s="202">
        <v>541.44981952036687</v>
      </c>
      <c r="U29" s="208">
        <v>0</v>
      </c>
    </row>
    <row r="30" spans="1:21" x14ac:dyDescent="0.25">
      <c r="A30"/>
      <c r="B30" s="172">
        <f>MAX(B$16:B29)+1</f>
        <v>13</v>
      </c>
      <c r="D30" s="200" t="s">
        <v>558</v>
      </c>
      <c r="F30" s="198"/>
      <c r="G30" s="199"/>
      <c r="H30" s="202">
        <v>39265.656057689877</v>
      </c>
      <c r="I30" s="202">
        <v>28107.756002940219</v>
      </c>
      <c r="J30" s="202">
        <v>6496.6227664913786</v>
      </c>
      <c r="K30" s="208">
        <v>4007.3578697001344</v>
      </c>
      <c r="L30" s="198">
        <v>0</v>
      </c>
      <c r="M30" s="198">
        <v>0</v>
      </c>
      <c r="N30" s="198">
        <v>0</v>
      </c>
      <c r="O30" s="198">
        <v>0</v>
      </c>
      <c r="P30" s="198">
        <v>0</v>
      </c>
      <c r="Q30" s="202">
        <v>1.0297768975628294</v>
      </c>
      <c r="R30" s="202">
        <v>0</v>
      </c>
      <c r="S30" s="208">
        <v>598.98413488886342</v>
      </c>
      <c r="T30" s="202">
        <v>182.89230067652872</v>
      </c>
      <c r="U30" s="208">
        <v>1018.9920210768026</v>
      </c>
    </row>
    <row r="31" spans="1:21" x14ac:dyDescent="0.25">
      <c r="A31"/>
      <c r="B31" s="172">
        <f>MAX(B$16:B30)+1</f>
        <v>14</v>
      </c>
      <c r="D31" s="9" t="s">
        <v>354</v>
      </c>
      <c r="F31" s="198">
        <f t="shared" ref="F31:F34" si="2" xml:space="preserve"> SUM(H31:U31)</f>
        <v>64332.828920156942</v>
      </c>
      <c r="G31" s="199"/>
      <c r="H31" s="198">
        <v>33707.322690848872</v>
      </c>
      <c r="I31" s="198">
        <v>23572.026932990149</v>
      </c>
      <c r="J31" s="198">
        <v>3574.6760043435424</v>
      </c>
      <c r="K31" s="207">
        <v>1408.0827735071759</v>
      </c>
      <c r="L31" s="198">
        <v>0</v>
      </c>
      <c r="M31" s="198">
        <v>0</v>
      </c>
      <c r="N31" s="198">
        <v>0</v>
      </c>
      <c r="O31" s="198">
        <v>0</v>
      </c>
      <c r="P31" s="198">
        <v>0</v>
      </c>
      <c r="Q31" s="198">
        <v>295.4642840121071</v>
      </c>
      <c r="R31" s="198">
        <v>0</v>
      </c>
      <c r="S31" s="207">
        <v>562.43338102759117</v>
      </c>
      <c r="T31" s="198">
        <v>679.78852631637744</v>
      </c>
      <c r="U31" s="207">
        <v>533.0343271111243</v>
      </c>
    </row>
    <row r="32" spans="1:21" x14ac:dyDescent="0.25">
      <c r="A32"/>
      <c r="B32" s="172">
        <f>MAX(B$16:B31)+1</f>
        <v>15</v>
      </c>
      <c r="D32" s="200" t="s">
        <v>508</v>
      </c>
      <c r="F32" s="198"/>
      <c r="G32" s="199"/>
      <c r="H32" s="202">
        <v>6267.1347077828068</v>
      </c>
      <c r="I32" s="202">
        <v>4596.2821004628713</v>
      </c>
      <c r="J32" s="202">
        <v>438.31564736219639</v>
      </c>
      <c r="K32" s="20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0</v>
      </c>
      <c r="Q32" s="202">
        <v>51.541655852157334</v>
      </c>
      <c r="R32" s="202">
        <v>0</v>
      </c>
      <c r="S32" s="208">
        <v>159.51739664929892</v>
      </c>
      <c r="T32" s="202">
        <v>571.82414260240273</v>
      </c>
      <c r="U32" s="208">
        <v>0</v>
      </c>
    </row>
    <row r="33" spans="1:21" x14ac:dyDescent="0.25">
      <c r="A33"/>
      <c r="B33" s="172">
        <f>MAX(B$16:B32)+1</f>
        <v>16</v>
      </c>
      <c r="D33" s="200" t="s">
        <v>558</v>
      </c>
      <c r="F33" s="198"/>
      <c r="G33" s="199"/>
      <c r="H33" s="202">
        <v>27440.187983066062</v>
      </c>
      <c r="I33" s="202">
        <v>18975.744832527278</v>
      </c>
      <c r="J33" s="202">
        <v>3136.3603569813458</v>
      </c>
      <c r="K33" s="208">
        <v>1408.0827735071759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202">
        <v>243.9226281599498</v>
      </c>
      <c r="R33" s="202">
        <v>0</v>
      </c>
      <c r="S33" s="208">
        <v>402.91598437829231</v>
      </c>
      <c r="T33" s="202">
        <v>107.96438371397471</v>
      </c>
      <c r="U33" s="208">
        <v>533.0343271111243</v>
      </c>
    </row>
    <row r="34" spans="1:21" x14ac:dyDescent="0.25">
      <c r="A34"/>
      <c r="B34" s="172">
        <f>MAX(B$16:B33)+1</f>
        <v>17</v>
      </c>
      <c r="D34" s="9" t="s">
        <v>357</v>
      </c>
      <c r="F34" s="198">
        <f t="shared" si="2"/>
        <v>5308.9047388780527</v>
      </c>
      <c r="G34" s="199"/>
      <c r="H34" s="198">
        <v>2868.9703650302736</v>
      </c>
      <c r="I34" s="198">
        <v>2017.8154492486092</v>
      </c>
      <c r="J34" s="198">
        <v>117.94502876303407</v>
      </c>
      <c r="K34" s="198">
        <v>133.37000812253069</v>
      </c>
      <c r="L34" s="198">
        <v>1.2137004413002555</v>
      </c>
      <c r="M34" s="198">
        <v>14.134857380232466</v>
      </c>
      <c r="N34" s="198">
        <v>0.88840039449626063</v>
      </c>
      <c r="O34" s="198">
        <v>75.190035005885704</v>
      </c>
      <c r="P34" s="198">
        <v>0.96553814959623618</v>
      </c>
      <c r="Q34" s="198">
        <v>10.946717098910932</v>
      </c>
      <c r="R34" s="198">
        <v>0.84003097126946724</v>
      </c>
      <c r="S34" s="207">
        <v>12.975969988359337</v>
      </c>
      <c r="T34" s="198">
        <v>18.531102426915417</v>
      </c>
      <c r="U34" s="198">
        <v>35.117535856639627</v>
      </c>
    </row>
    <row r="35" spans="1:21" x14ac:dyDescent="0.25">
      <c r="A35"/>
      <c r="B35" s="172">
        <f>MAX(B$16:B34)+1</f>
        <v>18</v>
      </c>
      <c r="D35" s="200" t="s">
        <v>508</v>
      </c>
      <c r="F35" s="198"/>
      <c r="G35" s="199"/>
      <c r="H35" s="202">
        <v>531.18040544722521</v>
      </c>
      <c r="I35" s="202">
        <v>348.19243030594123</v>
      </c>
      <c r="J35" s="202">
        <v>13.141453101011562</v>
      </c>
      <c r="K35" s="202">
        <v>0</v>
      </c>
      <c r="L35" s="202">
        <v>0</v>
      </c>
      <c r="M35" s="202">
        <v>14.134857380232466</v>
      </c>
      <c r="N35" s="202">
        <v>0.88840039449626063</v>
      </c>
      <c r="O35" s="202">
        <v>14.489002855242063</v>
      </c>
      <c r="P35" s="202">
        <v>0.96553814959623618</v>
      </c>
      <c r="Q35" s="202">
        <v>1.2889121508145027</v>
      </c>
      <c r="R35" s="202">
        <v>0.13048027851073338</v>
      </c>
      <c r="S35" s="208">
        <v>4.1339202011272089</v>
      </c>
      <c r="T35" s="202">
        <v>12.134915037783557</v>
      </c>
      <c r="U35" s="202">
        <v>0</v>
      </c>
    </row>
    <row r="36" spans="1:21" x14ac:dyDescent="0.25">
      <c r="A36"/>
      <c r="B36" s="172">
        <f>MAX(B$16:B35)+1</f>
        <v>19</v>
      </c>
      <c r="D36" s="200" t="s">
        <v>558</v>
      </c>
      <c r="F36" s="198"/>
      <c r="G36" s="199"/>
      <c r="H36" s="202">
        <v>2337.7899595830481</v>
      </c>
      <c r="I36" s="202">
        <v>1669.6230189426678</v>
      </c>
      <c r="J36" s="202">
        <v>104.80357566202251</v>
      </c>
      <c r="K36" s="202">
        <v>133.37000812253069</v>
      </c>
      <c r="L36" s="202">
        <v>1.2137004413002555</v>
      </c>
      <c r="M36" s="202">
        <v>0</v>
      </c>
      <c r="N36" s="202">
        <v>0</v>
      </c>
      <c r="O36" s="202">
        <v>60.701032150643634</v>
      </c>
      <c r="P36" s="202">
        <v>0</v>
      </c>
      <c r="Q36" s="202">
        <v>9.6578049480964303</v>
      </c>
      <c r="R36" s="202">
        <v>0.70955069275873384</v>
      </c>
      <c r="S36" s="208">
        <v>8.8420497872321278</v>
      </c>
      <c r="T36" s="202">
        <v>6.3961873891318586</v>
      </c>
      <c r="U36" s="202">
        <v>35.117535856639627</v>
      </c>
    </row>
    <row r="37" spans="1:21" x14ac:dyDescent="0.25">
      <c r="A37"/>
      <c r="B37" s="172">
        <f>MAX(B$16:B36)+1</f>
        <v>20</v>
      </c>
      <c r="D37" s="1" t="s">
        <v>361</v>
      </c>
      <c r="F37" s="206">
        <f t="shared" ref="F37:U37" si="3">SUM(F28,F31,F34)</f>
        <v>165645.95899269971</v>
      </c>
      <c r="G37" s="199"/>
      <c r="H37" s="206">
        <f t="shared" si="3"/>
        <v>84844.053286740105</v>
      </c>
      <c r="I37" s="206">
        <f t="shared" si="3"/>
        <v>59727.04986551404</v>
      </c>
      <c r="J37" s="206">
        <f t="shared" si="3"/>
        <v>10718.933518361808</v>
      </c>
      <c r="K37" s="206">
        <f t="shared" si="3"/>
        <v>5548.8106513298408</v>
      </c>
      <c r="L37" s="206">
        <f t="shared" si="3"/>
        <v>1.2137004413002555</v>
      </c>
      <c r="M37" s="206">
        <f t="shared" si="3"/>
        <v>14.134857380232466</v>
      </c>
      <c r="N37" s="206">
        <f t="shared" si="3"/>
        <v>0.88840039449626063</v>
      </c>
      <c r="O37" s="206">
        <f t="shared" si="3"/>
        <v>75.190035005885704</v>
      </c>
      <c r="P37" s="206">
        <f t="shared" si="3"/>
        <v>0.96553814959623618</v>
      </c>
      <c r="Q37" s="206">
        <f t="shared" si="3"/>
        <v>307.73363084229271</v>
      </c>
      <c r="R37" s="206">
        <f t="shared" si="3"/>
        <v>0.84003097126946724</v>
      </c>
      <c r="S37" s="206">
        <f t="shared" si="3"/>
        <v>1396.3398445840962</v>
      </c>
      <c r="T37" s="206">
        <f t="shared" si="3"/>
        <v>1422.6617489401883</v>
      </c>
      <c r="U37" s="206">
        <f t="shared" si="3"/>
        <v>1587.1438840445667</v>
      </c>
    </row>
    <row r="38" spans="1:21" x14ac:dyDescent="0.25">
      <c r="A38"/>
      <c r="B38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5">
      <c r="A39"/>
      <c r="B39"/>
      <c r="D39" s="8" t="s">
        <v>362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5">
      <c r="A40"/>
      <c r="B40" s="172">
        <f>MAX(B$16:B39)+1</f>
        <v>21</v>
      </c>
      <c r="D40" s="9" t="s">
        <v>363</v>
      </c>
      <c r="F40" s="198">
        <f xml:space="preserve"> SUM(H40:U40)</f>
        <v>8206.5708219039116</v>
      </c>
      <c r="G40" s="199"/>
      <c r="H40" s="198">
        <v>3578.5006595537034</v>
      </c>
      <c r="I40" s="198">
        <v>2202.9824300088753</v>
      </c>
      <c r="J40" s="198">
        <v>586.44876516602994</v>
      </c>
      <c r="K40" s="198">
        <v>821.53855438277685</v>
      </c>
      <c r="L40" s="198">
        <v>0</v>
      </c>
      <c r="M40" s="198">
        <v>0</v>
      </c>
      <c r="N40" s="198">
        <v>0</v>
      </c>
      <c r="O40" s="198">
        <v>509.24468848394588</v>
      </c>
      <c r="P40" s="198">
        <v>0</v>
      </c>
      <c r="Q40" s="198">
        <v>3.0741748291562008</v>
      </c>
      <c r="R40" s="198">
        <v>1.7197337847930125E-2</v>
      </c>
      <c r="S40" s="198">
        <v>10.04071377420588</v>
      </c>
      <c r="T40" s="198">
        <v>114.06366357979067</v>
      </c>
      <c r="U40" s="198">
        <v>380.65997478757924</v>
      </c>
    </row>
    <row r="41" spans="1:21" x14ac:dyDescent="0.25">
      <c r="A41"/>
      <c r="B41" s="172">
        <f>MAX(B$16:B40)+1</f>
        <v>22</v>
      </c>
      <c r="D41" s="200" t="s">
        <v>508</v>
      </c>
      <c r="F41" s="198"/>
      <c r="G41" s="199"/>
      <c r="H41" s="202">
        <v>561.05978716691493</v>
      </c>
      <c r="I41" s="202">
        <v>361.70314326916213</v>
      </c>
      <c r="J41" s="202">
        <v>52.911113851571905</v>
      </c>
      <c r="K41" s="202">
        <v>0</v>
      </c>
      <c r="L41" s="198">
        <v>0</v>
      </c>
      <c r="M41" s="198">
        <v>0</v>
      </c>
      <c r="N41" s="198">
        <v>0</v>
      </c>
      <c r="O41" s="201">
        <v>0</v>
      </c>
      <c r="P41" s="198">
        <v>0</v>
      </c>
      <c r="Q41" s="202">
        <v>0</v>
      </c>
      <c r="R41" s="202">
        <v>1.7197337847930125E-2</v>
      </c>
      <c r="S41" s="202">
        <v>10.04071377420588</v>
      </c>
      <c r="T41" s="202">
        <v>41.664932934869292</v>
      </c>
      <c r="U41" s="202">
        <v>0</v>
      </c>
    </row>
    <row r="42" spans="1:21" x14ac:dyDescent="0.25">
      <c r="A42"/>
      <c r="B42" s="172">
        <f>MAX(B$16:B41)+1</f>
        <v>23</v>
      </c>
      <c r="D42" s="200" t="s">
        <v>558</v>
      </c>
      <c r="F42" s="198"/>
      <c r="G42" s="199"/>
      <c r="H42" s="202">
        <v>3017.4408723867887</v>
      </c>
      <c r="I42" s="202">
        <v>1841.2792867397131</v>
      </c>
      <c r="J42" s="202">
        <v>533.537651314458</v>
      </c>
      <c r="K42" s="202">
        <v>821.53855438277685</v>
      </c>
      <c r="L42" s="198">
        <v>0</v>
      </c>
      <c r="M42" s="198">
        <v>0</v>
      </c>
      <c r="N42" s="198">
        <v>0</v>
      </c>
      <c r="O42" s="201">
        <v>509.24468848394588</v>
      </c>
      <c r="P42" s="198">
        <v>0</v>
      </c>
      <c r="Q42" s="202">
        <v>3.0741748291562008</v>
      </c>
      <c r="R42" s="202">
        <v>0</v>
      </c>
      <c r="S42" s="202">
        <v>0</v>
      </c>
      <c r="T42" s="202">
        <v>72.398730644921372</v>
      </c>
      <c r="U42" s="202">
        <v>380.65997478757924</v>
      </c>
    </row>
    <row r="43" spans="1:21" x14ac:dyDescent="0.25">
      <c r="A43"/>
      <c r="B43" s="172">
        <f>MAX(B$16:B42)+1</f>
        <v>24</v>
      </c>
      <c r="D43" s="9" t="s">
        <v>365</v>
      </c>
      <c r="F43" s="198">
        <f t="shared" ref="F43:F55" si="4" xml:space="preserve"> SUM(H43:U43)</f>
        <v>421.80649022210747</v>
      </c>
      <c r="G43" s="199"/>
      <c r="H43" s="198">
        <v>194.36421749503867</v>
      </c>
      <c r="I43" s="198">
        <v>121.15856798084731</v>
      </c>
      <c r="J43" s="198">
        <v>28.250043448684167</v>
      </c>
      <c r="K43" s="198">
        <v>32.734048369438284</v>
      </c>
      <c r="L43" s="198">
        <v>0</v>
      </c>
      <c r="M43" s="198">
        <v>0</v>
      </c>
      <c r="N43" s="198">
        <v>0</v>
      </c>
      <c r="O43" s="198">
        <v>20.290758328727421</v>
      </c>
      <c r="P43" s="198">
        <v>0</v>
      </c>
      <c r="Q43" s="198">
        <v>0.12248991482732341</v>
      </c>
      <c r="R43" s="198">
        <v>2.2723463734382107E-3</v>
      </c>
      <c r="S43" s="198">
        <v>1.326715782018201</v>
      </c>
      <c r="T43" s="198">
        <v>8.3900518328870533</v>
      </c>
      <c r="U43" s="198">
        <v>15.167324723265605</v>
      </c>
    </row>
    <row r="44" spans="1:21" x14ac:dyDescent="0.25">
      <c r="A44"/>
      <c r="B44" s="172">
        <f>MAX(B$16:B43)+1</f>
        <v>25</v>
      </c>
      <c r="D44" s="200" t="s">
        <v>508</v>
      </c>
      <c r="F44" s="198"/>
      <c r="G44" s="199"/>
      <c r="H44" s="202">
        <v>74.134856448389399</v>
      </c>
      <c r="I44" s="202">
        <v>47.793142935073988</v>
      </c>
      <c r="J44" s="202">
        <v>6.9913366090942324</v>
      </c>
      <c r="K44" s="202">
        <v>0</v>
      </c>
      <c r="L44" s="198">
        <v>0</v>
      </c>
      <c r="M44" s="198">
        <v>0</v>
      </c>
      <c r="N44" s="198">
        <v>0</v>
      </c>
      <c r="O44" s="201">
        <v>0</v>
      </c>
      <c r="P44" s="198">
        <v>0</v>
      </c>
      <c r="Q44" s="202">
        <v>0</v>
      </c>
      <c r="R44" s="202">
        <v>2.2723463734382107E-3</v>
      </c>
      <c r="S44" s="202">
        <v>1.326715782018201</v>
      </c>
      <c r="T44" s="202">
        <v>5.5053380989134828</v>
      </c>
      <c r="U44" s="202">
        <v>0</v>
      </c>
    </row>
    <row r="45" spans="1:21" x14ac:dyDescent="0.25">
      <c r="A45"/>
      <c r="B45" s="172">
        <f>MAX(B$16:B44)+1</f>
        <v>26</v>
      </c>
      <c r="D45" s="200" t="s">
        <v>558</v>
      </c>
      <c r="F45" s="198"/>
      <c r="G45" s="199"/>
      <c r="H45" s="202">
        <v>120.22936104664927</v>
      </c>
      <c r="I45" s="202">
        <v>73.365425045773321</v>
      </c>
      <c r="J45" s="202">
        <v>21.258706839589934</v>
      </c>
      <c r="K45" s="202">
        <v>32.734048369438284</v>
      </c>
      <c r="L45" s="198">
        <v>0</v>
      </c>
      <c r="M45" s="198">
        <v>0</v>
      </c>
      <c r="N45" s="198">
        <v>0</v>
      </c>
      <c r="O45" s="201">
        <v>20.290758328727421</v>
      </c>
      <c r="P45" s="198">
        <v>0</v>
      </c>
      <c r="Q45" s="202">
        <v>0.12248991482732341</v>
      </c>
      <c r="R45" s="202">
        <v>0</v>
      </c>
      <c r="S45" s="202">
        <v>0</v>
      </c>
      <c r="T45" s="202">
        <v>2.8847137339735709</v>
      </c>
      <c r="U45" s="202">
        <v>15.167324723265605</v>
      </c>
    </row>
    <row r="46" spans="1:21" x14ac:dyDescent="0.25">
      <c r="A46"/>
      <c r="B46" s="172">
        <f>MAX(B$16:B45)+1</f>
        <v>27</v>
      </c>
      <c r="D46" s="9" t="s">
        <v>367</v>
      </c>
      <c r="F46" s="198">
        <f t="shared" si="4"/>
        <v>22382.381222191652</v>
      </c>
      <c r="G46" s="199"/>
      <c r="H46" s="198">
        <v>10192.142014292509</v>
      </c>
      <c r="I46" s="198">
        <v>7129.7410895819576</v>
      </c>
      <c r="J46" s="198">
        <v>1806.8927603245952</v>
      </c>
      <c r="K46" s="198">
        <v>1726.6450878816302</v>
      </c>
      <c r="L46" s="198">
        <v>0</v>
      </c>
      <c r="M46" s="198">
        <v>0</v>
      </c>
      <c r="N46" s="198">
        <v>0</v>
      </c>
      <c r="O46" s="198">
        <v>933.34547471394217</v>
      </c>
      <c r="P46" s="198">
        <v>0</v>
      </c>
      <c r="Q46" s="198">
        <v>0.13156577662229255</v>
      </c>
      <c r="R46" s="198">
        <v>1.8197505360445634</v>
      </c>
      <c r="S46" s="198">
        <v>58.395028858677691</v>
      </c>
      <c r="T46" s="198">
        <v>288.81011575663911</v>
      </c>
      <c r="U46" s="198">
        <v>244.45833446903978</v>
      </c>
    </row>
    <row r="47" spans="1:21" x14ac:dyDescent="0.25">
      <c r="A47"/>
      <c r="B47" s="172">
        <f>MAX(B$16:B46)+1</f>
        <v>28</v>
      </c>
      <c r="D47" s="200" t="s">
        <v>508</v>
      </c>
      <c r="F47" s="198"/>
      <c r="G47" s="199"/>
      <c r="H47" s="202">
        <v>3263.0252390245832</v>
      </c>
      <c r="I47" s="202">
        <v>2103.6019912984393</v>
      </c>
      <c r="J47" s="202">
        <v>307.72175064333919</v>
      </c>
      <c r="K47" s="202">
        <v>0</v>
      </c>
      <c r="L47" s="198">
        <v>0</v>
      </c>
      <c r="M47" s="198">
        <v>0</v>
      </c>
      <c r="N47" s="198">
        <v>0</v>
      </c>
      <c r="O47" s="201">
        <v>0</v>
      </c>
      <c r="P47" s="198">
        <v>0</v>
      </c>
      <c r="Q47" s="202">
        <v>0</v>
      </c>
      <c r="R47" s="202">
        <v>0.10001669826523216</v>
      </c>
      <c r="S47" s="202">
        <v>58.395028858677691</v>
      </c>
      <c r="T47" s="202">
        <v>242.31593648022206</v>
      </c>
      <c r="U47" s="202">
        <v>0</v>
      </c>
    </row>
    <row r="48" spans="1:21" x14ac:dyDescent="0.25">
      <c r="A48"/>
      <c r="B48" s="172">
        <f>MAX(B$16:B47)+1</f>
        <v>29</v>
      </c>
      <c r="D48" s="200" t="s">
        <v>558</v>
      </c>
      <c r="F48" s="198"/>
      <c r="G48" s="199"/>
      <c r="H48" s="202">
        <v>6929.1167752679266</v>
      </c>
      <c r="I48" s="202">
        <v>5026.1390982835183</v>
      </c>
      <c r="J48" s="202">
        <v>1499.171009681256</v>
      </c>
      <c r="K48" s="202">
        <v>1726.6450878816302</v>
      </c>
      <c r="L48" s="198">
        <v>0</v>
      </c>
      <c r="M48" s="198">
        <v>0</v>
      </c>
      <c r="N48" s="198">
        <v>0</v>
      </c>
      <c r="O48" s="201">
        <v>933.34547471394217</v>
      </c>
      <c r="P48" s="198">
        <v>0</v>
      </c>
      <c r="Q48" s="202">
        <v>0.13156577662229255</v>
      </c>
      <c r="R48" s="202">
        <v>1.7197338377793312</v>
      </c>
      <c r="S48" s="202">
        <v>0</v>
      </c>
      <c r="T48" s="202">
        <v>46.494179276417071</v>
      </c>
      <c r="U48" s="202">
        <v>244.45833446903978</v>
      </c>
    </row>
    <row r="49" spans="1:21" x14ac:dyDescent="0.25">
      <c r="A49"/>
      <c r="B49" s="172">
        <f>MAX(B$16:B48)+1</f>
        <v>30</v>
      </c>
      <c r="D49" s="9" t="s">
        <v>369</v>
      </c>
      <c r="F49" s="198">
        <f t="shared" si="4"/>
        <v>163180.46746512328</v>
      </c>
      <c r="G49" s="199"/>
      <c r="H49" s="198">
        <v>71364.815212892921</v>
      </c>
      <c r="I49" s="198">
        <v>43963.535018401526</v>
      </c>
      <c r="J49" s="198">
        <v>11623.025338468022</v>
      </c>
      <c r="K49" s="198">
        <v>16145.02408347756</v>
      </c>
      <c r="L49" s="198">
        <v>0</v>
      </c>
      <c r="M49" s="198">
        <v>0</v>
      </c>
      <c r="N49" s="198">
        <v>0</v>
      </c>
      <c r="O49" s="198">
        <v>10007.768614259816</v>
      </c>
      <c r="P49" s="198">
        <v>0</v>
      </c>
      <c r="Q49" s="198">
        <v>60.414239099023717</v>
      </c>
      <c r="R49" s="198">
        <v>0.36982664644978192</v>
      </c>
      <c r="S49" s="198">
        <v>215.92432130555775</v>
      </c>
      <c r="T49" s="198">
        <v>2318.7922189850042</v>
      </c>
      <c r="U49" s="198">
        <v>7480.7985915874033</v>
      </c>
    </row>
    <row r="50" spans="1:21" x14ac:dyDescent="0.25">
      <c r="A50"/>
      <c r="B50" s="172">
        <f>MAX(B$16:B49)+1</f>
        <v>31</v>
      </c>
      <c r="D50" s="200" t="s">
        <v>508</v>
      </c>
      <c r="F50" s="198"/>
      <c r="G50" s="199"/>
      <c r="H50" s="202">
        <v>12065.522081415796</v>
      </c>
      <c r="I50" s="202">
        <v>7778.3818442387301</v>
      </c>
      <c r="J50" s="202">
        <v>1137.8470300858012</v>
      </c>
      <c r="K50" s="202">
        <v>0</v>
      </c>
      <c r="L50" s="198">
        <v>0</v>
      </c>
      <c r="M50" s="198">
        <v>0</v>
      </c>
      <c r="N50" s="198">
        <v>0</v>
      </c>
      <c r="O50" s="201">
        <v>0</v>
      </c>
      <c r="P50" s="198">
        <v>0</v>
      </c>
      <c r="Q50" s="202">
        <v>0</v>
      </c>
      <c r="R50" s="202">
        <v>0.36982664644978192</v>
      </c>
      <c r="S50" s="202">
        <v>215.92432130555775</v>
      </c>
      <c r="T50" s="202">
        <v>895.99928536104119</v>
      </c>
      <c r="U50" s="202">
        <v>0</v>
      </c>
    </row>
    <row r="51" spans="1:21" x14ac:dyDescent="0.25">
      <c r="A51"/>
      <c r="B51" s="172">
        <f>MAX(B$16:B50)+1</f>
        <v>32</v>
      </c>
      <c r="D51" s="200" t="s">
        <v>558</v>
      </c>
      <c r="F51" s="198"/>
      <c r="G51" s="199"/>
      <c r="H51" s="202">
        <v>59299.293131477127</v>
      </c>
      <c r="I51" s="202">
        <v>36185.153174162799</v>
      </c>
      <c r="J51" s="202">
        <v>10485.178308382221</v>
      </c>
      <c r="K51" s="202">
        <v>16145.02408347756</v>
      </c>
      <c r="L51" s="198">
        <v>0</v>
      </c>
      <c r="M51" s="198">
        <v>0</v>
      </c>
      <c r="N51" s="198">
        <v>0</v>
      </c>
      <c r="O51" s="201">
        <v>10007.768614259816</v>
      </c>
      <c r="P51" s="198">
        <v>0</v>
      </c>
      <c r="Q51" s="202">
        <v>60.414239099023717</v>
      </c>
      <c r="R51" s="202">
        <v>0</v>
      </c>
      <c r="S51" s="202">
        <v>0</v>
      </c>
      <c r="T51" s="202">
        <v>1422.7929336239629</v>
      </c>
      <c r="U51" s="202">
        <v>7480.7985915874033</v>
      </c>
    </row>
    <row r="52" spans="1:21" x14ac:dyDescent="0.25">
      <c r="A52"/>
      <c r="B52" s="172">
        <f>MAX(B$16:B51)+1</f>
        <v>33</v>
      </c>
      <c r="D52" s="9" t="s">
        <v>371</v>
      </c>
      <c r="F52" s="198">
        <f t="shared" si="4"/>
        <v>12227.889051322658</v>
      </c>
      <c r="G52" s="199"/>
      <c r="H52" s="198">
        <v>6395.55750949711</v>
      </c>
      <c r="I52" s="198">
        <v>5050.8315292437255</v>
      </c>
      <c r="J52" s="198">
        <v>779.02532534756608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0</v>
      </c>
      <c r="Q52" s="198">
        <v>0</v>
      </c>
      <c r="R52" s="198">
        <v>2.4746872342567654</v>
      </c>
      <c r="S52" s="198">
        <v>0</v>
      </c>
      <c r="T52" s="198">
        <v>0</v>
      </c>
      <c r="U52" s="198">
        <v>0</v>
      </c>
    </row>
    <row r="53" spans="1:21" x14ac:dyDescent="0.25">
      <c r="A53"/>
      <c r="B53" s="172">
        <f>MAX(B$16:B52)+1</f>
        <v>34</v>
      </c>
      <c r="D53" s="200" t="s">
        <v>508</v>
      </c>
      <c r="F53" s="198"/>
      <c r="G53" s="199"/>
      <c r="H53" s="202">
        <v>0</v>
      </c>
      <c r="I53" s="202">
        <v>0</v>
      </c>
      <c r="J53" s="202">
        <v>0</v>
      </c>
      <c r="K53" s="202">
        <v>0</v>
      </c>
      <c r="L53" s="198">
        <v>0</v>
      </c>
      <c r="M53" s="198">
        <v>0</v>
      </c>
      <c r="N53" s="198">
        <v>0</v>
      </c>
      <c r="O53" s="201">
        <v>0</v>
      </c>
      <c r="P53" s="198">
        <v>0</v>
      </c>
      <c r="Q53" s="202">
        <v>0</v>
      </c>
      <c r="R53" s="202">
        <v>0</v>
      </c>
      <c r="S53" s="202">
        <v>0</v>
      </c>
      <c r="T53" s="202">
        <v>0</v>
      </c>
      <c r="U53" s="202">
        <v>0</v>
      </c>
    </row>
    <row r="54" spans="1:21" x14ac:dyDescent="0.25">
      <c r="A54"/>
      <c r="B54" s="172">
        <f>MAX(B$16:B53)+1</f>
        <v>35</v>
      </c>
      <c r="D54" s="200" t="s">
        <v>558</v>
      </c>
      <c r="F54" s="198"/>
      <c r="G54" s="199"/>
      <c r="H54" s="202">
        <v>6395.55750949711</v>
      </c>
      <c r="I54" s="202">
        <v>5050.8315292437255</v>
      </c>
      <c r="J54" s="202">
        <v>779.02532534756608</v>
      </c>
      <c r="K54" s="202">
        <v>0</v>
      </c>
      <c r="L54" s="198">
        <v>0</v>
      </c>
      <c r="M54" s="198">
        <v>0</v>
      </c>
      <c r="N54" s="198">
        <v>0</v>
      </c>
      <c r="O54" s="201">
        <v>0</v>
      </c>
      <c r="P54" s="198">
        <v>0</v>
      </c>
      <c r="Q54" s="202">
        <v>0</v>
      </c>
      <c r="R54" s="202">
        <v>2.4746872342567654</v>
      </c>
      <c r="S54" s="202">
        <v>0</v>
      </c>
      <c r="T54" s="202">
        <v>0</v>
      </c>
      <c r="U54" s="202">
        <v>0</v>
      </c>
    </row>
    <row r="55" spans="1:21" x14ac:dyDescent="0.25">
      <c r="A55"/>
      <c r="B55" s="172">
        <f>MAX(B$16:B54)+1</f>
        <v>36</v>
      </c>
      <c r="D55" s="9" t="s">
        <v>373</v>
      </c>
      <c r="F55" s="198">
        <f t="shared" si="4"/>
        <v>51853.787662642448</v>
      </c>
      <c r="G55" s="199"/>
      <c r="H55" s="198">
        <v>8386.0129558745739</v>
      </c>
      <c r="I55" s="198">
        <v>5117.2475640819894</v>
      </c>
      <c r="J55" s="198">
        <v>9188.5115982349125</v>
      </c>
      <c r="K55" s="198">
        <v>19599.012026933786</v>
      </c>
      <c r="L55" s="198">
        <v>0</v>
      </c>
      <c r="M55" s="198">
        <v>0</v>
      </c>
      <c r="N55" s="198">
        <v>0</v>
      </c>
      <c r="O55" s="198">
        <v>9561.9660726761631</v>
      </c>
      <c r="P55" s="198">
        <v>0</v>
      </c>
      <c r="Q55" s="198">
        <v>1.0374448410244774</v>
      </c>
      <c r="R55" s="198">
        <v>0</v>
      </c>
      <c r="S55" s="198">
        <v>0</v>
      </c>
      <c r="T55" s="198">
        <v>0</v>
      </c>
      <c r="U55" s="198">
        <v>0</v>
      </c>
    </row>
    <row r="56" spans="1:21" x14ac:dyDescent="0.25">
      <c r="A56"/>
      <c r="B56" s="172">
        <f>MAX(B$16:B55)+1</f>
        <v>37</v>
      </c>
      <c r="D56" s="200" t="s">
        <v>508</v>
      </c>
      <c r="F56" s="198"/>
      <c r="G56" s="199"/>
      <c r="H56" s="202">
        <v>0</v>
      </c>
      <c r="I56" s="202">
        <v>0</v>
      </c>
      <c r="J56" s="202">
        <v>0</v>
      </c>
      <c r="K56" s="202">
        <v>0</v>
      </c>
      <c r="L56" s="198">
        <v>0</v>
      </c>
      <c r="M56" s="198">
        <v>0</v>
      </c>
      <c r="N56" s="198">
        <v>0</v>
      </c>
      <c r="O56" s="201">
        <v>0</v>
      </c>
      <c r="P56" s="198">
        <v>0</v>
      </c>
      <c r="Q56" s="202">
        <v>0</v>
      </c>
      <c r="R56" s="202">
        <v>0</v>
      </c>
      <c r="S56" s="202">
        <v>0</v>
      </c>
      <c r="T56" s="202">
        <v>0</v>
      </c>
      <c r="U56" s="202">
        <v>0</v>
      </c>
    </row>
    <row r="57" spans="1:21" x14ac:dyDescent="0.25">
      <c r="A57"/>
      <c r="B57" s="172">
        <f>MAX(B$16:B56)+1</f>
        <v>38</v>
      </c>
      <c r="D57" s="200" t="s">
        <v>558</v>
      </c>
      <c r="F57" s="198"/>
      <c r="G57" s="199"/>
      <c r="H57" s="202">
        <v>8386.0129558745739</v>
      </c>
      <c r="I57" s="202">
        <v>5117.2475640819894</v>
      </c>
      <c r="J57" s="202">
        <v>9188.5115982349125</v>
      </c>
      <c r="K57" s="202">
        <v>19599.012026933786</v>
      </c>
      <c r="L57" s="198">
        <v>0</v>
      </c>
      <c r="M57" s="198">
        <v>0</v>
      </c>
      <c r="N57" s="198">
        <v>0</v>
      </c>
      <c r="O57" s="201">
        <v>9561.9660726761631</v>
      </c>
      <c r="P57" s="198">
        <v>0</v>
      </c>
      <c r="Q57" s="202">
        <v>1.0374448410244774</v>
      </c>
      <c r="R57" s="202">
        <v>0</v>
      </c>
      <c r="S57" s="202">
        <v>0</v>
      </c>
      <c r="T57" s="202">
        <v>0</v>
      </c>
      <c r="U57" s="202">
        <v>0</v>
      </c>
    </row>
    <row r="58" spans="1:21" x14ac:dyDescent="0.25">
      <c r="A58"/>
      <c r="B58" s="172">
        <f>MAX(B$16:B57)+1</f>
        <v>39</v>
      </c>
      <c r="D58" s="1" t="s">
        <v>378</v>
      </c>
      <c r="F58" s="43">
        <f>SUM(F40,F43,F46,F49,F52,F55)</f>
        <v>258272.90271340605</v>
      </c>
      <c r="H58" s="43">
        <f t="shared" ref="H58:U58" si="5">SUM(H40,H43,H46,H49,H52,H55)</f>
        <v>100111.39256960586</v>
      </c>
      <c r="I58" s="43">
        <f t="shared" si="5"/>
        <v>63585.496199298919</v>
      </c>
      <c r="J58" s="43">
        <f t="shared" si="5"/>
        <v>24012.15383098981</v>
      </c>
      <c r="K58" s="43">
        <f t="shared" si="5"/>
        <v>38324.953801045194</v>
      </c>
      <c r="L58" s="43">
        <f t="shared" si="5"/>
        <v>0</v>
      </c>
      <c r="M58" s="43">
        <f t="shared" si="5"/>
        <v>0</v>
      </c>
      <c r="N58" s="43">
        <f t="shared" si="5"/>
        <v>0</v>
      </c>
      <c r="O58" s="43">
        <f t="shared" si="5"/>
        <v>21032.615608462595</v>
      </c>
      <c r="P58" s="43">
        <f t="shared" si="5"/>
        <v>0</v>
      </c>
      <c r="Q58" s="43">
        <f t="shared" si="5"/>
        <v>64.779914460654012</v>
      </c>
      <c r="R58" s="43">
        <f t="shared" si="5"/>
        <v>4.6837341009724796</v>
      </c>
      <c r="S58" s="43">
        <f t="shared" si="5"/>
        <v>285.68677972045953</v>
      </c>
      <c r="T58" s="43">
        <f t="shared" si="5"/>
        <v>2730.0560501543209</v>
      </c>
      <c r="U58" s="43">
        <f t="shared" si="5"/>
        <v>8121.0842255672878</v>
      </c>
    </row>
    <row r="59" spans="1:21" x14ac:dyDescent="0.25">
      <c r="A59"/>
      <c r="B59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x14ac:dyDescent="0.25">
      <c r="A60"/>
      <c r="B60"/>
      <c r="D60" s="8" t="s">
        <v>432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x14ac:dyDescent="0.25">
      <c r="A61"/>
      <c r="B61" s="172">
        <f>MAX(B$16:B60)+1</f>
        <v>40</v>
      </c>
      <c r="D61" s="9" t="s">
        <v>380</v>
      </c>
      <c r="F61" s="17">
        <f xml:space="preserve"> SUM(H61:U61)</f>
        <v>300393.88506655191</v>
      </c>
      <c r="G61" s="151"/>
      <c r="H61" s="209">
        <v>121051.84511399956</v>
      </c>
      <c r="I61" s="209">
        <v>86029.041946230369</v>
      </c>
      <c r="J61" s="209">
        <v>23440.785428899882</v>
      </c>
      <c r="K61" s="209">
        <v>24550.501627820435</v>
      </c>
      <c r="L61" s="209">
        <v>0</v>
      </c>
      <c r="M61" s="209">
        <v>6878.4937770385986</v>
      </c>
      <c r="N61" s="209">
        <v>0</v>
      </c>
      <c r="O61" s="209">
        <v>32606.203132663839</v>
      </c>
      <c r="P61" s="209">
        <v>0</v>
      </c>
      <c r="Q61" s="209">
        <v>1.8706831159458783</v>
      </c>
      <c r="R61" s="209">
        <v>25.14279373878929</v>
      </c>
      <c r="S61" s="17">
        <v>0</v>
      </c>
      <c r="T61" s="209">
        <v>2334.1416384523345</v>
      </c>
      <c r="U61" s="209">
        <v>3475.8589245920757</v>
      </c>
    </row>
    <row r="62" spans="1:21" x14ac:dyDescent="0.25">
      <c r="A62"/>
      <c r="B62" s="172">
        <f>MAX(B$16:B61)+1</f>
        <v>41</v>
      </c>
      <c r="D62" s="9" t="s">
        <v>381</v>
      </c>
      <c r="F62" s="17">
        <f t="shared" ref="F62:F72" si="6" xml:space="preserve"> SUM(H62:U62)</f>
        <v>57512.664971773782</v>
      </c>
      <c r="G62" s="151"/>
      <c r="H62" s="209">
        <v>31016.616780964607</v>
      </c>
      <c r="I62" s="209">
        <v>22042.867860187336</v>
      </c>
      <c r="J62" s="209">
        <v>3517.5517670784843</v>
      </c>
      <c r="K62" s="209">
        <v>641.80651203278103</v>
      </c>
      <c r="L62" s="209">
        <v>0</v>
      </c>
      <c r="M62" s="209">
        <v>215.49124219675542</v>
      </c>
      <c r="N62" s="209">
        <v>0</v>
      </c>
      <c r="O62" s="209">
        <v>0</v>
      </c>
      <c r="P62" s="209">
        <v>0</v>
      </c>
      <c r="Q62" s="209">
        <v>0</v>
      </c>
      <c r="R62" s="209">
        <v>4.4978348698428929</v>
      </c>
      <c r="S62" s="17">
        <v>0</v>
      </c>
      <c r="T62" s="209">
        <v>73.8329744439813</v>
      </c>
      <c r="U62" s="209">
        <v>0</v>
      </c>
    </row>
    <row r="63" spans="1:21" x14ac:dyDescent="0.25">
      <c r="A63"/>
      <c r="B63" s="172">
        <f>MAX(B$16:B62)+1</f>
        <v>42</v>
      </c>
      <c r="D63" s="9" t="s">
        <v>382</v>
      </c>
      <c r="F63" s="17">
        <f t="shared" si="6"/>
        <v>305683.4115939769</v>
      </c>
      <c r="G63" s="151"/>
      <c r="H63" s="209">
        <v>167868.31424996446</v>
      </c>
      <c r="I63" s="209">
        <v>119300.53800049856</v>
      </c>
      <c r="J63" s="209">
        <v>14266.17226210845</v>
      </c>
      <c r="K63" s="209">
        <v>1984.0674483145742</v>
      </c>
      <c r="L63" s="209">
        <v>232.97591602799218</v>
      </c>
      <c r="M63" s="209">
        <v>26.384507780966729</v>
      </c>
      <c r="N63" s="209">
        <v>479.0030825310219</v>
      </c>
      <c r="O63" s="209">
        <v>0</v>
      </c>
      <c r="P63" s="209">
        <v>1168.370406605492</v>
      </c>
      <c r="Q63" s="209">
        <v>342.6211682666297</v>
      </c>
      <c r="R63" s="209">
        <v>14.964551878725711</v>
      </c>
      <c r="S63" s="17">
        <v>0</v>
      </c>
      <c r="T63" s="209">
        <v>0</v>
      </c>
      <c r="U63" s="209">
        <v>0</v>
      </c>
    </row>
    <row r="64" spans="1:21" x14ac:dyDescent="0.25">
      <c r="A64"/>
      <c r="B64" s="172">
        <f>MAX(B$16:B63)+1</f>
        <v>43</v>
      </c>
      <c r="D64" s="9" t="s">
        <v>384</v>
      </c>
      <c r="F64" s="17">
        <f t="shared" si="6"/>
        <v>150927.52203758302</v>
      </c>
      <c r="G64" s="151"/>
      <c r="H64" s="209">
        <v>109342.22361408165</v>
      </c>
      <c r="I64" s="209">
        <v>24662.023221804335</v>
      </c>
      <c r="J64" s="209">
        <v>9925.6225553503191</v>
      </c>
      <c r="K64" s="209">
        <v>3089.5210341603383</v>
      </c>
      <c r="L64" s="209">
        <v>62.333654494609029</v>
      </c>
      <c r="M64" s="209">
        <v>1212.5541343432665</v>
      </c>
      <c r="N64" s="209">
        <v>76.211138345487399</v>
      </c>
      <c r="O64" s="209">
        <v>726.10409582205693</v>
      </c>
      <c r="P64" s="209">
        <v>14.319050254709026</v>
      </c>
      <c r="Q64" s="209">
        <v>981.40805715655642</v>
      </c>
      <c r="R64" s="209">
        <v>692.12430787459675</v>
      </c>
      <c r="S64" s="17">
        <v>0</v>
      </c>
      <c r="T64" s="209">
        <v>50.042962839135647</v>
      </c>
      <c r="U64" s="209">
        <v>93.034211056015323</v>
      </c>
    </row>
    <row r="65" spans="1:21" x14ac:dyDescent="0.25">
      <c r="A65"/>
      <c r="B65" s="172">
        <f>MAX(B$16:B64)+1</f>
        <v>44</v>
      </c>
      <c r="D65" s="9" t="s">
        <v>385</v>
      </c>
      <c r="F65" s="17">
        <f t="shared" si="6"/>
        <v>65848.377147061183</v>
      </c>
      <c r="G65" s="151"/>
      <c r="H65" s="209">
        <v>40146.167562685376</v>
      </c>
      <c r="I65" s="209">
        <v>13992.342429988023</v>
      </c>
      <c r="J65" s="209">
        <v>7843.9238408933043</v>
      </c>
      <c r="K65" s="209">
        <v>1499.4521646033245</v>
      </c>
      <c r="L65" s="209">
        <v>30.252693581346435</v>
      </c>
      <c r="M65" s="209">
        <v>657.14869011623114</v>
      </c>
      <c r="N65" s="209">
        <v>41.302939240010872</v>
      </c>
      <c r="O65" s="209">
        <v>313.46029054037314</v>
      </c>
      <c r="P65" s="209">
        <v>6.1815567202133783</v>
      </c>
      <c r="Q65" s="209">
        <v>671.14082056923041</v>
      </c>
      <c r="R65" s="209">
        <v>588.83528118579852</v>
      </c>
      <c r="S65" s="17">
        <v>0</v>
      </c>
      <c r="T65" s="209">
        <v>20.345264501337855</v>
      </c>
      <c r="U65" s="209">
        <v>37.823612436625574</v>
      </c>
    </row>
    <row r="66" spans="1:21" x14ac:dyDescent="0.25">
      <c r="A66"/>
      <c r="B66" s="172">
        <f>MAX(B$16:B65)+1</f>
        <v>45</v>
      </c>
      <c r="D66" s="9" t="s">
        <v>386</v>
      </c>
      <c r="F66" s="17">
        <f t="shared" si="6"/>
        <v>407234.21535126306</v>
      </c>
      <c r="G66" s="151"/>
      <c r="H66" s="210">
        <v>398293.55142121384</v>
      </c>
      <c r="I66" s="210">
        <v>8836.1150186859741</v>
      </c>
      <c r="J66" s="210">
        <v>79.423949546014029</v>
      </c>
      <c r="K66" s="210">
        <v>8.3057725015439505</v>
      </c>
      <c r="L66" s="210">
        <v>0</v>
      </c>
      <c r="M66" s="210">
        <v>5.0872856571956699</v>
      </c>
      <c r="N66" s="210">
        <v>0</v>
      </c>
      <c r="O66" s="210">
        <v>1.4535101877701915</v>
      </c>
      <c r="P66" s="210">
        <v>0</v>
      </c>
      <c r="Q66" s="210">
        <v>5.3987521260035676</v>
      </c>
      <c r="R66" s="210">
        <v>4.2567084070412751</v>
      </c>
      <c r="S66" s="17">
        <v>0</v>
      </c>
      <c r="T66" s="210">
        <v>0.51911078134649691</v>
      </c>
      <c r="U66" s="210">
        <v>0.10382215626929937</v>
      </c>
    </row>
    <row r="67" spans="1:21" x14ac:dyDescent="0.25">
      <c r="A67"/>
      <c r="B67" s="172">
        <f>MAX(B$16:B66)+1</f>
        <v>46</v>
      </c>
      <c r="D67" s="9" t="s">
        <v>387</v>
      </c>
      <c r="F67" s="17">
        <f t="shared" si="6"/>
        <v>582676.54740726529</v>
      </c>
      <c r="G67" s="151"/>
      <c r="H67" s="210">
        <v>569884.11741511384</v>
      </c>
      <c r="I67" s="210">
        <v>12642.839912507017</v>
      </c>
      <c r="J67" s="210">
        <v>113.64092445670958</v>
      </c>
      <c r="K67" s="210">
        <v>11.884018243838911</v>
      </c>
      <c r="L67" s="210">
        <v>0</v>
      </c>
      <c r="M67" s="210">
        <v>7.2789611743513323</v>
      </c>
      <c r="N67" s="210">
        <v>0</v>
      </c>
      <c r="O67" s="210">
        <v>2.0797031926718095</v>
      </c>
      <c r="P67" s="210">
        <v>0</v>
      </c>
      <c r="Q67" s="210">
        <v>7.7246118584952921</v>
      </c>
      <c r="R67" s="210">
        <v>6.0905593499674415</v>
      </c>
      <c r="S67" s="17">
        <v>0</v>
      </c>
      <c r="T67" s="210">
        <v>0.74275114023993194</v>
      </c>
      <c r="U67" s="210">
        <v>0.14855022804798637</v>
      </c>
    </row>
    <row r="68" spans="1:21" x14ac:dyDescent="0.25">
      <c r="A68"/>
      <c r="B68" s="172">
        <f>MAX(B$16:B67)+1</f>
        <v>47</v>
      </c>
      <c r="D68" s="9" t="s">
        <v>388</v>
      </c>
      <c r="F68" s="17">
        <f t="shared" si="6"/>
        <v>292701.90718221996</v>
      </c>
      <c r="G68" s="151"/>
      <c r="H68" s="210">
        <v>233561.25364486911</v>
      </c>
      <c r="I68" s="210">
        <v>53998.799580770508</v>
      </c>
      <c r="J68" s="210">
        <v>2943.1951475881033</v>
      </c>
      <c r="K68" s="210">
        <v>997.76667772223664</v>
      </c>
      <c r="L68" s="210">
        <v>0</v>
      </c>
      <c r="M68" s="210">
        <v>321.76609371917783</v>
      </c>
      <c r="N68" s="210">
        <v>11.178263293091845</v>
      </c>
      <c r="O68" s="210">
        <v>195.08729158119078</v>
      </c>
      <c r="P68" s="210">
        <v>0</v>
      </c>
      <c r="Q68" s="210">
        <v>343.39843661641373</v>
      </c>
      <c r="R68" s="210">
        <v>284.93152533291891</v>
      </c>
      <c r="S68" s="17">
        <v>0</v>
      </c>
      <c r="T68" s="210">
        <v>22.609059080451242</v>
      </c>
      <c r="U68" s="210">
        <v>21.92146164680468</v>
      </c>
    </row>
    <row r="69" spans="1:21" x14ac:dyDescent="0.25">
      <c r="A69"/>
      <c r="B69" s="172">
        <f>MAX(B$16:B68)+1</f>
        <v>48</v>
      </c>
      <c r="D69" s="9" t="s">
        <v>389</v>
      </c>
      <c r="F69" s="17">
        <f t="shared" si="6"/>
        <v>45349.94092269212</v>
      </c>
      <c r="G69" s="151"/>
      <c r="H69" s="210">
        <v>0</v>
      </c>
      <c r="I69" s="210">
        <v>35077.937321466699</v>
      </c>
      <c r="J69" s="210">
        <v>4001.6353227565523</v>
      </c>
      <c r="K69" s="210">
        <v>3030.6995663240837</v>
      </c>
      <c r="L69" s="210">
        <v>0</v>
      </c>
      <c r="M69" s="210">
        <v>380.89470635123172</v>
      </c>
      <c r="N69" s="210">
        <v>2.7323822287879</v>
      </c>
      <c r="O69" s="210">
        <v>1837.9842693326329</v>
      </c>
      <c r="P69" s="210">
        <v>5.6544373695446728</v>
      </c>
      <c r="Q69" s="210">
        <v>448.03991942739839</v>
      </c>
      <c r="R69" s="210">
        <v>196.28710763113909</v>
      </c>
      <c r="S69" s="17">
        <v>0</v>
      </c>
      <c r="T69" s="210">
        <v>66.392144778458544</v>
      </c>
      <c r="U69" s="210">
        <v>301.68374502558294</v>
      </c>
    </row>
    <row r="70" spans="1:21" x14ac:dyDescent="0.25">
      <c r="A70"/>
      <c r="B70" s="172">
        <f>MAX(B$16:B69)+1</f>
        <v>49</v>
      </c>
      <c r="D70" s="9" t="s">
        <v>559</v>
      </c>
      <c r="F70" s="17">
        <f t="shared" si="6"/>
        <v>12619.212239012808</v>
      </c>
      <c r="G70" s="151"/>
      <c r="H70" s="211">
        <v>11089.882685992701</v>
      </c>
      <c r="I70" s="211">
        <v>246.0282839315546</v>
      </c>
      <c r="J70" s="211">
        <v>974.90116271374575</v>
      </c>
      <c r="K70" s="211">
        <v>101.95044838836556</v>
      </c>
      <c r="L70" s="211">
        <v>0</v>
      </c>
      <c r="M70" s="211">
        <v>62.444649637873916</v>
      </c>
      <c r="N70" s="211">
        <v>0</v>
      </c>
      <c r="O70" s="211">
        <v>17.841328467963972</v>
      </c>
      <c r="P70" s="211">
        <v>0</v>
      </c>
      <c r="Q70" s="211">
        <v>66.267791452437621</v>
      </c>
      <c r="R70" s="211">
        <v>52.249604799037343</v>
      </c>
      <c r="S70" s="212">
        <v>0</v>
      </c>
      <c r="T70" s="211">
        <v>6.3719030242728474</v>
      </c>
      <c r="U70" s="211">
        <v>1.2743806048545696</v>
      </c>
    </row>
    <row r="71" spans="1:21" x14ac:dyDescent="0.25">
      <c r="A71"/>
      <c r="B71" s="172">
        <f>MAX(B$16:B70)+1</f>
        <v>50</v>
      </c>
      <c r="D71" s="9" t="s">
        <v>560</v>
      </c>
      <c r="F71" s="17">
        <f t="shared" si="6"/>
        <v>132181.53439356305</v>
      </c>
      <c r="G71" s="151"/>
      <c r="H71" s="211">
        <v>126699.19968700412</v>
      </c>
      <c r="I71" s="211">
        <v>2810.8130227443153</v>
      </c>
      <c r="J71" s="211">
        <v>2029.507535370597</v>
      </c>
      <c r="K71" s="211">
        <v>212.23608213025855</v>
      </c>
      <c r="L71" s="211">
        <v>0</v>
      </c>
      <c r="M71" s="211">
        <v>129.99460030478335</v>
      </c>
      <c r="N71" s="211">
        <v>0</v>
      </c>
      <c r="O71" s="211">
        <v>37.141314372795229</v>
      </c>
      <c r="P71" s="211">
        <v>0</v>
      </c>
      <c r="Q71" s="211">
        <v>137.95345338466805</v>
      </c>
      <c r="R71" s="211">
        <v>108.77099209175748</v>
      </c>
      <c r="S71" s="212">
        <v>0</v>
      </c>
      <c r="T71" s="211">
        <v>13.26475513314116</v>
      </c>
      <c r="U71" s="211">
        <v>2.6529510266282315</v>
      </c>
    </row>
    <row r="72" spans="1:21" x14ac:dyDescent="0.25">
      <c r="A72"/>
      <c r="B72" s="172">
        <f>MAX(B$16:B71)+1</f>
        <v>51</v>
      </c>
      <c r="D72" s="9" t="s">
        <v>561</v>
      </c>
      <c r="F72" s="17">
        <f t="shared" si="6"/>
        <v>16855.932785702535</v>
      </c>
      <c r="G72" s="151"/>
      <c r="H72" s="211">
        <v>0</v>
      </c>
      <c r="I72" s="211">
        <v>0</v>
      </c>
      <c r="J72" s="211">
        <v>12805.15251346816</v>
      </c>
      <c r="K72" s="211">
        <v>1339.1009164411148</v>
      </c>
      <c r="L72" s="211">
        <v>0</v>
      </c>
      <c r="M72" s="211">
        <v>820.19931132018269</v>
      </c>
      <c r="N72" s="211">
        <v>0</v>
      </c>
      <c r="O72" s="211">
        <v>234.34266037719505</v>
      </c>
      <c r="P72" s="211">
        <v>0</v>
      </c>
      <c r="Q72" s="211">
        <v>870.41559568672449</v>
      </c>
      <c r="R72" s="211">
        <v>686.2892196760713</v>
      </c>
      <c r="S72" s="212">
        <v>0</v>
      </c>
      <c r="T72" s="211">
        <v>83.693807277569675</v>
      </c>
      <c r="U72" s="211">
        <v>16.738761455513934</v>
      </c>
    </row>
    <row r="73" spans="1:21" x14ac:dyDescent="0.25">
      <c r="B73" s="172">
        <f>MAX(B$16:B72)+1</f>
        <v>52</v>
      </c>
      <c r="D73" s="1" t="s">
        <v>393</v>
      </c>
      <c r="F73" s="43">
        <f>SUM(F61:F72)</f>
        <v>2369985.1510986648</v>
      </c>
      <c r="H73" s="15">
        <f t="shared" ref="H73:Q73" si="7">SUM(H61:H72)</f>
        <v>1808953.1721758891</v>
      </c>
      <c r="I73" s="15">
        <f t="shared" si="7"/>
        <v>379639.34659881465</v>
      </c>
      <c r="J73" s="15">
        <f t="shared" si="7"/>
        <v>81941.512410230323</v>
      </c>
      <c r="K73" s="15">
        <f t="shared" si="7"/>
        <v>37467.29226868289</v>
      </c>
      <c r="L73" s="15">
        <f t="shared" si="7"/>
        <v>325.56226410394765</v>
      </c>
      <c r="M73" s="15">
        <f t="shared" si="7"/>
        <v>10717.737959640614</v>
      </c>
      <c r="N73" s="15">
        <f t="shared" si="7"/>
        <v>610.42780563839995</v>
      </c>
      <c r="O73" s="15">
        <f t="shared" si="7"/>
        <v>35971.697596538492</v>
      </c>
      <c r="P73" s="15">
        <f t="shared" si="7"/>
        <v>1194.5254509499591</v>
      </c>
      <c r="Q73" s="15">
        <f t="shared" si="7"/>
        <v>3876.2392896605033</v>
      </c>
      <c r="R73" s="15">
        <f>SUM(R61:R72)</f>
        <v>2664.440486835686</v>
      </c>
      <c r="S73" s="15">
        <f>SUM(S61:S72)</f>
        <v>0</v>
      </c>
      <c r="T73" s="15">
        <f>SUM(T61:T72)</f>
        <v>2671.9563714522692</v>
      </c>
      <c r="U73" s="15">
        <f>SUM(U61:U72)</f>
        <v>3951.2404202284188</v>
      </c>
    </row>
    <row r="74" spans="1:21" x14ac:dyDescent="0.25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thickBot="1" x14ac:dyDescent="0.3">
      <c r="B75" s="172">
        <f>MAX(B$16:B74)+1</f>
        <v>53</v>
      </c>
      <c r="D75" s="1" t="s">
        <v>535</v>
      </c>
      <c r="F75" s="49">
        <f>F25+F37+F58+F73</f>
        <v>2794059.0934874848</v>
      </c>
      <c r="H75" s="49">
        <f t="shared" ref="H75:Q75" si="8">H25+H37+H58+H73</f>
        <v>1996180.5295896453</v>
      </c>
      <c r="I75" s="49">
        <f t="shared" si="8"/>
        <v>502403.86022248998</v>
      </c>
      <c r="J75" s="49">
        <f t="shared" si="8"/>
        <v>115836.33061503698</v>
      </c>
      <c r="K75" s="49">
        <f t="shared" si="8"/>
        <v>81322.454409009399</v>
      </c>
      <c r="L75" s="49">
        <f t="shared" si="8"/>
        <v>326.40064743971175</v>
      </c>
      <c r="M75" s="49">
        <f t="shared" si="8"/>
        <v>10731.872817020847</v>
      </c>
      <c r="N75" s="49">
        <f t="shared" si="8"/>
        <v>611.31620603289616</v>
      </c>
      <c r="O75" s="49">
        <f t="shared" si="8"/>
        <v>57072.747799000048</v>
      </c>
      <c r="P75" s="49">
        <f t="shared" si="8"/>
        <v>1195.4909890995555</v>
      </c>
      <c r="Q75" s="49">
        <f t="shared" si="8"/>
        <v>4123.3157885096207</v>
      </c>
      <c r="R75" s="49">
        <f>R25+R37+R58+R73</f>
        <v>2651.8572551298603</v>
      </c>
      <c r="S75" s="49">
        <f>S25+S37+S58+S73</f>
        <v>1594.0293153291227</v>
      </c>
      <c r="T75" s="49">
        <f>T25+T37+T58+T73</f>
        <v>6350.598771267556</v>
      </c>
      <c r="U75" s="49">
        <f>U25+U37+U58+U73</f>
        <v>13658.289062474341</v>
      </c>
    </row>
    <row r="76" spans="1:21" ht="15.75" thickTop="1" x14ac:dyDescent="0.25">
      <c r="B76" s="172"/>
      <c r="F76" s="213"/>
    </row>
    <row r="77" spans="1:21" x14ac:dyDescent="0.25">
      <c r="B77" s="172"/>
      <c r="D77" s="8" t="s">
        <v>562</v>
      </c>
      <c r="F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</row>
    <row r="78" spans="1:21" x14ac:dyDescent="0.25">
      <c r="B78" s="172">
        <f>MAX(B$16:B77)+1</f>
        <v>54</v>
      </c>
      <c r="D78" s="9" t="s">
        <v>563</v>
      </c>
      <c r="F78" s="10">
        <f xml:space="preserve"> SUM(H78:U78)</f>
        <v>-3009.968160789816</v>
      </c>
      <c r="H78" s="17">
        <f>SUM(H79:H80)</f>
        <v>-486.78472935041634</v>
      </c>
      <c r="I78" s="17">
        <f t="shared" ref="I78:U78" si="9">SUM(I79:I80)</f>
        <v>-297.0419892752173</v>
      </c>
      <c r="J78" s="17">
        <f t="shared" si="9"/>
        <v>-533.36754367242372</v>
      </c>
      <c r="K78" s="17">
        <f t="shared" si="9"/>
        <v>-1137.6681404222254</v>
      </c>
      <c r="L78" s="17">
        <f t="shared" si="9"/>
        <v>0</v>
      </c>
      <c r="M78" s="17">
        <f t="shared" si="9"/>
        <v>0</v>
      </c>
      <c r="N78" s="17">
        <f t="shared" si="9"/>
        <v>0</v>
      </c>
      <c r="O78" s="17">
        <f t="shared" si="9"/>
        <v>-555.04553728179883</v>
      </c>
      <c r="P78" s="17">
        <f t="shared" si="9"/>
        <v>0</v>
      </c>
      <c r="Q78" s="17">
        <f t="shared" si="9"/>
        <v>-6.0220787734451872E-2</v>
      </c>
      <c r="R78" s="17">
        <f t="shared" si="9"/>
        <v>0</v>
      </c>
      <c r="S78" s="17">
        <f t="shared" si="9"/>
        <v>0</v>
      </c>
      <c r="T78" s="17">
        <f t="shared" si="9"/>
        <v>0</v>
      </c>
      <c r="U78" s="17">
        <f t="shared" si="9"/>
        <v>0</v>
      </c>
    </row>
    <row r="79" spans="1:21" x14ac:dyDescent="0.25">
      <c r="B79" s="172">
        <f>MAX(B$16:B78)+1</f>
        <v>55</v>
      </c>
      <c r="D79" s="200" t="s">
        <v>508</v>
      </c>
      <c r="F79" s="10"/>
      <c r="H79" s="209">
        <v>0</v>
      </c>
      <c r="I79" s="209">
        <v>0</v>
      </c>
      <c r="J79" s="209">
        <v>0</v>
      </c>
      <c r="K79" s="209">
        <v>0</v>
      </c>
      <c r="L79" s="17">
        <v>0</v>
      </c>
      <c r="M79" s="17">
        <v>0</v>
      </c>
      <c r="N79" s="17">
        <v>0</v>
      </c>
      <c r="O79" s="214">
        <v>0</v>
      </c>
      <c r="P79" s="17">
        <v>0</v>
      </c>
      <c r="Q79" s="209">
        <v>0</v>
      </c>
      <c r="R79" s="209">
        <v>0</v>
      </c>
      <c r="S79" s="17">
        <v>0</v>
      </c>
      <c r="T79" s="209">
        <v>0</v>
      </c>
      <c r="U79" s="17">
        <v>0</v>
      </c>
    </row>
    <row r="80" spans="1:21" x14ac:dyDescent="0.25">
      <c r="B80" s="172">
        <f>MAX(B$16:B79)+1</f>
        <v>56</v>
      </c>
      <c r="D80" s="200" t="s">
        <v>558</v>
      </c>
      <c r="F80" s="10"/>
      <c r="H80" s="209">
        <v>-486.78472935041634</v>
      </c>
      <c r="I80" s="209">
        <v>-297.0419892752173</v>
      </c>
      <c r="J80" s="209">
        <v>-533.36754367242372</v>
      </c>
      <c r="K80" s="209">
        <v>-1137.6681404222254</v>
      </c>
      <c r="L80" s="17">
        <v>0</v>
      </c>
      <c r="M80" s="17">
        <v>0</v>
      </c>
      <c r="N80" s="17">
        <v>0</v>
      </c>
      <c r="O80" s="214">
        <v>-555.04553728179883</v>
      </c>
      <c r="P80" s="17">
        <v>0</v>
      </c>
      <c r="Q80" s="209">
        <v>-6.0220787734451872E-2</v>
      </c>
      <c r="R80" s="209">
        <v>0</v>
      </c>
      <c r="S80" s="17">
        <v>0</v>
      </c>
      <c r="T80" s="209">
        <v>0</v>
      </c>
      <c r="U80" s="17">
        <v>0</v>
      </c>
    </row>
    <row r="81" spans="2:21" x14ac:dyDescent="0.25">
      <c r="B81" s="172">
        <f>MAX(B$16:B80)+1</f>
        <v>57</v>
      </c>
      <c r="D81" s="9" t="s">
        <v>564</v>
      </c>
      <c r="F81" s="10">
        <f xml:space="preserve"> SUM(H81:U81)</f>
        <v>3009.968160789816</v>
      </c>
      <c r="H81" s="17">
        <f>SUM(H82:H83)</f>
        <v>1978.5083523688504</v>
      </c>
      <c r="I81" s="17">
        <f t="shared" ref="I81:U81" si="10">SUM(I82:I83)</f>
        <v>923.65997651817895</v>
      </c>
      <c r="J81" s="17">
        <f t="shared" si="10"/>
        <v>53.714842278458519</v>
      </c>
      <c r="K81" s="17">
        <f t="shared" si="10"/>
        <v>0</v>
      </c>
      <c r="L81" s="17">
        <f t="shared" si="10"/>
        <v>0</v>
      </c>
      <c r="M81" s="17">
        <f t="shared" si="10"/>
        <v>0</v>
      </c>
      <c r="N81" s="17">
        <f t="shared" si="10"/>
        <v>0</v>
      </c>
      <c r="O81" s="17">
        <f t="shared" si="10"/>
        <v>0</v>
      </c>
      <c r="P81" s="17">
        <f t="shared" si="10"/>
        <v>0</v>
      </c>
      <c r="Q81" s="17">
        <f t="shared" si="10"/>
        <v>3.4745387898228821</v>
      </c>
      <c r="R81" s="17">
        <f t="shared" si="10"/>
        <v>1.4132604171517227</v>
      </c>
      <c r="S81" s="17">
        <f t="shared" si="10"/>
        <v>0</v>
      </c>
      <c r="T81" s="17">
        <f t="shared" si="10"/>
        <v>49.197190417353312</v>
      </c>
      <c r="U81" s="17">
        <f t="shared" si="10"/>
        <v>0</v>
      </c>
    </row>
    <row r="82" spans="2:21" x14ac:dyDescent="0.25">
      <c r="B82" s="172">
        <f>MAX(B$16:B81)+1</f>
        <v>58</v>
      </c>
      <c r="D82" s="200" t="s">
        <v>508</v>
      </c>
      <c r="F82" s="10"/>
      <c r="H82" s="215">
        <v>524.20691520521552</v>
      </c>
      <c r="I82" s="215">
        <v>203.32782436124583</v>
      </c>
      <c r="J82" s="215">
        <v>18.45405156444118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215">
        <v>1.8672370701301753</v>
      </c>
      <c r="R82" s="215">
        <v>0.16021277299306511</v>
      </c>
      <c r="S82" s="17">
        <v>0</v>
      </c>
      <c r="T82" s="215">
        <v>45.939853338781425</v>
      </c>
      <c r="U82" s="17">
        <v>0</v>
      </c>
    </row>
    <row r="83" spans="2:21" x14ac:dyDescent="0.25">
      <c r="B83" s="172">
        <f>MAX(B$16:B82)+1</f>
        <v>59</v>
      </c>
      <c r="D83" s="200" t="s">
        <v>558</v>
      </c>
      <c r="F83" s="10"/>
      <c r="H83" s="215">
        <v>1454.301437163635</v>
      </c>
      <c r="I83" s="215">
        <v>720.33215215693315</v>
      </c>
      <c r="J83" s="215">
        <v>35.26079071401734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215">
        <v>1.6073017196927069</v>
      </c>
      <c r="R83" s="215">
        <v>1.2530476441586575</v>
      </c>
      <c r="S83" s="17">
        <v>0</v>
      </c>
      <c r="T83" s="215">
        <v>3.25733707857189</v>
      </c>
      <c r="U83" s="17">
        <v>0</v>
      </c>
    </row>
    <row r="84" spans="2:21" ht="15.75" thickBot="1" x14ac:dyDescent="0.3">
      <c r="B84" s="172">
        <f>MAX(B$16:B83)+1</f>
        <v>60</v>
      </c>
      <c r="D84" s="1" t="s">
        <v>535</v>
      </c>
      <c r="F84" s="173">
        <f>SUM(F75,F78,F81)</f>
        <v>2794059.0934874848</v>
      </c>
      <c r="H84" s="173">
        <f>SUM(H75,H79:H80,H82:H83)</f>
        <v>1997672.2532126638</v>
      </c>
      <c r="I84" s="173">
        <f t="shared" ref="I84:U84" si="11">SUM(I75,I79:I80,I82:I83)</f>
        <v>503030.47820973297</v>
      </c>
      <c r="J84" s="173">
        <f t="shared" si="11"/>
        <v>115356.67791364301</v>
      </c>
      <c r="K84" s="173">
        <f t="shared" si="11"/>
        <v>80184.786268587166</v>
      </c>
      <c r="L84" s="173">
        <f t="shared" si="11"/>
        <v>326.40064743971175</v>
      </c>
      <c r="M84" s="173">
        <f t="shared" si="11"/>
        <v>10731.872817020847</v>
      </c>
      <c r="N84" s="173">
        <f t="shared" si="11"/>
        <v>611.31620603289616</v>
      </c>
      <c r="O84" s="173">
        <f t="shared" si="11"/>
        <v>56517.702261718252</v>
      </c>
      <c r="P84" s="173">
        <f t="shared" si="11"/>
        <v>1195.4909890995555</v>
      </c>
      <c r="Q84" s="173">
        <f t="shared" si="11"/>
        <v>4126.730106511709</v>
      </c>
      <c r="R84" s="173">
        <f t="shared" si="11"/>
        <v>2653.2705155470121</v>
      </c>
      <c r="S84" s="173">
        <f t="shared" si="11"/>
        <v>1594.0293153291227</v>
      </c>
      <c r="T84" s="173">
        <f t="shared" si="11"/>
        <v>6399.7959616849093</v>
      </c>
      <c r="U84" s="173">
        <f t="shared" si="11"/>
        <v>13658.289062474341</v>
      </c>
    </row>
    <row r="85" spans="2:21" ht="15.75" thickTop="1" x14ac:dyDescent="0.25">
      <c r="F85" s="5"/>
    </row>
    <row r="86" spans="2:21" x14ac:dyDescent="0.25">
      <c r="D86" s="8" t="s">
        <v>565</v>
      </c>
      <c r="F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</row>
    <row r="87" spans="2:21" x14ac:dyDescent="0.25">
      <c r="F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</row>
    <row r="88" spans="2:21" x14ac:dyDescent="0.25">
      <c r="B88" s="172">
        <f>MAX(B$16:B87)+1</f>
        <v>61</v>
      </c>
      <c r="D88" s="216" t="s">
        <v>537</v>
      </c>
      <c r="F88" s="175">
        <f t="shared" ref="F88:F100" si="12" xml:space="preserve"> SUM(H88:U88)</f>
        <v>1489619.2902817191</v>
      </c>
      <c r="H88" s="210">
        <f t="shared" ref="H88:R88" si="13">SUM(H66:H72)</f>
        <v>1339528.0048541937</v>
      </c>
      <c r="I88" s="210">
        <f t="shared" si="13"/>
        <v>113612.53314010607</v>
      </c>
      <c r="J88" s="210">
        <f t="shared" si="13"/>
        <v>22947.45655589988</v>
      </c>
      <c r="K88" s="210">
        <f t="shared" si="13"/>
        <v>5701.9434817514411</v>
      </c>
      <c r="L88" s="210">
        <f t="shared" si="13"/>
        <v>0</v>
      </c>
      <c r="M88" s="210">
        <f t="shared" si="13"/>
        <v>1727.6656081647966</v>
      </c>
      <c r="N88" s="210">
        <f t="shared" si="13"/>
        <v>13.910645521879745</v>
      </c>
      <c r="O88" s="210">
        <f t="shared" si="13"/>
        <v>2325.9300775122197</v>
      </c>
      <c r="P88" s="210">
        <f t="shared" si="13"/>
        <v>5.6544373695446728</v>
      </c>
      <c r="Q88" s="210">
        <f t="shared" si="13"/>
        <v>1879.1985605521411</v>
      </c>
      <c r="R88" s="210">
        <f t="shared" si="13"/>
        <v>1338.8757172879327</v>
      </c>
      <c r="S88" s="210">
        <f>SUM(S66:S72)</f>
        <v>0</v>
      </c>
      <c r="T88" s="210">
        <f>SUM(T66:T72)</f>
        <v>193.59353121547991</v>
      </c>
      <c r="U88" s="210">
        <f>SUM(U66:U72)</f>
        <v>344.52367214370162</v>
      </c>
    </row>
    <row r="89" spans="2:21" x14ac:dyDescent="0.25">
      <c r="B89" s="172"/>
      <c r="D89" s="217" t="s">
        <v>538</v>
      </c>
      <c r="F89" s="177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</row>
    <row r="90" spans="2:21" x14ac:dyDescent="0.25">
      <c r="B90" s="172">
        <f>MAX(B$16:B89)+1</f>
        <v>62</v>
      </c>
      <c r="D90" s="218" t="s">
        <v>566</v>
      </c>
      <c r="F90" s="177">
        <f t="shared" si="12"/>
        <v>880365.86081694684</v>
      </c>
      <c r="H90" s="209">
        <f>SUM(H61:H65)</f>
        <v>469425.16732169566</v>
      </c>
      <c r="I90" s="209">
        <f t="shared" ref="I90:U90" si="14">SUM(I61:I65)</f>
        <v>266026.81345870858</v>
      </c>
      <c r="J90" s="209">
        <f t="shared" si="14"/>
        <v>58994.055854330436</v>
      </c>
      <c r="K90" s="209">
        <f t="shared" si="14"/>
        <v>31765.348786931452</v>
      </c>
      <c r="L90" s="209">
        <f t="shared" si="14"/>
        <v>325.56226410394765</v>
      </c>
      <c r="M90" s="209">
        <f t="shared" si="14"/>
        <v>8990.0723514758192</v>
      </c>
      <c r="N90" s="209">
        <f t="shared" si="14"/>
        <v>596.51716011652024</v>
      </c>
      <c r="O90" s="209">
        <f t="shared" si="14"/>
        <v>33645.767519026267</v>
      </c>
      <c r="P90" s="209">
        <f t="shared" si="14"/>
        <v>1188.8710135804145</v>
      </c>
      <c r="Q90" s="209">
        <f t="shared" si="14"/>
        <v>1997.0407291083625</v>
      </c>
      <c r="R90" s="209">
        <f t="shared" si="14"/>
        <v>1325.5647695477533</v>
      </c>
      <c r="S90" s="209">
        <v>0</v>
      </c>
      <c r="T90" s="209">
        <f t="shared" si="14"/>
        <v>2478.3628402367895</v>
      </c>
      <c r="U90" s="209">
        <f t="shared" si="14"/>
        <v>3606.7167480847165</v>
      </c>
    </row>
    <row r="91" spans="2:21" x14ac:dyDescent="0.25">
      <c r="B91" s="172">
        <f>MAX(B$16:B90)+1</f>
        <v>63</v>
      </c>
      <c r="D91" s="218" t="s">
        <v>508</v>
      </c>
      <c r="F91" s="177">
        <f t="shared" si="12"/>
        <v>58108.990287423265</v>
      </c>
      <c r="H91" s="209">
        <f>SUM(H29,H32,H35,H41,H44,H47,H50,H53,H56,H79)</f>
        <v>31764.161250456804</v>
      </c>
      <c r="I91" s="209">
        <f t="shared" ref="I91:J92" si="15">SUM(I29,I32,I35,I41,I44,I47,I50,I53,I56,I79)</f>
        <v>21265.406132845277</v>
      </c>
      <c r="J91" s="209">
        <f t="shared" si="15"/>
        <v>2486.6180504168688</v>
      </c>
      <c r="K91" s="209">
        <f>SUM(K79,K56,K53,K50,K47,K44,K41,K35,K20,K17)</f>
        <v>0</v>
      </c>
      <c r="L91" s="209">
        <f>SUM(L56,L53,L50,L47,L44,L41,L35)</f>
        <v>0</v>
      </c>
      <c r="M91" s="209">
        <f>SUM(M35,M20,M17)</f>
        <v>14.134857380232466</v>
      </c>
      <c r="N91" s="209">
        <f>SUM(N35,N20,N17)</f>
        <v>0.88840039449626063</v>
      </c>
      <c r="O91" s="209">
        <f>SUM(O35)</f>
        <v>14.489002855242063</v>
      </c>
      <c r="P91" s="209">
        <f>SUM(P35)</f>
        <v>0.96553814959623618</v>
      </c>
      <c r="Q91" s="209">
        <f>SUM(Q79,Q56,Q53,Q50,Q47,Q44,Q41,Q35,Q32,Q29)</f>
        <v>53.123420836683692</v>
      </c>
      <c r="R91" s="209">
        <f>SUM(R79,R56,R53,R50,R47,R44,R41,R35,R32,R29)</f>
        <v>0.6197933074471158</v>
      </c>
      <c r="S91" s="209">
        <f>SUM(S56,S53,S50,S47,S44,S41,S20,S17)</f>
        <v>197.68947074502654</v>
      </c>
      <c r="T91" s="209">
        <f>SUM(T79,T56,T53,T50,T47,T44,T41,T35,T32,T29)</f>
        <v>2310.894370035599</v>
      </c>
      <c r="U91" s="209">
        <f>SUM(U56,U53,U50,U47,U44,U41,U35,U20,U17)</f>
        <v>0</v>
      </c>
    </row>
    <row r="92" spans="2:21" x14ac:dyDescent="0.25">
      <c r="B92" s="172">
        <f>MAX(B$16:B91)+1</f>
        <v>64</v>
      </c>
      <c r="D92" s="218" t="s">
        <v>558</v>
      </c>
      <c r="F92" s="177">
        <f t="shared" si="12"/>
        <v>333850.3719452371</v>
      </c>
      <c r="H92" s="209">
        <f>SUM(H30,H33,H36,H42,H45,H48,H51,H54,H57,H80)</f>
        <v>152704.49987653873</v>
      </c>
      <c r="I92" s="209">
        <f t="shared" si="15"/>
        <v>101750.09794269249</v>
      </c>
      <c r="J92" s="209">
        <f t="shared" si="15"/>
        <v>31711.101755262331</v>
      </c>
      <c r="K92" s="209">
        <f>SUM(K80,K57,K54,K51,K48,K45,K42,K36,K21,K18)</f>
        <v>37302.053356696968</v>
      </c>
      <c r="L92" s="209">
        <f>SUM(L57,L54,L51,L48,L45,L42,L36,L21,L18)</f>
        <v>0.83838333576410062</v>
      </c>
      <c r="M92" s="209">
        <f>SUM(M36,M21,M18)</f>
        <v>0</v>
      </c>
      <c r="N92" s="209">
        <f>SUM(N36,N21,N18)</f>
        <v>0</v>
      </c>
      <c r="O92" s="209">
        <f>SUM(O36)</f>
        <v>60.701032150643634</v>
      </c>
      <c r="P92" s="209">
        <f>SUM(P36)</f>
        <v>0</v>
      </c>
      <c r="Q92" s="209">
        <f>SUM(Q80,Q57,Q54,Q51,Q48,Q45,Q42,Q36,Q33,Q30)</f>
        <v>319.32990367852864</v>
      </c>
      <c r="R92" s="209">
        <f>SUM(R80,R57,R54,R51,R48,R45,R42,R36,R33,R30)</f>
        <v>4.9039717647948304</v>
      </c>
      <c r="S92" s="209">
        <f>SUM(S57,S54,S51,S48,S45,S42,S21,S18)</f>
        <v>0</v>
      </c>
      <c r="T92" s="209">
        <f>SUM(T80,T57,T54,T51,T48,T45,T42,T36,T33,T30)</f>
        <v>1841.8234290589103</v>
      </c>
      <c r="U92" s="209">
        <f>SUM(U57,U54,U51,U48,U45,U42,U36,U21,U18)</f>
        <v>8155.0222940579933</v>
      </c>
    </row>
    <row r="93" spans="2:21" x14ac:dyDescent="0.25">
      <c r="B93" s="172">
        <f>MAX(B$16:B92)+1</f>
        <v>65</v>
      </c>
      <c r="D93" s="219" t="s">
        <v>540</v>
      </c>
      <c r="F93" s="181">
        <f t="shared" si="12"/>
        <v>0</v>
      </c>
      <c r="H93" s="220">
        <v>0</v>
      </c>
      <c r="I93" s="220">
        <v>0</v>
      </c>
      <c r="J93" s="220">
        <v>0</v>
      </c>
      <c r="K93" s="220">
        <v>0</v>
      </c>
      <c r="L93" s="220">
        <v>0</v>
      </c>
      <c r="M93" s="220">
        <v>0</v>
      </c>
      <c r="N93" s="220">
        <v>0</v>
      </c>
      <c r="O93" s="220">
        <v>0</v>
      </c>
      <c r="P93" s="220">
        <v>0</v>
      </c>
      <c r="Q93" s="220">
        <v>0</v>
      </c>
      <c r="R93" s="220">
        <v>0</v>
      </c>
      <c r="S93" s="220">
        <v>0</v>
      </c>
      <c r="T93" s="220">
        <v>0</v>
      </c>
      <c r="U93" s="220">
        <v>0</v>
      </c>
    </row>
    <row r="94" spans="2:21" x14ac:dyDescent="0.25">
      <c r="B94" s="172"/>
      <c r="D94" s="221" t="s">
        <v>541</v>
      </c>
      <c r="F94" s="183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</row>
    <row r="95" spans="2:21" x14ac:dyDescent="0.25">
      <c r="B95" s="172">
        <f>MAX(B$16:B94)+1</f>
        <v>66</v>
      </c>
      <c r="D95" s="223" t="s">
        <v>508</v>
      </c>
      <c r="F95" s="183">
        <f t="shared" si="12"/>
        <v>-12512.536222517328</v>
      </c>
      <c r="H95" s="222">
        <f>SUM(H20,H17)</f>
        <v>-6604.3166509947114</v>
      </c>
      <c r="I95" s="222">
        <f t="shared" ref="I95:J96" si="16">SUM(I20,I17)</f>
        <v>-4328.9236326740684</v>
      </c>
      <c r="J95" s="222">
        <f t="shared" si="16"/>
        <v>-822.23568414036527</v>
      </c>
      <c r="K95" s="222">
        <v>0</v>
      </c>
      <c r="L95" s="222">
        <v>0</v>
      </c>
      <c r="M95" s="222">
        <v>0</v>
      </c>
      <c r="N95" s="222">
        <v>0</v>
      </c>
      <c r="O95" s="222">
        <f>SUM(O79,O56,O53,O50,O47,O44,O20)</f>
        <v>0</v>
      </c>
      <c r="P95" s="222">
        <v>0</v>
      </c>
      <c r="Q95" s="222">
        <f>SUM(Q20,Q17)</f>
        <v>-82.635005635371058</v>
      </c>
      <c r="R95" s="222">
        <f>SUM(R20,R17)</f>
        <v>-17.299113055436624</v>
      </c>
      <c r="S95" s="222">
        <v>0</v>
      </c>
      <c r="T95" s="222">
        <f>SUM(T20,T17)</f>
        <v>-657.1261360173761</v>
      </c>
      <c r="U95" s="222">
        <v>0</v>
      </c>
    </row>
    <row r="96" spans="2:21" x14ac:dyDescent="0.25">
      <c r="B96" s="172">
        <f>MAX(B$16:B95)+1</f>
        <v>67</v>
      </c>
      <c r="D96" s="223" t="s">
        <v>558</v>
      </c>
      <c r="F96" s="183">
        <f t="shared" si="12"/>
        <v>17761.66809374174</v>
      </c>
      <c r="H96" s="222">
        <f>SUM(H21,H18)</f>
        <v>-1301.8205073599411</v>
      </c>
      <c r="I96" s="222">
        <f t="shared" si="16"/>
        <v>-1058.2678263838297</v>
      </c>
      <c r="J96" s="222">
        <f t="shared" si="16"/>
        <v>-281.42702618229134</v>
      </c>
      <c r="K96" s="222">
        <v>0</v>
      </c>
      <c r="L96" s="222">
        <v>0</v>
      </c>
      <c r="M96" s="222">
        <v>0</v>
      </c>
      <c r="N96" s="222">
        <v>0</v>
      </c>
      <c r="O96" s="222">
        <f>SUM(O80,O57,O54,O51,O48,O45,O42,O21)</f>
        <v>20470.814630173867</v>
      </c>
      <c r="P96" s="222">
        <v>0</v>
      </c>
      <c r="Q96" s="222">
        <f>SUM(Q21,Q18)</f>
        <v>-58.67354144614162</v>
      </c>
      <c r="R96" s="222">
        <f>SUM(R21,R18)</f>
        <v>-8.5313164232757934</v>
      </c>
      <c r="S96" s="222">
        <v>0</v>
      </c>
      <c r="T96" s="222">
        <f>SUM(T21,T18)</f>
        <v>-0.42631863664683767</v>
      </c>
      <c r="U96" s="222">
        <v>0</v>
      </c>
    </row>
    <row r="97" spans="2:21" x14ac:dyDescent="0.25">
      <c r="B97" s="172"/>
      <c r="D97" s="224" t="s">
        <v>542</v>
      </c>
      <c r="F97" s="186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</row>
    <row r="98" spans="2:21" x14ac:dyDescent="0.25">
      <c r="B98" s="172">
        <f>MAX(B$16:B97)+1</f>
        <v>68</v>
      </c>
      <c r="D98" s="225" t="s">
        <v>508</v>
      </c>
      <c r="F98" s="186">
        <f t="shared" si="12"/>
        <v>3643.7497366839407</v>
      </c>
      <c r="H98" s="215">
        <f>SUM(H82,H23)</f>
        <v>2405.7738493715265</v>
      </c>
      <c r="I98" s="215">
        <f t="shared" ref="I98:J99" si="17">SUM(I82,I23)</f>
        <v>933.14442924965294</v>
      </c>
      <c r="J98" s="215">
        <f t="shared" si="17"/>
        <v>84.692272041672965</v>
      </c>
      <c r="K98" s="215">
        <f>SUM(K82)</f>
        <v>0</v>
      </c>
      <c r="L98" s="215">
        <v>0</v>
      </c>
      <c r="M98" s="215">
        <v>0</v>
      </c>
      <c r="N98" s="215">
        <v>0</v>
      </c>
      <c r="O98" s="215">
        <f>SUM(O82)</f>
        <v>0</v>
      </c>
      <c r="P98" s="215">
        <v>0</v>
      </c>
      <c r="Q98" s="215">
        <f>SUM(Q82,Q23)</f>
        <v>8.569421698944403</v>
      </c>
      <c r="R98" s="215">
        <f>SUM(R82,R23)</f>
        <v>0.73527396991915528</v>
      </c>
      <c r="S98" s="215">
        <v>0</v>
      </c>
      <c r="T98" s="215">
        <f>SUM(T82,T23)</f>
        <v>210.83449035222486</v>
      </c>
      <c r="U98" s="215">
        <f>SUM(U82)</f>
        <v>0</v>
      </c>
    </row>
    <row r="99" spans="2:21" x14ac:dyDescent="0.25">
      <c r="B99" s="172">
        <f>MAX(B$16:B98)+1</f>
        <v>69</v>
      </c>
      <c r="D99" s="225" t="s">
        <v>558</v>
      </c>
      <c r="F99" s="186">
        <f t="shared" si="12"/>
        <v>14857.891712271905</v>
      </c>
      <c r="H99" s="215">
        <f>SUM(H83,H24)</f>
        <v>9750.7832187622589</v>
      </c>
      <c r="I99" s="215">
        <f t="shared" si="17"/>
        <v>4829.6745651888004</v>
      </c>
      <c r="J99" s="215">
        <f t="shared" si="17"/>
        <v>236.41613601447773</v>
      </c>
      <c r="K99" s="215">
        <f>SUM(K83)</f>
        <v>0</v>
      </c>
      <c r="L99" s="215">
        <v>0</v>
      </c>
      <c r="M99" s="215">
        <v>0</v>
      </c>
      <c r="N99" s="215">
        <v>0</v>
      </c>
      <c r="O99" s="215">
        <f>SUM(O83)</f>
        <v>0</v>
      </c>
      <c r="P99" s="215">
        <v>0</v>
      </c>
      <c r="Q99" s="215">
        <f>SUM(Q83,Q24)</f>
        <v>10.776617718561695</v>
      </c>
      <c r="R99" s="215">
        <f>SUM(R83,R24)</f>
        <v>8.4014191478771512</v>
      </c>
      <c r="S99" s="215">
        <v>0</v>
      </c>
      <c r="T99" s="215">
        <f>SUM(T83,T24)</f>
        <v>21.839755439928869</v>
      </c>
      <c r="U99" s="215">
        <f>SUM(U83)</f>
        <v>0</v>
      </c>
    </row>
    <row r="100" spans="2:21" x14ac:dyDescent="0.25">
      <c r="B100" s="172">
        <f>MAX(B$16:B99)+1</f>
        <v>70</v>
      </c>
      <c r="D100" s="226" t="s">
        <v>543</v>
      </c>
      <c r="F100" s="227">
        <f t="shared" si="12"/>
        <v>8363.8068359793324</v>
      </c>
      <c r="H100" s="227">
        <v>0</v>
      </c>
      <c r="I100" s="227">
        <v>0</v>
      </c>
      <c r="J100" s="227">
        <v>0</v>
      </c>
      <c r="K100" s="228">
        <f>SUM(K29:K30,K32:K33)</f>
        <v>5415.4406432073101</v>
      </c>
      <c r="L100" s="227">
        <v>0</v>
      </c>
      <c r="M100" s="227">
        <v>0</v>
      </c>
      <c r="N100" s="227">
        <v>0</v>
      </c>
      <c r="O100" s="227">
        <v>0</v>
      </c>
      <c r="P100" s="227">
        <v>0</v>
      </c>
      <c r="Q100" s="227">
        <v>0</v>
      </c>
      <c r="R100" s="227">
        <v>0</v>
      </c>
      <c r="S100" s="228">
        <f>SUM(S29:S30,S32:S33,S35:S36)</f>
        <v>1396.3398445840962</v>
      </c>
      <c r="T100" s="227">
        <v>0</v>
      </c>
      <c r="U100" s="227">
        <f>SUM(U29:U30,U32:U33)</f>
        <v>1552.0263481879269</v>
      </c>
    </row>
    <row r="101" spans="2:21" ht="15.75" thickBot="1" x14ac:dyDescent="0.3">
      <c r="B101" s="172">
        <f>MAX(B$16:B100)+1</f>
        <v>71</v>
      </c>
      <c r="D101" s="1" t="s">
        <v>535</v>
      </c>
      <c r="F101" s="49">
        <f>SUM(F88:F100)</f>
        <v>2794059.0934874858</v>
      </c>
      <c r="H101" s="49">
        <f t="shared" ref="H101:U101" si="18">SUM(H88:H100)</f>
        <v>1997672.253212664</v>
      </c>
      <c r="I101" s="49">
        <f t="shared" si="18"/>
        <v>503030.47820973292</v>
      </c>
      <c r="J101" s="49">
        <f t="shared" si="18"/>
        <v>115356.67791364301</v>
      </c>
      <c r="K101" s="49">
        <f t="shared" si="18"/>
        <v>80184.786268587181</v>
      </c>
      <c r="L101" s="49">
        <f t="shared" si="18"/>
        <v>326.40064743971175</v>
      </c>
      <c r="M101" s="49">
        <f t="shared" si="18"/>
        <v>10731.872817020849</v>
      </c>
      <c r="N101" s="49">
        <f t="shared" si="18"/>
        <v>611.31620603289616</v>
      </c>
      <c r="O101" s="49">
        <f t="shared" si="18"/>
        <v>56517.702261718237</v>
      </c>
      <c r="P101" s="49">
        <f t="shared" si="18"/>
        <v>1195.4909890995555</v>
      </c>
      <c r="Q101" s="49">
        <f t="shared" si="18"/>
        <v>4126.7301065117081</v>
      </c>
      <c r="R101" s="49">
        <f t="shared" si="18"/>
        <v>2653.2705155470121</v>
      </c>
      <c r="S101" s="49">
        <f t="shared" si="18"/>
        <v>1594.0293153291227</v>
      </c>
      <c r="T101" s="49">
        <f t="shared" si="18"/>
        <v>6399.7959616849084</v>
      </c>
      <c r="U101" s="49">
        <f t="shared" si="18"/>
        <v>13658.289062474338</v>
      </c>
    </row>
    <row r="102" spans="2:21" ht="15.75" thickTop="1" x14ac:dyDescent="0.25"/>
    <row r="103" spans="2:21" x14ac:dyDescent="0.25">
      <c r="B103" s="8" t="s">
        <v>549</v>
      </c>
    </row>
    <row r="104" spans="2:21" x14ac:dyDescent="0.25">
      <c r="B104" s="117" t="s">
        <v>396</v>
      </c>
      <c r="D104" s="1" t="s">
        <v>567</v>
      </c>
    </row>
    <row r="105" spans="2:21" x14ac:dyDescent="0.25">
      <c r="B105" s="117" t="s">
        <v>551</v>
      </c>
      <c r="D105" s="1" t="s">
        <v>568</v>
      </c>
    </row>
    <row r="106" spans="2:21" x14ac:dyDescent="0.25">
      <c r="B106" s="117" t="s">
        <v>553</v>
      </c>
      <c r="D106" s="1" t="s">
        <v>569</v>
      </c>
    </row>
    <row r="107" spans="2:21" x14ac:dyDescent="0.25">
      <c r="B107" s="197"/>
    </row>
    <row r="111" spans="2:21" x14ac:dyDescent="0.25"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</row>
    <row r="112" spans="2:21" x14ac:dyDescent="0.25"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</row>
    <row r="113" spans="8:21" x14ac:dyDescent="0.25"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</row>
    <row r="114" spans="8:21" x14ac:dyDescent="0.25"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</row>
    <row r="115" spans="8:21" x14ac:dyDescent="0.25"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</row>
    <row r="116" spans="8:21" x14ac:dyDescent="0.25"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</row>
    <row r="117" spans="8:21" x14ac:dyDescent="0.25"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</row>
  </sheetData>
  <mergeCells count="2">
    <mergeCell ref="B6:U6"/>
    <mergeCell ref="B7:U7"/>
  </mergeCells>
  <pageMargins left="0.7" right="0.7" top="0.75" bottom="0.75" header="0.3" footer="0.3"/>
  <pageSetup scale="52" firstPageNumber="3" fitToHeight="0" orientation="landscape" useFirstPageNumber="1" r:id="rId1"/>
  <headerFooter>
    <oddHeader>&amp;R&amp;"Arial,Regular"&amp;10Filed: 2025-02-28
EB-2025-0064
Phase 3 Exhibit 7
Tab 3
Schedule 4
Attachment 13
Page &amp;P of 6</oddHeader>
  </headerFooter>
  <rowBreaks count="1" manualBreakCount="1">
    <brk id="59" min="1" max="20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7306-5AF1-4862-9117-32052DEB929E}">
  <sheetPr>
    <pageSetUpPr fitToPage="1"/>
  </sheetPr>
  <dimension ref="A5:U91"/>
  <sheetViews>
    <sheetView view="pageLayout" zoomScaleNormal="60" zoomScaleSheetLayoutView="80" workbookViewId="0">
      <selection activeCell="H3" sqref="H3"/>
    </sheetView>
  </sheetViews>
  <sheetFormatPr defaultColWidth="8.85546875" defaultRowHeight="15" x14ac:dyDescent="0.25"/>
  <cols>
    <col min="1" max="1" width="3.7109375" style="1" customWidth="1"/>
    <col min="2" max="2" width="6.425781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47" t="s">
        <v>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spans="1:21" x14ac:dyDescent="0.25">
      <c r="B7" s="247" t="s">
        <v>570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70"/>
      <c r="D9" s="170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B10" s="26" t="s">
        <v>3</v>
      </c>
      <c r="F10" s="26" t="s">
        <v>529</v>
      </c>
      <c r="H10" s="26" t="s">
        <v>400</v>
      </c>
      <c r="I10" s="26" t="s">
        <v>400</v>
      </c>
      <c r="J10" s="26" t="s">
        <v>400</v>
      </c>
      <c r="K10" s="26" t="s">
        <v>400</v>
      </c>
      <c r="L10" s="26" t="s">
        <v>400</v>
      </c>
      <c r="M10" s="26" t="s">
        <v>400</v>
      </c>
      <c r="N10" s="26" t="s">
        <v>400</v>
      </c>
      <c r="O10" s="26" t="s">
        <v>400</v>
      </c>
      <c r="P10" s="26" t="s">
        <v>400</v>
      </c>
      <c r="Q10" s="26" t="s">
        <v>400</v>
      </c>
      <c r="R10" s="26" t="s">
        <v>400</v>
      </c>
      <c r="S10" s="26" t="s">
        <v>400</v>
      </c>
      <c r="T10" s="26" t="s">
        <v>400</v>
      </c>
      <c r="U10" s="26" t="s">
        <v>400</v>
      </c>
    </row>
    <row r="11" spans="1:21" x14ac:dyDescent="0.25">
      <c r="B11" s="171" t="s">
        <v>5</v>
      </c>
      <c r="D11" s="2" t="s">
        <v>6</v>
      </c>
      <c r="F11" s="107" t="s">
        <v>81</v>
      </c>
      <c r="H11" s="107" t="s">
        <v>401</v>
      </c>
      <c r="I11" s="107" t="s">
        <v>402</v>
      </c>
      <c r="J11" s="107" t="s">
        <v>403</v>
      </c>
      <c r="K11" s="107" t="s">
        <v>404</v>
      </c>
      <c r="L11" s="107" t="s">
        <v>405</v>
      </c>
      <c r="M11" s="107" t="s">
        <v>406</v>
      </c>
      <c r="N11" s="107" t="s">
        <v>407</v>
      </c>
      <c r="O11" s="107" t="s">
        <v>408</v>
      </c>
      <c r="P11" s="107" t="s">
        <v>409</v>
      </c>
      <c r="Q11" s="107" t="s">
        <v>410</v>
      </c>
      <c r="R11" s="162" t="s">
        <v>411</v>
      </c>
      <c r="S11" s="107" t="s">
        <v>412</v>
      </c>
      <c r="T11" s="107" t="s">
        <v>413</v>
      </c>
      <c r="U11" s="107" t="s">
        <v>414</v>
      </c>
    </row>
    <row r="12" spans="1:21" x14ac:dyDescent="0.25">
      <c r="F12" s="117" t="s">
        <v>64</v>
      </c>
      <c r="H12" s="117" t="s">
        <v>13</v>
      </c>
      <c r="I12" s="117" t="s">
        <v>14</v>
      </c>
      <c r="J12" s="117" t="s">
        <v>530</v>
      </c>
      <c r="K12" s="117" t="s">
        <v>16</v>
      </c>
      <c r="L12" s="117" t="s">
        <v>531</v>
      </c>
      <c r="M12" s="117" t="s">
        <v>66</v>
      </c>
      <c r="N12" s="117" t="s">
        <v>67</v>
      </c>
      <c r="O12" s="117" t="s">
        <v>68</v>
      </c>
      <c r="P12" s="117" t="s">
        <v>69</v>
      </c>
      <c r="Q12" s="117" t="s">
        <v>70</v>
      </c>
      <c r="R12" s="117" t="s">
        <v>71</v>
      </c>
      <c r="S12" s="117" t="s">
        <v>72</v>
      </c>
      <c r="T12" s="117" t="s">
        <v>73</v>
      </c>
      <c r="U12" s="117" t="s">
        <v>74</v>
      </c>
    </row>
    <row r="13" spans="1:21" x14ac:dyDescent="0.25">
      <c r="D13" s="8" t="s">
        <v>571</v>
      </c>
      <c r="F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x14ac:dyDescent="0.25">
      <c r="F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</row>
    <row r="15" spans="1:21" x14ac:dyDescent="0.25">
      <c r="D15" s="8" t="s">
        <v>338</v>
      </c>
    </row>
    <row r="16" spans="1:21" x14ac:dyDescent="0.25">
      <c r="A16"/>
      <c r="B16" s="172">
        <v>1</v>
      </c>
      <c r="D16" s="9" t="s">
        <v>339</v>
      </c>
      <c r="F16" s="17">
        <f xml:space="preserve"> SUM(H16:U16)</f>
        <v>1878311.1040714213</v>
      </c>
      <c r="G16" s="151"/>
      <c r="H16" s="17">
        <v>1233756.0603916978</v>
      </c>
      <c r="I16" s="17">
        <v>591875.59822675306</v>
      </c>
      <c r="J16" s="17">
        <v>31873.629764091656</v>
      </c>
      <c r="K16" s="17">
        <v>0</v>
      </c>
      <c r="L16" s="17">
        <v>0</v>
      </c>
      <c r="M16" s="229">
        <v>0</v>
      </c>
      <c r="N16" s="17">
        <v>0</v>
      </c>
      <c r="O16" s="17">
        <v>0</v>
      </c>
      <c r="P16" s="17">
        <v>0</v>
      </c>
      <c r="Q16" s="17">
        <v>1803.0301484304514</v>
      </c>
      <c r="R16" s="17">
        <v>963.5675357412448</v>
      </c>
      <c r="S16" s="17">
        <v>0</v>
      </c>
      <c r="T16" s="17">
        <v>18039.218004707036</v>
      </c>
      <c r="U16" s="17">
        <v>0</v>
      </c>
    </row>
    <row r="17" spans="1:21" x14ac:dyDescent="0.25">
      <c r="A17"/>
      <c r="B17" s="172">
        <f>MAX(B$16:B16)+1</f>
        <v>2</v>
      </c>
      <c r="D17" s="200" t="s">
        <v>508</v>
      </c>
      <c r="F17" s="17"/>
      <c r="G17" s="151"/>
      <c r="H17" s="215">
        <v>178880.33443915378</v>
      </c>
      <c r="I17" s="215">
        <v>69383.573866603023</v>
      </c>
      <c r="J17" s="215">
        <v>6297.2593833721794</v>
      </c>
      <c r="K17" s="17">
        <v>0</v>
      </c>
      <c r="L17" s="17">
        <v>0</v>
      </c>
      <c r="M17" s="229">
        <v>0</v>
      </c>
      <c r="N17" s="17">
        <v>0</v>
      </c>
      <c r="O17" s="17">
        <v>0</v>
      </c>
      <c r="P17" s="17">
        <v>0</v>
      </c>
      <c r="Q17" s="215">
        <v>637.1758591763579</v>
      </c>
      <c r="R17" s="215">
        <v>54.670996477038791</v>
      </c>
      <c r="S17" s="17">
        <v>0</v>
      </c>
      <c r="T17" s="215">
        <v>15676.512634538278</v>
      </c>
      <c r="U17" s="17">
        <v>0</v>
      </c>
    </row>
    <row r="18" spans="1:21" x14ac:dyDescent="0.25">
      <c r="A18"/>
      <c r="B18" s="172">
        <f>MAX(B$16:B17)+1</f>
        <v>3</v>
      </c>
      <c r="D18" s="200" t="s">
        <v>558</v>
      </c>
      <c r="F18" s="17"/>
      <c r="G18" s="151"/>
      <c r="H18" s="215">
        <v>1054875.725952544</v>
      </c>
      <c r="I18" s="215">
        <v>522492.0243601501</v>
      </c>
      <c r="J18" s="215">
        <v>25576.370380719476</v>
      </c>
      <c r="K18" s="17">
        <v>0</v>
      </c>
      <c r="L18" s="17">
        <v>0</v>
      </c>
      <c r="M18" s="229">
        <v>0</v>
      </c>
      <c r="N18" s="17">
        <v>0</v>
      </c>
      <c r="O18" s="17">
        <v>0</v>
      </c>
      <c r="P18" s="17">
        <v>0</v>
      </c>
      <c r="Q18" s="215">
        <v>1165.8542892540936</v>
      </c>
      <c r="R18" s="215">
        <v>908.89653926420601</v>
      </c>
      <c r="S18" s="17">
        <v>0</v>
      </c>
      <c r="T18" s="215">
        <v>2362.7053701687569</v>
      </c>
      <c r="U18" s="17">
        <v>0</v>
      </c>
    </row>
    <row r="19" spans="1:21" x14ac:dyDescent="0.25">
      <c r="A19"/>
      <c r="B19" s="172">
        <f>MAX(B$16:B18)+1</f>
        <v>4</v>
      </c>
      <c r="D19" s="9" t="s">
        <v>557</v>
      </c>
      <c r="F19" s="17">
        <f t="shared" ref="F19:F28" si="0" xml:space="preserve"> SUM(H19:U19)</f>
        <v>161486.41315728417</v>
      </c>
      <c r="G19" s="151"/>
      <c r="H19" s="17">
        <v>87736.357696883293</v>
      </c>
      <c r="I19" s="17">
        <v>61270.594733048616</v>
      </c>
      <c r="J19" s="17">
        <v>5343.4958344165543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3.0014503486167237</v>
      </c>
      <c r="R19" s="17">
        <v>0</v>
      </c>
      <c r="S19" s="17">
        <v>1583.641180754754</v>
      </c>
      <c r="T19" s="17">
        <v>5549.3222618323261</v>
      </c>
      <c r="U19" s="17">
        <v>0</v>
      </c>
    </row>
    <row r="20" spans="1:21" x14ac:dyDescent="0.25">
      <c r="A20"/>
      <c r="B20" s="172">
        <f>MAX(B$16:B19)+1</f>
        <v>5</v>
      </c>
      <c r="D20" s="200" t="s">
        <v>508</v>
      </c>
      <c r="F20" s="17"/>
      <c r="G20" s="151"/>
      <c r="H20" s="222">
        <v>79567.811838882117</v>
      </c>
      <c r="I20" s="222">
        <v>54949.114514341185</v>
      </c>
      <c r="J20" s="222">
        <v>4819.8851139841727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222">
        <v>3.0014503486167237</v>
      </c>
      <c r="R20" s="222">
        <v>0</v>
      </c>
      <c r="S20" s="209">
        <v>1583.641180754754</v>
      </c>
      <c r="T20" s="222">
        <v>5549.3222618323261</v>
      </c>
      <c r="U20" s="17">
        <v>0</v>
      </c>
    </row>
    <row r="21" spans="1:21" x14ac:dyDescent="0.25">
      <c r="A21"/>
      <c r="B21" s="172">
        <f>MAX(B$16:B20)+1</f>
        <v>6</v>
      </c>
      <c r="D21" s="200" t="s">
        <v>558</v>
      </c>
      <c r="F21" s="17"/>
      <c r="G21" s="151"/>
      <c r="H21" s="222">
        <v>8168.5458580011718</v>
      </c>
      <c r="I21" s="222">
        <v>6321.4802187074283</v>
      </c>
      <c r="J21" s="222">
        <v>523.61072043238141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222">
        <v>0</v>
      </c>
      <c r="R21" s="222">
        <v>0</v>
      </c>
      <c r="S21" s="209">
        <v>0</v>
      </c>
      <c r="T21" s="222">
        <v>0</v>
      </c>
      <c r="U21" s="17">
        <v>0</v>
      </c>
    </row>
    <row r="22" spans="1:21" x14ac:dyDescent="0.25">
      <c r="A22"/>
      <c r="B22" s="172">
        <f>MAX(B$16:B21)+1</f>
        <v>7</v>
      </c>
      <c r="D22" s="9" t="s">
        <v>343</v>
      </c>
      <c r="F22" s="17">
        <f t="shared" si="0"/>
        <v>40328.527901042762</v>
      </c>
      <c r="G22" s="151"/>
      <c r="H22" s="229">
        <v>20275.85461395872</v>
      </c>
      <c r="I22" s="229">
        <v>14340.028469249044</v>
      </c>
      <c r="J22" s="229">
        <v>2951.5454983177469</v>
      </c>
      <c r="K22" s="230">
        <v>1683.372196338059</v>
      </c>
      <c r="L22" s="229">
        <v>0</v>
      </c>
      <c r="M22" s="17">
        <v>0</v>
      </c>
      <c r="N22" s="229">
        <v>0</v>
      </c>
      <c r="O22" s="229">
        <v>0</v>
      </c>
      <c r="P22" s="229">
        <v>0</v>
      </c>
      <c r="Q22" s="229">
        <v>0.55559752537012219</v>
      </c>
      <c r="R22" s="229">
        <v>0</v>
      </c>
      <c r="S22" s="230">
        <v>344.84855431743711</v>
      </c>
      <c r="T22" s="229">
        <v>304.27464314966613</v>
      </c>
      <c r="U22" s="230">
        <v>428.04832818671423</v>
      </c>
    </row>
    <row r="23" spans="1:21" x14ac:dyDescent="0.25">
      <c r="A23"/>
      <c r="B23" s="172">
        <f>MAX(B$16:B22)+1</f>
        <v>8</v>
      </c>
      <c r="D23" s="200" t="s">
        <v>508</v>
      </c>
      <c r="F23" s="17"/>
      <c r="G23" s="151"/>
      <c r="H23" s="231">
        <v>3781.5169910914301</v>
      </c>
      <c r="I23" s="231">
        <v>2532.7937536871127</v>
      </c>
      <c r="J23" s="231">
        <v>222.50694204157026</v>
      </c>
      <c r="K23" s="228">
        <v>0</v>
      </c>
      <c r="L23" s="229">
        <v>0</v>
      </c>
      <c r="M23" s="17">
        <v>0</v>
      </c>
      <c r="N23" s="229">
        <v>0</v>
      </c>
      <c r="O23" s="229">
        <v>0</v>
      </c>
      <c r="P23" s="229">
        <v>0</v>
      </c>
      <c r="Q23" s="231">
        <v>0.12301879041470182</v>
      </c>
      <c r="R23" s="231">
        <v>0</v>
      </c>
      <c r="S23" s="228">
        <v>93.233083100495662</v>
      </c>
      <c r="T23" s="231">
        <v>227.44701160444384</v>
      </c>
      <c r="U23" s="228">
        <v>0</v>
      </c>
    </row>
    <row r="24" spans="1:21" x14ac:dyDescent="0.25">
      <c r="A24"/>
      <c r="B24" s="172">
        <f>MAX(B$16:B23)+1</f>
        <v>9</v>
      </c>
      <c r="D24" s="200" t="s">
        <v>558</v>
      </c>
      <c r="F24" s="17"/>
      <c r="G24" s="151"/>
      <c r="H24" s="231">
        <v>16494.33762286729</v>
      </c>
      <c r="I24" s="231">
        <v>11807.234715561932</v>
      </c>
      <c r="J24" s="231">
        <v>2729.0385562761767</v>
      </c>
      <c r="K24" s="228">
        <v>1683.372196338059</v>
      </c>
      <c r="L24" s="229">
        <v>0</v>
      </c>
      <c r="M24" s="17">
        <v>0</v>
      </c>
      <c r="N24" s="229">
        <v>0</v>
      </c>
      <c r="O24" s="229">
        <v>0</v>
      </c>
      <c r="P24" s="229">
        <v>0</v>
      </c>
      <c r="Q24" s="231">
        <v>0.43257873495542043</v>
      </c>
      <c r="R24" s="231">
        <v>0</v>
      </c>
      <c r="S24" s="228">
        <v>251.61547121694147</v>
      </c>
      <c r="T24" s="231">
        <v>76.827631545222275</v>
      </c>
      <c r="U24" s="228">
        <v>428.04832818671423</v>
      </c>
    </row>
    <row r="25" spans="1:21" x14ac:dyDescent="0.25">
      <c r="A25"/>
      <c r="B25" s="172">
        <f>MAX(B$16:B24)+1</f>
        <v>10</v>
      </c>
      <c r="D25" s="9" t="s">
        <v>345</v>
      </c>
      <c r="F25" s="17">
        <f t="shared" si="0"/>
        <v>152523.3737010964</v>
      </c>
      <c r="G25" s="151"/>
      <c r="H25" s="17">
        <v>74628.166973130705</v>
      </c>
      <c r="I25" s="17">
        <v>48502.341679777841</v>
      </c>
      <c r="J25" s="17">
        <v>17520.160253775932</v>
      </c>
      <c r="K25" s="17">
        <v>380.87397611807296</v>
      </c>
      <c r="L25" s="17">
        <v>7.6844490038515829</v>
      </c>
      <c r="M25" s="229">
        <v>0</v>
      </c>
      <c r="N25" s="17">
        <v>0</v>
      </c>
      <c r="O25" s="17">
        <v>138.31461756076686</v>
      </c>
      <c r="P25" s="17">
        <v>0</v>
      </c>
      <c r="Q25" s="17">
        <v>2728.4745353595772</v>
      </c>
      <c r="R25" s="17">
        <v>506.12503046796837</v>
      </c>
      <c r="S25" s="17">
        <v>218.0641594052459</v>
      </c>
      <c r="T25" s="17">
        <v>7869.0189624342202</v>
      </c>
      <c r="U25" s="17">
        <v>24.149064062183303</v>
      </c>
    </row>
    <row r="26" spans="1:21" x14ac:dyDescent="0.25">
      <c r="A26"/>
      <c r="B26" s="172">
        <f>MAX(B$16:B25)+1</f>
        <v>11</v>
      </c>
      <c r="D26" s="200" t="s">
        <v>508</v>
      </c>
      <c r="F26" s="17"/>
      <c r="G26" s="151"/>
      <c r="H26" s="222">
        <v>55418.227728875616</v>
      </c>
      <c r="I26" s="222">
        <v>33375.134842596948</v>
      </c>
      <c r="J26" s="222">
        <v>12625.072226867484</v>
      </c>
      <c r="K26" s="209">
        <v>0</v>
      </c>
      <c r="L26" s="209">
        <v>0</v>
      </c>
      <c r="M26" s="229">
        <v>0</v>
      </c>
      <c r="N26" s="17">
        <v>0</v>
      </c>
      <c r="O26" s="222">
        <v>0</v>
      </c>
      <c r="P26" s="17">
        <v>0</v>
      </c>
      <c r="Q26" s="222">
        <v>1668.45525789268</v>
      </c>
      <c r="R26" s="222">
        <v>352.18651838636282</v>
      </c>
      <c r="S26" s="209">
        <v>218.0641594052459</v>
      </c>
      <c r="T26" s="222">
        <v>7860.290280009729</v>
      </c>
      <c r="U26" s="209">
        <v>0</v>
      </c>
    </row>
    <row r="27" spans="1:21" x14ac:dyDescent="0.25">
      <c r="A27"/>
      <c r="B27" s="172">
        <f>MAX(B$16:B26)+1</f>
        <v>12</v>
      </c>
      <c r="D27" s="200" t="s">
        <v>558</v>
      </c>
      <c r="F27" s="17"/>
      <c r="G27" s="151"/>
      <c r="H27" s="222">
        <v>19209.939244255085</v>
      </c>
      <c r="I27" s="222">
        <v>15127.206837180895</v>
      </c>
      <c r="J27" s="222">
        <v>4895.0880269084473</v>
      </c>
      <c r="K27" s="209">
        <v>380.87397611807296</v>
      </c>
      <c r="L27" s="209">
        <v>7.6844490038515829</v>
      </c>
      <c r="M27" s="229">
        <v>0</v>
      </c>
      <c r="N27" s="17">
        <v>0</v>
      </c>
      <c r="O27" s="222">
        <v>138.31461756076686</v>
      </c>
      <c r="P27" s="17">
        <v>0</v>
      </c>
      <c r="Q27" s="222">
        <v>1060.0192774668969</v>
      </c>
      <c r="R27" s="222">
        <v>153.93851208160552</v>
      </c>
      <c r="S27" s="209">
        <v>0</v>
      </c>
      <c r="T27" s="222">
        <v>8.7286824244907013</v>
      </c>
      <c r="U27" s="209">
        <v>24.149064062183303</v>
      </c>
    </row>
    <row r="28" spans="1:21" x14ac:dyDescent="0.25">
      <c r="A28"/>
      <c r="B28" s="172">
        <f>MAX(B$16:B27)+1</f>
        <v>13</v>
      </c>
      <c r="D28" s="9" t="s">
        <v>348</v>
      </c>
      <c r="F28" s="17">
        <f t="shared" si="0"/>
        <v>14888.543237034273</v>
      </c>
      <c r="G28" s="151"/>
      <c r="H28" s="17">
        <v>7422.2464236345641</v>
      </c>
      <c r="I28" s="17">
        <v>4517.6128748740884</v>
      </c>
      <c r="J28" s="17">
        <v>1601.1529061827282</v>
      </c>
      <c r="K28" s="17">
        <v>40.576202508717074</v>
      </c>
      <c r="L28" s="17">
        <v>0.8186586075692649</v>
      </c>
      <c r="M28" s="229">
        <v>0</v>
      </c>
      <c r="N28" s="17">
        <v>0</v>
      </c>
      <c r="O28" s="17">
        <v>14.735272777790401</v>
      </c>
      <c r="P28" s="17">
        <v>0</v>
      </c>
      <c r="Q28" s="17">
        <v>229.18356421611011</v>
      </c>
      <c r="R28" s="17">
        <v>46.661945464406834</v>
      </c>
      <c r="S28" s="229">
        <v>14.304023908463686</v>
      </c>
      <c r="T28" s="17">
        <v>998.6786574153158</v>
      </c>
      <c r="U28" s="17">
        <v>2.5727074445206108</v>
      </c>
    </row>
    <row r="29" spans="1:21" x14ac:dyDescent="0.25">
      <c r="A29"/>
      <c r="B29" s="172">
        <f>MAX(B$16:B28)+1</f>
        <v>14</v>
      </c>
      <c r="D29" s="200" t="s">
        <v>508</v>
      </c>
      <c r="F29" s="17"/>
      <c r="G29" s="151"/>
      <c r="H29" s="222">
        <v>7191.0306935377894</v>
      </c>
      <c r="I29" s="222">
        <v>4331.3023351440943</v>
      </c>
      <c r="J29" s="222">
        <v>1530.9336685012327</v>
      </c>
      <c r="K29" s="232">
        <v>0</v>
      </c>
      <c r="L29" s="232">
        <v>0</v>
      </c>
      <c r="M29" s="229">
        <v>0</v>
      </c>
      <c r="N29" s="17">
        <v>0</v>
      </c>
      <c r="O29" s="222">
        <v>0</v>
      </c>
      <c r="P29" s="17">
        <v>0</v>
      </c>
      <c r="Q29" s="222">
        <v>214.66607057624037</v>
      </c>
      <c r="R29" s="222">
        <v>44.704921403869363</v>
      </c>
      <c r="S29" s="233">
        <v>14.304023908463686</v>
      </c>
      <c r="T29" s="222">
        <v>997.74875196653659</v>
      </c>
      <c r="U29" s="232">
        <v>0</v>
      </c>
    </row>
    <row r="30" spans="1:21" x14ac:dyDescent="0.25">
      <c r="A30"/>
      <c r="B30" s="172">
        <f>MAX(B$16:B29)+1</f>
        <v>15</v>
      </c>
      <c r="D30" s="200" t="s">
        <v>558</v>
      </c>
      <c r="F30" s="17"/>
      <c r="G30" s="151"/>
      <c r="H30" s="222">
        <v>231.21573009677428</v>
      </c>
      <c r="I30" s="222">
        <v>186.31053972999453</v>
      </c>
      <c r="J30" s="222">
        <v>70.219237681495628</v>
      </c>
      <c r="K30" s="232">
        <v>40.576202508717074</v>
      </c>
      <c r="L30" s="232">
        <v>0.8186586075692649</v>
      </c>
      <c r="M30" s="229">
        <v>0</v>
      </c>
      <c r="N30" s="17">
        <v>0</v>
      </c>
      <c r="O30" s="222">
        <v>14.735272777790401</v>
      </c>
      <c r="P30" s="17">
        <v>0</v>
      </c>
      <c r="Q30" s="222">
        <v>14.517493639869745</v>
      </c>
      <c r="R30" s="222">
        <v>1.9570240605374678</v>
      </c>
      <c r="S30" s="233">
        <v>0</v>
      </c>
      <c r="T30" s="222">
        <v>0.92990544877925074</v>
      </c>
      <c r="U30" s="232">
        <v>2.5727074445206108</v>
      </c>
    </row>
    <row r="31" spans="1:21" x14ac:dyDescent="0.25">
      <c r="A31"/>
      <c r="B31" s="172">
        <f>MAX(B$16:B30)+1</f>
        <v>16</v>
      </c>
      <c r="D31" s="1" t="s">
        <v>351</v>
      </c>
      <c r="F31" s="15">
        <f>SUM(F16,F19,F22,F25,F28)</f>
        <v>2247537.9620678788</v>
      </c>
      <c r="H31" s="15">
        <f>SUM(H16,H19,H22,H25,H28)</f>
        <v>1423818.6860993051</v>
      </c>
      <c r="I31" s="15">
        <f t="shared" ref="I31:U31" si="1">SUM(I16,I19,I22,I25,I28)</f>
        <v>720506.17598370253</v>
      </c>
      <c r="J31" s="15">
        <f t="shared" si="1"/>
        <v>59289.984256784621</v>
      </c>
      <c r="K31" s="15">
        <f t="shared" si="1"/>
        <v>2104.8223749648487</v>
      </c>
      <c r="L31" s="15">
        <f t="shared" si="1"/>
        <v>8.5031076114208481</v>
      </c>
      <c r="M31" s="15">
        <f t="shared" si="1"/>
        <v>0</v>
      </c>
      <c r="N31" s="15">
        <f t="shared" si="1"/>
        <v>0</v>
      </c>
      <c r="O31" s="15">
        <f t="shared" si="1"/>
        <v>153.04989033855728</v>
      </c>
      <c r="P31" s="15">
        <f t="shared" si="1"/>
        <v>0</v>
      </c>
      <c r="Q31" s="15">
        <f t="shared" si="1"/>
        <v>4764.2452958801259</v>
      </c>
      <c r="R31" s="15">
        <f t="shared" si="1"/>
        <v>1516.35451167362</v>
      </c>
      <c r="S31" s="15">
        <f t="shared" si="1"/>
        <v>2160.8579183859006</v>
      </c>
      <c r="T31" s="15">
        <f t="shared" si="1"/>
        <v>32760.512529538566</v>
      </c>
      <c r="U31" s="15">
        <f t="shared" si="1"/>
        <v>454.77009969341816</v>
      </c>
    </row>
    <row r="32" spans="1:21" x14ac:dyDescent="0.25">
      <c r="A32"/>
      <c r="B32"/>
      <c r="F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/>
      <c r="B33" s="172"/>
      <c r="D33" s="8" t="s">
        <v>352</v>
      </c>
      <c r="F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/>
      <c r="B34" s="172">
        <f>MAX(B$16:B33)+1</f>
        <v>17</v>
      </c>
      <c r="D34" s="9" t="s">
        <v>353</v>
      </c>
      <c r="F34" s="17">
        <f xml:space="preserve"> SUM(H34:U34)</f>
        <v>10261.288386201182</v>
      </c>
      <c r="G34" s="151"/>
      <c r="H34" s="17">
        <v>5159.0375919756443</v>
      </c>
      <c r="I34" s="17">
        <v>3648.7116006407668</v>
      </c>
      <c r="J34" s="17">
        <v>750.99839045821363</v>
      </c>
      <c r="K34" s="230">
        <v>428.32130174260749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0.14136758099556468</v>
      </c>
      <c r="R34" s="17">
        <v>0</v>
      </c>
      <c r="S34" s="230">
        <v>87.744101993970602</v>
      </c>
      <c r="T34" s="17">
        <v>77.420377694630574</v>
      </c>
      <c r="U34" s="230">
        <v>108.91365411435194</v>
      </c>
    </row>
    <row r="35" spans="1:21" x14ac:dyDescent="0.25">
      <c r="A35"/>
      <c r="B35" s="172">
        <f>MAX(B$16:B34)+1</f>
        <v>18</v>
      </c>
      <c r="D35" s="200" t="s">
        <v>508</v>
      </c>
      <c r="F35" s="17"/>
      <c r="G35" s="151"/>
      <c r="H35" s="209">
        <v>962.17834873922118</v>
      </c>
      <c r="I35" s="209">
        <v>644.45018159664733</v>
      </c>
      <c r="J35" s="209">
        <v>56.615205638618619</v>
      </c>
      <c r="K35" s="228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209">
        <v>3.1301199202320926E-2</v>
      </c>
      <c r="R35" s="17">
        <v>0</v>
      </c>
      <c r="S35" s="228">
        <v>23.722451639602468</v>
      </c>
      <c r="T35" s="209">
        <v>57.872168911786581</v>
      </c>
      <c r="U35" s="228">
        <v>0</v>
      </c>
    </row>
    <row r="36" spans="1:21" x14ac:dyDescent="0.25">
      <c r="A36"/>
      <c r="B36" s="172">
        <f>MAX(B$16:B35)+1</f>
        <v>19</v>
      </c>
      <c r="D36" s="200" t="s">
        <v>558</v>
      </c>
      <c r="F36" s="17"/>
      <c r="G36" s="151"/>
      <c r="H36" s="209">
        <v>4196.859243236423</v>
      </c>
      <c r="I36" s="209">
        <v>3004.2614190441195</v>
      </c>
      <c r="J36" s="209">
        <v>694.38318481959504</v>
      </c>
      <c r="K36" s="228">
        <v>428.32130174260749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209">
        <v>0.11006638179324374</v>
      </c>
      <c r="R36" s="17">
        <v>0</v>
      </c>
      <c r="S36" s="228">
        <v>64.021650354368134</v>
      </c>
      <c r="T36" s="209">
        <v>19.548208782843989</v>
      </c>
      <c r="U36" s="228">
        <v>108.91365411435194</v>
      </c>
    </row>
    <row r="37" spans="1:21" x14ac:dyDescent="0.25">
      <c r="A37"/>
      <c r="B37" s="172">
        <f>MAX(B$16:B36)+1</f>
        <v>20</v>
      </c>
      <c r="D37" s="9" t="s">
        <v>354</v>
      </c>
      <c r="F37" s="17">
        <f t="shared" ref="F37:F40" si="2" xml:space="preserve"> SUM(H37:U37)</f>
        <v>2984.6043876559606</v>
      </c>
      <c r="G37" s="151"/>
      <c r="H37" s="17">
        <v>1514.3434830122487</v>
      </c>
      <c r="I37" s="17">
        <v>1059.1020899148741</v>
      </c>
      <c r="J37" s="17">
        <v>160.49144740126076</v>
      </c>
      <c r="K37" s="230">
        <v>116.08309705249332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13.272521917392003</v>
      </c>
      <c r="R37" s="17">
        <v>0</v>
      </c>
      <c r="S37" s="230">
        <v>46.620463013107596</v>
      </c>
      <c r="T37" s="17">
        <v>30.747650289498704</v>
      </c>
      <c r="U37" s="230">
        <v>43.943635055084904</v>
      </c>
    </row>
    <row r="38" spans="1:21" x14ac:dyDescent="0.25">
      <c r="A38"/>
      <c r="B38" s="172">
        <f>MAX(B$16:B37)+1</f>
        <v>21</v>
      </c>
      <c r="D38" s="200" t="s">
        <v>508</v>
      </c>
      <c r="F38" s="17"/>
      <c r="G38" s="151"/>
      <c r="H38" s="209">
        <v>283.93325283422303</v>
      </c>
      <c r="I38" s="209">
        <v>208.23508486381897</v>
      </c>
      <c r="J38" s="209">
        <v>19.857940402834508</v>
      </c>
      <c r="K38" s="228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209">
        <v>2.3351005977885655</v>
      </c>
      <c r="R38" s="17">
        <v>0</v>
      </c>
      <c r="S38" s="228">
        <v>13.403853735167425</v>
      </c>
      <c r="T38" s="209">
        <v>25.906558009135352</v>
      </c>
      <c r="U38" s="228">
        <v>0</v>
      </c>
    </row>
    <row r="39" spans="1:21" x14ac:dyDescent="0.25">
      <c r="A39"/>
      <c r="B39" s="172">
        <f>MAX(B$16:B38)+1</f>
        <v>22</v>
      </c>
      <c r="D39" s="200" t="s">
        <v>558</v>
      </c>
      <c r="F39" s="17"/>
      <c r="G39" s="151"/>
      <c r="H39" s="209">
        <v>1230.4102301780258</v>
      </c>
      <c r="I39" s="209">
        <v>850.86700505105512</v>
      </c>
      <c r="J39" s="209">
        <v>140.63350699842624</v>
      </c>
      <c r="K39" s="228">
        <v>116.08309705249332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209">
        <v>10.937421319603438</v>
      </c>
      <c r="R39" s="17">
        <v>0</v>
      </c>
      <c r="S39" s="228">
        <v>33.216609277940172</v>
      </c>
      <c r="T39" s="209">
        <v>4.8410922803633509</v>
      </c>
      <c r="U39" s="228">
        <v>43.943635055084904</v>
      </c>
    </row>
    <row r="40" spans="1:21" x14ac:dyDescent="0.25">
      <c r="A40"/>
      <c r="B40" s="172">
        <f>MAX(B$16:B39)+1</f>
        <v>23</v>
      </c>
      <c r="D40" s="9" t="s">
        <v>359</v>
      </c>
      <c r="F40" s="17">
        <f t="shared" si="2"/>
        <v>14135.587472300971</v>
      </c>
      <c r="G40" s="151"/>
      <c r="H40" s="17">
        <v>6081.7902627120729</v>
      </c>
      <c r="I40" s="17">
        <v>4369.9464604986615</v>
      </c>
      <c r="J40" s="17">
        <v>1946.2625745699343</v>
      </c>
      <c r="K40" s="230">
        <v>657.97517548256747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315.31202298753863</v>
      </c>
      <c r="R40" s="17">
        <v>36.478553774738437</v>
      </c>
      <c r="S40" s="230">
        <v>354.65156439305105</v>
      </c>
      <c r="T40" s="17">
        <v>185.48574511567554</v>
      </c>
      <c r="U40" s="230">
        <v>187.68511276673155</v>
      </c>
    </row>
    <row r="41" spans="1:21" x14ac:dyDescent="0.25">
      <c r="A41"/>
      <c r="B41" s="172">
        <f>MAX(B$16:B40)+1</f>
        <v>24</v>
      </c>
      <c r="D41" s="200" t="s">
        <v>508</v>
      </c>
      <c r="F41" s="17"/>
      <c r="G41" s="151"/>
      <c r="H41" s="222">
        <v>1124.5752436953617</v>
      </c>
      <c r="I41" s="222">
        <v>652.43510150876773</v>
      </c>
      <c r="J41" s="222">
        <v>211.66907821774635</v>
      </c>
      <c r="K41" s="228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222">
        <v>28.969913495298449</v>
      </c>
      <c r="R41" s="222">
        <v>5.6248375324150857</v>
      </c>
      <c r="S41" s="228">
        <v>15.221100155063281</v>
      </c>
      <c r="T41" s="222">
        <v>125.53818353197981</v>
      </c>
      <c r="U41" s="228">
        <v>0</v>
      </c>
    </row>
    <row r="42" spans="1:21" x14ac:dyDescent="0.25">
      <c r="A42"/>
      <c r="B42" s="172">
        <f>MAX(B$16:B41)+1</f>
        <v>25</v>
      </c>
      <c r="D42" s="200" t="s">
        <v>558</v>
      </c>
      <c r="F42" s="17"/>
      <c r="G42" s="151"/>
      <c r="H42" s="222">
        <v>4957.2150190167113</v>
      </c>
      <c r="I42" s="222">
        <v>3717.5113589898938</v>
      </c>
      <c r="J42" s="222">
        <v>1734.5934963521879</v>
      </c>
      <c r="K42" s="228">
        <v>657.97517548256747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222">
        <v>286.34210949224018</v>
      </c>
      <c r="R42" s="222">
        <v>30.853716242323351</v>
      </c>
      <c r="S42" s="228">
        <v>339.43046423798779</v>
      </c>
      <c r="T42" s="222">
        <v>59.947561583695737</v>
      </c>
      <c r="U42" s="228">
        <v>187.68511276673155</v>
      </c>
    </row>
    <row r="43" spans="1:21" x14ac:dyDescent="0.25">
      <c r="A43"/>
      <c r="B43" s="172">
        <f>MAX(B$16:B42)+1</f>
        <v>26</v>
      </c>
      <c r="D43" s="1" t="s">
        <v>361</v>
      </c>
      <c r="F43" s="15">
        <f t="shared" ref="F43:U43" si="3">SUM(F34,F37,F40)</f>
        <v>27381.480246158113</v>
      </c>
      <c r="H43" s="15">
        <f t="shared" si="3"/>
        <v>12755.171337699965</v>
      </c>
      <c r="I43" s="15">
        <f t="shared" si="3"/>
        <v>9077.7601510543027</v>
      </c>
      <c r="J43" s="15">
        <f t="shared" si="3"/>
        <v>2857.7524124294087</v>
      </c>
      <c r="K43" s="15">
        <f t="shared" si="3"/>
        <v>1202.3795742776683</v>
      </c>
      <c r="L43" s="15">
        <f t="shared" si="3"/>
        <v>0</v>
      </c>
      <c r="M43" s="15">
        <f t="shared" si="3"/>
        <v>0</v>
      </c>
      <c r="N43" s="15">
        <f t="shared" si="3"/>
        <v>0</v>
      </c>
      <c r="O43" s="15">
        <f t="shared" si="3"/>
        <v>0</v>
      </c>
      <c r="P43" s="15">
        <f t="shared" si="3"/>
        <v>0</v>
      </c>
      <c r="Q43" s="15">
        <f t="shared" si="3"/>
        <v>328.72591248592619</v>
      </c>
      <c r="R43" s="15">
        <f t="shared" si="3"/>
        <v>36.478553774738437</v>
      </c>
      <c r="S43" s="15">
        <f t="shared" si="3"/>
        <v>489.01612940012922</v>
      </c>
      <c r="T43" s="15">
        <f t="shared" si="3"/>
        <v>293.65377309980482</v>
      </c>
      <c r="U43" s="15">
        <f t="shared" si="3"/>
        <v>340.5424019361684</v>
      </c>
    </row>
    <row r="44" spans="1:21" x14ac:dyDescent="0.25">
      <c r="A44"/>
      <c r="B44"/>
      <c r="F44" s="6"/>
      <c r="G44" s="15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x14ac:dyDescent="0.25">
      <c r="A45"/>
      <c r="B45" s="172"/>
      <c r="D45" s="8" t="s">
        <v>362</v>
      </c>
      <c r="F45" s="6"/>
      <c r="G45" s="151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/>
      <c r="B46" s="172">
        <f>MAX(B$16:B45)+1</f>
        <v>27</v>
      </c>
      <c r="D46" s="9" t="s">
        <v>373</v>
      </c>
      <c r="F46" s="17">
        <f xml:space="preserve"> SUM(H46:U46)</f>
        <v>1294.5219427863501</v>
      </c>
      <c r="G46" s="151"/>
      <c r="H46" s="17">
        <v>209.35554128654837</v>
      </c>
      <c r="I46" s="17">
        <v>127.75130915164775</v>
      </c>
      <c r="J46" s="17">
        <v>229.38979815415507</v>
      </c>
      <c r="K46" s="17">
        <v>489.28636208532748</v>
      </c>
      <c r="L46" s="17">
        <v>0</v>
      </c>
      <c r="M46" s="17">
        <v>0</v>
      </c>
      <c r="N46" s="17">
        <v>0</v>
      </c>
      <c r="O46" s="17">
        <v>238.71303245559525</v>
      </c>
      <c r="P46" s="17">
        <v>0</v>
      </c>
      <c r="Q46" s="17">
        <v>2.5899653075955147E-2</v>
      </c>
      <c r="R46" s="17">
        <v>0</v>
      </c>
      <c r="S46" s="17">
        <v>0</v>
      </c>
      <c r="T46" s="17">
        <v>0</v>
      </c>
      <c r="U46" s="17">
        <v>0</v>
      </c>
    </row>
    <row r="47" spans="1:21" x14ac:dyDescent="0.25">
      <c r="A47"/>
      <c r="B47" s="172">
        <f>MAX(B$16:B46)+1</f>
        <v>28</v>
      </c>
      <c r="D47" s="200" t="s">
        <v>508</v>
      </c>
      <c r="F47" s="17"/>
      <c r="G47" s="151"/>
      <c r="H47" s="209">
        <v>0</v>
      </c>
      <c r="I47" s="209">
        <v>0</v>
      </c>
      <c r="J47" s="209">
        <v>0</v>
      </c>
      <c r="K47" s="209">
        <v>0</v>
      </c>
      <c r="L47" s="17">
        <v>0</v>
      </c>
      <c r="M47" s="17">
        <v>0</v>
      </c>
      <c r="N47" s="17">
        <v>0</v>
      </c>
      <c r="O47" s="222">
        <v>0</v>
      </c>
      <c r="P47" s="17">
        <v>0</v>
      </c>
      <c r="Q47" s="209">
        <v>0</v>
      </c>
      <c r="R47" s="17">
        <v>0</v>
      </c>
      <c r="S47" s="17">
        <v>0</v>
      </c>
      <c r="T47" s="17">
        <v>0</v>
      </c>
      <c r="U47" s="17">
        <v>0</v>
      </c>
    </row>
    <row r="48" spans="1:21" x14ac:dyDescent="0.25">
      <c r="A48"/>
      <c r="B48" s="172">
        <f>MAX(B$16:B47)+1</f>
        <v>29</v>
      </c>
      <c r="D48" s="200" t="s">
        <v>558</v>
      </c>
      <c r="F48" s="17"/>
      <c r="G48" s="151"/>
      <c r="H48" s="209">
        <v>209.35554128654837</v>
      </c>
      <c r="I48" s="209">
        <v>127.75130915164775</v>
      </c>
      <c r="J48" s="209">
        <v>229.38979815415507</v>
      </c>
      <c r="K48" s="209">
        <v>489.28636208532748</v>
      </c>
      <c r="L48" s="17">
        <v>0</v>
      </c>
      <c r="M48" s="17">
        <v>0</v>
      </c>
      <c r="N48" s="17">
        <v>0</v>
      </c>
      <c r="O48" s="222">
        <v>238.71303245559525</v>
      </c>
      <c r="P48" s="17">
        <v>0</v>
      </c>
      <c r="Q48" s="209">
        <v>2.5899653075955147E-2</v>
      </c>
      <c r="R48" s="17">
        <v>0</v>
      </c>
      <c r="S48" s="17">
        <v>0</v>
      </c>
      <c r="T48" s="17">
        <v>0</v>
      </c>
      <c r="U48" s="17">
        <v>0</v>
      </c>
    </row>
    <row r="49" spans="1:21" x14ac:dyDescent="0.25">
      <c r="A49"/>
      <c r="B49" s="172">
        <f>MAX(B$16:B48)+1</f>
        <v>30</v>
      </c>
      <c r="D49" s="9" t="s">
        <v>375</v>
      </c>
      <c r="F49" s="17">
        <f t="shared" ref="F49" si="4" xml:space="preserve"> SUM(H49:U49)</f>
        <v>9257.5711947675063</v>
      </c>
      <c r="G49" s="151"/>
      <c r="H49" s="17">
        <v>3347.7195309614694</v>
      </c>
      <c r="I49" s="17">
        <v>2413.7988714743969</v>
      </c>
      <c r="J49" s="17">
        <v>1079.0337103112233</v>
      </c>
      <c r="K49" s="17">
        <v>1465.2932230093154</v>
      </c>
      <c r="L49" s="17">
        <v>29.563508551082144</v>
      </c>
      <c r="M49" s="17">
        <v>0</v>
      </c>
      <c r="N49" s="17">
        <v>0</v>
      </c>
      <c r="O49" s="17">
        <v>532.1221308410602</v>
      </c>
      <c r="P49" s="17">
        <v>0</v>
      </c>
      <c r="Q49" s="17">
        <v>175.18306191201643</v>
      </c>
      <c r="R49" s="17">
        <v>20.138500424876632</v>
      </c>
      <c r="S49" s="17">
        <v>4.5090057837073365</v>
      </c>
      <c r="T49" s="17">
        <v>97.303698013056476</v>
      </c>
      <c r="U49" s="17">
        <v>92.905953485302831</v>
      </c>
    </row>
    <row r="50" spans="1:21" x14ac:dyDescent="0.25">
      <c r="A50"/>
      <c r="B50" s="172">
        <f>MAX(B$16:B49)+1</f>
        <v>31</v>
      </c>
      <c r="D50" s="200" t="s">
        <v>508</v>
      </c>
      <c r="F50" s="17"/>
      <c r="G50" s="151"/>
      <c r="H50" s="222">
        <v>570.8314938454331</v>
      </c>
      <c r="I50" s="222">
        <v>330.07040482297288</v>
      </c>
      <c r="J50" s="222">
        <v>107.43491998037608</v>
      </c>
      <c r="K50" s="232">
        <v>0</v>
      </c>
      <c r="L50" s="232">
        <v>0</v>
      </c>
      <c r="M50" s="17">
        <v>0</v>
      </c>
      <c r="N50" s="17">
        <v>0</v>
      </c>
      <c r="O50" s="222">
        <v>0</v>
      </c>
      <c r="P50" s="17">
        <v>0</v>
      </c>
      <c r="Q50" s="222">
        <v>14.711558844759395</v>
      </c>
      <c r="R50" s="222">
        <v>2.8551517048079251</v>
      </c>
      <c r="S50" s="220">
        <v>4.2738840739585999</v>
      </c>
      <c r="T50" s="222">
        <v>63.722828736750586</v>
      </c>
      <c r="U50" s="232">
        <v>0</v>
      </c>
    </row>
    <row r="51" spans="1:21" x14ac:dyDescent="0.25">
      <c r="A51"/>
      <c r="B51" s="172">
        <f>MAX(B$16:B50)+1</f>
        <v>32</v>
      </c>
      <c r="D51" s="200" t="s">
        <v>558</v>
      </c>
      <c r="F51" s="17"/>
      <c r="G51" s="151"/>
      <c r="H51" s="222">
        <v>2776.8880371160362</v>
      </c>
      <c r="I51" s="222">
        <v>2083.7284666514242</v>
      </c>
      <c r="J51" s="222">
        <v>971.59879033084724</v>
      </c>
      <c r="K51" s="232">
        <v>1465.2932230093154</v>
      </c>
      <c r="L51" s="232">
        <v>29.563508551082144</v>
      </c>
      <c r="M51" s="17">
        <v>0</v>
      </c>
      <c r="N51" s="17">
        <v>0</v>
      </c>
      <c r="O51" s="222">
        <v>532.1221308410602</v>
      </c>
      <c r="P51" s="17">
        <v>0</v>
      </c>
      <c r="Q51" s="222">
        <v>160.47150306725703</v>
      </c>
      <c r="R51" s="222">
        <v>17.283348720068709</v>
      </c>
      <c r="S51" s="220">
        <v>0.23512170974873656</v>
      </c>
      <c r="T51" s="222">
        <v>33.58086927630589</v>
      </c>
      <c r="U51" s="232">
        <v>92.905953485302831</v>
      </c>
    </row>
    <row r="52" spans="1:21" x14ac:dyDescent="0.25">
      <c r="A52"/>
      <c r="B52" s="172">
        <f>MAX(B$16:B51)+1</f>
        <v>33</v>
      </c>
      <c r="D52" s="1" t="s">
        <v>378</v>
      </c>
      <c r="F52" s="37">
        <f>SUM(F46,F49)</f>
        <v>10552.093137553857</v>
      </c>
      <c r="G52" s="151"/>
      <c r="H52" s="37">
        <f>SUM(H46,H49)</f>
        <v>3557.0750722480179</v>
      </c>
      <c r="I52" s="37">
        <f t="shared" ref="I52:U52" si="5">SUM(I46,I49)</f>
        <v>2541.5501806260445</v>
      </c>
      <c r="J52" s="37">
        <f t="shared" si="5"/>
        <v>1308.4235084653783</v>
      </c>
      <c r="K52" s="37">
        <f t="shared" si="5"/>
        <v>1954.5795850946429</v>
      </c>
      <c r="L52" s="37">
        <f t="shared" si="5"/>
        <v>29.563508551082144</v>
      </c>
      <c r="M52" s="37">
        <f t="shared" si="5"/>
        <v>0</v>
      </c>
      <c r="N52" s="37">
        <f t="shared" si="5"/>
        <v>0</v>
      </c>
      <c r="O52" s="37">
        <f t="shared" si="5"/>
        <v>770.83516329665542</v>
      </c>
      <c r="P52" s="37">
        <f t="shared" si="5"/>
        <v>0</v>
      </c>
      <c r="Q52" s="234">
        <f t="shared" si="5"/>
        <v>175.20896156509238</v>
      </c>
      <c r="R52" s="234">
        <f t="shared" si="5"/>
        <v>20.138500424876632</v>
      </c>
      <c r="S52" s="234">
        <f t="shared" si="5"/>
        <v>4.5090057837073365</v>
      </c>
      <c r="T52" s="234">
        <f t="shared" si="5"/>
        <v>97.303698013056476</v>
      </c>
      <c r="U52" s="234">
        <f t="shared" si="5"/>
        <v>92.905953485302831</v>
      </c>
    </row>
    <row r="53" spans="1:21" x14ac:dyDescent="0.25">
      <c r="A53"/>
      <c r="B53"/>
      <c r="F53" s="6"/>
      <c r="G53" s="151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x14ac:dyDescent="0.25">
      <c r="A54"/>
      <c r="B54"/>
      <c r="D54" s="8" t="s">
        <v>432</v>
      </c>
      <c r="F54" s="6"/>
      <c r="G54" s="151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x14ac:dyDescent="0.25">
      <c r="A55"/>
      <c r="B55" s="172">
        <f>MAX(B$16:B54)+1</f>
        <v>34</v>
      </c>
      <c r="D55" s="9" t="s">
        <v>380</v>
      </c>
      <c r="F55" s="17">
        <f xml:space="preserve"> SUM(H55:U55)</f>
        <v>10699.196681388148</v>
      </c>
      <c r="G55" s="151"/>
      <c r="H55" s="209">
        <v>4311.5308396929458</v>
      </c>
      <c r="I55" s="209">
        <v>3064.1157688352655</v>
      </c>
      <c r="J55" s="209">
        <v>834.89573569200149</v>
      </c>
      <c r="K55" s="209">
        <v>874.42074756147736</v>
      </c>
      <c r="L55" s="209">
        <v>0</v>
      </c>
      <c r="M55" s="209">
        <v>244.99286254091254</v>
      </c>
      <c r="N55" s="209">
        <v>0</v>
      </c>
      <c r="O55" s="209">
        <v>1161.3424829615801</v>
      </c>
      <c r="P55" s="209">
        <v>0</v>
      </c>
      <c r="Q55" s="209">
        <v>6.6628541994530721E-2</v>
      </c>
      <c r="R55" s="209">
        <v>0.89551654911777867</v>
      </c>
      <c r="S55" s="209">
        <v>0</v>
      </c>
      <c r="T55" s="209">
        <v>83.135648605118192</v>
      </c>
      <c r="U55" s="209">
        <v>123.80045040773639</v>
      </c>
    </row>
    <row r="56" spans="1:21" x14ac:dyDescent="0.25">
      <c r="A56"/>
      <c r="B56" s="172">
        <f>MAX(B$16:B55)+1</f>
        <v>35</v>
      </c>
      <c r="D56" s="9" t="s">
        <v>392</v>
      </c>
      <c r="F56" s="17">
        <f xml:space="preserve"> SUM(H56:U56)</f>
        <v>18339.883386175716</v>
      </c>
      <c r="G56" s="151"/>
      <c r="H56" s="235">
        <v>6109.8494661285158</v>
      </c>
      <c r="I56" s="235">
        <v>4392.5097389534067</v>
      </c>
      <c r="J56" s="235">
        <v>1954.9221330666451</v>
      </c>
      <c r="K56" s="232">
        <v>2627.2817462933135</v>
      </c>
      <c r="L56" s="232">
        <v>53.007592705368651</v>
      </c>
      <c r="M56" s="235">
        <v>617.33088121575406</v>
      </c>
      <c r="N56" s="235">
        <v>38.800320629607974</v>
      </c>
      <c r="O56" s="232">
        <v>1797.4627720549252</v>
      </c>
      <c r="P56" s="232">
        <v>42.169262887028175</v>
      </c>
      <c r="Q56" s="235">
        <v>316.87152660528955</v>
      </c>
      <c r="R56" s="235">
        <v>36.645485513303541</v>
      </c>
      <c r="S56" s="17">
        <v>0</v>
      </c>
      <c r="T56" s="220">
        <v>186.4513882223481</v>
      </c>
      <c r="U56" s="232">
        <v>166.5810719002061</v>
      </c>
    </row>
    <row r="57" spans="1:21" x14ac:dyDescent="0.25">
      <c r="B57" s="172">
        <f>MAX(B$16:B56)+1</f>
        <v>36</v>
      </c>
      <c r="D57" s="1" t="s">
        <v>393</v>
      </c>
      <c r="F57" s="37">
        <f>SUM(F55:F56)</f>
        <v>29039.080067563864</v>
      </c>
      <c r="G57" s="151"/>
      <c r="H57" s="234">
        <f t="shared" ref="H57:Q57" si="6">SUM(H55:H56)</f>
        <v>10421.380305821462</v>
      </c>
      <c r="I57" s="234">
        <f t="shared" si="6"/>
        <v>7456.6255077886726</v>
      </c>
      <c r="J57" s="234">
        <f t="shared" si="6"/>
        <v>2789.8178687586465</v>
      </c>
      <c r="K57" s="234">
        <f t="shared" si="6"/>
        <v>3501.7024938547911</v>
      </c>
      <c r="L57" s="234">
        <f t="shared" si="6"/>
        <v>53.007592705368651</v>
      </c>
      <c r="M57" s="234">
        <f t="shared" si="6"/>
        <v>862.32374375666654</v>
      </c>
      <c r="N57" s="234">
        <f t="shared" si="6"/>
        <v>38.800320629607974</v>
      </c>
      <c r="O57" s="234">
        <f t="shared" si="6"/>
        <v>2958.8052550165053</v>
      </c>
      <c r="P57" s="234">
        <f t="shared" si="6"/>
        <v>42.169262887028175</v>
      </c>
      <c r="Q57" s="234">
        <f t="shared" si="6"/>
        <v>316.93815514728408</v>
      </c>
      <c r="R57" s="234">
        <f>SUM(R55:R56)</f>
        <v>37.54100206242132</v>
      </c>
      <c r="S57" s="234">
        <f>SUM(S55:S56)</f>
        <v>0</v>
      </c>
      <c r="T57" s="234">
        <f>SUM(T55:T56)</f>
        <v>269.58703682746631</v>
      </c>
      <c r="U57" s="234">
        <f>SUM(U55:U56)</f>
        <v>290.38152230794248</v>
      </c>
    </row>
    <row r="58" spans="1:21" x14ac:dyDescent="0.25"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thickBot="1" x14ac:dyDescent="0.3">
      <c r="B59" s="172">
        <f>MAX(B$16:B58)+1</f>
        <v>37</v>
      </c>
      <c r="D59" s="1" t="s">
        <v>545</v>
      </c>
      <c r="F59" s="49">
        <f>F31+F43+F52+F57</f>
        <v>2314510.6155191548</v>
      </c>
      <c r="H59" s="49">
        <f t="shared" ref="H59:Q59" si="7">H31+H43+H52+H57</f>
        <v>1450552.3128150746</v>
      </c>
      <c r="I59" s="49">
        <f t="shared" si="7"/>
        <v>739582.11182317149</v>
      </c>
      <c r="J59" s="49">
        <f t="shared" si="7"/>
        <v>66245.978046438046</v>
      </c>
      <c r="K59" s="49">
        <f t="shared" si="7"/>
        <v>8763.4840281919514</v>
      </c>
      <c r="L59" s="49">
        <f t="shared" si="7"/>
        <v>91.074208867871647</v>
      </c>
      <c r="M59" s="49">
        <f t="shared" si="7"/>
        <v>862.32374375666654</v>
      </c>
      <c r="N59" s="49">
        <f t="shared" si="7"/>
        <v>38.800320629607974</v>
      </c>
      <c r="O59" s="49">
        <f t="shared" si="7"/>
        <v>3882.6903086517177</v>
      </c>
      <c r="P59" s="49">
        <f t="shared" si="7"/>
        <v>42.169262887028175</v>
      </c>
      <c r="Q59" s="49">
        <f t="shared" si="7"/>
        <v>5585.1183250784288</v>
      </c>
      <c r="R59" s="49">
        <f>R31+R43+R52+R57</f>
        <v>1610.5125679356563</v>
      </c>
      <c r="S59" s="49">
        <f>S31+S43+S52+S57</f>
        <v>2654.3830535697371</v>
      </c>
      <c r="T59" s="49">
        <f>T31+T43+T52+T57</f>
        <v>33421.057037478888</v>
      </c>
      <c r="U59" s="49">
        <f>U31+U43+U52+U57</f>
        <v>1178.5999774228319</v>
      </c>
    </row>
    <row r="60" spans="1:21" ht="15.75" thickTop="1" x14ac:dyDescent="0.25">
      <c r="F60" s="213"/>
    </row>
    <row r="61" spans="1:21" x14ac:dyDescent="0.25">
      <c r="D61" s="8" t="s">
        <v>572</v>
      </c>
      <c r="F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</row>
    <row r="62" spans="1:21" x14ac:dyDescent="0.25">
      <c r="F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</row>
    <row r="63" spans="1:21" x14ac:dyDescent="0.25">
      <c r="B63" s="172">
        <f>MAX(B$16:B62)+1</f>
        <v>38</v>
      </c>
      <c r="D63" s="216" t="s">
        <v>537</v>
      </c>
      <c r="F63" s="175">
        <f t="shared" ref="F63:F76" si="8" xml:space="preserve"> SUM(H63:U63)</f>
        <v>0</v>
      </c>
      <c r="H63" s="175">
        <v>0</v>
      </c>
      <c r="I63" s="175">
        <v>0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</row>
    <row r="64" spans="1:21" x14ac:dyDescent="0.25">
      <c r="B64" s="172"/>
      <c r="D64" s="217" t="s">
        <v>538</v>
      </c>
      <c r="F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</row>
    <row r="65" spans="2:21" x14ac:dyDescent="0.25">
      <c r="B65" s="172">
        <f>MAX(B$16:B64)+1</f>
        <v>39</v>
      </c>
      <c r="D65" s="218" t="s">
        <v>566</v>
      </c>
      <c r="F65" s="177">
        <f t="shared" si="8"/>
        <v>10699.196681388148</v>
      </c>
      <c r="H65" s="209">
        <f>H55</f>
        <v>4311.5308396929458</v>
      </c>
      <c r="I65" s="209">
        <f t="shared" ref="I65:U65" si="9">I55</f>
        <v>3064.1157688352655</v>
      </c>
      <c r="J65" s="209">
        <f t="shared" si="9"/>
        <v>834.89573569200149</v>
      </c>
      <c r="K65" s="209">
        <f t="shared" si="9"/>
        <v>874.42074756147736</v>
      </c>
      <c r="L65" s="209">
        <f t="shared" si="9"/>
        <v>0</v>
      </c>
      <c r="M65" s="209">
        <f t="shared" si="9"/>
        <v>244.99286254091254</v>
      </c>
      <c r="N65" s="209">
        <f t="shared" si="9"/>
        <v>0</v>
      </c>
      <c r="O65" s="209">
        <f t="shared" si="9"/>
        <v>1161.3424829615801</v>
      </c>
      <c r="P65" s="209">
        <f t="shared" si="9"/>
        <v>0</v>
      </c>
      <c r="Q65" s="209">
        <f t="shared" si="9"/>
        <v>6.6628541994530721E-2</v>
      </c>
      <c r="R65" s="209">
        <f t="shared" si="9"/>
        <v>0.89551654911777867</v>
      </c>
      <c r="S65" s="209">
        <v>0</v>
      </c>
      <c r="T65" s="209">
        <f t="shared" si="9"/>
        <v>83.135648605118192</v>
      </c>
      <c r="U65" s="177">
        <f t="shared" si="9"/>
        <v>123.80045040773639</v>
      </c>
    </row>
    <row r="66" spans="2:21" x14ac:dyDescent="0.25">
      <c r="B66" s="172">
        <f>MAX(B$16:B65)+1</f>
        <v>40</v>
      </c>
      <c r="D66" s="218" t="s">
        <v>508</v>
      </c>
      <c r="F66" s="177">
        <f t="shared" si="8"/>
        <v>4063.1204829532762</v>
      </c>
      <c r="H66" s="209">
        <f>SUM(H47,H38,H35)</f>
        <v>1246.1116015734442</v>
      </c>
      <c r="I66" s="209">
        <f t="shared" ref="I66:J67" si="10">SUM(I47,I38,I35)</f>
        <v>852.68526646046632</v>
      </c>
      <c r="J66" s="209">
        <f t="shared" si="10"/>
        <v>76.473146041453134</v>
      </c>
      <c r="K66" s="209">
        <f>SUM(K47,K26)</f>
        <v>0</v>
      </c>
      <c r="L66" s="209">
        <f>SUM(L26)</f>
        <v>0</v>
      </c>
      <c r="M66" s="209">
        <v>0</v>
      </c>
      <c r="N66" s="209">
        <v>0</v>
      </c>
      <c r="O66" s="209">
        <v>0</v>
      </c>
      <c r="P66" s="209">
        <v>0</v>
      </c>
      <c r="Q66" s="209">
        <f>SUM(Q47,Q38,Q35)</f>
        <v>2.3664017969908864</v>
      </c>
      <c r="R66" s="209">
        <v>0</v>
      </c>
      <c r="S66" s="209">
        <f>SUM(S26,S20,)</f>
        <v>1801.7053401599999</v>
      </c>
      <c r="T66" s="209">
        <f>SUM(T38,T35)</f>
        <v>83.77872692092194</v>
      </c>
      <c r="U66" s="177">
        <f>U26</f>
        <v>0</v>
      </c>
    </row>
    <row r="67" spans="2:21" x14ac:dyDescent="0.25">
      <c r="B67" s="172">
        <f>MAX(B$16:B66)+1</f>
        <v>41</v>
      </c>
      <c r="D67" s="218" t="s">
        <v>558</v>
      </c>
      <c r="F67" s="177">
        <f t="shared" si="8"/>
        <v>11621.367777607111</v>
      </c>
      <c r="H67" s="209">
        <f>SUM(H48,H39,H36)</f>
        <v>5636.6250147009978</v>
      </c>
      <c r="I67" s="209">
        <f t="shared" si="10"/>
        <v>3982.8797332468225</v>
      </c>
      <c r="J67" s="209">
        <f t="shared" si="10"/>
        <v>1064.4064899721764</v>
      </c>
      <c r="K67" s="209">
        <f>SUM(K48,K27)</f>
        <v>870.16033820340044</v>
      </c>
      <c r="L67" s="209">
        <f>SUM(L27)</f>
        <v>7.6844490038515829</v>
      </c>
      <c r="M67" s="209">
        <v>0</v>
      </c>
      <c r="N67" s="209">
        <v>0</v>
      </c>
      <c r="O67" s="209">
        <v>0</v>
      </c>
      <c r="P67" s="209">
        <v>0</v>
      </c>
      <c r="Q67" s="209">
        <f>SUM(Q48,Q39,Q36)</f>
        <v>11.073387354472636</v>
      </c>
      <c r="R67" s="209">
        <v>0</v>
      </c>
      <c r="S67" s="209">
        <f>SUM(S27,S21,)</f>
        <v>0</v>
      </c>
      <c r="T67" s="209">
        <f>SUM(T39,T36)</f>
        <v>24.389301063207341</v>
      </c>
      <c r="U67" s="177">
        <f>U27</f>
        <v>24.149064062183303</v>
      </c>
    </row>
    <row r="68" spans="2:21" x14ac:dyDescent="0.25">
      <c r="B68" s="172">
        <f>MAX(B$16:B67)+1</f>
        <v>42</v>
      </c>
      <c r="D68" s="219" t="s">
        <v>540</v>
      </c>
      <c r="F68" s="181">
        <f t="shared" si="8"/>
        <v>13672.193970027041</v>
      </c>
      <c r="H68" s="220">
        <f>H56</f>
        <v>6109.8494661285158</v>
      </c>
      <c r="I68" s="220">
        <f t="shared" ref="I68:J68" si="11">I56</f>
        <v>4392.5097389534067</v>
      </c>
      <c r="J68" s="220">
        <f t="shared" si="11"/>
        <v>1954.9221330666451</v>
      </c>
      <c r="K68" s="220">
        <v>0</v>
      </c>
      <c r="L68" s="220">
        <v>0</v>
      </c>
      <c r="M68" s="220">
        <f t="shared" ref="M68:N68" si="12">M56</f>
        <v>617.33088121575406</v>
      </c>
      <c r="N68" s="220">
        <f t="shared" si="12"/>
        <v>38.800320629607974</v>
      </c>
      <c r="O68" s="220">
        <v>0</v>
      </c>
      <c r="P68" s="220">
        <v>0</v>
      </c>
      <c r="Q68" s="220">
        <f t="shared" ref="Q68:R68" si="13">Q56</f>
        <v>316.87152660528955</v>
      </c>
      <c r="R68" s="220">
        <f t="shared" si="13"/>
        <v>36.645485513303541</v>
      </c>
      <c r="S68" s="220">
        <f>SUM(S29:S30,S50:S51)</f>
        <v>18.813029692171021</v>
      </c>
      <c r="T68" s="220">
        <f>T56</f>
        <v>186.4513882223481</v>
      </c>
      <c r="U68" s="181">
        <v>0</v>
      </c>
    </row>
    <row r="69" spans="2:21" x14ac:dyDescent="0.25">
      <c r="B69" s="172"/>
      <c r="D69" s="221" t="s">
        <v>541</v>
      </c>
      <c r="F69" s="183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183"/>
    </row>
    <row r="70" spans="2:21" x14ac:dyDescent="0.25">
      <c r="B70" s="172">
        <f>MAX(B$16:B69)+1</f>
        <v>43</v>
      </c>
      <c r="D70" s="223" t="s">
        <v>508</v>
      </c>
      <c r="F70" s="183">
        <f t="shared" si="8"/>
        <v>280501.71490827866</v>
      </c>
      <c r="H70" s="222">
        <f>SUM(H50,H41,H29,H26,H23,H20)</f>
        <v>147653.99398992775</v>
      </c>
      <c r="I70" s="222">
        <f t="shared" ref="I70:J71" si="14">SUM(I50,I41,I29,I26,I23,I20)</f>
        <v>96170.850952101086</v>
      </c>
      <c r="J70" s="222">
        <f t="shared" si="14"/>
        <v>19517.501949592581</v>
      </c>
      <c r="K70" s="222">
        <v>0</v>
      </c>
      <c r="L70" s="222">
        <v>0</v>
      </c>
      <c r="M70" s="222">
        <v>0</v>
      </c>
      <c r="N70" s="222">
        <v>0</v>
      </c>
      <c r="O70" s="222">
        <f>SUM(O26,O29,O47,O50)</f>
        <v>0</v>
      </c>
      <c r="P70" s="222">
        <v>0</v>
      </c>
      <c r="Q70" s="222">
        <f>SUM(Q50,Q41,Q29,Q26,Q23,Q20)</f>
        <v>1929.9272699480098</v>
      </c>
      <c r="R70" s="222">
        <f>SUM(R50,R41,R29,R26,R23,R20)</f>
        <v>405.37142902745518</v>
      </c>
      <c r="S70" s="222">
        <v>0</v>
      </c>
      <c r="T70" s="222">
        <f>SUM(T50,T41,T29,T26,T23,T20)</f>
        <v>14824.069317681766</v>
      </c>
      <c r="U70" s="183">
        <v>0</v>
      </c>
    </row>
    <row r="71" spans="2:21" x14ac:dyDescent="0.25">
      <c r="B71" s="172">
        <f>MAX(B$16:B70)+1</f>
        <v>44</v>
      </c>
      <c r="D71" s="223" t="s">
        <v>558</v>
      </c>
      <c r="F71" s="183">
        <f t="shared" si="8"/>
        <v>104835.47774357564</v>
      </c>
      <c r="H71" s="222">
        <f>SUM(H51,H42,H30,H27,H24,H21)</f>
        <v>51838.141511353067</v>
      </c>
      <c r="I71" s="222">
        <f t="shared" si="14"/>
        <v>39243.472136821569</v>
      </c>
      <c r="J71" s="222">
        <f t="shared" si="14"/>
        <v>10924.148827981537</v>
      </c>
      <c r="K71" s="222">
        <v>0</v>
      </c>
      <c r="L71" s="222">
        <v>0</v>
      </c>
      <c r="M71" s="222">
        <v>0</v>
      </c>
      <c r="N71" s="222">
        <v>0</v>
      </c>
      <c r="O71" s="222">
        <f>SUM(O27,O30,O48,O51)</f>
        <v>923.88505363521267</v>
      </c>
      <c r="P71" s="222">
        <v>0</v>
      </c>
      <c r="Q71" s="222">
        <f>SUM(Q51,Q42,Q30,Q27,Q24,Q21)</f>
        <v>1521.7829624012193</v>
      </c>
      <c r="R71" s="222">
        <f>SUM(R51,R42,R30,R27,R24,R21)</f>
        <v>204.03260110453505</v>
      </c>
      <c r="S71" s="222">
        <v>0</v>
      </c>
      <c r="T71" s="222">
        <f>SUM(T51,T42,T30,T27,T24,T21)</f>
        <v>180.01465027849386</v>
      </c>
      <c r="U71" s="183">
        <v>0</v>
      </c>
    </row>
    <row r="72" spans="2:21" x14ac:dyDescent="0.25">
      <c r="B72" s="172"/>
      <c r="D72" s="224" t="s">
        <v>542</v>
      </c>
      <c r="F72" s="186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186"/>
    </row>
    <row r="73" spans="2:21" x14ac:dyDescent="0.25">
      <c r="B73" s="172">
        <f>MAX(B$16:B72)+1</f>
        <v>45</v>
      </c>
      <c r="D73" s="225" t="s">
        <v>508</v>
      </c>
      <c r="F73" s="186">
        <f t="shared" si="8"/>
        <v>270929.52717932063</v>
      </c>
      <c r="H73" s="215">
        <f>H17</f>
        <v>178880.33443915378</v>
      </c>
      <c r="I73" s="215">
        <f t="shared" ref="I73:J74" si="15">I17</f>
        <v>69383.573866603023</v>
      </c>
      <c r="J73" s="215">
        <f t="shared" si="15"/>
        <v>6297.2593833721794</v>
      </c>
      <c r="K73" s="215">
        <v>0</v>
      </c>
      <c r="L73" s="215">
        <v>0</v>
      </c>
      <c r="M73" s="215">
        <v>0</v>
      </c>
      <c r="N73" s="215">
        <v>0</v>
      </c>
      <c r="O73" s="215">
        <v>0</v>
      </c>
      <c r="P73" s="215">
        <v>0</v>
      </c>
      <c r="Q73" s="215">
        <f t="shared" ref="Q73:R74" si="16">Q17</f>
        <v>637.1758591763579</v>
      </c>
      <c r="R73" s="215">
        <f t="shared" si="16"/>
        <v>54.670996477038791</v>
      </c>
      <c r="S73" s="215">
        <v>0</v>
      </c>
      <c r="T73" s="215">
        <f>T17</f>
        <v>15676.512634538278</v>
      </c>
      <c r="U73" s="186">
        <v>0</v>
      </c>
    </row>
    <row r="74" spans="2:21" x14ac:dyDescent="0.25">
      <c r="B74" s="172">
        <f>MAX(B$16:B73)+1</f>
        <v>46</v>
      </c>
      <c r="D74" s="225" t="s">
        <v>558</v>
      </c>
      <c r="F74" s="186">
        <f t="shared" si="8"/>
        <v>1607381.5768921005</v>
      </c>
      <c r="H74" s="215">
        <f>H18</f>
        <v>1054875.725952544</v>
      </c>
      <c r="I74" s="215">
        <f t="shared" si="15"/>
        <v>522492.0243601501</v>
      </c>
      <c r="J74" s="215">
        <f t="shared" si="15"/>
        <v>25576.370380719476</v>
      </c>
      <c r="K74" s="215">
        <v>0</v>
      </c>
      <c r="L74" s="215">
        <v>0</v>
      </c>
      <c r="M74" s="215">
        <v>0</v>
      </c>
      <c r="N74" s="215">
        <v>0</v>
      </c>
      <c r="O74" s="215">
        <v>0</v>
      </c>
      <c r="P74" s="215">
        <v>0</v>
      </c>
      <c r="Q74" s="215">
        <f t="shared" si="16"/>
        <v>1165.8542892540936</v>
      </c>
      <c r="R74" s="215">
        <f t="shared" si="16"/>
        <v>908.89653926420601</v>
      </c>
      <c r="S74" s="215">
        <v>0</v>
      </c>
      <c r="T74" s="215">
        <f>T18</f>
        <v>2362.7053701687569</v>
      </c>
      <c r="U74" s="186">
        <v>0</v>
      </c>
    </row>
    <row r="75" spans="2:21" x14ac:dyDescent="0.25">
      <c r="B75" s="172">
        <f>MAX(B$16:B74)+1</f>
        <v>47</v>
      </c>
      <c r="D75" s="236" t="s">
        <v>546</v>
      </c>
      <c r="F75" s="191">
        <f t="shared" si="8"/>
        <v>6318.2326994473478</v>
      </c>
      <c r="H75" s="232">
        <v>0</v>
      </c>
      <c r="I75" s="232">
        <v>0</v>
      </c>
      <c r="J75" s="232">
        <v>0</v>
      </c>
      <c r="K75" s="232">
        <f>SUM(K29:K30,K50:K51,K56)</f>
        <v>4133.1511718113461</v>
      </c>
      <c r="L75" s="232">
        <f>SUM(L29:L30,L50:L51,L56)</f>
        <v>83.389759864020064</v>
      </c>
      <c r="M75" s="232">
        <v>0</v>
      </c>
      <c r="N75" s="232">
        <v>0</v>
      </c>
      <c r="O75" s="232">
        <f>O56</f>
        <v>1797.4627720549252</v>
      </c>
      <c r="P75" s="232">
        <f>P56</f>
        <v>42.169262887028175</v>
      </c>
      <c r="Q75" s="232">
        <v>0</v>
      </c>
      <c r="R75" s="232">
        <v>0</v>
      </c>
      <c r="S75" s="232">
        <v>0</v>
      </c>
      <c r="T75" s="232">
        <v>0</v>
      </c>
      <c r="U75" s="232">
        <f>SUM(U29:U30,U50:U51,U56)</f>
        <v>262.05973283002953</v>
      </c>
    </row>
    <row r="76" spans="2:21" x14ac:dyDescent="0.25">
      <c r="B76" s="172">
        <f>MAX(B$16:B75)+1</f>
        <v>48</v>
      </c>
      <c r="D76" s="226" t="s">
        <v>543</v>
      </c>
      <c r="F76" s="227">
        <f t="shared" si="8"/>
        <v>4488.207184456176</v>
      </c>
      <c r="H76" s="228">
        <v>0</v>
      </c>
      <c r="I76" s="228">
        <v>0</v>
      </c>
      <c r="J76" s="228">
        <v>0</v>
      </c>
      <c r="K76" s="228">
        <f>SUM(K23:K24,K35:K36,K38:K39,K41:K42)</f>
        <v>2885.7517706157273</v>
      </c>
      <c r="L76" s="228">
        <v>0</v>
      </c>
      <c r="M76" s="228">
        <v>0</v>
      </c>
      <c r="N76" s="228">
        <v>0</v>
      </c>
      <c r="O76" s="228">
        <v>0</v>
      </c>
      <c r="P76" s="228">
        <v>0</v>
      </c>
      <c r="Q76" s="228">
        <v>0</v>
      </c>
      <c r="R76" s="228">
        <v>0</v>
      </c>
      <c r="S76" s="228">
        <f>SUM(S23:S24,S35:S36,S38:S39,S41:S42)</f>
        <v>833.86468371756632</v>
      </c>
      <c r="T76" s="228">
        <v>0</v>
      </c>
      <c r="U76" s="228">
        <f>SUM(U23:U24,U35:U36,U38:U39,U41:U42)</f>
        <v>768.59073012288263</v>
      </c>
    </row>
    <row r="77" spans="2:21" ht="15.75" thickBot="1" x14ac:dyDescent="0.3">
      <c r="B77" s="172">
        <f>MAX(B$16:B76)+1</f>
        <v>49</v>
      </c>
      <c r="D77" s="1" t="s">
        <v>545</v>
      </c>
      <c r="F77" s="49">
        <f>SUM(F63:F76)</f>
        <v>2314510.6155191548</v>
      </c>
      <c r="H77" s="49">
        <f t="shared" ref="H77:U77" si="17">SUM(H63:H76)</f>
        <v>1450552.3128150746</v>
      </c>
      <c r="I77" s="49">
        <f t="shared" si="17"/>
        <v>739582.11182317173</v>
      </c>
      <c r="J77" s="49">
        <f t="shared" si="17"/>
        <v>66245.978046438046</v>
      </c>
      <c r="K77" s="49">
        <f t="shared" si="17"/>
        <v>8763.4840281919514</v>
      </c>
      <c r="L77" s="49">
        <f t="shared" si="17"/>
        <v>91.074208867871647</v>
      </c>
      <c r="M77" s="49">
        <f t="shared" si="17"/>
        <v>862.32374375666654</v>
      </c>
      <c r="N77" s="49">
        <f t="shared" si="17"/>
        <v>38.800320629607974</v>
      </c>
      <c r="O77" s="49">
        <f t="shared" si="17"/>
        <v>3882.6903086517177</v>
      </c>
      <c r="P77" s="49">
        <f t="shared" si="17"/>
        <v>42.169262887028175</v>
      </c>
      <c r="Q77" s="49">
        <f t="shared" si="17"/>
        <v>5585.1183250784279</v>
      </c>
      <c r="R77" s="49">
        <f t="shared" si="17"/>
        <v>1610.5125679356565</v>
      </c>
      <c r="S77" s="49">
        <f t="shared" si="17"/>
        <v>2654.3830535697371</v>
      </c>
      <c r="T77" s="49">
        <f t="shared" si="17"/>
        <v>33421.057037478888</v>
      </c>
      <c r="U77" s="49">
        <f t="shared" si="17"/>
        <v>1178.5999774228319</v>
      </c>
    </row>
    <row r="78" spans="2:21" ht="15.75" thickTop="1" x14ac:dyDescent="0.25"/>
    <row r="79" spans="2:21" x14ac:dyDescent="0.25">
      <c r="B79" s="8" t="s">
        <v>549</v>
      </c>
    </row>
    <row r="80" spans="2:21" x14ac:dyDescent="0.25">
      <c r="B80" s="117" t="s">
        <v>396</v>
      </c>
      <c r="D80" s="1" t="s">
        <v>573</v>
      </c>
      <c r="U80" s="237"/>
    </row>
    <row r="81" spans="2:21" x14ac:dyDescent="0.25">
      <c r="B81" s="117" t="s">
        <v>551</v>
      </c>
      <c r="D81" s="1" t="s">
        <v>574</v>
      </c>
    </row>
    <row r="82" spans="2:21" x14ac:dyDescent="0.25">
      <c r="B82" s="197"/>
    </row>
    <row r="83" spans="2:21" x14ac:dyDescent="0.25">
      <c r="B83" s="197"/>
    </row>
    <row r="84" spans="2:21" x14ac:dyDescent="0.25">
      <c r="B84" s="197"/>
    </row>
    <row r="86" spans="2:21" x14ac:dyDescent="0.25"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</row>
    <row r="87" spans="2:21" x14ac:dyDescent="0.25"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</row>
    <row r="88" spans="2:21" x14ac:dyDescent="0.25"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</row>
    <row r="89" spans="2:21" x14ac:dyDescent="0.25"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</row>
    <row r="90" spans="2:21" x14ac:dyDescent="0.25"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</row>
    <row r="91" spans="2:21" x14ac:dyDescent="0.25"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</row>
  </sheetData>
  <mergeCells count="2">
    <mergeCell ref="B6:U6"/>
    <mergeCell ref="B7:U7"/>
  </mergeCells>
  <pageMargins left="0.7" right="0.7" top="0.75" bottom="0.75" header="0.3" footer="0.3"/>
  <pageSetup scale="52" firstPageNumber="5" fitToHeight="0" orientation="landscape" useFirstPageNumber="1" r:id="rId1"/>
  <headerFooter>
    <oddHeader>&amp;R&amp;"Arial,Regular"&amp;10Filed: 2025-02-28
EB-2025-0064
Phase 3 Exhibit 7
Tab 3
Schedule 4
Attachment 13
Page &amp;P of 6</oddHeader>
  </headerFooter>
  <rowBreaks count="1" manualBreakCount="1">
    <brk id="60" min="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8192-71A6-447B-AC50-E44118C841D3}">
  <dimension ref="B2:AL184"/>
  <sheetViews>
    <sheetView tabSelected="1" view="pageBreakPreview" topLeftCell="A145" zoomScale="60" zoomScaleNormal="100" workbookViewId="0">
      <selection activeCell="F166" sqref="F166"/>
    </sheetView>
  </sheetViews>
  <sheetFormatPr defaultColWidth="9.140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6" customWidth="1"/>
    <col min="11" max="11" width="1.7109375" style="6" customWidth="1"/>
    <col min="12" max="12" width="13.28515625" style="6" customWidth="1"/>
    <col min="13" max="13" width="1.7109375" style="6" customWidth="1"/>
    <col min="14" max="14" width="19.85546875" style="6" customWidth="1"/>
    <col min="15" max="15" width="2" style="6" customWidth="1"/>
    <col min="16" max="16" width="1.7109375" style="28" hidden="1" customWidth="1"/>
    <col min="17" max="17" width="15.42578125" style="1" customWidth="1"/>
    <col min="18" max="18" width="1.7109375" style="1" customWidth="1"/>
    <col min="19" max="19" width="15.42578125" style="1" customWidth="1"/>
    <col min="20" max="20" width="1.7109375" style="1" customWidth="1"/>
    <col min="21" max="21" width="15.42578125" style="1" customWidth="1"/>
    <col min="22" max="22" width="1.7109375" style="1" customWidth="1"/>
    <col min="23" max="23" width="15.42578125" style="1" customWidth="1"/>
    <col min="24" max="24" width="1.7109375" style="1" customWidth="1"/>
    <col min="25" max="25" width="15.42578125" style="1" customWidth="1"/>
    <col min="26" max="26" width="1.7109375" style="1" customWidth="1"/>
    <col min="27" max="27" width="15.42578125" style="1" customWidth="1"/>
    <col min="28" max="28" width="1.7109375" style="1" customWidth="1"/>
    <col min="29" max="29" width="15.42578125" style="1" hidden="1" customWidth="1"/>
    <col min="30" max="30" width="9.140625" style="1"/>
    <col min="31" max="31" width="0" style="1" hidden="1" customWidth="1"/>
    <col min="32" max="16384" width="9.140625" style="1"/>
  </cols>
  <sheetData>
    <row r="2" spans="2:32" ht="67.900000000000006" customHeight="1" x14ac:dyDescent="0.2"/>
    <row r="5" spans="2:32" ht="15" customHeight="1" x14ac:dyDescent="0.2"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</row>
    <row r="6" spans="2:32" ht="15" customHeight="1" x14ac:dyDescent="0.2">
      <c r="B6" s="247" t="s">
        <v>210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</row>
    <row r="7" spans="2:32" ht="15" customHeight="1" x14ac:dyDescent="0.2">
      <c r="B7" s="247" t="s">
        <v>211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</row>
    <row r="10" spans="2:32" x14ac:dyDescent="0.2">
      <c r="H10" s="19" t="s">
        <v>81</v>
      </c>
      <c r="J10" s="19" t="s">
        <v>82</v>
      </c>
      <c r="L10" s="19" t="s">
        <v>83</v>
      </c>
      <c r="N10" s="19" t="s">
        <v>8</v>
      </c>
      <c r="O10" s="19"/>
      <c r="X10" s="40"/>
    </row>
    <row r="11" spans="2:32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19" t="s">
        <v>212</v>
      </c>
      <c r="O11" s="19"/>
      <c r="Q11" s="26" t="s">
        <v>8</v>
      </c>
      <c r="R11" s="26"/>
      <c r="S11" s="19" t="s">
        <v>213</v>
      </c>
      <c r="T11" s="19"/>
      <c r="U11" s="19" t="s">
        <v>213</v>
      </c>
      <c r="V11" s="40"/>
      <c r="W11" s="19" t="s">
        <v>214</v>
      </c>
      <c r="X11" s="40"/>
      <c r="Y11" s="26" t="s">
        <v>214</v>
      </c>
      <c r="Z11" s="26"/>
      <c r="AA11" s="26"/>
    </row>
    <row r="12" spans="2:32" x14ac:dyDescent="0.2">
      <c r="B12" s="107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L12" s="18" t="s">
        <v>215</v>
      </c>
      <c r="N12" s="18" t="s">
        <v>88</v>
      </c>
      <c r="O12" s="19"/>
      <c r="P12" s="29" t="s">
        <v>89</v>
      </c>
      <c r="Q12" s="107" t="s">
        <v>216</v>
      </c>
      <c r="R12" s="26"/>
      <c r="S12" s="107" t="s">
        <v>217</v>
      </c>
      <c r="T12" s="26"/>
      <c r="U12" s="107" t="s">
        <v>216</v>
      </c>
      <c r="V12" s="26"/>
      <c r="W12" s="107" t="s">
        <v>218</v>
      </c>
      <c r="X12" s="26"/>
      <c r="Y12" s="107" t="s">
        <v>216</v>
      </c>
      <c r="Z12" s="26"/>
      <c r="AA12" s="107" t="s">
        <v>219</v>
      </c>
      <c r="AC12" s="107" t="s">
        <v>81</v>
      </c>
      <c r="AE12" s="30" t="s">
        <v>91</v>
      </c>
      <c r="AF12" s="31"/>
    </row>
    <row r="13" spans="2:32" x14ac:dyDescent="0.2">
      <c r="F13" s="19" t="s">
        <v>64</v>
      </c>
      <c r="H13" s="19" t="s">
        <v>13</v>
      </c>
      <c r="J13" s="19" t="s">
        <v>14</v>
      </c>
      <c r="L13" s="19" t="s">
        <v>220</v>
      </c>
      <c r="N13" s="19" t="s">
        <v>16</v>
      </c>
      <c r="O13" s="19"/>
      <c r="P13" s="29"/>
      <c r="Q13" s="26" t="s">
        <v>65</v>
      </c>
      <c r="R13" s="26"/>
      <c r="S13" s="26" t="s">
        <v>66</v>
      </c>
      <c r="T13" s="26"/>
      <c r="U13" s="26" t="s">
        <v>67</v>
      </c>
      <c r="V13" s="26"/>
      <c r="W13" s="26" t="s">
        <v>68</v>
      </c>
      <c r="X13" s="26"/>
      <c r="Y13" s="26" t="s">
        <v>69</v>
      </c>
      <c r="Z13" s="26"/>
      <c r="AA13" s="26" t="s">
        <v>70</v>
      </c>
      <c r="AC13" s="26" t="s">
        <v>221</v>
      </c>
      <c r="AE13" s="32"/>
    </row>
    <row r="14" spans="2:32" s="28" customFormat="1" ht="3.6" customHeight="1" x14ac:dyDescent="0.2">
      <c r="B14" s="29"/>
      <c r="F14" s="6"/>
      <c r="G14" s="6"/>
      <c r="H14" s="6"/>
      <c r="I14" s="6"/>
      <c r="J14" s="6"/>
      <c r="K14" s="6"/>
      <c r="L14" s="6"/>
      <c r="M14" s="6"/>
      <c r="N14" s="6"/>
      <c r="O14" s="6"/>
      <c r="Q14" s="28">
        <v>4</v>
      </c>
      <c r="S14" s="28">
        <v>6</v>
      </c>
      <c r="U14" s="28">
        <v>8</v>
      </c>
      <c r="W14" s="28">
        <v>10</v>
      </c>
      <c r="Y14" s="28">
        <v>12</v>
      </c>
      <c r="Z14" s="29"/>
      <c r="AA14" s="28">
        <v>14</v>
      </c>
      <c r="AE14" s="41"/>
    </row>
    <row r="15" spans="2:32" x14ac:dyDescent="0.2">
      <c r="D15" s="8"/>
      <c r="E15" s="8"/>
      <c r="F15" s="11"/>
      <c r="Z15" s="26"/>
      <c r="AE15" s="33"/>
    </row>
    <row r="16" spans="2:32" x14ac:dyDescent="0.2">
      <c r="D16" s="8" t="s">
        <v>222</v>
      </c>
      <c r="E16" s="27"/>
      <c r="F16" s="34"/>
      <c r="J16" s="19"/>
      <c r="AA16" s="42"/>
    </row>
    <row r="17" spans="2:38" x14ac:dyDescent="0.2">
      <c r="J17" s="19"/>
      <c r="AA17" s="42"/>
    </row>
    <row r="18" spans="2:38" x14ac:dyDescent="0.2">
      <c r="B18" s="26">
        <v>1</v>
      </c>
      <c r="D18" s="1" t="s">
        <v>95</v>
      </c>
      <c r="F18" s="35">
        <v>0</v>
      </c>
      <c r="H18" s="35"/>
      <c r="J18" s="19"/>
      <c r="L18" s="35">
        <f>F18-H18</f>
        <v>0</v>
      </c>
      <c r="N18" s="19"/>
      <c r="O18" s="19"/>
      <c r="P18" s="29">
        <v>0</v>
      </c>
      <c r="Q18" s="10">
        <v>0</v>
      </c>
      <c r="S18" s="10">
        <v>0</v>
      </c>
      <c r="T18" s="10"/>
      <c r="U18" s="10">
        <v>0</v>
      </c>
      <c r="V18" s="10"/>
      <c r="W18" s="10">
        <v>0</v>
      </c>
      <c r="X18" s="10"/>
      <c r="Y18" s="10">
        <v>0</v>
      </c>
      <c r="AA18" s="10">
        <v>0</v>
      </c>
      <c r="AC18" s="10">
        <f>Q18+S18+W18+Y18+AA18+U18</f>
        <v>0</v>
      </c>
      <c r="AE18" s="33" t="str">
        <f>IF(ROUND(F18,4)=ROUND(AC18,4), "", "check")</f>
        <v/>
      </c>
    </row>
    <row r="19" spans="2:38" x14ac:dyDescent="0.2">
      <c r="B19" s="26">
        <f>B18+1</f>
        <v>2</v>
      </c>
      <c r="D19" s="1" t="s">
        <v>97</v>
      </c>
      <c r="F19" s="35">
        <v>0</v>
      </c>
      <c r="H19" s="35"/>
      <c r="J19" s="19"/>
      <c r="L19" s="35">
        <f t="shared" ref="L19:L30" si="0">F19-H19</f>
        <v>0</v>
      </c>
      <c r="N19" s="19"/>
      <c r="O19" s="19"/>
      <c r="P19" s="29">
        <v>0</v>
      </c>
      <c r="Q19" s="10">
        <v>0</v>
      </c>
      <c r="S19" s="10">
        <v>0</v>
      </c>
      <c r="T19" s="10"/>
      <c r="U19" s="10">
        <v>0</v>
      </c>
      <c r="V19" s="10"/>
      <c r="W19" s="10">
        <v>0</v>
      </c>
      <c r="X19" s="10"/>
      <c r="Y19" s="10">
        <v>0</v>
      </c>
      <c r="AA19" s="10">
        <v>0</v>
      </c>
      <c r="AC19" s="10">
        <f t="shared" ref="AC19:AC30" si="1">Q19+S19+W19+Y19+AA19+U19</f>
        <v>0</v>
      </c>
      <c r="AE19" s="33"/>
    </row>
    <row r="20" spans="2:38" x14ac:dyDescent="0.2">
      <c r="B20" s="26">
        <f t="shared" ref="B20:B31" si="2">B19+1</f>
        <v>3</v>
      </c>
      <c r="D20" s="1" t="s">
        <v>99</v>
      </c>
      <c r="F20" s="35">
        <v>0</v>
      </c>
      <c r="H20" s="35"/>
      <c r="J20" s="19"/>
      <c r="L20" s="35">
        <f t="shared" si="0"/>
        <v>0</v>
      </c>
      <c r="N20" s="19"/>
      <c r="O20" s="19"/>
      <c r="P20" s="29">
        <v>0</v>
      </c>
      <c r="Q20" s="10">
        <v>0</v>
      </c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AA20" s="10">
        <v>0</v>
      </c>
      <c r="AC20" s="10">
        <f t="shared" si="1"/>
        <v>0</v>
      </c>
      <c r="AE20" s="33" t="str">
        <f t="shared" ref="AE20:AE23" si="3">IF(ROUND(F20,4)=ROUND(AC20,4), "", "check")</f>
        <v/>
      </c>
    </row>
    <row r="21" spans="2:38" x14ac:dyDescent="0.2">
      <c r="B21" s="26">
        <f t="shared" si="2"/>
        <v>4</v>
      </c>
      <c r="D21" s="1" t="s">
        <v>101</v>
      </c>
      <c r="F21" s="35">
        <v>0</v>
      </c>
      <c r="H21" s="35"/>
      <c r="J21" s="19"/>
      <c r="L21" s="35">
        <f t="shared" si="0"/>
        <v>0</v>
      </c>
      <c r="N21" s="19"/>
      <c r="O21" s="19"/>
      <c r="P21" s="29">
        <v>0</v>
      </c>
      <c r="Q21" s="10">
        <v>0</v>
      </c>
      <c r="S21" s="10">
        <v>0</v>
      </c>
      <c r="T21" s="10"/>
      <c r="U21" s="10">
        <v>0</v>
      </c>
      <c r="V21" s="10"/>
      <c r="W21" s="10">
        <v>0</v>
      </c>
      <c r="X21" s="10"/>
      <c r="Y21" s="10">
        <v>0</v>
      </c>
      <c r="AA21" s="10">
        <v>0</v>
      </c>
      <c r="AC21" s="10">
        <f t="shared" si="1"/>
        <v>0</v>
      </c>
      <c r="AE21" s="33" t="str">
        <f t="shared" si="3"/>
        <v/>
      </c>
    </row>
    <row r="22" spans="2:38" x14ac:dyDescent="0.2">
      <c r="B22" s="26">
        <f t="shared" si="2"/>
        <v>5</v>
      </c>
      <c r="D22" s="1" t="s">
        <v>103</v>
      </c>
      <c r="F22" s="35">
        <v>0</v>
      </c>
      <c r="H22" s="35"/>
      <c r="J22" s="19"/>
      <c r="L22" s="35">
        <f t="shared" si="0"/>
        <v>0</v>
      </c>
      <c r="N22" s="19"/>
      <c r="O22" s="19"/>
      <c r="P22" s="29">
        <v>0</v>
      </c>
      <c r="Q22" s="10">
        <v>0</v>
      </c>
      <c r="S22" s="10">
        <v>0</v>
      </c>
      <c r="T22" s="10"/>
      <c r="U22" s="10">
        <v>0</v>
      </c>
      <c r="V22" s="10"/>
      <c r="W22" s="10">
        <v>0</v>
      </c>
      <c r="X22" s="10"/>
      <c r="Y22" s="10">
        <v>0</v>
      </c>
      <c r="AA22" s="10">
        <v>0</v>
      </c>
      <c r="AC22" s="10">
        <f t="shared" si="1"/>
        <v>0</v>
      </c>
      <c r="AE22" s="33" t="str">
        <f t="shared" si="3"/>
        <v/>
      </c>
    </row>
    <row r="23" spans="2:38" x14ac:dyDescent="0.2">
      <c r="B23" s="26">
        <f t="shared" si="2"/>
        <v>6</v>
      </c>
      <c r="D23" s="1" t="s">
        <v>105</v>
      </c>
      <c r="F23" s="35">
        <v>0</v>
      </c>
      <c r="H23" s="35"/>
      <c r="L23" s="35">
        <f t="shared" si="0"/>
        <v>0</v>
      </c>
      <c r="N23" s="19"/>
      <c r="O23" s="19"/>
      <c r="P23" s="29">
        <v>0</v>
      </c>
      <c r="Q23" s="10">
        <v>0</v>
      </c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AA23" s="10">
        <v>0</v>
      </c>
      <c r="AC23" s="10">
        <f t="shared" si="1"/>
        <v>0</v>
      </c>
      <c r="AE23" s="33" t="str">
        <f t="shared" si="3"/>
        <v/>
      </c>
      <c r="AL23" s="14"/>
    </row>
    <row r="24" spans="2:38" x14ac:dyDescent="0.2">
      <c r="B24" s="26">
        <f t="shared" si="2"/>
        <v>7</v>
      </c>
      <c r="D24" s="1" t="s">
        <v>107</v>
      </c>
      <c r="F24" s="35">
        <v>0</v>
      </c>
      <c r="H24" s="35"/>
      <c r="L24" s="35">
        <f t="shared" si="0"/>
        <v>0</v>
      </c>
      <c r="N24" s="19"/>
      <c r="O24" s="19"/>
      <c r="P24" s="29">
        <v>0</v>
      </c>
      <c r="Q24" s="10">
        <v>0</v>
      </c>
      <c r="S24" s="10">
        <v>0</v>
      </c>
      <c r="T24" s="10"/>
      <c r="U24" s="10">
        <v>0</v>
      </c>
      <c r="V24" s="10"/>
      <c r="W24" s="10">
        <v>0</v>
      </c>
      <c r="X24" s="10"/>
      <c r="Y24" s="10">
        <v>0</v>
      </c>
      <c r="AA24" s="10">
        <v>0</v>
      </c>
      <c r="AC24" s="10">
        <f t="shared" si="1"/>
        <v>0</v>
      </c>
      <c r="AE24" s="33" t="str">
        <f>IF(ROUND(F24,4)=ROUND(AC24,4), "", "check")</f>
        <v/>
      </c>
      <c r="AL24" s="14"/>
    </row>
    <row r="25" spans="2:38" x14ac:dyDescent="0.2">
      <c r="B25" s="26">
        <f t="shared" si="2"/>
        <v>8</v>
      </c>
      <c r="D25" s="1" t="s">
        <v>109</v>
      </c>
      <c r="F25" s="35">
        <v>0</v>
      </c>
      <c r="H25" s="35"/>
      <c r="L25" s="35">
        <f t="shared" si="0"/>
        <v>0</v>
      </c>
      <c r="N25" s="19"/>
      <c r="O25" s="19"/>
      <c r="P25" s="29">
        <v>0</v>
      </c>
      <c r="Q25" s="10">
        <v>0</v>
      </c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AA25" s="10">
        <v>0</v>
      </c>
      <c r="AC25" s="10">
        <f t="shared" si="1"/>
        <v>0</v>
      </c>
      <c r="AE25" s="33" t="str">
        <f t="shared" ref="AE25:AE35" si="4">IF(ROUND(F25,4)=ROUND(AC25,4), "", "check")</f>
        <v/>
      </c>
    </row>
    <row r="26" spans="2:38" x14ac:dyDescent="0.2">
      <c r="B26" s="26">
        <f t="shared" si="2"/>
        <v>9</v>
      </c>
      <c r="D26" s="1" t="s">
        <v>110</v>
      </c>
      <c r="F26" s="35">
        <v>0</v>
      </c>
      <c r="H26" s="35"/>
      <c r="L26" s="35">
        <f t="shared" si="0"/>
        <v>0</v>
      </c>
      <c r="N26" s="19"/>
      <c r="O26" s="19"/>
      <c r="P26" s="29">
        <v>0</v>
      </c>
      <c r="Q26" s="10">
        <v>0</v>
      </c>
      <c r="S26" s="10">
        <v>0</v>
      </c>
      <c r="T26" s="10"/>
      <c r="U26" s="10">
        <v>0</v>
      </c>
      <c r="V26" s="10"/>
      <c r="W26" s="10">
        <v>0</v>
      </c>
      <c r="X26" s="10"/>
      <c r="Y26" s="10">
        <v>0</v>
      </c>
      <c r="AA26" s="10">
        <v>0</v>
      </c>
      <c r="AC26" s="10">
        <f t="shared" si="1"/>
        <v>0</v>
      </c>
      <c r="AE26" s="33" t="str">
        <f t="shared" si="4"/>
        <v/>
      </c>
    </row>
    <row r="27" spans="2:38" x14ac:dyDescent="0.2">
      <c r="B27" s="26">
        <f t="shared" si="2"/>
        <v>10</v>
      </c>
      <c r="D27" s="1" t="s">
        <v>111</v>
      </c>
      <c r="F27" s="35">
        <v>0</v>
      </c>
      <c r="H27" s="35"/>
      <c r="L27" s="35">
        <f t="shared" si="0"/>
        <v>0</v>
      </c>
      <c r="N27" s="19"/>
      <c r="O27" s="19"/>
      <c r="P27" s="29">
        <v>0</v>
      </c>
      <c r="Q27" s="10">
        <v>0</v>
      </c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AA27" s="10">
        <v>0</v>
      </c>
      <c r="AC27" s="10">
        <f t="shared" si="1"/>
        <v>0</v>
      </c>
      <c r="AE27" s="33" t="str">
        <f t="shared" si="4"/>
        <v/>
      </c>
    </row>
    <row r="28" spans="2:38" x14ac:dyDescent="0.2">
      <c r="B28" s="26">
        <f t="shared" si="2"/>
        <v>11</v>
      </c>
      <c r="D28" s="1" t="s">
        <v>113</v>
      </c>
      <c r="F28" s="35">
        <v>0</v>
      </c>
      <c r="H28" s="35"/>
      <c r="L28" s="35">
        <f t="shared" si="0"/>
        <v>0</v>
      </c>
      <c r="N28" s="19"/>
      <c r="O28" s="19"/>
      <c r="P28" s="29">
        <v>0</v>
      </c>
      <c r="Q28" s="10">
        <v>0</v>
      </c>
      <c r="S28" s="10">
        <v>0</v>
      </c>
      <c r="T28" s="10"/>
      <c r="U28" s="10">
        <v>0</v>
      </c>
      <c r="V28" s="10"/>
      <c r="W28" s="10">
        <v>0</v>
      </c>
      <c r="X28" s="10"/>
      <c r="Y28" s="10">
        <v>0</v>
      </c>
      <c r="AA28" s="10">
        <v>0</v>
      </c>
      <c r="AC28" s="10">
        <f t="shared" si="1"/>
        <v>0</v>
      </c>
      <c r="AE28" s="33" t="str">
        <f t="shared" si="4"/>
        <v/>
      </c>
    </row>
    <row r="29" spans="2:38" x14ac:dyDescent="0.2">
      <c r="B29" s="26">
        <f>B28+1</f>
        <v>12</v>
      </c>
      <c r="D29" s="1" t="s">
        <v>114</v>
      </c>
      <c r="F29" s="35">
        <v>0</v>
      </c>
      <c r="H29" s="35"/>
      <c r="L29" s="35">
        <f t="shared" si="0"/>
        <v>0</v>
      </c>
      <c r="N29" s="19"/>
      <c r="O29" s="19"/>
      <c r="P29" s="29">
        <v>0</v>
      </c>
      <c r="Q29" s="10">
        <v>0</v>
      </c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AA29" s="10">
        <v>0</v>
      </c>
      <c r="AC29" s="10">
        <f t="shared" si="1"/>
        <v>0</v>
      </c>
      <c r="AE29" s="33" t="str">
        <f t="shared" si="4"/>
        <v/>
      </c>
    </row>
    <row r="30" spans="2:38" x14ac:dyDescent="0.2">
      <c r="B30" s="26">
        <f>B29+1</f>
        <v>13</v>
      </c>
      <c r="D30" s="1" t="s">
        <v>115</v>
      </c>
      <c r="F30" s="35">
        <v>0</v>
      </c>
      <c r="H30" s="35"/>
      <c r="L30" s="35">
        <f t="shared" si="0"/>
        <v>0</v>
      </c>
      <c r="N30" s="19"/>
      <c r="O30" s="19"/>
      <c r="P30" s="29">
        <v>0</v>
      </c>
      <c r="Q30" s="10">
        <v>0</v>
      </c>
      <c r="S30" s="10">
        <v>0</v>
      </c>
      <c r="T30" s="10"/>
      <c r="U30" s="10">
        <v>0</v>
      </c>
      <c r="V30" s="10"/>
      <c r="W30" s="10">
        <v>0</v>
      </c>
      <c r="X30" s="10"/>
      <c r="Y30" s="10">
        <v>0</v>
      </c>
      <c r="AA30" s="10">
        <v>0</v>
      </c>
      <c r="AC30" s="10">
        <f t="shared" si="1"/>
        <v>0</v>
      </c>
      <c r="AE30" s="33" t="str">
        <f t="shared" si="4"/>
        <v/>
      </c>
    </row>
    <row r="31" spans="2:38" x14ac:dyDescent="0.2">
      <c r="B31" s="26">
        <f t="shared" si="2"/>
        <v>14</v>
      </c>
      <c r="D31" s="1" t="s">
        <v>117</v>
      </c>
      <c r="F31" s="36">
        <f>SUM(F18:F30)</f>
        <v>0</v>
      </c>
      <c r="H31" s="36">
        <f>SUM(H18:H30)</f>
        <v>0</v>
      </c>
      <c r="L31" s="36">
        <f>SUM(L18:L30)</f>
        <v>0</v>
      </c>
      <c r="Q31" s="43">
        <f>SUM(Q18:Q30)</f>
        <v>0</v>
      </c>
      <c r="R31" s="44"/>
      <c r="S31" s="43">
        <f>SUM(S18:S30)</f>
        <v>0</v>
      </c>
      <c r="T31" s="23"/>
      <c r="U31" s="43">
        <f>SUM(U18:U30)</f>
        <v>0</v>
      </c>
      <c r="V31" s="23"/>
      <c r="W31" s="43">
        <f>SUM(W18:W30)</f>
        <v>0</v>
      </c>
      <c r="X31" s="23"/>
      <c r="Y31" s="43">
        <f>SUM(Y18:Y30)</f>
        <v>0</v>
      </c>
      <c r="Z31" s="26"/>
      <c r="AA31" s="43">
        <f>SUM(AA18:AA30)</f>
        <v>0</v>
      </c>
      <c r="AC31" s="43">
        <f>SUM(AC18:AC30)</f>
        <v>0</v>
      </c>
      <c r="AE31" s="33" t="str">
        <f t="shared" si="4"/>
        <v/>
      </c>
    </row>
    <row r="32" spans="2:38" x14ac:dyDescent="0.2">
      <c r="Z32" s="26"/>
      <c r="AC32" s="5"/>
      <c r="AE32" s="33" t="str">
        <f t="shared" si="4"/>
        <v/>
      </c>
    </row>
    <row r="33" spans="2:38" x14ac:dyDescent="0.2">
      <c r="B33" s="26">
        <f>B31+1</f>
        <v>15</v>
      </c>
      <c r="D33" s="1" t="s">
        <v>118</v>
      </c>
      <c r="F33" s="35">
        <v>0</v>
      </c>
      <c r="H33" s="35"/>
      <c r="L33" s="35">
        <f t="shared" ref="L33" si="5">F33-H33</f>
        <v>0</v>
      </c>
      <c r="N33" s="19"/>
      <c r="O33" s="19"/>
      <c r="P33" s="29">
        <v>0</v>
      </c>
      <c r="Q33" s="10">
        <v>0</v>
      </c>
      <c r="S33" s="10">
        <v>0</v>
      </c>
      <c r="T33" s="10"/>
      <c r="U33" s="10">
        <v>0</v>
      </c>
      <c r="V33" s="10"/>
      <c r="W33" s="10">
        <v>0</v>
      </c>
      <c r="X33" s="10"/>
      <c r="Y33" s="10">
        <v>0</v>
      </c>
      <c r="AA33" s="10">
        <v>0</v>
      </c>
      <c r="AC33" s="10">
        <f>Q33+S33+W33+Y33+AA33+U33</f>
        <v>0</v>
      </c>
      <c r="AE33" s="33" t="str">
        <f t="shared" si="4"/>
        <v/>
      </c>
    </row>
    <row r="34" spans="2:38" x14ac:dyDescent="0.2">
      <c r="Z34" s="26"/>
      <c r="AC34" s="5"/>
      <c r="AE34" s="33" t="str">
        <f t="shared" si="4"/>
        <v/>
      </c>
    </row>
    <row r="35" spans="2:38" x14ac:dyDescent="0.2">
      <c r="B35" s="26">
        <f>B33+1</f>
        <v>16</v>
      </c>
      <c r="D35" s="1" t="s">
        <v>120</v>
      </c>
      <c r="F35" s="36">
        <f>F31+F33</f>
        <v>0</v>
      </c>
      <c r="H35" s="36">
        <f>H31+H33</f>
        <v>0</v>
      </c>
      <c r="L35" s="36">
        <f>L31+L33</f>
        <v>0</v>
      </c>
      <c r="Q35" s="45">
        <f>Q31+Q33</f>
        <v>0</v>
      </c>
      <c r="R35" s="16"/>
      <c r="S35" s="45">
        <f>S31+S33</f>
        <v>0</v>
      </c>
      <c r="T35" s="5"/>
      <c r="U35" s="45">
        <f>U31+U33</f>
        <v>0</v>
      </c>
      <c r="V35" s="5"/>
      <c r="W35" s="45">
        <f>W31+W33</f>
        <v>0</v>
      </c>
      <c r="X35" s="5"/>
      <c r="Y35" s="45">
        <f>Y31+Y33</f>
        <v>0</v>
      </c>
      <c r="Z35" s="26"/>
      <c r="AA35" s="45">
        <f>AA31+AA33</f>
        <v>0</v>
      </c>
      <c r="AC35" s="45">
        <f>AC31+AC33</f>
        <v>0</v>
      </c>
      <c r="AE35" s="33" t="str">
        <f t="shared" si="4"/>
        <v/>
      </c>
    </row>
    <row r="36" spans="2:38" x14ac:dyDescent="0.2">
      <c r="D36" s="8"/>
      <c r="E36" s="8"/>
      <c r="F36" s="11"/>
      <c r="H36" s="11"/>
      <c r="J36" s="19"/>
      <c r="L36" s="11"/>
    </row>
    <row r="37" spans="2:38" x14ac:dyDescent="0.2">
      <c r="F37" s="35"/>
      <c r="J37" s="19"/>
    </row>
    <row r="38" spans="2:38" x14ac:dyDescent="0.2">
      <c r="D38" s="8" t="s">
        <v>121</v>
      </c>
      <c r="E38" s="27"/>
      <c r="F38" s="34"/>
      <c r="J38" s="19"/>
    </row>
    <row r="39" spans="2:38" x14ac:dyDescent="0.2">
      <c r="J39" s="19"/>
    </row>
    <row r="40" spans="2:38" x14ac:dyDescent="0.2">
      <c r="B40" s="26">
        <f>B35+1</f>
        <v>17</v>
      </c>
      <c r="D40" s="1" t="s">
        <v>95</v>
      </c>
      <c r="F40" s="35">
        <v>0</v>
      </c>
      <c r="H40" s="35"/>
      <c r="J40" s="19"/>
      <c r="L40" s="35">
        <f>F40-H40</f>
        <v>0</v>
      </c>
      <c r="N40" s="19"/>
      <c r="O40" s="19"/>
      <c r="P40" s="29">
        <v>0</v>
      </c>
      <c r="Q40" s="10">
        <v>0</v>
      </c>
      <c r="S40" s="10">
        <v>0</v>
      </c>
      <c r="T40" s="10"/>
      <c r="U40" s="10">
        <v>0</v>
      </c>
      <c r="V40" s="10"/>
      <c r="W40" s="10">
        <v>0</v>
      </c>
      <c r="X40" s="10"/>
      <c r="Y40" s="10">
        <v>0</v>
      </c>
      <c r="AA40" s="10">
        <v>0</v>
      </c>
      <c r="AC40" s="10">
        <f>Q40+S40+W40+Y40+AA40+U40</f>
        <v>0</v>
      </c>
      <c r="AE40" s="33" t="str">
        <f>IF(ROUND(F40,4)=ROUND(AC40,4), "", "check")</f>
        <v/>
      </c>
    </row>
    <row r="41" spans="2:38" x14ac:dyDescent="0.2">
      <c r="B41" s="26">
        <f>B40+1</f>
        <v>18</v>
      </c>
      <c r="D41" s="1" t="s">
        <v>97</v>
      </c>
      <c r="F41" s="35">
        <v>0</v>
      </c>
      <c r="H41" s="35"/>
      <c r="J41" s="19"/>
      <c r="L41" s="35">
        <f t="shared" ref="L41:L52" si="6">F41-H41</f>
        <v>0</v>
      </c>
      <c r="N41" s="19"/>
      <c r="O41" s="19"/>
      <c r="P41" s="29">
        <v>0</v>
      </c>
      <c r="Q41" s="10">
        <v>0</v>
      </c>
      <c r="S41" s="10">
        <v>0</v>
      </c>
      <c r="T41" s="10"/>
      <c r="U41" s="10">
        <v>0</v>
      </c>
      <c r="V41" s="10"/>
      <c r="W41" s="10">
        <v>0</v>
      </c>
      <c r="X41" s="10"/>
      <c r="Y41" s="10">
        <v>0</v>
      </c>
      <c r="AA41" s="10">
        <v>0</v>
      </c>
      <c r="AC41" s="10">
        <f t="shared" ref="AC41:AC52" si="7">Q41+S41+W41+Y41+AA41+U41</f>
        <v>0</v>
      </c>
      <c r="AE41" s="33"/>
    </row>
    <row r="42" spans="2:38" x14ac:dyDescent="0.2">
      <c r="B42" s="26">
        <f t="shared" ref="B42:B53" si="8">B41+1</f>
        <v>19</v>
      </c>
      <c r="D42" s="1" t="s">
        <v>99</v>
      </c>
      <c r="F42" s="35">
        <v>0</v>
      </c>
      <c r="H42" s="35"/>
      <c r="J42" s="19"/>
      <c r="L42" s="35">
        <f t="shared" si="6"/>
        <v>0</v>
      </c>
      <c r="N42" s="19"/>
      <c r="O42" s="19"/>
      <c r="P42" s="29">
        <v>0</v>
      </c>
      <c r="Q42" s="10">
        <v>0</v>
      </c>
      <c r="S42" s="10">
        <v>0</v>
      </c>
      <c r="T42" s="10"/>
      <c r="U42" s="10">
        <v>0</v>
      </c>
      <c r="V42" s="10"/>
      <c r="W42" s="10">
        <v>0</v>
      </c>
      <c r="X42" s="10"/>
      <c r="Y42" s="10">
        <v>0</v>
      </c>
      <c r="AA42" s="10">
        <v>0</v>
      </c>
      <c r="AC42" s="10">
        <f t="shared" si="7"/>
        <v>0</v>
      </c>
      <c r="AE42" s="33" t="str">
        <f t="shared" ref="AE42:AE45" si="9">IF(ROUND(F42,4)=ROUND(AC42,4), "", "check")</f>
        <v/>
      </c>
    </row>
    <row r="43" spans="2:38" x14ac:dyDescent="0.2">
      <c r="B43" s="26">
        <f t="shared" si="8"/>
        <v>20</v>
      </c>
      <c r="D43" s="1" t="s">
        <v>101</v>
      </c>
      <c r="F43" s="35">
        <v>0</v>
      </c>
      <c r="H43" s="35"/>
      <c r="J43" s="19"/>
      <c r="L43" s="35">
        <f t="shared" si="6"/>
        <v>0</v>
      </c>
      <c r="N43" s="19"/>
      <c r="O43" s="19"/>
      <c r="P43" s="29">
        <v>0</v>
      </c>
      <c r="Q43" s="10">
        <v>0</v>
      </c>
      <c r="S43" s="10">
        <v>0</v>
      </c>
      <c r="T43" s="10"/>
      <c r="U43" s="10">
        <v>0</v>
      </c>
      <c r="V43" s="10"/>
      <c r="W43" s="10">
        <v>0</v>
      </c>
      <c r="X43" s="10"/>
      <c r="Y43" s="10">
        <v>0</v>
      </c>
      <c r="AA43" s="10">
        <v>0</v>
      </c>
      <c r="AC43" s="10">
        <f t="shared" si="7"/>
        <v>0</v>
      </c>
      <c r="AE43" s="33" t="str">
        <f t="shared" si="9"/>
        <v/>
      </c>
    </row>
    <row r="44" spans="2:38" x14ac:dyDescent="0.2">
      <c r="B44" s="26">
        <f t="shared" si="8"/>
        <v>21</v>
      </c>
      <c r="D44" s="1" t="s">
        <v>103</v>
      </c>
      <c r="F44" s="35">
        <v>0</v>
      </c>
      <c r="H44" s="35"/>
      <c r="J44" s="19"/>
      <c r="L44" s="35">
        <f t="shared" si="6"/>
        <v>0</v>
      </c>
      <c r="N44" s="19"/>
      <c r="O44" s="19"/>
      <c r="P44" s="29">
        <v>0</v>
      </c>
      <c r="Q44" s="10">
        <v>0</v>
      </c>
      <c r="S44" s="10">
        <v>0</v>
      </c>
      <c r="T44" s="10"/>
      <c r="U44" s="10">
        <v>0</v>
      </c>
      <c r="V44" s="10"/>
      <c r="W44" s="10">
        <v>0</v>
      </c>
      <c r="X44" s="10"/>
      <c r="Y44" s="10">
        <v>0</v>
      </c>
      <c r="AA44" s="10">
        <v>0</v>
      </c>
      <c r="AC44" s="10">
        <f t="shared" si="7"/>
        <v>0</v>
      </c>
      <c r="AE44" s="33" t="str">
        <f t="shared" si="9"/>
        <v/>
      </c>
    </row>
    <row r="45" spans="2:38" x14ac:dyDescent="0.2">
      <c r="B45" s="26">
        <f t="shared" si="8"/>
        <v>22</v>
      </c>
      <c r="D45" s="1" t="s">
        <v>105</v>
      </c>
      <c r="F45" s="35">
        <v>0</v>
      </c>
      <c r="H45" s="35"/>
      <c r="L45" s="35">
        <f t="shared" si="6"/>
        <v>0</v>
      </c>
      <c r="N45" s="19"/>
      <c r="O45" s="19"/>
      <c r="P45" s="29">
        <v>0</v>
      </c>
      <c r="Q45" s="10">
        <v>0</v>
      </c>
      <c r="S45" s="10">
        <v>0</v>
      </c>
      <c r="T45" s="10"/>
      <c r="U45" s="10">
        <v>0</v>
      </c>
      <c r="V45" s="10"/>
      <c r="W45" s="10">
        <v>0</v>
      </c>
      <c r="X45" s="10"/>
      <c r="Y45" s="10">
        <v>0</v>
      </c>
      <c r="AA45" s="10">
        <v>0</v>
      </c>
      <c r="AC45" s="10">
        <f t="shared" si="7"/>
        <v>0</v>
      </c>
      <c r="AE45" s="33" t="str">
        <f t="shared" si="9"/>
        <v/>
      </c>
      <c r="AL45" s="14"/>
    </row>
    <row r="46" spans="2:38" x14ac:dyDescent="0.2">
      <c r="B46" s="26">
        <f t="shared" si="8"/>
        <v>23</v>
      </c>
      <c r="D46" s="1" t="s">
        <v>107</v>
      </c>
      <c r="F46" s="35">
        <v>0</v>
      </c>
      <c r="H46" s="35"/>
      <c r="L46" s="35">
        <f t="shared" si="6"/>
        <v>0</v>
      </c>
      <c r="N46" s="19"/>
      <c r="O46" s="19"/>
      <c r="P46" s="29">
        <v>0</v>
      </c>
      <c r="Q46" s="10">
        <v>0</v>
      </c>
      <c r="S46" s="10">
        <v>0</v>
      </c>
      <c r="T46" s="10"/>
      <c r="U46" s="10">
        <v>0</v>
      </c>
      <c r="V46" s="10"/>
      <c r="W46" s="10">
        <v>0</v>
      </c>
      <c r="X46" s="10"/>
      <c r="Y46" s="10">
        <v>0</v>
      </c>
      <c r="AA46" s="10">
        <v>0</v>
      </c>
      <c r="AC46" s="10">
        <f t="shared" si="7"/>
        <v>0</v>
      </c>
      <c r="AE46" s="33" t="str">
        <f>IF(ROUND(F46,4)=ROUND(AC46,4), "", "check")</f>
        <v/>
      </c>
      <c r="AL46" s="14"/>
    </row>
    <row r="47" spans="2:38" x14ac:dyDescent="0.2">
      <c r="B47" s="26">
        <f t="shared" si="8"/>
        <v>24</v>
      </c>
      <c r="D47" s="1" t="s">
        <v>109</v>
      </c>
      <c r="F47" s="35">
        <v>0</v>
      </c>
      <c r="H47" s="35"/>
      <c r="L47" s="35">
        <f t="shared" si="6"/>
        <v>0</v>
      </c>
      <c r="N47" s="19"/>
      <c r="O47" s="19"/>
      <c r="P47" s="29">
        <v>0</v>
      </c>
      <c r="Q47" s="10">
        <v>0</v>
      </c>
      <c r="S47" s="10">
        <v>0</v>
      </c>
      <c r="T47" s="10"/>
      <c r="U47" s="10">
        <v>0</v>
      </c>
      <c r="V47" s="10"/>
      <c r="W47" s="10">
        <v>0</v>
      </c>
      <c r="X47" s="10"/>
      <c r="Y47" s="10">
        <v>0</v>
      </c>
      <c r="AA47" s="10">
        <v>0</v>
      </c>
      <c r="AC47" s="10">
        <f t="shared" si="7"/>
        <v>0</v>
      </c>
      <c r="AE47" s="33" t="str">
        <f t="shared" ref="AE47:AE57" si="10">IF(ROUND(F47,4)=ROUND(AC47,4), "", "check")</f>
        <v/>
      </c>
    </row>
    <row r="48" spans="2:38" x14ac:dyDescent="0.2">
      <c r="B48" s="26">
        <f t="shared" si="8"/>
        <v>25</v>
      </c>
      <c r="D48" s="1" t="s">
        <v>110</v>
      </c>
      <c r="F48" s="35">
        <v>0</v>
      </c>
      <c r="H48" s="35"/>
      <c r="L48" s="35">
        <f t="shared" si="6"/>
        <v>0</v>
      </c>
      <c r="N48" s="19"/>
      <c r="O48" s="19"/>
      <c r="P48" s="29">
        <v>0</v>
      </c>
      <c r="Q48" s="10">
        <v>0</v>
      </c>
      <c r="S48" s="10">
        <v>0</v>
      </c>
      <c r="T48" s="10"/>
      <c r="U48" s="10">
        <v>0</v>
      </c>
      <c r="V48" s="10"/>
      <c r="W48" s="10">
        <v>0</v>
      </c>
      <c r="X48" s="10"/>
      <c r="Y48" s="10">
        <v>0</v>
      </c>
      <c r="AA48" s="10">
        <v>0</v>
      </c>
      <c r="AC48" s="10">
        <f t="shared" si="7"/>
        <v>0</v>
      </c>
      <c r="AE48" s="33" t="str">
        <f t="shared" si="10"/>
        <v/>
      </c>
    </row>
    <row r="49" spans="2:31" x14ac:dyDescent="0.2">
      <c r="B49" s="26">
        <f t="shared" si="8"/>
        <v>26</v>
      </c>
      <c r="D49" s="1" t="s">
        <v>111</v>
      </c>
      <c r="F49" s="35">
        <v>0</v>
      </c>
      <c r="H49" s="35"/>
      <c r="L49" s="35">
        <f t="shared" si="6"/>
        <v>0</v>
      </c>
      <c r="N49" s="19"/>
      <c r="O49" s="19"/>
      <c r="P49" s="29">
        <v>0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10"/>
      <c r="Y49" s="10">
        <v>0</v>
      </c>
      <c r="AA49" s="10">
        <v>0</v>
      </c>
      <c r="AC49" s="10">
        <f t="shared" si="7"/>
        <v>0</v>
      </c>
      <c r="AE49" s="33" t="str">
        <f t="shared" si="10"/>
        <v/>
      </c>
    </row>
    <row r="50" spans="2:31" x14ac:dyDescent="0.2">
      <c r="B50" s="26">
        <f t="shared" si="8"/>
        <v>27</v>
      </c>
      <c r="D50" s="1" t="s">
        <v>113</v>
      </c>
      <c r="F50" s="35">
        <v>0</v>
      </c>
      <c r="H50" s="35"/>
      <c r="L50" s="35">
        <f t="shared" si="6"/>
        <v>0</v>
      </c>
      <c r="N50" s="19"/>
      <c r="O50" s="19"/>
      <c r="P50" s="29">
        <v>0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10"/>
      <c r="Y50" s="10">
        <v>0</v>
      </c>
      <c r="AA50" s="10">
        <v>0</v>
      </c>
      <c r="AC50" s="10">
        <f t="shared" si="7"/>
        <v>0</v>
      </c>
      <c r="AE50" s="33" t="str">
        <f t="shared" si="10"/>
        <v/>
      </c>
    </row>
    <row r="51" spans="2:31" x14ac:dyDescent="0.2">
      <c r="B51" s="26">
        <f>B50+1</f>
        <v>28</v>
      </c>
      <c r="D51" s="1" t="s">
        <v>114</v>
      </c>
      <c r="F51" s="35">
        <v>0</v>
      </c>
      <c r="H51" s="35"/>
      <c r="L51" s="35">
        <f t="shared" si="6"/>
        <v>0</v>
      </c>
      <c r="N51" s="19"/>
      <c r="O51" s="19"/>
      <c r="P51" s="29">
        <v>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10"/>
      <c r="Y51" s="10">
        <v>0</v>
      </c>
      <c r="AA51" s="10">
        <v>0</v>
      </c>
      <c r="AC51" s="10">
        <f t="shared" si="7"/>
        <v>0</v>
      </c>
      <c r="AE51" s="33" t="str">
        <f t="shared" si="10"/>
        <v/>
      </c>
    </row>
    <row r="52" spans="2:31" x14ac:dyDescent="0.2">
      <c r="B52" s="26">
        <f>B51+1</f>
        <v>29</v>
      </c>
      <c r="D52" s="1" t="s">
        <v>115</v>
      </c>
      <c r="F52" s="35">
        <v>0</v>
      </c>
      <c r="H52" s="35"/>
      <c r="L52" s="35">
        <f t="shared" si="6"/>
        <v>0</v>
      </c>
      <c r="N52" s="19"/>
      <c r="O52" s="19"/>
      <c r="P52" s="29">
        <v>0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10"/>
      <c r="Y52" s="10">
        <v>0</v>
      </c>
      <c r="AA52" s="10">
        <v>0</v>
      </c>
      <c r="AC52" s="10">
        <f t="shared" si="7"/>
        <v>0</v>
      </c>
      <c r="AE52" s="33" t="str">
        <f t="shared" si="10"/>
        <v/>
      </c>
    </row>
    <row r="53" spans="2:31" x14ac:dyDescent="0.2">
      <c r="B53" s="26">
        <f t="shared" si="8"/>
        <v>30</v>
      </c>
      <c r="D53" s="1" t="s">
        <v>127</v>
      </c>
      <c r="F53" s="36">
        <f>SUM(F40:F52)</f>
        <v>0</v>
      </c>
      <c r="H53" s="36">
        <f>SUM(H40:H52)</f>
        <v>0</v>
      </c>
      <c r="L53" s="36">
        <f>SUM(L40:L52)</f>
        <v>0</v>
      </c>
      <c r="Q53" s="43">
        <f>SUM(Q40:Q52)</f>
        <v>0</v>
      </c>
      <c r="R53" s="44"/>
      <c r="S53" s="43">
        <f>SUM(S40:S52)</f>
        <v>0</v>
      </c>
      <c r="T53" s="23"/>
      <c r="U53" s="43">
        <f>SUM(U40:U52)</f>
        <v>0</v>
      </c>
      <c r="V53" s="23"/>
      <c r="W53" s="43">
        <f>SUM(W40:W52)</f>
        <v>0</v>
      </c>
      <c r="X53" s="23"/>
      <c r="Y53" s="43">
        <f>SUM(Y40:Y52)</f>
        <v>0</v>
      </c>
      <c r="Z53" s="26"/>
      <c r="AA53" s="43">
        <f>SUM(AA40:AA52)</f>
        <v>0</v>
      </c>
      <c r="AC53" s="43">
        <f>SUM(AC40:AC52)</f>
        <v>0</v>
      </c>
      <c r="AE53" s="33" t="str">
        <f t="shared" si="10"/>
        <v/>
      </c>
    </row>
    <row r="54" spans="2:31" x14ac:dyDescent="0.2">
      <c r="Z54" s="26"/>
      <c r="AC54" s="5"/>
      <c r="AE54" s="33" t="str">
        <f t="shared" si="10"/>
        <v/>
      </c>
    </row>
    <row r="55" spans="2:31" x14ac:dyDescent="0.2">
      <c r="B55" s="26">
        <f>B53+1</f>
        <v>31</v>
      </c>
      <c r="D55" s="1" t="s">
        <v>118</v>
      </c>
      <c r="F55" s="35">
        <v>0</v>
      </c>
      <c r="H55" s="35"/>
      <c r="L55" s="35">
        <f t="shared" ref="L55" si="11">F55-H55</f>
        <v>0</v>
      </c>
      <c r="N55" s="19"/>
      <c r="O55" s="19"/>
      <c r="P55" s="29">
        <v>0</v>
      </c>
      <c r="Q55" s="10">
        <v>0</v>
      </c>
      <c r="S55" s="10">
        <v>0</v>
      </c>
      <c r="T55" s="10"/>
      <c r="U55" s="10">
        <v>0</v>
      </c>
      <c r="V55" s="10"/>
      <c r="W55" s="10">
        <v>0</v>
      </c>
      <c r="X55" s="10"/>
      <c r="Y55" s="10">
        <v>0</v>
      </c>
      <c r="AA55" s="10">
        <v>0</v>
      </c>
      <c r="AC55" s="10">
        <f>Q55+S55+W55+Y55+AA55+U55</f>
        <v>0</v>
      </c>
      <c r="AE55" s="33" t="str">
        <f t="shared" si="10"/>
        <v/>
      </c>
    </row>
    <row r="56" spans="2:31" x14ac:dyDescent="0.2">
      <c r="Z56" s="26"/>
      <c r="AC56" s="5"/>
      <c r="AE56" s="33" t="str">
        <f t="shared" si="10"/>
        <v/>
      </c>
    </row>
    <row r="57" spans="2:31" x14ac:dyDescent="0.2">
      <c r="B57" s="26">
        <f>B55+1</f>
        <v>32</v>
      </c>
      <c r="D57" s="1" t="s">
        <v>128</v>
      </c>
      <c r="F57" s="36">
        <f>F53+F55</f>
        <v>0</v>
      </c>
      <c r="H57" s="36">
        <f>H53+H55</f>
        <v>0</v>
      </c>
      <c r="L57" s="36">
        <f>L53+L55</f>
        <v>0</v>
      </c>
      <c r="Q57" s="45">
        <f>Q53+Q55</f>
        <v>0</v>
      </c>
      <c r="R57" s="16"/>
      <c r="S57" s="45">
        <f>S53+S55</f>
        <v>0</v>
      </c>
      <c r="T57" s="5"/>
      <c r="U57" s="45">
        <f>U53+U55</f>
        <v>0</v>
      </c>
      <c r="V57" s="5"/>
      <c r="W57" s="45">
        <f>W53+W55</f>
        <v>0</v>
      </c>
      <c r="X57" s="5"/>
      <c r="Y57" s="45">
        <f>Y53+Y55</f>
        <v>0</v>
      </c>
      <c r="Z57" s="26"/>
      <c r="AA57" s="45">
        <f>AA53+AA55</f>
        <v>0</v>
      </c>
      <c r="AC57" s="45">
        <f>AC53+AC55</f>
        <v>0</v>
      </c>
      <c r="AE57" s="33" t="str">
        <f t="shared" si="10"/>
        <v/>
      </c>
    </row>
    <row r="58" spans="2:31" x14ac:dyDescent="0.2">
      <c r="D58" s="8"/>
      <c r="E58" s="8"/>
      <c r="F58" s="11"/>
      <c r="H58" s="11"/>
      <c r="J58" s="19"/>
      <c r="L58" s="11"/>
    </row>
    <row r="59" spans="2:31" x14ac:dyDescent="0.2">
      <c r="F59" s="35"/>
      <c r="J59" s="19"/>
    </row>
    <row r="60" spans="2:31" x14ac:dyDescent="0.2">
      <c r="D60" s="8" t="s">
        <v>129</v>
      </c>
      <c r="E60" s="27"/>
      <c r="F60" s="34"/>
      <c r="Z60" s="26"/>
      <c r="AE60" s="32"/>
    </row>
    <row r="61" spans="2:31" x14ac:dyDescent="0.2">
      <c r="Z61" s="26"/>
      <c r="AE61" s="32"/>
    </row>
    <row r="62" spans="2:31" x14ac:dyDescent="0.2">
      <c r="B62" s="26">
        <f>B57+1</f>
        <v>33</v>
      </c>
      <c r="D62" s="1" t="s">
        <v>95</v>
      </c>
      <c r="F62" s="35">
        <v>0</v>
      </c>
      <c r="H62" s="35"/>
      <c r="J62" s="19"/>
      <c r="L62" s="35">
        <f>F62-H62</f>
        <v>0</v>
      </c>
      <c r="N62" s="19"/>
      <c r="O62" s="19"/>
      <c r="P62" s="29">
        <v>0</v>
      </c>
      <c r="Q62" s="10">
        <v>0</v>
      </c>
      <c r="S62" s="10">
        <v>0</v>
      </c>
      <c r="T62" s="10"/>
      <c r="U62" s="10">
        <v>0</v>
      </c>
      <c r="V62" s="10"/>
      <c r="W62" s="10">
        <v>0</v>
      </c>
      <c r="X62" s="10"/>
      <c r="Y62" s="10">
        <v>0</v>
      </c>
      <c r="AA62" s="10">
        <v>0</v>
      </c>
      <c r="AC62" s="10">
        <f>Q62+S62+W62+Y62+AA62+U62</f>
        <v>0</v>
      </c>
      <c r="AE62" s="33" t="str">
        <f>IF(ROUND(F62,4)=ROUND(AC62,4), "", "check")</f>
        <v/>
      </c>
    </row>
    <row r="63" spans="2:31" x14ac:dyDescent="0.2">
      <c r="B63" s="26">
        <f>B62+1</f>
        <v>34</v>
      </c>
      <c r="D63" s="1" t="s">
        <v>97</v>
      </c>
      <c r="F63" s="35">
        <v>0</v>
      </c>
      <c r="H63" s="35"/>
      <c r="J63" s="19"/>
      <c r="L63" s="35">
        <f t="shared" ref="L63:L74" si="12">F63-H63</f>
        <v>0</v>
      </c>
      <c r="N63" s="19"/>
      <c r="O63" s="19"/>
      <c r="P63" s="29">
        <v>0</v>
      </c>
      <c r="Q63" s="10">
        <v>0</v>
      </c>
      <c r="S63" s="10">
        <v>0</v>
      </c>
      <c r="T63" s="10"/>
      <c r="U63" s="10">
        <v>0</v>
      </c>
      <c r="V63" s="10"/>
      <c r="W63" s="10">
        <v>0</v>
      </c>
      <c r="X63" s="10"/>
      <c r="Y63" s="10">
        <v>0</v>
      </c>
      <c r="AA63" s="10">
        <v>0</v>
      </c>
      <c r="AC63" s="10">
        <f t="shared" ref="AC63:AC74" si="13">Q63+S63+W63+Y63+AA63+U63</f>
        <v>0</v>
      </c>
      <c r="AE63" s="33"/>
    </row>
    <row r="64" spans="2:31" x14ac:dyDescent="0.2">
      <c r="B64" s="26">
        <f t="shared" ref="B64:B75" si="14">B63+1</f>
        <v>35</v>
      </c>
      <c r="D64" s="1" t="s">
        <v>99</v>
      </c>
      <c r="F64" s="35">
        <v>0</v>
      </c>
      <c r="H64" s="35"/>
      <c r="J64" s="19"/>
      <c r="L64" s="35">
        <f t="shared" si="12"/>
        <v>0</v>
      </c>
      <c r="N64" s="19"/>
      <c r="O64" s="19"/>
      <c r="P64" s="29">
        <v>0</v>
      </c>
      <c r="Q64" s="10">
        <v>0</v>
      </c>
      <c r="S64" s="10">
        <v>0</v>
      </c>
      <c r="T64" s="10"/>
      <c r="U64" s="10">
        <v>0</v>
      </c>
      <c r="V64" s="10"/>
      <c r="W64" s="10">
        <v>0</v>
      </c>
      <c r="X64" s="10"/>
      <c r="Y64" s="10">
        <v>0</v>
      </c>
      <c r="AA64" s="10">
        <v>0</v>
      </c>
      <c r="AC64" s="10">
        <f t="shared" si="13"/>
        <v>0</v>
      </c>
      <c r="AE64" s="33" t="str">
        <f t="shared" ref="AE64:AE152" si="15">IF(ROUND(F64,4)=ROUND(AC64,4), "", "check")</f>
        <v/>
      </c>
    </row>
    <row r="65" spans="2:31" x14ac:dyDescent="0.2">
      <c r="B65" s="26">
        <f t="shared" si="14"/>
        <v>36</v>
      </c>
      <c r="D65" s="1" t="s">
        <v>101</v>
      </c>
      <c r="F65" s="35">
        <v>0</v>
      </c>
      <c r="H65" s="35"/>
      <c r="J65" s="19"/>
      <c r="L65" s="35">
        <f t="shared" si="12"/>
        <v>0</v>
      </c>
      <c r="N65" s="19"/>
      <c r="O65" s="19"/>
      <c r="P65" s="29">
        <v>0</v>
      </c>
      <c r="Q65" s="10">
        <v>0</v>
      </c>
      <c r="S65" s="10">
        <v>0</v>
      </c>
      <c r="T65" s="10"/>
      <c r="U65" s="10">
        <v>0</v>
      </c>
      <c r="V65" s="10"/>
      <c r="W65" s="10">
        <v>0</v>
      </c>
      <c r="X65" s="10"/>
      <c r="Y65" s="10">
        <v>0</v>
      </c>
      <c r="AA65" s="10">
        <v>0</v>
      </c>
      <c r="AC65" s="10">
        <f t="shared" si="13"/>
        <v>0</v>
      </c>
      <c r="AE65" s="33" t="str">
        <f t="shared" si="15"/>
        <v/>
      </c>
    </row>
    <row r="66" spans="2:31" x14ac:dyDescent="0.2">
      <c r="B66" s="26">
        <f t="shared" si="14"/>
        <v>37</v>
      </c>
      <c r="D66" s="1" t="s">
        <v>103</v>
      </c>
      <c r="F66" s="35">
        <v>0</v>
      </c>
      <c r="H66" s="35"/>
      <c r="J66" s="19"/>
      <c r="L66" s="35">
        <f t="shared" si="12"/>
        <v>0</v>
      </c>
      <c r="N66" s="19"/>
      <c r="O66" s="19"/>
      <c r="P66" s="29">
        <v>0</v>
      </c>
      <c r="Q66" s="10">
        <v>0</v>
      </c>
      <c r="S66" s="10">
        <v>0</v>
      </c>
      <c r="T66" s="10"/>
      <c r="U66" s="10">
        <v>0</v>
      </c>
      <c r="V66" s="10"/>
      <c r="W66" s="10">
        <v>0</v>
      </c>
      <c r="X66" s="10"/>
      <c r="Y66" s="10">
        <v>0</v>
      </c>
      <c r="AA66" s="10">
        <v>0</v>
      </c>
      <c r="AC66" s="10">
        <f t="shared" si="13"/>
        <v>0</v>
      </c>
      <c r="AE66" s="33" t="str">
        <f t="shared" si="15"/>
        <v/>
      </c>
    </row>
    <row r="67" spans="2:31" x14ac:dyDescent="0.2">
      <c r="B67" s="26">
        <f t="shared" si="14"/>
        <v>38</v>
      </c>
      <c r="D67" s="1" t="s">
        <v>105</v>
      </c>
      <c r="F67" s="35">
        <v>0</v>
      </c>
      <c r="H67" s="35"/>
      <c r="L67" s="35">
        <f t="shared" si="12"/>
        <v>0</v>
      </c>
      <c r="N67" s="19"/>
      <c r="O67" s="19"/>
      <c r="P67" s="29">
        <v>0</v>
      </c>
      <c r="Q67" s="10">
        <v>0</v>
      </c>
      <c r="S67" s="10">
        <v>0</v>
      </c>
      <c r="T67" s="10"/>
      <c r="U67" s="10">
        <v>0</v>
      </c>
      <c r="V67" s="10"/>
      <c r="W67" s="10">
        <v>0</v>
      </c>
      <c r="X67" s="10"/>
      <c r="Y67" s="10">
        <v>0</v>
      </c>
      <c r="AA67" s="10">
        <v>0</v>
      </c>
      <c r="AC67" s="10">
        <f t="shared" si="13"/>
        <v>0</v>
      </c>
      <c r="AE67" s="33" t="str">
        <f t="shared" si="15"/>
        <v/>
      </c>
    </row>
    <row r="68" spans="2:31" x14ac:dyDescent="0.2">
      <c r="B68" s="26">
        <f t="shared" si="14"/>
        <v>39</v>
      </c>
      <c r="D68" s="1" t="s">
        <v>107</v>
      </c>
      <c r="F68" s="35">
        <v>0</v>
      </c>
      <c r="H68" s="35"/>
      <c r="L68" s="35">
        <f t="shared" si="12"/>
        <v>0</v>
      </c>
      <c r="N68" s="19"/>
      <c r="O68" s="19"/>
      <c r="P68" s="29">
        <v>0</v>
      </c>
      <c r="Q68" s="10">
        <v>0</v>
      </c>
      <c r="S68" s="10">
        <v>0</v>
      </c>
      <c r="T68" s="10"/>
      <c r="U68" s="10">
        <v>0</v>
      </c>
      <c r="V68" s="10"/>
      <c r="W68" s="10">
        <v>0</v>
      </c>
      <c r="X68" s="10"/>
      <c r="Y68" s="10">
        <v>0</v>
      </c>
      <c r="AA68" s="10">
        <v>0</v>
      </c>
      <c r="AC68" s="10">
        <f t="shared" si="13"/>
        <v>0</v>
      </c>
      <c r="AE68" s="33" t="str">
        <f>IF(ROUND(F68,4)=ROUND(AC68,4), "", "check")</f>
        <v/>
      </c>
    </row>
    <row r="69" spans="2:31" x14ac:dyDescent="0.2">
      <c r="B69" s="26">
        <f t="shared" si="14"/>
        <v>40</v>
      </c>
      <c r="D69" s="1" t="s">
        <v>109</v>
      </c>
      <c r="F69" s="35">
        <v>0</v>
      </c>
      <c r="H69" s="35"/>
      <c r="L69" s="35">
        <f t="shared" si="12"/>
        <v>0</v>
      </c>
      <c r="N69" s="19"/>
      <c r="O69" s="19"/>
      <c r="P69" s="29">
        <v>0</v>
      </c>
      <c r="Q69" s="10">
        <v>0</v>
      </c>
      <c r="S69" s="10">
        <v>0</v>
      </c>
      <c r="T69" s="10"/>
      <c r="U69" s="10">
        <v>0</v>
      </c>
      <c r="V69" s="10"/>
      <c r="W69" s="10">
        <v>0</v>
      </c>
      <c r="X69" s="10"/>
      <c r="Y69" s="10">
        <v>0</v>
      </c>
      <c r="AA69" s="10">
        <v>0</v>
      </c>
      <c r="AC69" s="10">
        <f t="shared" si="13"/>
        <v>0</v>
      </c>
      <c r="AE69" s="33" t="str">
        <f t="shared" si="15"/>
        <v/>
      </c>
    </row>
    <row r="70" spans="2:31" x14ac:dyDescent="0.2">
      <c r="B70" s="26">
        <f t="shared" si="14"/>
        <v>41</v>
      </c>
      <c r="D70" s="1" t="s">
        <v>110</v>
      </c>
      <c r="F70" s="35">
        <v>0</v>
      </c>
      <c r="H70" s="35"/>
      <c r="L70" s="35">
        <f t="shared" si="12"/>
        <v>0</v>
      </c>
      <c r="N70" s="19"/>
      <c r="O70" s="19"/>
      <c r="P70" s="29">
        <v>0</v>
      </c>
      <c r="Q70" s="10">
        <v>0</v>
      </c>
      <c r="S70" s="10">
        <v>0</v>
      </c>
      <c r="T70" s="10"/>
      <c r="U70" s="10">
        <v>0</v>
      </c>
      <c r="V70" s="10"/>
      <c r="W70" s="10">
        <v>0</v>
      </c>
      <c r="X70" s="10"/>
      <c r="Y70" s="10">
        <v>0</v>
      </c>
      <c r="AA70" s="10">
        <v>0</v>
      </c>
      <c r="AC70" s="10">
        <f t="shared" si="13"/>
        <v>0</v>
      </c>
      <c r="AE70" s="33" t="str">
        <f t="shared" si="15"/>
        <v/>
      </c>
    </row>
    <row r="71" spans="2:31" x14ac:dyDescent="0.2">
      <c r="B71" s="26">
        <f t="shared" si="14"/>
        <v>42</v>
      </c>
      <c r="D71" s="1" t="s">
        <v>111</v>
      </c>
      <c r="F71" s="35">
        <v>0</v>
      </c>
      <c r="H71" s="35"/>
      <c r="L71" s="35">
        <f t="shared" si="12"/>
        <v>0</v>
      </c>
      <c r="N71" s="19"/>
      <c r="O71" s="19"/>
      <c r="P71" s="29">
        <v>0</v>
      </c>
      <c r="Q71" s="10">
        <v>0</v>
      </c>
      <c r="S71" s="10">
        <v>0</v>
      </c>
      <c r="T71" s="10"/>
      <c r="U71" s="10">
        <v>0</v>
      </c>
      <c r="V71" s="10"/>
      <c r="W71" s="10">
        <v>0</v>
      </c>
      <c r="X71" s="10"/>
      <c r="Y71" s="10">
        <v>0</v>
      </c>
      <c r="AA71" s="10">
        <v>0</v>
      </c>
      <c r="AC71" s="10">
        <f t="shared" si="13"/>
        <v>0</v>
      </c>
      <c r="AE71" s="33" t="str">
        <f t="shared" si="15"/>
        <v/>
      </c>
    </row>
    <row r="72" spans="2:31" x14ac:dyDescent="0.2">
      <c r="B72" s="26">
        <f t="shared" si="14"/>
        <v>43</v>
      </c>
      <c r="D72" s="1" t="s">
        <v>113</v>
      </c>
      <c r="F72" s="35">
        <v>0</v>
      </c>
      <c r="H72" s="35"/>
      <c r="L72" s="35">
        <f t="shared" si="12"/>
        <v>0</v>
      </c>
      <c r="N72" s="19"/>
      <c r="O72" s="19"/>
      <c r="P72" s="29">
        <v>0</v>
      </c>
      <c r="Q72" s="10">
        <v>0</v>
      </c>
      <c r="S72" s="10">
        <v>0</v>
      </c>
      <c r="T72" s="10"/>
      <c r="U72" s="10">
        <v>0</v>
      </c>
      <c r="V72" s="10"/>
      <c r="W72" s="10">
        <v>0</v>
      </c>
      <c r="X72" s="10"/>
      <c r="Y72" s="10">
        <v>0</v>
      </c>
      <c r="AA72" s="10">
        <v>0</v>
      </c>
      <c r="AC72" s="10">
        <f t="shared" si="13"/>
        <v>0</v>
      </c>
      <c r="AE72" s="33" t="str">
        <f t="shared" si="15"/>
        <v/>
      </c>
    </row>
    <row r="73" spans="2:31" x14ac:dyDescent="0.2">
      <c r="B73" s="26">
        <f>B72+1</f>
        <v>44</v>
      </c>
      <c r="D73" s="1" t="s">
        <v>114</v>
      </c>
      <c r="F73" s="35">
        <v>0</v>
      </c>
      <c r="H73" s="35"/>
      <c r="L73" s="35">
        <f t="shared" si="12"/>
        <v>0</v>
      </c>
      <c r="N73" s="19"/>
      <c r="O73" s="19"/>
      <c r="P73" s="29">
        <v>0</v>
      </c>
      <c r="Q73" s="10">
        <v>0</v>
      </c>
      <c r="S73" s="10">
        <v>0</v>
      </c>
      <c r="T73" s="10"/>
      <c r="U73" s="10">
        <v>0</v>
      </c>
      <c r="V73" s="10"/>
      <c r="W73" s="10">
        <v>0</v>
      </c>
      <c r="X73" s="10"/>
      <c r="Y73" s="10">
        <v>0</v>
      </c>
      <c r="AA73" s="10">
        <v>0</v>
      </c>
      <c r="AC73" s="10">
        <f t="shared" si="13"/>
        <v>0</v>
      </c>
      <c r="AE73" s="33" t="str">
        <f t="shared" si="15"/>
        <v/>
      </c>
    </row>
    <row r="74" spans="2:31" x14ac:dyDescent="0.2">
      <c r="B74" s="26">
        <f>B73+1</f>
        <v>45</v>
      </c>
      <c r="D74" s="1" t="s">
        <v>115</v>
      </c>
      <c r="F74" s="35">
        <v>0</v>
      </c>
      <c r="H74" s="35"/>
      <c r="L74" s="35">
        <f t="shared" si="12"/>
        <v>0</v>
      </c>
      <c r="N74" s="19"/>
      <c r="O74" s="19"/>
      <c r="P74" s="29">
        <v>0</v>
      </c>
      <c r="Q74" s="10">
        <v>0</v>
      </c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AA74" s="10">
        <v>0</v>
      </c>
      <c r="AC74" s="10">
        <f t="shared" si="13"/>
        <v>0</v>
      </c>
      <c r="AE74" s="33" t="str">
        <f t="shared" si="15"/>
        <v/>
      </c>
    </row>
    <row r="75" spans="2:31" x14ac:dyDescent="0.2">
      <c r="B75" s="26">
        <f t="shared" si="14"/>
        <v>46</v>
      </c>
      <c r="D75" s="1" t="s">
        <v>130</v>
      </c>
      <c r="F75" s="36">
        <f>SUM(F62:F74)</f>
        <v>0</v>
      </c>
      <c r="H75" s="36">
        <f>SUM(H62:H74)</f>
        <v>0</v>
      </c>
      <c r="L75" s="36">
        <f>SUM(L62:L74)</f>
        <v>0</v>
      </c>
      <c r="Q75" s="43">
        <f>SUM(Q62:Q74)</f>
        <v>0</v>
      </c>
      <c r="R75" s="44"/>
      <c r="S75" s="43">
        <f>SUM(S62:S74)</f>
        <v>0</v>
      </c>
      <c r="T75" s="23"/>
      <c r="U75" s="43">
        <f>SUM(U62:U74)</f>
        <v>0</v>
      </c>
      <c r="V75" s="23"/>
      <c r="W75" s="43">
        <f>SUM(W62:W74)</f>
        <v>0</v>
      </c>
      <c r="X75" s="23"/>
      <c r="Y75" s="43">
        <f>SUM(Y62:Y74)</f>
        <v>0</v>
      </c>
      <c r="Z75" s="26"/>
      <c r="AA75" s="43">
        <f>SUM(AA62:AA74)</f>
        <v>0</v>
      </c>
      <c r="AC75" s="43">
        <f>SUM(AC62:AC74)</f>
        <v>0</v>
      </c>
      <c r="AE75" s="33" t="str">
        <f t="shared" si="15"/>
        <v/>
      </c>
    </row>
    <row r="76" spans="2:31" x14ac:dyDescent="0.2">
      <c r="Z76" s="26"/>
      <c r="AC76" s="5"/>
      <c r="AE76" s="33" t="str">
        <f t="shared" si="15"/>
        <v/>
      </c>
    </row>
    <row r="77" spans="2:31" x14ac:dyDescent="0.2">
      <c r="B77" s="26">
        <f>B75+1</f>
        <v>47</v>
      </c>
      <c r="D77" s="1" t="s">
        <v>118</v>
      </c>
      <c r="F77" s="35">
        <v>0</v>
      </c>
      <c r="H77" s="35"/>
      <c r="L77" s="35">
        <f t="shared" ref="L77" si="16">F77-H77</f>
        <v>0</v>
      </c>
      <c r="N77" s="19"/>
      <c r="O77" s="19"/>
      <c r="P77" s="29">
        <v>0</v>
      </c>
      <c r="Q77" s="10">
        <v>0</v>
      </c>
      <c r="S77" s="10">
        <v>0</v>
      </c>
      <c r="T77" s="10"/>
      <c r="U77" s="10">
        <v>0</v>
      </c>
      <c r="V77" s="10"/>
      <c r="W77" s="10">
        <v>0</v>
      </c>
      <c r="X77" s="10"/>
      <c r="Y77" s="10">
        <v>0</v>
      </c>
      <c r="AA77" s="10">
        <v>0</v>
      </c>
      <c r="AC77" s="10">
        <f>Q77+S77+W77+Y77+AA77+U77</f>
        <v>0</v>
      </c>
      <c r="AE77" s="33" t="str">
        <f t="shared" si="15"/>
        <v/>
      </c>
    </row>
    <row r="78" spans="2:31" x14ac:dyDescent="0.2">
      <c r="Z78" s="26"/>
      <c r="AC78" s="5"/>
      <c r="AE78" s="33" t="str">
        <f t="shared" si="15"/>
        <v/>
      </c>
    </row>
    <row r="79" spans="2:31" x14ac:dyDescent="0.2">
      <c r="B79" s="26">
        <f>B77+1</f>
        <v>48</v>
      </c>
      <c r="D79" s="1" t="s">
        <v>131</v>
      </c>
      <c r="F79" s="36">
        <f>F75+F77</f>
        <v>0</v>
      </c>
      <c r="H79" s="36">
        <f>H75+H77</f>
        <v>0</v>
      </c>
      <c r="L79" s="36">
        <f>L75+L77</f>
        <v>0</v>
      </c>
      <c r="Q79" s="45">
        <f>Q75+Q77</f>
        <v>0</v>
      </c>
      <c r="R79" s="16"/>
      <c r="S79" s="45">
        <f>S75+S77</f>
        <v>0</v>
      </c>
      <c r="T79" s="5"/>
      <c r="U79" s="45">
        <f>U75+U77</f>
        <v>0</v>
      </c>
      <c r="V79" s="5"/>
      <c r="W79" s="45">
        <f>W75+W77</f>
        <v>0</v>
      </c>
      <c r="X79" s="5"/>
      <c r="Y79" s="45">
        <f>Y75+Y77</f>
        <v>0</v>
      </c>
      <c r="Z79" s="26"/>
      <c r="AA79" s="45">
        <f>AA75+AA77</f>
        <v>0</v>
      </c>
      <c r="AC79" s="45">
        <f>AC75+AC77</f>
        <v>0</v>
      </c>
      <c r="AE79" s="33" t="str">
        <f t="shared" si="15"/>
        <v/>
      </c>
    </row>
    <row r="80" spans="2:31" x14ac:dyDescent="0.2">
      <c r="D80" s="8"/>
      <c r="E80" s="8"/>
      <c r="F80" s="11"/>
      <c r="H80" s="11"/>
      <c r="L80" s="11"/>
      <c r="Z80" s="26"/>
      <c r="AE80" s="33" t="str">
        <f t="shared" si="15"/>
        <v/>
      </c>
    </row>
    <row r="81" spans="2:31" x14ac:dyDescent="0.2">
      <c r="F81" s="35"/>
      <c r="J81" s="19"/>
      <c r="AE81" s="33" t="str">
        <f t="shared" si="15"/>
        <v/>
      </c>
    </row>
    <row r="82" spans="2:31" x14ac:dyDescent="0.2">
      <c r="D82" s="8" t="s">
        <v>132</v>
      </c>
      <c r="F82" s="34"/>
      <c r="Z82" s="26"/>
      <c r="AE82" s="33" t="str">
        <f t="shared" si="15"/>
        <v/>
      </c>
    </row>
    <row r="83" spans="2:31" x14ac:dyDescent="0.2">
      <c r="Z83" s="26"/>
      <c r="AE83" s="33" t="str">
        <f t="shared" si="15"/>
        <v/>
      </c>
    </row>
    <row r="84" spans="2:31" x14ac:dyDescent="0.2">
      <c r="B84" s="26">
        <f>B79+1</f>
        <v>49</v>
      </c>
      <c r="D84" s="1" t="s">
        <v>133</v>
      </c>
      <c r="F84" s="35">
        <v>0</v>
      </c>
      <c r="H84" s="35"/>
      <c r="L84" s="35">
        <f t="shared" ref="L84:L88" si="17">F84-H84</f>
        <v>0</v>
      </c>
      <c r="N84" s="19"/>
      <c r="O84" s="19"/>
      <c r="P84" s="29">
        <v>0</v>
      </c>
      <c r="Q84" s="10">
        <v>0</v>
      </c>
      <c r="S84" s="10">
        <v>0</v>
      </c>
      <c r="T84" s="10"/>
      <c r="U84" s="10">
        <v>0</v>
      </c>
      <c r="V84" s="10"/>
      <c r="W84" s="10">
        <v>0</v>
      </c>
      <c r="X84" s="10"/>
      <c r="Y84" s="10">
        <v>0</v>
      </c>
      <c r="AA84" s="10">
        <v>0</v>
      </c>
      <c r="AC84" s="10">
        <f t="shared" ref="AC84:AC88" si="18">Q84+S84+W84+Y84+AA84+U84</f>
        <v>0</v>
      </c>
      <c r="AE84" s="33" t="str">
        <f t="shared" si="15"/>
        <v/>
      </c>
    </row>
    <row r="85" spans="2:31" x14ac:dyDescent="0.2">
      <c r="B85" s="26">
        <f>B84+1</f>
        <v>50</v>
      </c>
      <c r="D85" s="1" t="s">
        <v>135</v>
      </c>
      <c r="F85" s="35">
        <v>0</v>
      </c>
      <c r="H85" s="35"/>
      <c r="L85" s="35">
        <f t="shared" si="17"/>
        <v>0</v>
      </c>
      <c r="N85" s="19"/>
      <c r="O85" s="19"/>
      <c r="P85" s="29">
        <v>0</v>
      </c>
      <c r="Q85" s="10">
        <v>0</v>
      </c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AA85" s="10">
        <v>0</v>
      </c>
      <c r="AC85" s="10">
        <f t="shared" si="18"/>
        <v>0</v>
      </c>
      <c r="AE85" s="33" t="str">
        <f t="shared" si="15"/>
        <v/>
      </c>
    </row>
    <row r="86" spans="2:31" x14ac:dyDescent="0.2">
      <c r="B86" s="26">
        <f t="shared" ref="B86:B89" si="19">B85+1</f>
        <v>51</v>
      </c>
      <c r="D86" s="1" t="s">
        <v>136</v>
      </c>
      <c r="F86" s="35">
        <v>0</v>
      </c>
      <c r="H86" s="35"/>
      <c r="L86" s="35">
        <f t="shared" si="17"/>
        <v>0</v>
      </c>
      <c r="N86" s="19"/>
      <c r="O86" s="19"/>
      <c r="P86" s="29">
        <v>0</v>
      </c>
      <c r="Q86" s="10">
        <v>0</v>
      </c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AA86" s="10">
        <v>0</v>
      </c>
      <c r="AC86" s="10">
        <f t="shared" si="18"/>
        <v>0</v>
      </c>
      <c r="AE86" s="33" t="str">
        <f t="shared" si="15"/>
        <v/>
      </c>
    </row>
    <row r="87" spans="2:31" x14ac:dyDescent="0.2">
      <c r="B87" s="26">
        <f t="shared" si="19"/>
        <v>52</v>
      </c>
      <c r="D87" s="1" t="s">
        <v>137</v>
      </c>
      <c r="F87" s="35">
        <v>0</v>
      </c>
      <c r="H87" s="35"/>
      <c r="L87" s="35">
        <f t="shared" si="17"/>
        <v>0</v>
      </c>
      <c r="N87" s="19"/>
      <c r="O87" s="19"/>
      <c r="P87" s="29">
        <v>0</v>
      </c>
      <c r="Q87" s="10">
        <v>0</v>
      </c>
      <c r="S87" s="10">
        <v>0</v>
      </c>
      <c r="T87" s="10"/>
      <c r="U87" s="10">
        <v>0</v>
      </c>
      <c r="V87" s="10"/>
      <c r="W87" s="10">
        <v>0</v>
      </c>
      <c r="X87" s="10"/>
      <c r="Y87" s="10">
        <v>0</v>
      </c>
      <c r="AA87" s="10">
        <v>0</v>
      </c>
      <c r="AC87" s="10">
        <f t="shared" si="18"/>
        <v>0</v>
      </c>
      <c r="AE87" s="33" t="str">
        <f t="shared" si="15"/>
        <v/>
      </c>
    </row>
    <row r="88" spans="2:31" x14ac:dyDescent="0.2">
      <c r="B88" s="26">
        <f t="shared" si="19"/>
        <v>53</v>
      </c>
      <c r="D88" s="1" t="s">
        <v>138</v>
      </c>
      <c r="F88" s="35">
        <v>0</v>
      </c>
      <c r="H88" s="35"/>
      <c r="L88" s="35">
        <f t="shared" si="17"/>
        <v>0</v>
      </c>
      <c r="P88" s="29">
        <v>0</v>
      </c>
      <c r="Q88" s="10">
        <v>0</v>
      </c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AA88" s="10">
        <v>0</v>
      </c>
      <c r="AC88" s="10">
        <f t="shared" si="18"/>
        <v>0</v>
      </c>
      <c r="AE88" s="33" t="str">
        <f t="shared" si="15"/>
        <v/>
      </c>
    </row>
    <row r="89" spans="2:31" x14ac:dyDescent="0.2">
      <c r="B89" s="26">
        <f t="shared" si="19"/>
        <v>54</v>
      </c>
      <c r="D89" s="1" t="s">
        <v>139</v>
      </c>
      <c r="F89" s="36">
        <f>SUM(F82:F88)</f>
        <v>0</v>
      </c>
      <c r="H89" s="36">
        <f>SUM(H82:H88)</f>
        <v>0</v>
      </c>
      <c r="L89" s="36">
        <f>SUM(L82:L88)</f>
        <v>0</v>
      </c>
      <c r="Q89" s="46">
        <f>SUM(Q82:Q88)</f>
        <v>0</v>
      </c>
      <c r="R89" s="44"/>
      <c r="S89" s="46">
        <f>SUM(S82:S88)</f>
        <v>0</v>
      </c>
      <c r="T89" s="44"/>
      <c r="U89" s="46">
        <f>SUM(U82:U88)</f>
        <v>0</v>
      </c>
      <c r="V89" s="44"/>
      <c r="W89" s="46">
        <f>SUM(W82:W88)</f>
        <v>0</v>
      </c>
      <c r="X89" s="44"/>
      <c r="Y89" s="46">
        <f>SUM(Y82:Y88)</f>
        <v>0</v>
      </c>
      <c r="Z89" s="26"/>
      <c r="AA89" s="46">
        <f>SUM(AA82:AA88)</f>
        <v>0</v>
      </c>
      <c r="AC89" s="46">
        <f>SUM(AC82:AC88)</f>
        <v>0</v>
      </c>
      <c r="AE89" s="33" t="str">
        <f t="shared" si="15"/>
        <v/>
      </c>
    </row>
    <row r="90" spans="2:31" x14ac:dyDescent="0.2">
      <c r="Z90" s="26"/>
      <c r="AE90" s="33" t="str">
        <f t="shared" si="15"/>
        <v/>
      </c>
    </row>
    <row r="91" spans="2:31" x14ac:dyDescent="0.2">
      <c r="AE91" s="33" t="str">
        <f t="shared" si="15"/>
        <v/>
      </c>
    </row>
    <row r="92" spans="2:31" x14ac:dyDescent="0.2">
      <c r="B92" s="26">
        <f>B89+1</f>
        <v>55</v>
      </c>
      <c r="D92" s="1" t="s">
        <v>140</v>
      </c>
      <c r="F92" s="36">
        <f>F79+F89</f>
        <v>0</v>
      </c>
      <c r="H92" s="36">
        <f>H79+H89</f>
        <v>0</v>
      </c>
      <c r="L92" s="36">
        <f>L79+L89</f>
        <v>0</v>
      </c>
      <c r="Q92" s="43">
        <f>Q79+Q89</f>
        <v>0</v>
      </c>
      <c r="R92" s="5"/>
      <c r="S92" s="45">
        <f>S79+S89</f>
        <v>0</v>
      </c>
      <c r="T92" s="5"/>
      <c r="U92" s="45">
        <f>U79+U89</f>
        <v>0</v>
      </c>
      <c r="V92" s="5"/>
      <c r="W92" s="45">
        <f>W79+W89</f>
        <v>0</v>
      </c>
      <c r="X92" s="5"/>
      <c r="Y92" s="45">
        <f>Y79+Y89</f>
        <v>0</v>
      </c>
      <c r="Z92" s="5"/>
      <c r="AA92" s="45">
        <f>AA79+AA89</f>
        <v>0</v>
      </c>
      <c r="AB92" s="5"/>
      <c r="AC92" s="45">
        <f>AC79+AC89</f>
        <v>0</v>
      </c>
      <c r="AE92" s="33" t="str">
        <f t="shared" si="15"/>
        <v/>
      </c>
    </row>
    <row r="93" spans="2:31" x14ac:dyDescent="0.2">
      <c r="AE93" s="33" t="str">
        <f t="shared" si="15"/>
        <v/>
      </c>
    </row>
    <row r="94" spans="2:31" x14ac:dyDescent="0.2">
      <c r="AE94" s="33" t="str">
        <f t="shared" si="15"/>
        <v/>
      </c>
    </row>
    <row r="95" spans="2:31" x14ac:dyDescent="0.2">
      <c r="B95" s="26">
        <f>B92+1</f>
        <v>56</v>
      </c>
      <c r="D95" s="1" t="s">
        <v>141</v>
      </c>
      <c r="F95" s="118">
        <v>6.0821321807016528E-2</v>
      </c>
      <c r="G95" s="119"/>
      <c r="H95" s="118">
        <v>6.0821321807016528E-2</v>
      </c>
      <c r="I95" s="119"/>
      <c r="J95" s="119"/>
      <c r="K95" s="119"/>
      <c r="L95" s="118">
        <v>6.0821321807016528E-2</v>
      </c>
      <c r="M95" s="119"/>
      <c r="N95" s="119"/>
      <c r="O95" s="119"/>
      <c r="P95" s="120"/>
      <c r="Q95" s="121">
        <f>$F$95</f>
        <v>6.0821321807016528E-2</v>
      </c>
      <c r="R95" s="122"/>
      <c r="S95" s="121">
        <f>$F$95</f>
        <v>6.0821321807016528E-2</v>
      </c>
      <c r="T95" s="121"/>
      <c r="U95" s="121">
        <f>$F$95</f>
        <v>6.0821321807016528E-2</v>
      </c>
      <c r="V95" s="122"/>
      <c r="W95" s="121">
        <f>$F$95</f>
        <v>6.0821321807016528E-2</v>
      </c>
      <c r="X95" s="122"/>
      <c r="Y95" s="121">
        <f>$F$95</f>
        <v>6.0821321807016528E-2</v>
      </c>
      <c r="Z95" s="121"/>
      <c r="AA95" s="121">
        <f>$F$95</f>
        <v>6.0821321807016528E-2</v>
      </c>
      <c r="AC95" s="47">
        <f>F95</f>
        <v>6.0821321807016528E-2</v>
      </c>
      <c r="AE95" s="33" t="str">
        <f t="shared" si="15"/>
        <v/>
      </c>
    </row>
    <row r="96" spans="2:31" x14ac:dyDescent="0.2">
      <c r="AE96" s="33" t="str">
        <f t="shared" si="15"/>
        <v/>
      </c>
    </row>
    <row r="97" spans="2:31" x14ac:dyDescent="0.2">
      <c r="B97" s="26">
        <f>B95+1</f>
        <v>57</v>
      </c>
      <c r="D97" s="1" t="s">
        <v>142</v>
      </c>
      <c r="F97" s="36">
        <f>F92*F95</f>
        <v>0</v>
      </c>
      <c r="H97" s="36">
        <f>H92*H95</f>
        <v>0</v>
      </c>
      <c r="L97" s="36">
        <f>L92*L95</f>
        <v>0</v>
      </c>
      <c r="Q97" s="45">
        <f>Q92*Q95</f>
        <v>0</v>
      </c>
      <c r="S97" s="45">
        <f>S92*S95</f>
        <v>0</v>
      </c>
      <c r="T97" s="5"/>
      <c r="U97" s="45">
        <f>U92*U95</f>
        <v>0</v>
      </c>
      <c r="W97" s="45">
        <f>W92*W95</f>
        <v>0</v>
      </c>
      <c r="Y97" s="45">
        <f>Y92*Y95</f>
        <v>0</v>
      </c>
      <c r="AA97" s="45">
        <f>AA92*AA95</f>
        <v>0</v>
      </c>
      <c r="AC97" s="45">
        <f t="shared" ref="AC97" si="20">Q97+S97+W97+Y97+AA97+U97</f>
        <v>0</v>
      </c>
      <c r="AE97" s="33" t="str">
        <f t="shared" si="15"/>
        <v/>
      </c>
    </row>
    <row r="98" spans="2:31" x14ac:dyDescent="0.2">
      <c r="F98" s="35"/>
      <c r="H98" s="35"/>
      <c r="L98" s="35"/>
      <c r="AE98" s="33" t="str">
        <f t="shared" si="15"/>
        <v/>
      </c>
    </row>
    <row r="99" spans="2:31" x14ac:dyDescent="0.2">
      <c r="F99" s="35"/>
      <c r="H99" s="35"/>
      <c r="L99" s="35"/>
      <c r="AE99" s="33" t="str">
        <f t="shared" si="15"/>
        <v/>
      </c>
    </row>
    <row r="100" spans="2:31" x14ac:dyDescent="0.2">
      <c r="D100" s="8" t="s">
        <v>21</v>
      </c>
      <c r="AE100" s="33" t="str">
        <f t="shared" si="15"/>
        <v/>
      </c>
    </row>
    <row r="101" spans="2:31" x14ac:dyDescent="0.2">
      <c r="AE101" s="33" t="str">
        <f t="shared" si="15"/>
        <v/>
      </c>
    </row>
    <row r="102" spans="2:31" x14ac:dyDescent="0.2">
      <c r="B102" s="26">
        <f>B97+1</f>
        <v>58</v>
      </c>
      <c r="D102" s="1" t="s">
        <v>143</v>
      </c>
      <c r="F102" s="35">
        <v>0</v>
      </c>
      <c r="H102" s="35"/>
      <c r="L102" s="35">
        <f t="shared" ref="L102:L103" si="21">F102-H102</f>
        <v>0</v>
      </c>
      <c r="P102" s="29">
        <v>0</v>
      </c>
      <c r="Q102" s="10">
        <v>0</v>
      </c>
      <c r="S102" s="10">
        <v>0</v>
      </c>
      <c r="T102" s="10"/>
      <c r="U102" s="10">
        <v>0</v>
      </c>
      <c r="V102" s="10"/>
      <c r="W102" s="10">
        <v>0</v>
      </c>
      <c r="X102" s="10"/>
      <c r="Y102" s="10">
        <v>0</v>
      </c>
      <c r="AA102" s="10">
        <v>0</v>
      </c>
      <c r="AC102" s="10">
        <f t="shared" ref="AC102:AC103" si="22">Q102+S102+W102+Y102+AA102+U102</f>
        <v>0</v>
      </c>
      <c r="AE102" s="33" t="str">
        <f t="shared" si="15"/>
        <v/>
      </c>
    </row>
    <row r="103" spans="2:31" x14ac:dyDescent="0.2">
      <c r="B103" s="26">
        <f>B102+1</f>
        <v>59</v>
      </c>
      <c r="D103" s="1" t="s">
        <v>118</v>
      </c>
      <c r="F103" s="35">
        <v>0</v>
      </c>
      <c r="H103" s="35"/>
      <c r="L103" s="35">
        <f t="shared" si="21"/>
        <v>0</v>
      </c>
      <c r="N103" s="19"/>
      <c r="O103" s="19"/>
      <c r="P103" s="29">
        <v>0</v>
      </c>
      <c r="Q103" s="10">
        <v>0</v>
      </c>
      <c r="S103" s="10">
        <v>0</v>
      </c>
      <c r="T103" s="10"/>
      <c r="U103" s="10">
        <v>0</v>
      </c>
      <c r="V103" s="10"/>
      <c r="W103" s="10">
        <v>0</v>
      </c>
      <c r="X103" s="10"/>
      <c r="Y103" s="10">
        <v>0</v>
      </c>
      <c r="AA103" s="10">
        <v>0</v>
      </c>
      <c r="AC103" s="10">
        <f t="shared" si="22"/>
        <v>0</v>
      </c>
      <c r="AE103" s="33" t="str">
        <f t="shared" si="15"/>
        <v/>
      </c>
    </row>
    <row r="104" spans="2:31" x14ac:dyDescent="0.2">
      <c r="B104" s="26">
        <f>B103+1</f>
        <v>60</v>
      </c>
      <c r="D104" s="1" t="s">
        <v>145</v>
      </c>
      <c r="F104" s="36">
        <f>F102+F103</f>
        <v>0</v>
      </c>
      <c r="H104" s="36">
        <f>H102+H103</f>
        <v>0</v>
      </c>
      <c r="L104" s="36">
        <f>L102+L103</f>
        <v>0</v>
      </c>
      <c r="Q104" s="36">
        <f>Q102+Q103</f>
        <v>0</v>
      </c>
      <c r="S104" s="36">
        <f>S102+S103</f>
        <v>0</v>
      </c>
      <c r="T104" s="35"/>
      <c r="U104" s="36">
        <f>U102+U103</f>
        <v>0</v>
      </c>
      <c r="V104" s="10"/>
      <c r="W104" s="36">
        <f>W102+W103</f>
        <v>0</v>
      </c>
      <c r="X104" s="10"/>
      <c r="Y104" s="36">
        <f>Y102+Y103</f>
        <v>0</v>
      </c>
      <c r="AA104" s="36">
        <f>AA102+AA103</f>
        <v>0</v>
      </c>
      <c r="AC104" s="36">
        <f>AC102+AC103</f>
        <v>0</v>
      </c>
      <c r="AE104" s="33" t="str">
        <f t="shared" si="15"/>
        <v/>
      </c>
    </row>
    <row r="105" spans="2:31" x14ac:dyDescent="0.2">
      <c r="AE105" s="33" t="str">
        <f t="shared" si="15"/>
        <v/>
      </c>
    </row>
    <row r="106" spans="2:31" x14ac:dyDescent="0.2">
      <c r="D106" s="8" t="s">
        <v>146</v>
      </c>
      <c r="F106" s="35"/>
      <c r="H106" s="35"/>
      <c r="L106" s="35"/>
      <c r="AE106" s="33" t="str">
        <f t="shared" si="15"/>
        <v/>
      </c>
    </row>
    <row r="107" spans="2:31" x14ac:dyDescent="0.2">
      <c r="F107" s="35"/>
      <c r="H107" s="35"/>
      <c r="L107" s="35"/>
      <c r="AE107" s="33" t="str">
        <f t="shared" si="15"/>
        <v/>
      </c>
    </row>
    <row r="108" spans="2:31" x14ac:dyDescent="0.2">
      <c r="B108" s="26">
        <f>B104+1</f>
        <v>61</v>
      </c>
      <c r="D108" s="1" t="s">
        <v>147</v>
      </c>
      <c r="F108" s="35">
        <v>0</v>
      </c>
      <c r="H108" s="35"/>
      <c r="L108" s="35">
        <f t="shared" ref="L108:L109" si="23">F108-H108</f>
        <v>0</v>
      </c>
      <c r="N108" s="19"/>
      <c r="O108" s="19"/>
      <c r="P108" s="29">
        <v>0</v>
      </c>
      <c r="Q108" s="10">
        <v>0</v>
      </c>
      <c r="S108" s="10">
        <v>0</v>
      </c>
      <c r="T108" s="10"/>
      <c r="U108" s="10">
        <v>0</v>
      </c>
      <c r="V108" s="10"/>
      <c r="W108" s="10">
        <v>0</v>
      </c>
      <c r="X108" s="10"/>
      <c r="Y108" s="10">
        <v>0</v>
      </c>
      <c r="AA108" s="10">
        <v>0</v>
      </c>
      <c r="AC108" s="10">
        <f t="shared" ref="AC108:AC109" si="24">Q108+S108+W108+Y108+AA108+U108</f>
        <v>0</v>
      </c>
      <c r="AE108" s="33" t="str">
        <f t="shared" si="15"/>
        <v/>
      </c>
    </row>
    <row r="109" spans="2:31" x14ac:dyDescent="0.2">
      <c r="B109" s="26">
        <f>B108+1</f>
        <v>62</v>
      </c>
      <c r="D109" s="1" t="s">
        <v>149</v>
      </c>
      <c r="F109" s="35">
        <v>0</v>
      </c>
      <c r="H109" s="35"/>
      <c r="L109" s="35">
        <f t="shared" si="23"/>
        <v>0</v>
      </c>
      <c r="P109" s="29">
        <v>0</v>
      </c>
      <c r="Q109" s="10">
        <v>0</v>
      </c>
      <c r="S109" s="10">
        <v>0</v>
      </c>
      <c r="T109" s="10"/>
      <c r="U109" s="10">
        <v>0</v>
      </c>
      <c r="V109" s="10"/>
      <c r="W109" s="10">
        <v>0</v>
      </c>
      <c r="X109" s="10"/>
      <c r="Y109" s="10">
        <v>0</v>
      </c>
      <c r="AA109" s="10">
        <v>0</v>
      </c>
      <c r="AC109" s="10">
        <f t="shared" si="24"/>
        <v>0</v>
      </c>
      <c r="AE109" s="33" t="str">
        <f t="shared" si="15"/>
        <v/>
      </c>
    </row>
    <row r="110" spans="2:31" x14ac:dyDescent="0.2">
      <c r="B110" s="26">
        <f>B109+1</f>
        <v>63</v>
      </c>
      <c r="D110" s="1" t="s">
        <v>151</v>
      </c>
      <c r="F110" s="36">
        <f>F108+F109</f>
        <v>0</v>
      </c>
      <c r="H110" s="36">
        <f>H108+H109</f>
        <v>0</v>
      </c>
      <c r="L110" s="36">
        <f>L108+L109</f>
        <v>0</v>
      </c>
      <c r="Q110" s="36">
        <f>Q108+Q109</f>
        <v>0</v>
      </c>
      <c r="S110" s="36">
        <f>S108+S109</f>
        <v>0</v>
      </c>
      <c r="T110" s="35"/>
      <c r="U110" s="36">
        <f>U108+U109</f>
        <v>0</v>
      </c>
      <c r="V110" s="10"/>
      <c r="W110" s="36">
        <f>W108+W109</f>
        <v>0</v>
      </c>
      <c r="X110" s="10"/>
      <c r="Y110" s="36">
        <f>Y108+Y109</f>
        <v>0</v>
      </c>
      <c r="AA110" s="36">
        <f>AA108+AA109</f>
        <v>0</v>
      </c>
      <c r="AC110" s="36">
        <f>AC108+AC109</f>
        <v>0</v>
      </c>
      <c r="AE110" s="33" t="str">
        <f t="shared" si="15"/>
        <v/>
      </c>
    </row>
    <row r="111" spans="2:31" x14ac:dyDescent="0.2">
      <c r="AE111" s="33" t="str">
        <f t="shared" si="15"/>
        <v/>
      </c>
    </row>
    <row r="112" spans="2:31" x14ac:dyDescent="0.2">
      <c r="AE112" s="33" t="str">
        <f t="shared" si="15"/>
        <v/>
      </c>
    </row>
    <row r="113" spans="2:31" x14ac:dyDescent="0.2">
      <c r="D113" s="8" t="s">
        <v>152</v>
      </c>
      <c r="AE113" s="33" t="str">
        <f t="shared" si="15"/>
        <v/>
      </c>
    </row>
    <row r="114" spans="2:31" x14ac:dyDescent="0.2">
      <c r="AE114" s="33" t="str">
        <f t="shared" si="15"/>
        <v/>
      </c>
    </row>
    <row r="115" spans="2:31" x14ac:dyDescent="0.2">
      <c r="D115" s="1" t="s">
        <v>8</v>
      </c>
      <c r="AE115" s="33" t="str">
        <f t="shared" si="15"/>
        <v/>
      </c>
    </row>
    <row r="116" spans="2:31" x14ac:dyDescent="0.2">
      <c r="B116" s="26">
        <f>B110+1</f>
        <v>64</v>
      </c>
      <c r="D116" s="12" t="s">
        <v>153</v>
      </c>
      <c r="F116" s="35">
        <v>2247538.0139059885</v>
      </c>
      <c r="H116" s="17"/>
      <c r="L116" s="35">
        <f t="shared" ref="L116:L160" si="25">F116-H116</f>
        <v>2247538.0139059885</v>
      </c>
      <c r="N116" s="19" t="s">
        <v>223</v>
      </c>
      <c r="O116" s="19"/>
      <c r="P116" s="29">
        <v>4</v>
      </c>
      <c r="Q116" s="10">
        <v>1878311.1040714213</v>
      </c>
      <c r="S116" s="10">
        <v>161486.41315728414</v>
      </c>
      <c r="T116" s="10"/>
      <c r="U116" s="10">
        <v>40328.527901042762</v>
      </c>
      <c r="V116" s="10"/>
      <c r="W116" s="10">
        <v>152523.42553920622</v>
      </c>
      <c r="X116" s="10"/>
      <c r="Y116" s="10">
        <v>14888.543237034275</v>
      </c>
      <c r="AA116" s="10">
        <v>0</v>
      </c>
      <c r="AC116" s="10">
        <f t="shared" ref="AC116:AC131" si="26">Q116+S116+W116+Y116+AA116+U116</f>
        <v>2247538.0139059885</v>
      </c>
      <c r="AE116" s="33" t="str">
        <f t="shared" si="15"/>
        <v/>
      </c>
    </row>
    <row r="117" spans="2:31" x14ac:dyDescent="0.2">
      <c r="B117" s="26">
        <f t="shared" ref="B117:B122" si="27">B116+1</f>
        <v>65</v>
      </c>
      <c r="D117" s="12" t="s">
        <v>155</v>
      </c>
      <c r="F117" s="35">
        <v>0</v>
      </c>
      <c r="H117" s="17"/>
      <c r="L117" s="35">
        <f t="shared" si="25"/>
        <v>0</v>
      </c>
      <c r="P117" s="29">
        <v>0</v>
      </c>
      <c r="Q117" s="10">
        <v>0</v>
      </c>
      <c r="S117" s="10">
        <v>0</v>
      </c>
      <c r="T117" s="10"/>
      <c r="U117" s="10">
        <v>0</v>
      </c>
      <c r="V117" s="10"/>
      <c r="W117" s="10">
        <v>0</v>
      </c>
      <c r="X117" s="10"/>
      <c r="Y117" s="10">
        <v>0</v>
      </c>
      <c r="AA117" s="10">
        <v>0</v>
      </c>
      <c r="AC117" s="10">
        <f t="shared" si="26"/>
        <v>0</v>
      </c>
      <c r="AE117" s="33" t="str">
        <f t="shared" si="15"/>
        <v/>
      </c>
    </row>
    <row r="118" spans="2:31" x14ac:dyDescent="0.2">
      <c r="B118" s="26">
        <f t="shared" si="27"/>
        <v>66</v>
      </c>
      <c r="D118" s="12" t="s">
        <v>157</v>
      </c>
      <c r="F118" s="35">
        <v>0</v>
      </c>
      <c r="H118" s="17"/>
      <c r="L118" s="35">
        <f t="shared" si="25"/>
        <v>0</v>
      </c>
      <c r="P118" s="29">
        <v>0</v>
      </c>
      <c r="Q118" s="10">
        <v>0</v>
      </c>
      <c r="S118" s="10">
        <v>0</v>
      </c>
      <c r="T118" s="10"/>
      <c r="U118" s="10">
        <v>0</v>
      </c>
      <c r="V118" s="10"/>
      <c r="W118" s="10">
        <v>0</v>
      </c>
      <c r="X118" s="10"/>
      <c r="Y118" s="10">
        <v>0</v>
      </c>
      <c r="AA118" s="10">
        <v>0</v>
      </c>
      <c r="AC118" s="10">
        <f t="shared" si="26"/>
        <v>0</v>
      </c>
      <c r="AE118" s="33" t="str">
        <f t="shared" si="15"/>
        <v/>
      </c>
    </row>
    <row r="119" spans="2:31" x14ac:dyDescent="0.2">
      <c r="B119" s="26">
        <f t="shared" si="27"/>
        <v>67</v>
      </c>
      <c r="D119" s="12" t="s">
        <v>159</v>
      </c>
      <c r="F119" s="35">
        <v>0</v>
      </c>
      <c r="H119" s="17"/>
      <c r="L119" s="35">
        <f t="shared" si="25"/>
        <v>0</v>
      </c>
      <c r="N119" s="19"/>
      <c r="O119" s="19"/>
      <c r="P119" s="29">
        <v>0</v>
      </c>
      <c r="Q119" s="10">
        <v>0</v>
      </c>
      <c r="S119" s="10">
        <v>0</v>
      </c>
      <c r="T119" s="10"/>
      <c r="U119" s="10">
        <v>0</v>
      </c>
      <c r="V119" s="10"/>
      <c r="W119" s="10">
        <v>0</v>
      </c>
      <c r="X119" s="10"/>
      <c r="Y119" s="10">
        <v>0</v>
      </c>
      <c r="AA119" s="10">
        <v>0</v>
      </c>
      <c r="AC119" s="10">
        <f t="shared" si="26"/>
        <v>0</v>
      </c>
      <c r="AE119" s="33" t="str">
        <f t="shared" si="15"/>
        <v/>
      </c>
    </row>
    <row r="120" spans="2:31" x14ac:dyDescent="0.2">
      <c r="B120" s="26">
        <f t="shared" si="27"/>
        <v>68</v>
      </c>
      <c r="D120" s="12" t="s">
        <v>161</v>
      </c>
      <c r="F120" s="35">
        <v>0</v>
      </c>
      <c r="H120" s="17"/>
      <c r="L120" s="35">
        <f t="shared" si="25"/>
        <v>0</v>
      </c>
      <c r="N120" s="6" t="s">
        <v>224</v>
      </c>
      <c r="P120" s="29">
        <v>0</v>
      </c>
      <c r="Q120" s="10">
        <v>0</v>
      </c>
      <c r="S120" s="10">
        <v>0</v>
      </c>
      <c r="T120" s="10"/>
      <c r="U120" s="10">
        <v>0</v>
      </c>
      <c r="V120" s="10"/>
      <c r="W120" s="10">
        <v>0</v>
      </c>
      <c r="X120" s="10"/>
      <c r="Y120" s="10">
        <v>0</v>
      </c>
      <c r="AA120" s="10">
        <v>0</v>
      </c>
      <c r="AC120" s="10">
        <f t="shared" si="26"/>
        <v>0</v>
      </c>
      <c r="AE120" s="33" t="str">
        <f t="shared" si="15"/>
        <v/>
      </c>
    </row>
    <row r="121" spans="2:31" x14ac:dyDescent="0.2">
      <c r="B121" s="26">
        <f t="shared" si="27"/>
        <v>69</v>
      </c>
      <c r="D121" s="12" t="s">
        <v>162</v>
      </c>
      <c r="F121" s="35">
        <v>0</v>
      </c>
      <c r="H121" s="17"/>
      <c r="L121" s="35">
        <f t="shared" si="25"/>
        <v>0</v>
      </c>
      <c r="P121" s="29">
        <v>0</v>
      </c>
      <c r="Q121" s="10">
        <v>0</v>
      </c>
      <c r="S121" s="10">
        <v>0</v>
      </c>
      <c r="T121" s="10"/>
      <c r="U121" s="10">
        <v>0</v>
      </c>
      <c r="V121" s="10"/>
      <c r="W121" s="10">
        <v>0</v>
      </c>
      <c r="X121" s="10"/>
      <c r="Y121" s="10">
        <v>0</v>
      </c>
      <c r="AA121" s="10">
        <v>0</v>
      </c>
      <c r="AC121" s="10">
        <f t="shared" si="26"/>
        <v>0</v>
      </c>
      <c r="AE121" s="33" t="str">
        <f t="shared" si="15"/>
        <v/>
      </c>
    </row>
    <row r="122" spans="2:31" x14ac:dyDescent="0.2">
      <c r="B122" s="26">
        <f t="shared" si="27"/>
        <v>70</v>
      </c>
      <c r="D122" s="12" t="s">
        <v>164</v>
      </c>
      <c r="F122" s="35">
        <v>0</v>
      </c>
      <c r="H122" s="17"/>
      <c r="L122" s="35">
        <f t="shared" si="25"/>
        <v>0</v>
      </c>
      <c r="P122" s="29">
        <v>0</v>
      </c>
      <c r="Q122" s="10">
        <v>0</v>
      </c>
      <c r="S122" s="10">
        <v>0</v>
      </c>
      <c r="T122" s="10"/>
      <c r="U122" s="10">
        <v>0</v>
      </c>
      <c r="V122" s="10"/>
      <c r="W122" s="10">
        <v>0</v>
      </c>
      <c r="X122" s="10"/>
      <c r="Y122" s="10">
        <v>0</v>
      </c>
      <c r="AA122" s="10">
        <v>0</v>
      </c>
      <c r="AC122" s="10">
        <f t="shared" si="26"/>
        <v>0</v>
      </c>
      <c r="AE122" s="33" t="str">
        <f t="shared" si="15"/>
        <v/>
      </c>
    </row>
    <row r="123" spans="2:31" x14ac:dyDescent="0.2">
      <c r="D123" s="1" t="s">
        <v>9</v>
      </c>
      <c r="U123" s="10"/>
      <c r="AE123" s="33" t="str">
        <f t="shared" si="15"/>
        <v/>
      </c>
    </row>
    <row r="124" spans="2:31" x14ac:dyDescent="0.2">
      <c r="B124" s="26">
        <f>B122+1</f>
        <v>71</v>
      </c>
      <c r="D124" s="12" t="s">
        <v>166</v>
      </c>
      <c r="F124" s="35">
        <v>0</v>
      </c>
      <c r="H124" s="17"/>
      <c r="L124" s="35">
        <f t="shared" si="25"/>
        <v>0</v>
      </c>
      <c r="P124" s="29">
        <v>0</v>
      </c>
      <c r="Q124" s="10">
        <v>0</v>
      </c>
      <c r="S124" s="10">
        <v>0</v>
      </c>
      <c r="T124" s="10"/>
      <c r="U124" s="10">
        <v>0</v>
      </c>
      <c r="V124" s="10"/>
      <c r="W124" s="10">
        <v>0</v>
      </c>
      <c r="X124" s="10"/>
      <c r="Y124" s="10">
        <v>0</v>
      </c>
      <c r="AA124" s="10">
        <v>0</v>
      </c>
      <c r="AC124" s="10">
        <f t="shared" si="26"/>
        <v>0</v>
      </c>
      <c r="AE124" s="33" t="str">
        <f t="shared" si="15"/>
        <v/>
      </c>
    </row>
    <row r="125" spans="2:31" x14ac:dyDescent="0.2">
      <c r="B125" s="26">
        <f t="shared" ref="B125:B131" si="28">B124+1</f>
        <v>72</v>
      </c>
      <c r="D125" s="12" t="s">
        <v>167</v>
      </c>
      <c r="F125" s="35">
        <v>0</v>
      </c>
      <c r="H125" s="17"/>
      <c r="L125" s="35">
        <f t="shared" si="25"/>
        <v>0</v>
      </c>
      <c r="P125" s="29">
        <v>0</v>
      </c>
      <c r="Q125" s="10">
        <v>0</v>
      </c>
      <c r="S125" s="10">
        <v>0</v>
      </c>
      <c r="T125" s="10"/>
      <c r="U125" s="10">
        <v>0</v>
      </c>
      <c r="V125" s="10"/>
      <c r="W125" s="10">
        <v>0</v>
      </c>
      <c r="X125" s="10"/>
      <c r="Y125" s="10">
        <v>0</v>
      </c>
      <c r="AA125" s="10">
        <v>0</v>
      </c>
      <c r="AC125" s="10">
        <f t="shared" si="26"/>
        <v>0</v>
      </c>
      <c r="AE125" s="33" t="str">
        <f t="shared" si="15"/>
        <v/>
      </c>
    </row>
    <row r="126" spans="2:31" x14ac:dyDescent="0.2">
      <c r="B126" s="26">
        <f t="shared" si="28"/>
        <v>73</v>
      </c>
      <c r="D126" s="12" t="s">
        <v>169</v>
      </c>
      <c r="F126" s="35">
        <v>0</v>
      </c>
      <c r="H126" s="17"/>
      <c r="L126" s="35">
        <f t="shared" si="25"/>
        <v>0</v>
      </c>
      <c r="P126" s="29">
        <v>0</v>
      </c>
      <c r="Q126" s="10">
        <v>0</v>
      </c>
      <c r="S126" s="10">
        <v>0</v>
      </c>
      <c r="T126" s="10"/>
      <c r="U126" s="10">
        <v>0</v>
      </c>
      <c r="V126" s="10"/>
      <c r="W126" s="10">
        <v>0</v>
      </c>
      <c r="X126" s="10"/>
      <c r="Y126" s="10">
        <v>0</v>
      </c>
      <c r="AA126" s="10">
        <v>0</v>
      </c>
      <c r="AC126" s="10">
        <f t="shared" si="26"/>
        <v>0</v>
      </c>
      <c r="AE126" s="33" t="str">
        <f t="shared" si="15"/>
        <v/>
      </c>
    </row>
    <row r="127" spans="2:31" x14ac:dyDescent="0.2">
      <c r="B127" s="26">
        <f t="shared" si="28"/>
        <v>74</v>
      </c>
      <c r="D127" s="12" t="s">
        <v>170</v>
      </c>
      <c r="F127" s="35">
        <v>0</v>
      </c>
      <c r="H127" s="17"/>
      <c r="L127" s="35">
        <f t="shared" si="25"/>
        <v>0</v>
      </c>
      <c r="P127" s="29">
        <v>0</v>
      </c>
      <c r="Q127" s="10">
        <v>0</v>
      </c>
      <c r="S127" s="10">
        <v>0</v>
      </c>
      <c r="T127" s="10"/>
      <c r="U127" s="10">
        <v>0</v>
      </c>
      <c r="V127" s="10"/>
      <c r="W127" s="10">
        <v>0</v>
      </c>
      <c r="X127" s="10"/>
      <c r="Y127" s="10">
        <v>0</v>
      </c>
      <c r="AA127" s="10">
        <v>0</v>
      </c>
      <c r="AC127" s="10">
        <f t="shared" si="26"/>
        <v>0</v>
      </c>
      <c r="AE127" s="33" t="str">
        <f t="shared" si="15"/>
        <v/>
      </c>
    </row>
    <row r="128" spans="2:31" x14ac:dyDescent="0.2">
      <c r="B128" s="26">
        <f t="shared" si="28"/>
        <v>75</v>
      </c>
      <c r="D128" s="12" t="s">
        <v>101</v>
      </c>
      <c r="F128" s="35">
        <v>0</v>
      </c>
      <c r="H128" s="17"/>
      <c r="L128" s="35">
        <f t="shared" si="25"/>
        <v>0</v>
      </c>
      <c r="P128" s="29">
        <v>0</v>
      </c>
      <c r="Q128" s="10">
        <v>0</v>
      </c>
      <c r="S128" s="10">
        <v>0</v>
      </c>
      <c r="T128" s="10"/>
      <c r="U128" s="10">
        <v>0</v>
      </c>
      <c r="V128" s="10"/>
      <c r="W128" s="10">
        <v>0</v>
      </c>
      <c r="X128" s="10"/>
      <c r="Y128" s="10">
        <v>0</v>
      </c>
      <c r="AA128" s="10">
        <v>0</v>
      </c>
      <c r="AC128" s="10">
        <f t="shared" si="26"/>
        <v>0</v>
      </c>
      <c r="AE128" s="33" t="str">
        <f t="shared" si="15"/>
        <v/>
      </c>
    </row>
    <row r="129" spans="2:31" x14ac:dyDescent="0.2">
      <c r="B129" s="26">
        <f t="shared" si="28"/>
        <v>76</v>
      </c>
      <c r="D129" s="12" t="s">
        <v>172</v>
      </c>
      <c r="F129" s="35">
        <v>0</v>
      </c>
      <c r="H129" s="17"/>
      <c r="L129" s="35">
        <f t="shared" si="25"/>
        <v>0</v>
      </c>
      <c r="P129" s="29">
        <v>0</v>
      </c>
      <c r="Q129" s="10">
        <v>0</v>
      </c>
      <c r="S129" s="10">
        <v>0</v>
      </c>
      <c r="T129" s="10"/>
      <c r="U129" s="10">
        <v>0</v>
      </c>
      <c r="V129" s="10"/>
      <c r="W129" s="10">
        <v>0</v>
      </c>
      <c r="X129" s="10"/>
      <c r="Y129" s="10">
        <v>0</v>
      </c>
      <c r="AA129" s="10">
        <v>0</v>
      </c>
      <c r="AC129" s="10">
        <f t="shared" si="26"/>
        <v>0</v>
      </c>
      <c r="AE129" s="33" t="str">
        <f t="shared" si="15"/>
        <v/>
      </c>
    </row>
    <row r="130" spans="2:31" x14ac:dyDescent="0.2">
      <c r="B130" s="26">
        <f t="shared" si="28"/>
        <v>77</v>
      </c>
      <c r="D130" s="12" t="s">
        <v>173</v>
      </c>
      <c r="F130" s="35">
        <v>0</v>
      </c>
      <c r="H130" s="17"/>
      <c r="L130" s="35">
        <f t="shared" si="25"/>
        <v>0</v>
      </c>
      <c r="P130" s="29">
        <v>0</v>
      </c>
      <c r="Q130" s="10">
        <v>0</v>
      </c>
      <c r="S130" s="10">
        <v>0</v>
      </c>
      <c r="T130" s="10"/>
      <c r="U130" s="10">
        <v>0</v>
      </c>
      <c r="V130" s="10"/>
      <c r="W130" s="10">
        <v>0</v>
      </c>
      <c r="X130" s="10"/>
      <c r="Y130" s="10">
        <v>0</v>
      </c>
      <c r="AA130" s="10">
        <v>0</v>
      </c>
      <c r="AC130" s="10">
        <f t="shared" si="26"/>
        <v>0</v>
      </c>
      <c r="AE130" s="33" t="str">
        <f t="shared" si="15"/>
        <v/>
      </c>
    </row>
    <row r="131" spans="2:31" x14ac:dyDescent="0.2">
      <c r="B131" s="26">
        <f t="shared" si="28"/>
        <v>78</v>
      </c>
      <c r="D131" s="12" t="s">
        <v>174</v>
      </c>
      <c r="F131" s="35">
        <v>0</v>
      </c>
      <c r="H131" s="17"/>
      <c r="L131" s="35">
        <f t="shared" si="25"/>
        <v>0</v>
      </c>
      <c r="P131" s="29">
        <v>0</v>
      </c>
      <c r="Q131" s="10">
        <v>0</v>
      </c>
      <c r="S131" s="10">
        <v>0</v>
      </c>
      <c r="T131" s="10"/>
      <c r="U131" s="10">
        <v>0</v>
      </c>
      <c r="V131" s="10"/>
      <c r="W131" s="10">
        <v>0</v>
      </c>
      <c r="X131" s="10"/>
      <c r="Y131" s="10">
        <v>0</v>
      </c>
      <c r="AA131" s="10">
        <v>0</v>
      </c>
      <c r="AC131" s="10">
        <f t="shared" si="26"/>
        <v>0</v>
      </c>
      <c r="AE131" s="33" t="str">
        <f t="shared" si="15"/>
        <v/>
      </c>
    </row>
    <row r="132" spans="2:31" x14ac:dyDescent="0.2">
      <c r="D132" s="1" t="s">
        <v>10</v>
      </c>
      <c r="U132" s="10"/>
      <c r="AE132" s="33" t="str">
        <f t="shared" si="15"/>
        <v/>
      </c>
    </row>
    <row r="133" spans="2:31" x14ac:dyDescent="0.2">
      <c r="B133" s="26">
        <f>B131+1</f>
        <v>79</v>
      </c>
      <c r="D133" s="1" t="s">
        <v>175</v>
      </c>
      <c r="F133" s="35">
        <v>0</v>
      </c>
      <c r="L133" s="35">
        <f t="shared" si="25"/>
        <v>0</v>
      </c>
      <c r="Q133" s="10">
        <v>0</v>
      </c>
      <c r="S133" s="10">
        <v>0</v>
      </c>
      <c r="U133" s="10">
        <v>0</v>
      </c>
      <c r="W133" s="10">
        <v>0</v>
      </c>
      <c r="X133" s="10"/>
      <c r="Y133" s="10">
        <v>0</v>
      </c>
      <c r="AA133" s="10">
        <v>0</v>
      </c>
      <c r="AE133" s="33" t="str">
        <f t="shared" si="15"/>
        <v/>
      </c>
    </row>
    <row r="134" spans="2:31" x14ac:dyDescent="0.2">
      <c r="B134" s="26">
        <f>B133+1</f>
        <v>80</v>
      </c>
      <c r="D134" s="12" t="s">
        <v>176</v>
      </c>
      <c r="F134" s="35">
        <v>0</v>
      </c>
      <c r="H134" s="17"/>
      <c r="L134" s="35">
        <f t="shared" si="25"/>
        <v>0</v>
      </c>
      <c r="P134" s="29">
        <v>0</v>
      </c>
      <c r="Q134" s="10">
        <v>0</v>
      </c>
      <c r="S134" s="10">
        <v>0</v>
      </c>
      <c r="T134" s="10"/>
      <c r="U134" s="10">
        <v>0</v>
      </c>
      <c r="V134" s="10"/>
      <c r="W134" s="10">
        <v>0</v>
      </c>
      <c r="X134" s="10"/>
      <c r="Y134" s="10">
        <v>0</v>
      </c>
      <c r="AA134" s="10">
        <v>0</v>
      </c>
      <c r="AC134" s="10">
        <f t="shared" ref="AC134:AC136" si="29">Q134+S134+W134+Y134+AA134+U134</f>
        <v>0</v>
      </c>
      <c r="AE134" s="33" t="str">
        <f t="shared" si="15"/>
        <v/>
      </c>
    </row>
    <row r="135" spans="2:31" x14ac:dyDescent="0.2">
      <c r="B135" s="26">
        <f t="shared" ref="B135:B136" si="30">B134+1</f>
        <v>81</v>
      </c>
      <c r="D135" s="12" t="s">
        <v>170</v>
      </c>
      <c r="F135" s="35">
        <v>0</v>
      </c>
      <c r="H135" s="17"/>
      <c r="L135" s="35">
        <f t="shared" si="25"/>
        <v>0</v>
      </c>
      <c r="P135" s="29">
        <v>0</v>
      </c>
      <c r="Q135" s="10">
        <v>0</v>
      </c>
      <c r="S135" s="10">
        <v>0</v>
      </c>
      <c r="T135" s="10"/>
      <c r="U135" s="10">
        <v>0</v>
      </c>
      <c r="V135" s="10"/>
      <c r="W135" s="10">
        <v>0</v>
      </c>
      <c r="X135" s="10"/>
      <c r="Y135" s="10">
        <v>0</v>
      </c>
      <c r="AA135" s="10">
        <v>0</v>
      </c>
      <c r="AC135" s="10">
        <f t="shared" si="29"/>
        <v>0</v>
      </c>
      <c r="AE135" s="33" t="str">
        <f t="shared" si="15"/>
        <v/>
      </c>
    </row>
    <row r="136" spans="2:31" x14ac:dyDescent="0.2">
      <c r="B136" s="26">
        <f t="shared" si="30"/>
        <v>82</v>
      </c>
      <c r="D136" s="12" t="s">
        <v>101</v>
      </c>
      <c r="F136" s="35">
        <v>0</v>
      </c>
      <c r="H136" s="17"/>
      <c r="L136" s="35">
        <f t="shared" si="25"/>
        <v>0</v>
      </c>
      <c r="P136" s="29">
        <v>0</v>
      </c>
      <c r="Q136" s="10">
        <v>0</v>
      </c>
      <c r="S136" s="10">
        <v>0</v>
      </c>
      <c r="T136" s="10"/>
      <c r="U136" s="10">
        <v>0</v>
      </c>
      <c r="V136" s="10"/>
      <c r="W136" s="10">
        <v>0</v>
      </c>
      <c r="X136" s="10"/>
      <c r="Y136" s="10">
        <v>0</v>
      </c>
      <c r="AA136" s="10">
        <v>0</v>
      </c>
      <c r="AC136" s="10">
        <f t="shared" si="29"/>
        <v>0</v>
      </c>
      <c r="AE136" s="33" t="str">
        <f t="shared" si="15"/>
        <v/>
      </c>
    </row>
    <row r="137" spans="2:31" x14ac:dyDescent="0.2">
      <c r="D137" s="1" t="s">
        <v>11</v>
      </c>
      <c r="U137" s="10"/>
      <c r="AE137" s="33" t="str">
        <f t="shared" si="15"/>
        <v/>
      </c>
    </row>
    <row r="138" spans="2:31" x14ac:dyDescent="0.2">
      <c r="B138" s="26">
        <f>B136+1</f>
        <v>83</v>
      </c>
      <c r="D138" s="1" t="s">
        <v>225</v>
      </c>
      <c r="F138" s="35">
        <v>0</v>
      </c>
      <c r="L138" s="35">
        <f t="shared" si="25"/>
        <v>0</v>
      </c>
      <c r="P138" s="29"/>
      <c r="Q138" s="10">
        <v>0</v>
      </c>
      <c r="S138" s="10">
        <v>0</v>
      </c>
      <c r="T138" s="10"/>
      <c r="U138" s="10">
        <v>0</v>
      </c>
      <c r="V138" s="10"/>
      <c r="W138" s="10">
        <v>0</v>
      </c>
      <c r="X138" s="10"/>
      <c r="Y138" s="10">
        <v>0</v>
      </c>
      <c r="AA138" s="10">
        <v>0</v>
      </c>
      <c r="AE138" s="33" t="str">
        <f t="shared" si="15"/>
        <v/>
      </c>
    </row>
    <row r="139" spans="2:31" x14ac:dyDescent="0.2">
      <c r="B139" s="26">
        <f>B138+1</f>
        <v>84</v>
      </c>
      <c r="D139" s="12" t="s">
        <v>177</v>
      </c>
      <c r="F139" s="35">
        <v>0</v>
      </c>
      <c r="H139" s="17"/>
      <c r="L139" s="35">
        <f t="shared" si="25"/>
        <v>0</v>
      </c>
      <c r="P139" s="29">
        <v>0</v>
      </c>
      <c r="Q139" s="10">
        <v>0</v>
      </c>
      <c r="S139" s="10">
        <v>0</v>
      </c>
      <c r="T139" s="10"/>
      <c r="U139" s="10">
        <v>0</v>
      </c>
      <c r="V139" s="10"/>
      <c r="W139" s="10">
        <v>0</v>
      </c>
      <c r="X139" s="10"/>
      <c r="Y139" s="10">
        <v>0</v>
      </c>
      <c r="AA139" s="10">
        <v>0</v>
      </c>
      <c r="AC139" s="10">
        <f t="shared" ref="AC139:AC143" si="31">Q139+S139+W139+Y139+AA139+U139</f>
        <v>0</v>
      </c>
      <c r="AE139" s="33" t="str">
        <f t="shared" si="15"/>
        <v/>
      </c>
    </row>
    <row r="140" spans="2:31" x14ac:dyDescent="0.2">
      <c r="B140" s="26">
        <f t="shared" ref="B140:B143" si="32">B139+1</f>
        <v>85</v>
      </c>
      <c r="D140" s="12" t="s">
        <v>178</v>
      </c>
      <c r="F140" s="35">
        <v>0</v>
      </c>
      <c r="H140" s="17"/>
      <c r="L140" s="35">
        <f t="shared" si="25"/>
        <v>0</v>
      </c>
      <c r="P140" s="29">
        <v>0</v>
      </c>
      <c r="Q140" s="10">
        <v>0</v>
      </c>
      <c r="S140" s="10">
        <v>0</v>
      </c>
      <c r="T140" s="10"/>
      <c r="U140" s="10">
        <v>0</v>
      </c>
      <c r="V140" s="10"/>
      <c r="W140" s="10">
        <v>0</v>
      </c>
      <c r="X140" s="10"/>
      <c r="Y140" s="10">
        <v>0</v>
      </c>
      <c r="AA140" s="10">
        <v>0</v>
      </c>
      <c r="AC140" s="10">
        <f t="shared" si="31"/>
        <v>0</v>
      </c>
      <c r="AE140" s="33" t="str">
        <f t="shared" si="15"/>
        <v/>
      </c>
    </row>
    <row r="141" spans="2:31" x14ac:dyDescent="0.2">
      <c r="B141" s="26">
        <f t="shared" si="32"/>
        <v>86</v>
      </c>
      <c r="D141" s="12" t="s">
        <v>179</v>
      </c>
      <c r="F141" s="35">
        <v>0</v>
      </c>
      <c r="H141" s="17"/>
      <c r="L141" s="35">
        <f t="shared" si="25"/>
        <v>0</v>
      </c>
      <c r="P141" s="29">
        <v>0</v>
      </c>
      <c r="Q141" s="10">
        <v>0</v>
      </c>
      <c r="S141" s="10">
        <v>0</v>
      </c>
      <c r="T141" s="10"/>
      <c r="U141" s="10">
        <v>0</v>
      </c>
      <c r="V141" s="10"/>
      <c r="W141" s="10">
        <v>0</v>
      </c>
      <c r="X141" s="10"/>
      <c r="Y141" s="10">
        <v>0</v>
      </c>
      <c r="AA141" s="10">
        <v>0</v>
      </c>
      <c r="AC141" s="10">
        <f t="shared" si="31"/>
        <v>0</v>
      </c>
      <c r="AE141" s="33" t="str">
        <f t="shared" si="15"/>
        <v/>
      </c>
    </row>
    <row r="142" spans="2:31" x14ac:dyDescent="0.2">
      <c r="B142" s="26">
        <f t="shared" si="32"/>
        <v>87</v>
      </c>
      <c r="D142" s="12" t="s">
        <v>101</v>
      </c>
      <c r="F142" s="35">
        <v>0</v>
      </c>
      <c r="H142" s="17"/>
      <c r="L142" s="35">
        <f t="shared" si="25"/>
        <v>0</v>
      </c>
      <c r="P142" s="29">
        <v>0</v>
      </c>
      <c r="Q142" s="10">
        <v>0</v>
      </c>
      <c r="S142" s="10">
        <v>0</v>
      </c>
      <c r="T142" s="10"/>
      <c r="U142" s="10">
        <v>0</v>
      </c>
      <c r="V142" s="10"/>
      <c r="W142" s="10">
        <v>0</v>
      </c>
      <c r="X142" s="10"/>
      <c r="Y142" s="10">
        <v>0</v>
      </c>
      <c r="AA142" s="10">
        <v>0</v>
      </c>
      <c r="AC142" s="10">
        <f t="shared" si="31"/>
        <v>0</v>
      </c>
      <c r="AE142" s="33" t="str">
        <f t="shared" si="15"/>
        <v/>
      </c>
    </row>
    <row r="143" spans="2:31" x14ac:dyDescent="0.2">
      <c r="B143" s="26">
        <f t="shared" si="32"/>
        <v>88</v>
      </c>
      <c r="D143" s="12" t="s">
        <v>180</v>
      </c>
      <c r="F143" s="35">
        <v>0</v>
      </c>
      <c r="H143" s="17"/>
      <c r="L143" s="35">
        <f t="shared" si="25"/>
        <v>0</v>
      </c>
      <c r="P143" s="29">
        <v>0</v>
      </c>
      <c r="Q143" s="10">
        <v>0</v>
      </c>
      <c r="S143" s="10">
        <v>0</v>
      </c>
      <c r="T143" s="10"/>
      <c r="U143" s="10">
        <v>0</v>
      </c>
      <c r="V143" s="10"/>
      <c r="W143" s="10">
        <v>0</v>
      </c>
      <c r="X143" s="10"/>
      <c r="Y143" s="10">
        <v>0</v>
      </c>
      <c r="AA143" s="10">
        <v>0</v>
      </c>
      <c r="AC143" s="10">
        <f t="shared" si="31"/>
        <v>0</v>
      </c>
      <c r="AE143" s="33" t="str">
        <f t="shared" si="15"/>
        <v/>
      </c>
    </row>
    <row r="144" spans="2:31" x14ac:dyDescent="0.2">
      <c r="D144" s="1" t="s">
        <v>27</v>
      </c>
      <c r="U144" s="10"/>
      <c r="AE144" s="33" t="str">
        <f t="shared" si="15"/>
        <v/>
      </c>
    </row>
    <row r="145" spans="2:31" x14ac:dyDescent="0.2">
      <c r="B145" s="26">
        <f>B143+1</f>
        <v>89</v>
      </c>
      <c r="D145" s="12" t="s">
        <v>181</v>
      </c>
      <c r="F145" s="35">
        <v>2546.4739944630078</v>
      </c>
      <c r="H145" s="17"/>
      <c r="L145" s="35">
        <f t="shared" si="25"/>
        <v>2546.4739944630078</v>
      </c>
      <c r="N145" s="19" t="s">
        <v>226</v>
      </c>
      <c r="O145" s="19"/>
      <c r="P145" s="29">
        <v>1</v>
      </c>
      <c r="Q145" s="10">
        <v>0</v>
      </c>
      <c r="S145" s="10">
        <v>0</v>
      </c>
      <c r="T145" s="10"/>
      <c r="U145" s="10">
        <v>0</v>
      </c>
      <c r="V145" s="10"/>
      <c r="W145" s="10">
        <v>0</v>
      </c>
      <c r="X145" s="10"/>
      <c r="Y145" s="10">
        <v>0</v>
      </c>
      <c r="AA145" s="10">
        <v>2546.4739944630078</v>
      </c>
      <c r="AC145" s="10">
        <f t="shared" ref="AC145" si="33">Q145+S145+W145+Y145+AA145+U145</f>
        <v>2546.4739944630078</v>
      </c>
      <c r="AE145" s="33" t="str">
        <f t="shared" si="15"/>
        <v/>
      </c>
    </row>
    <row r="146" spans="2:31" x14ac:dyDescent="0.2">
      <c r="D146" s="1" t="s">
        <v>28</v>
      </c>
      <c r="U146" s="10"/>
      <c r="AE146" s="33" t="str">
        <f t="shared" si="15"/>
        <v/>
      </c>
    </row>
    <row r="147" spans="2:31" x14ac:dyDescent="0.2">
      <c r="B147" s="26">
        <f>B145+1</f>
        <v>90</v>
      </c>
      <c r="D147" s="12" t="s">
        <v>184</v>
      </c>
      <c r="F147" s="35">
        <v>0</v>
      </c>
      <c r="H147" s="17"/>
      <c r="L147" s="35">
        <f t="shared" si="25"/>
        <v>0</v>
      </c>
      <c r="P147" s="29">
        <v>0</v>
      </c>
      <c r="Q147" s="10">
        <v>0</v>
      </c>
      <c r="S147" s="10">
        <v>0</v>
      </c>
      <c r="T147" s="10"/>
      <c r="U147" s="10">
        <v>0</v>
      </c>
      <c r="V147" s="10"/>
      <c r="W147" s="10">
        <v>0</v>
      </c>
      <c r="X147" s="10"/>
      <c r="Y147" s="10">
        <v>0</v>
      </c>
      <c r="AA147" s="10">
        <v>0</v>
      </c>
      <c r="AC147" s="10">
        <f t="shared" ref="AC147:AC149" si="34">Q147+S147+W147+Y147+AA147+U147</f>
        <v>0</v>
      </c>
      <c r="AE147" s="33" t="str">
        <f t="shared" si="15"/>
        <v/>
      </c>
    </row>
    <row r="148" spans="2:31" x14ac:dyDescent="0.2">
      <c r="B148" s="26">
        <f>B147+1</f>
        <v>91</v>
      </c>
      <c r="D148" s="12" t="s">
        <v>185</v>
      </c>
      <c r="F148" s="35">
        <v>0</v>
      </c>
      <c r="H148" s="17"/>
      <c r="L148" s="35">
        <f t="shared" si="25"/>
        <v>0</v>
      </c>
      <c r="P148" s="29">
        <v>0</v>
      </c>
      <c r="Q148" s="10">
        <v>0</v>
      </c>
      <c r="S148" s="10">
        <v>0</v>
      </c>
      <c r="T148" s="10"/>
      <c r="U148" s="10">
        <v>0</v>
      </c>
      <c r="V148" s="10"/>
      <c r="W148" s="10">
        <v>0</v>
      </c>
      <c r="X148" s="10"/>
      <c r="Y148" s="10">
        <v>0</v>
      </c>
      <c r="AA148" s="10">
        <v>0</v>
      </c>
      <c r="AC148" s="10">
        <f t="shared" si="34"/>
        <v>0</v>
      </c>
      <c r="AE148" s="33" t="str">
        <f t="shared" si="15"/>
        <v/>
      </c>
    </row>
    <row r="149" spans="2:31" x14ac:dyDescent="0.2">
      <c r="B149" s="26">
        <f t="shared" ref="B149" si="35">B148+1</f>
        <v>92</v>
      </c>
      <c r="D149" s="12" t="s">
        <v>186</v>
      </c>
      <c r="F149" s="35">
        <v>0</v>
      </c>
      <c r="H149" s="17"/>
      <c r="L149" s="35">
        <f t="shared" si="25"/>
        <v>0</v>
      </c>
      <c r="P149" s="29">
        <v>0</v>
      </c>
      <c r="Q149" s="10">
        <v>0</v>
      </c>
      <c r="S149" s="10">
        <v>0</v>
      </c>
      <c r="T149" s="10"/>
      <c r="U149" s="10">
        <v>0</v>
      </c>
      <c r="V149" s="10"/>
      <c r="W149" s="10">
        <v>0</v>
      </c>
      <c r="X149" s="10"/>
      <c r="Y149" s="10">
        <v>0</v>
      </c>
      <c r="AA149" s="10">
        <v>0</v>
      </c>
      <c r="AC149" s="10">
        <f t="shared" si="34"/>
        <v>0</v>
      </c>
      <c r="AE149" s="33" t="str">
        <f t="shared" si="15"/>
        <v/>
      </c>
    </row>
    <row r="150" spans="2:31" x14ac:dyDescent="0.2">
      <c r="D150" s="1" t="s">
        <v>29</v>
      </c>
      <c r="U150" s="10"/>
      <c r="AE150" s="33" t="str">
        <f t="shared" si="15"/>
        <v/>
      </c>
    </row>
    <row r="151" spans="2:31" x14ac:dyDescent="0.2">
      <c r="B151" s="26">
        <f>B149+1</f>
        <v>93</v>
      </c>
      <c r="D151" s="12" t="s">
        <v>167</v>
      </c>
      <c r="F151" s="35">
        <v>1295.4715209674002</v>
      </c>
      <c r="H151" s="17"/>
      <c r="L151" s="35">
        <f t="shared" si="25"/>
        <v>1295.4715209674002</v>
      </c>
      <c r="N151" s="19" t="s">
        <v>226</v>
      </c>
      <c r="O151" s="19"/>
      <c r="P151" s="29">
        <v>1</v>
      </c>
      <c r="Q151" s="10">
        <v>0</v>
      </c>
      <c r="S151" s="10">
        <v>0</v>
      </c>
      <c r="T151" s="10"/>
      <c r="U151" s="10">
        <v>0</v>
      </c>
      <c r="V151" s="10"/>
      <c r="W151" s="10">
        <v>0</v>
      </c>
      <c r="X151" s="10"/>
      <c r="Y151" s="10">
        <v>0</v>
      </c>
      <c r="AA151" s="10">
        <v>1295.4715209674002</v>
      </c>
      <c r="AC151" s="10">
        <f t="shared" ref="AC151:AC157" si="36">Q151+S151+W151+Y151+AA151+U151</f>
        <v>1295.4715209674002</v>
      </c>
      <c r="AE151" s="33" t="str">
        <f t="shared" si="15"/>
        <v/>
      </c>
    </row>
    <row r="152" spans="2:31" x14ac:dyDescent="0.2">
      <c r="B152" s="26">
        <f>B151+1</f>
        <v>94</v>
      </c>
      <c r="D152" s="12" t="s">
        <v>188</v>
      </c>
      <c r="F152" s="35">
        <v>0</v>
      </c>
      <c r="H152" s="17"/>
      <c r="L152" s="35">
        <f t="shared" si="25"/>
        <v>0</v>
      </c>
      <c r="P152" s="29">
        <v>0</v>
      </c>
      <c r="Q152" s="10">
        <v>0</v>
      </c>
      <c r="S152" s="10">
        <v>0</v>
      </c>
      <c r="T152" s="10"/>
      <c r="U152" s="10">
        <v>0</v>
      </c>
      <c r="V152" s="10"/>
      <c r="W152" s="10">
        <v>0</v>
      </c>
      <c r="X152" s="10"/>
      <c r="Y152" s="10">
        <v>0</v>
      </c>
      <c r="AA152" s="10">
        <v>0</v>
      </c>
      <c r="AC152" s="10">
        <f t="shared" si="36"/>
        <v>0</v>
      </c>
      <c r="AE152" s="33" t="str">
        <f t="shared" si="15"/>
        <v/>
      </c>
    </row>
    <row r="153" spans="2:31" x14ac:dyDescent="0.2">
      <c r="B153" s="26">
        <f>B152+1</f>
        <v>95</v>
      </c>
      <c r="D153" s="12" t="s">
        <v>189</v>
      </c>
      <c r="F153" s="35">
        <v>0</v>
      </c>
      <c r="H153" s="17"/>
      <c r="L153" s="35">
        <f t="shared" si="25"/>
        <v>0</v>
      </c>
      <c r="P153" s="29">
        <v>0</v>
      </c>
      <c r="Q153" s="10">
        <v>0</v>
      </c>
      <c r="S153" s="10">
        <v>0</v>
      </c>
      <c r="T153" s="10"/>
      <c r="U153" s="10">
        <v>0</v>
      </c>
      <c r="V153" s="10"/>
      <c r="W153" s="10">
        <v>0</v>
      </c>
      <c r="X153" s="10"/>
      <c r="Y153" s="10">
        <v>0</v>
      </c>
      <c r="AA153" s="10">
        <v>0</v>
      </c>
      <c r="AC153" s="10">
        <f t="shared" si="36"/>
        <v>0</v>
      </c>
      <c r="AE153" s="33" t="str">
        <f t="shared" ref="AE153:AE180" si="37">IF(ROUND(F153,4)=ROUND(AC153,4), "", "check")</f>
        <v/>
      </c>
    </row>
    <row r="154" spans="2:31" x14ac:dyDescent="0.2">
      <c r="B154" s="26">
        <f t="shared" ref="B154:B157" si="38">B153+1</f>
        <v>96</v>
      </c>
      <c r="D154" s="12" t="s">
        <v>190</v>
      </c>
      <c r="F154" s="35">
        <v>0</v>
      </c>
      <c r="H154" s="17"/>
      <c r="L154" s="35">
        <f t="shared" si="25"/>
        <v>0</v>
      </c>
      <c r="P154" s="29">
        <v>0</v>
      </c>
      <c r="Q154" s="10">
        <v>0</v>
      </c>
      <c r="S154" s="10">
        <v>0</v>
      </c>
      <c r="T154" s="10"/>
      <c r="U154" s="10">
        <v>0</v>
      </c>
      <c r="V154" s="10"/>
      <c r="W154" s="10">
        <v>0</v>
      </c>
      <c r="X154" s="10"/>
      <c r="Y154" s="10">
        <v>0</v>
      </c>
      <c r="AA154" s="10">
        <v>0</v>
      </c>
      <c r="AC154" s="10">
        <f t="shared" si="36"/>
        <v>0</v>
      </c>
      <c r="AE154" s="33" t="str">
        <f t="shared" si="37"/>
        <v/>
      </c>
    </row>
    <row r="155" spans="2:31" x14ac:dyDescent="0.2">
      <c r="B155" s="26">
        <f t="shared" si="38"/>
        <v>97</v>
      </c>
      <c r="D155" s="12" t="s">
        <v>191</v>
      </c>
      <c r="F155" s="35">
        <v>0</v>
      </c>
      <c r="H155" s="17"/>
      <c r="L155" s="35">
        <f t="shared" si="25"/>
        <v>0</v>
      </c>
      <c r="P155" s="29">
        <v>0</v>
      </c>
      <c r="Q155" s="10">
        <v>0</v>
      </c>
      <c r="S155" s="10">
        <v>0</v>
      </c>
      <c r="T155" s="10"/>
      <c r="U155" s="10">
        <v>0</v>
      </c>
      <c r="V155" s="10"/>
      <c r="W155" s="10">
        <v>0</v>
      </c>
      <c r="X155" s="10"/>
      <c r="Y155" s="10">
        <v>0</v>
      </c>
      <c r="AA155" s="10">
        <v>0</v>
      </c>
      <c r="AC155" s="10">
        <f t="shared" si="36"/>
        <v>0</v>
      </c>
      <c r="AE155" s="33" t="str">
        <f t="shared" si="37"/>
        <v/>
      </c>
    </row>
    <row r="156" spans="2:31" x14ac:dyDescent="0.2">
      <c r="B156" s="26">
        <f t="shared" si="38"/>
        <v>98</v>
      </c>
      <c r="D156" s="12" t="s">
        <v>192</v>
      </c>
      <c r="F156" s="35">
        <v>0</v>
      </c>
      <c r="H156" s="17"/>
      <c r="L156" s="35">
        <f t="shared" si="25"/>
        <v>0</v>
      </c>
      <c r="P156" s="29">
        <v>0</v>
      </c>
      <c r="Q156" s="10">
        <v>0</v>
      </c>
      <c r="S156" s="10">
        <v>0</v>
      </c>
      <c r="T156" s="10"/>
      <c r="U156" s="10">
        <v>0</v>
      </c>
      <c r="V156" s="10"/>
      <c r="W156" s="10">
        <v>0</v>
      </c>
      <c r="X156" s="10"/>
      <c r="Y156" s="10">
        <v>0</v>
      </c>
      <c r="AA156" s="10">
        <v>0</v>
      </c>
      <c r="AC156" s="10">
        <f t="shared" si="36"/>
        <v>0</v>
      </c>
      <c r="AE156" s="33" t="str">
        <f t="shared" si="37"/>
        <v/>
      </c>
    </row>
    <row r="157" spans="2:31" x14ac:dyDescent="0.2">
      <c r="B157" s="26">
        <f t="shared" si="38"/>
        <v>99</v>
      </c>
      <c r="D157" s="12" t="s">
        <v>193</v>
      </c>
      <c r="F157" s="35">
        <v>10151.221525209376</v>
      </c>
      <c r="H157" s="17"/>
      <c r="L157" s="35">
        <f t="shared" si="25"/>
        <v>10151.221525209376</v>
      </c>
      <c r="N157" s="19" t="s">
        <v>226</v>
      </c>
      <c r="O157" s="19"/>
      <c r="P157" s="29">
        <v>1</v>
      </c>
      <c r="Q157" s="10">
        <v>0</v>
      </c>
      <c r="S157" s="10">
        <v>0</v>
      </c>
      <c r="T157" s="10"/>
      <c r="U157" s="10">
        <v>0</v>
      </c>
      <c r="V157" s="10"/>
      <c r="W157" s="10">
        <v>0</v>
      </c>
      <c r="X157" s="10"/>
      <c r="Y157" s="10">
        <v>0</v>
      </c>
      <c r="AA157" s="10">
        <v>10151.221525209376</v>
      </c>
      <c r="AC157" s="10">
        <f t="shared" si="36"/>
        <v>10151.221525209376</v>
      </c>
      <c r="AE157" s="33" t="str">
        <f t="shared" si="37"/>
        <v/>
      </c>
    </row>
    <row r="158" spans="2:31" x14ac:dyDescent="0.2">
      <c r="D158" s="1" t="s">
        <v>30</v>
      </c>
      <c r="U158" s="10"/>
      <c r="AE158" s="33" t="str">
        <f t="shared" si="37"/>
        <v/>
      </c>
    </row>
    <row r="159" spans="2:31" x14ac:dyDescent="0.2">
      <c r="B159" s="26">
        <f>B157+1</f>
        <v>100</v>
      </c>
      <c r="D159" s="12" t="s">
        <v>31</v>
      </c>
      <c r="F159" s="35">
        <v>2104.1517941099964</v>
      </c>
      <c r="H159" s="17"/>
      <c r="L159" s="35">
        <f t="shared" si="25"/>
        <v>2104.1517941099964</v>
      </c>
      <c r="N159" s="19" t="s">
        <v>226</v>
      </c>
      <c r="O159" s="19"/>
      <c r="P159" s="29">
        <v>1</v>
      </c>
      <c r="Q159" s="10">
        <v>0</v>
      </c>
      <c r="S159" s="10">
        <v>0</v>
      </c>
      <c r="T159" s="10"/>
      <c r="U159" s="10">
        <v>0</v>
      </c>
      <c r="V159" s="10"/>
      <c r="W159" s="10">
        <v>0</v>
      </c>
      <c r="X159" s="10"/>
      <c r="Y159" s="10">
        <v>0</v>
      </c>
      <c r="AA159" s="10">
        <v>2104.1517941099964</v>
      </c>
      <c r="AC159" s="10">
        <f t="shared" ref="AC159:AC160" si="39">Q159+S159+W159+Y159+AA159+U159</f>
        <v>2104.1517941099964</v>
      </c>
      <c r="AE159" s="33" t="str">
        <f t="shared" si="37"/>
        <v/>
      </c>
    </row>
    <row r="160" spans="2:31" x14ac:dyDescent="0.2">
      <c r="B160" s="26">
        <f>B159+1</f>
        <v>101</v>
      </c>
      <c r="D160" s="12" t="s">
        <v>32</v>
      </c>
      <c r="F160" s="35">
        <v>4758.6044086021757</v>
      </c>
      <c r="H160" s="38"/>
      <c r="L160" s="35">
        <f t="shared" si="25"/>
        <v>4758.6044086021757</v>
      </c>
      <c r="N160" s="19" t="s">
        <v>226</v>
      </c>
      <c r="O160" s="19"/>
      <c r="P160" s="29">
        <v>1</v>
      </c>
      <c r="Q160" s="23">
        <v>0</v>
      </c>
      <c r="S160" s="23">
        <v>0</v>
      </c>
      <c r="T160" s="23"/>
      <c r="U160" s="23">
        <v>0</v>
      </c>
      <c r="V160" s="23"/>
      <c r="W160" s="23">
        <v>0</v>
      </c>
      <c r="X160" s="23"/>
      <c r="Y160" s="23">
        <v>0</v>
      </c>
      <c r="AA160" s="23">
        <v>4758.6044086021757</v>
      </c>
      <c r="AC160" s="23">
        <f t="shared" si="39"/>
        <v>4758.6044086021757</v>
      </c>
      <c r="AE160" s="33" t="str">
        <f t="shared" si="37"/>
        <v/>
      </c>
    </row>
    <row r="161" spans="2:31" x14ac:dyDescent="0.2">
      <c r="V161" s="10"/>
      <c r="X161" s="10"/>
      <c r="AE161" s="33" t="str">
        <f t="shared" si="37"/>
        <v/>
      </c>
    </row>
    <row r="162" spans="2:31" x14ac:dyDescent="0.2">
      <c r="B162" s="26">
        <f>B160+1</f>
        <v>102</v>
      </c>
      <c r="D162" s="1" t="s">
        <v>199</v>
      </c>
      <c r="F162" s="37">
        <f>SUM(F115:F160)</f>
        <v>2268393.9371493408</v>
      </c>
      <c r="H162" s="37">
        <f>SUM(H115:H160)</f>
        <v>0</v>
      </c>
      <c r="L162" s="37">
        <f>SUM(L115:L160)</f>
        <v>2268393.9371493408</v>
      </c>
      <c r="Q162" s="15">
        <f>SUM(Q115:Q160)</f>
        <v>1878311.1040714213</v>
      </c>
      <c r="S162" s="15">
        <f>SUM(S115:S160)</f>
        <v>161486.41315728414</v>
      </c>
      <c r="T162" s="48"/>
      <c r="U162" s="15">
        <f>SUM(U115:U160)</f>
        <v>40328.527901042762</v>
      </c>
      <c r="V162" s="10"/>
      <c r="W162" s="15">
        <f>SUM(W115:W160)</f>
        <v>152523.42553920622</v>
      </c>
      <c r="X162" s="10"/>
      <c r="Y162" s="15">
        <f>SUM(Y115:Y160)</f>
        <v>14888.543237034275</v>
      </c>
      <c r="AA162" s="15">
        <f>SUM(AA115:AA160)</f>
        <v>20855.923243351954</v>
      </c>
      <c r="AC162" s="15">
        <f>SUM(AC115:AC160)</f>
        <v>2268393.9371493408</v>
      </c>
      <c r="AE162" s="33" t="str">
        <f t="shared" si="37"/>
        <v/>
      </c>
    </row>
    <row r="163" spans="2:31" x14ac:dyDescent="0.2">
      <c r="V163" s="10"/>
      <c r="X163" s="10"/>
      <c r="AE163" s="33" t="str">
        <f t="shared" si="37"/>
        <v/>
      </c>
    </row>
    <row r="164" spans="2:31" ht="13.5" thickBot="1" x14ac:dyDescent="0.25">
      <c r="B164" s="26">
        <f>B162+1</f>
        <v>103</v>
      </c>
      <c r="D164" s="1" t="s">
        <v>200</v>
      </c>
      <c r="F164" s="39">
        <f>F162+F104+F109+F108+F97</f>
        <v>2268393.9371493408</v>
      </c>
      <c r="H164" s="39">
        <f>H162+H104+H109+H108+H97</f>
        <v>0</v>
      </c>
      <c r="L164" s="39">
        <f>L162+L104+L109+L108+L97</f>
        <v>2268393.9371493408</v>
      </c>
      <c r="Q164" s="49">
        <f>Q162+Q104+Q109+Q108+Q97</f>
        <v>1878311.1040714213</v>
      </c>
      <c r="S164" s="49">
        <f>S162+S104+S109+S108+S97</f>
        <v>161486.41315728414</v>
      </c>
      <c r="T164" s="5"/>
      <c r="U164" s="49">
        <f>U162+U104+U109+U108+U97</f>
        <v>40328.527901042762</v>
      </c>
      <c r="V164" s="10"/>
      <c r="W164" s="49">
        <f>W162+W104+W109+W108+W97</f>
        <v>152523.42553920622</v>
      </c>
      <c r="X164" s="10"/>
      <c r="Y164" s="49">
        <f>Y162+Y104+Y109+Y108+Y97</f>
        <v>14888.543237034275</v>
      </c>
      <c r="AA164" s="49">
        <f>AA162+AA104+AA109+AA108+AA97</f>
        <v>20855.923243351954</v>
      </c>
      <c r="AC164" s="49">
        <f>AC162+AC104+AC109+AC108+AC97</f>
        <v>2268393.9371493408</v>
      </c>
      <c r="AE164" s="33" t="str">
        <f t="shared" si="37"/>
        <v/>
      </c>
    </row>
    <row r="165" spans="2:31" ht="13.5" thickTop="1" x14ac:dyDescent="0.2">
      <c r="F165" s="35"/>
      <c r="H165" s="35"/>
      <c r="L165" s="35"/>
      <c r="Q165" s="50"/>
      <c r="S165" s="50"/>
      <c r="U165" s="50"/>
      <c r="V165" s="10"/>
      <c r="W165" s="50"/>
      <c r="X165" s="10"/>
      <c r="Y165" s="50"/>
      <c r="AA165" s="50"/>
      <c r="AC165" s="50"/>
      <c r="AE165" s="33" t="str">
        <f t="shared" si="37"/>
        <v/>
      </c>
    </row>
    <row r="166" spans="2:31" x14ac:dyDescent="0.2">
      <c r="F166" s="35"/>
      <c r="H166" s="35"/>
      <c r="L166" s="35"/>
      <c r="V166" s="10"/>
      <c r="X166" s="10"/>
      <c r="AE166" s="33" t="str">
        <f t="shared" si="37"/>
        <v/>
      </c>
    </row>
    <row r="167" spans="2:31" x14ac:dyDescent="0.2">
      <c r="F167" s="35"/>
      <c r="H167" s="35"/>
      <c r="L167" s="35"/>
      <c r="V167" s="10"/>
      <c r="X167" s="10"/>
      <c r="AE167" s="33" t="str">
        <f t="shared" si="37"/>
        <v/>
      </c>
    </row>
    <row r="168" spans="2:31" x14ac:dyDescent="0.2">
      <c r="D168" s="8" t="s">
        <v>35</v>
      </c>
      <c r="V168" s="10"/>
      <c r="X168" s="10"/>
      <c r="AE168" s="33" t="str">
        <f t="shared" si="37"/>
        <v/>
      </c>
    </row>
    <row r="169" spans="2:31" x14ac:dyDescent="0.2">
      <c r="D169" s="8"/>
      <c r="F169" s="35"/>
      <c r="H169" s="17"/>
      <c r="L169" s="35"/>
      <c r="N169" s="19"/>
      <c r="O169" s="19"/>
      <c r="P169" s="29"/>
      <c r="Q169" s="10"/>
      <c r="S169" s="10"/>
      <c r="T169" s="10"/>
      <c r="U169" s="10"/>
      <c r="V169" s="10"/>
      <c r="W169" s="10"/>
      <c r="X169" s="10"/>
      <c r="Y169" s="10"/>
      <c r="AA169" s="10"/>
      <c r="AC169" s="10"/>
      <c r="AE169" s="33" t="str">
        <f t="shared" si="37"/>
        <v/>
      </c>
    </row>
    <row r="170" spans="2:31" x14ac:dyDescent="0.2">
      <c r="B170" s="26">
        <f>B164+1</f>
        <v>104</v>
      </c>
      <c r="D170" s="1" t="s">
        <v>201</v>
      </c>
      <c r="F170" s="35">
        <v>2942.6114096800702</v>
      </c>
      <c r="H170" s="17"/>
      <c r="L170" s="35">
        <f t="shared" ref="L170:L176" si="40">F170-H170</f>
        <v>2942.6114096800702</v>
      </c>
      <c r="N170" s="19" t="s">
        <v>226</v>
      </c>
      <c r="O170" s="19"/>
      <c r="P170" s="29">
        <v>1</v>
      </c>
      <c r="Q170" s="10">
        <v>0</v>
      </c>
      <c r="S170" s="10">
        <v>0</v>
      </c>
      <c r="T170" s="10"/>
      <c r="U170" s="10">
        <v>0</v>
      </c>
      <c r="V170" s="10"/>
      <c r="W170" s="10">
        <v>0</v>
      </c>
      <c r="X170" s="10"/>
      <c r="Y170" s="10">
        <v>0</v>
      </c>
      <c r="AA170" s="10">
        <v>2942.6114096800702</v>
      </c>
      <c r="AC170" s="10">
        <f t="shared" ref="AC170:AC176" si="41">Q170+S170+W170+Y170+AA170+U170</f>
        <v>2942.6114096800702</v>
      </c>
      <c r="AE170" s="33" t="str">
        <f t="shared" si="37"/>
        <v/>
      </c>
    </row>
    <row r="171" spans="2:31" x14ac:dyDescent="0.2">
      <c r="B171" s="26">
        <f t="shared" ref="B171:B176" si="42">B170+1</f>
        <v>105</v>
      </c>
      <c r="D171" s="1" t="s">
        <v>202</v>
      </c>
      <c r="F171" s="35">
        <v>2421.6385455058507</v>
      </c>
      <c r="H171" s="17"/>
      <c r="J171" s="19"/>
      <c r="L171" s="35">
        <f t="shared" si="40"/>
        <v>2421.6385455058507</v>
      </c>
      <c r="N171" s="19" t="s">
        <v>226</v>
      </c>
      <c r="O171" s="19"/>
      <c r="P171" s="29">
        <v>1</v>
      </c>
      <c r="Q171" s="10">
        <v>0</v>
      </c>
      <c r="S171" s="10">
        <v>0</v>
      </c>
      <c r="T171" s="10"/>
      <c r="U171" s="10">
        <v>0</v>
      </c>
      <c r="V171" s="10"/>
      <c r="W171" s="10">
        <v>0</v>
      </c>
      <c r="X171" s="10"/>
      <c r="Y171" s="10">
        <v>0</v>
      </c>
      <c r="AA171" s="10">
        <v>2421.6385455058507</v>
      </c>
      <c r="AC171" s="10">
        <f t="shared" si="41"/>
        <v>2421.6385455058507</v>
      </c>
      <c r="AE171" s="33" t="str">
        <f t="shared" si="37"/>
        <v/>
      </c>
    </row>
    <row r="172" spans="2:31" x14ac:dyDescent="0.2">
      <c r="B172" s="26">
        <f t="shared" si="42"/>
        <v>106</v>
      </c>
      <c r="D172" s="1" t="s">
        <v>203</v>
      </c>
      <c r="F172" s="35">
        <v>15336.5926054518</v>
      </c>
      <c r="H172" s="17"/>
      <c r="J172" s="19"/>
      <c r="L172" s="35">
        <f t="shared" si="40"/>
        <v>15336.5926054518</v>
      </c>
      <c r="N172" s="19" t="s">
        <v>227</v>
      </c>
      <c r="O172" s="19"/>
      <c r="P172" s="29">
        <v>7</v>
      </c>
      <c r="Q172" s="10">
        <v>0</v>
      </c>
      <c r="S172" s="10">
        <v>7887.1774852340614</v>
      </c>
      <c r="T172" s="10"/>
      <c r="U172" s="10">
        <v>0</v>
      </c>
      <c r="V172" s="10"/>
      <c r="W172" s="10">
        <v>7449.4151202177381</v>
      </c>
      <c r="X172" s="10"/>
      <c r="Y172" s="10">
        <v>0</v>
      </c>
      <c r="AA172" s="10">
        <v>0</v>
      </c>
      <c r="AC172" s="10">
        <f t="shared" si="41"/>
        <v>15336.592605451799</v>
      </c>
      <c r="AE172" s="33" t="str">
        <f t="shared" si="37"/>
        <v/>
      </c>
    </row>
    <row r="173" spans="2:31" x14ac:dyDescent="0.2">
      <c r="B173" s="26">
        <f t="shared" si="42"/>
        <v>107</v>
      </c>
      <c r="D173" s="1" t="s">
        <v>204</v>
      </c>
      <c r="F173" s="35">
        <v>0</v>
      </c>
      <c r="H173" s="17"/>
      <c r="J173" s="19"/>
      <c r="L173" s="35">
        <f t="shared" si="40"/>
        <v>0</v>
      </c>
      <c r="P173" s="29">
        <v>0</v>
      </c>
      <c r="Q173" s="10">
        <v>0</v>
      </c>
      <c r="S173" s="10">
        <v>0</v>
      </c>
      <c r="T173" s="10"/>
      <c r="U173" s="10">
        <v>0</v>
      </c>
      <c r="V173" s="10"/>
      <c r="W173" s="10">
        <v>0</v>
      </c>
      <c r="X173" s="10"/>
      <c r="Y173" s="10">
        <v>0</v>
      </c>
      <c r="AA173" s="10">
        <v>0</v>
      </c>
      <c r="AC173" s="10">
        <f t="shared" si="41"/>
        <v>0</v>
      </c>
      <c r="AE173" s="33" t="str">
        <f t="shared" si="37"/>
        <v/>
      </c>
    </row>
    <row r="174" spans="2:31" x14ac:dyDescent="0.2">
      <c r="B174" s="26">
        <f t="shared" si="42"/>
        <v>108</v>
      </c>
      <c r="D174" s="1" t="s">
        <v>205</v>
      </c>
      <c r="F174" s="35">
        <v>0</v>
      </c>
      <c r="H174" s="17"/>
      <c r="J174" s="19"/>
      <c r="L174" s="35">
        <f t="shared" si="40"/>
        <v>0</v>
      </c>
      <c r="P174" s="29">
        <v>0</v>
      </c>
      <c r="Q174" s="10">
        <v>0</v>
      </c>
      <c r="S174" s="10">
        <v>0</v>
      </c>
      <c r="T174" s="10"/>
      <c r="U174" s="10">
        <v>0</v>
      </c>
      <c r="V174" s="10"/>
      <c r="W174" s="10">
        <v>0</v>
      </c>
      <c r="X174" s="10"/>
      <c r="Y174" s="10">
        <v>0</v>
      </c>
      <c r="AA174" s="10">
        <v>0</v>
      </c>
      <c r="AC174" s="10">
        <f t="shared" si="41"/>
        <v>0</v>
      </c>
      <c r="AE174" s="33" t="str">
        <f t="shared" si="37"/>
        <v/>
      </c>
    </row>
    <row r="175" spans="2:31" x14ac:dyDescent="0.2">
      <c r="B175" s="26">
        <f t="shared" si="42"/>
        <v>109</v>
      </c>
      <c r="D175" s="1" t="s">
        <v>206</v>
      </c>
      <c r="F175" s="35">
        <v>0</v>
      </c>
      <c r="H175" s="17"/>
      <c r="J175" s="19"/>
      <c r="L175" s="35">
        <f t="shared" si="40"/>
        <v>0</v>
      </c>
      <c r="P175" s="29">
        <v>0</v>
      </c>
      <c r="Q175" s="10">
        <v>0</v>
      </c>
      <c r="S175" s="10">
        <v>0</v>
      </c>
      <c r="T175" s="10"/>
      <c r="U175" s="10">
        <v>0</v>
      </c>
      <c r="V175" s="10"/>
      <c r="W175" s="10">
        <v>0</v>
      </c>
      <c r="X175" s="10"/>
      <c r="Y175" s="10">
        <v>0</v>
      </c>
      <c r="AA175" s="10">
        <v>0</v>
      </c>
      <c r="AC175" s="10">
        <f t="shared" si="41"/>
        <v>0</v>
      </c>
      <c r="AE175" s="33" t="str">
        <f t="shared" si="37"/>
        <v/>
      </c>
    </row>
    <row r="176" spans="2:31" x14ac:dyDescent="0.2">
      <c r="B176" s="26">
        <f t="shared" si="42"/>
        <v>110</v>
      </c>
      <c r="D176" s="1" t="s">
        <v>207</v>
      </c>
      <c r="F176" s="35">
        <v>0</v>
      </c>
      <c r="H176" s="17"/>
      <c r="J176" s="19"/>
      <c r="L176" s="35">
        <f t="shared" si="40"/>
        <v>0</v>
      </c>
      <c r="P176" s="29">
        <v>0</v>
      </c>
      <c r="Q176" s="10">
        <v>0</v>
      </c>
      <c r="S176" s="10">
        <v>0</v>
      </c>
      <c r="T176" s="10"/>
      <c r="U176" s="10">
        <v>0</v>
      </c>
      <c r="V176" s="10"/>
      <c r="W176" s="10">
        <v>0</v>
      </c>
      <c r="X176" s="10"/>
      <c r="Y176" s="10">
        <v>0</v>
      </c>
      <c r="AA176" s="10">
        <v>0</v>
      </c>
      <c r="AC176" s="10">
        <f t="shared" si="41"/>
        <v>0</v>
      </c>
      <c r="AE176" s="33" t="str">
        <f t="shared" si="37"/>
        <v/>
      </c>
    </row>
    <row r="177" spans="2:31" x14ac:dyDescent="0.2">
      <c r="U177" s="10"/>
      <c r="V177" s="10"/>
      <c r="X177" s="10"/>
      <c r="AE177" s="33" t="str">
        <f t="shared" si="37"/>
        <v/>
      </c>
    </row>
    <row r="178" spans="2:31" x14ac:dyDescent="0.2">
      <c r="B178" s="26">
        <f>B176+1</f>
        <v>111</v>
      </c>
      <c r="D178" s="1" t="s">
        <v>208</v>
      </c>
      <c r="F178" s="36">
        <f>SUM(F170:F176)</f>
        <v>20700.84256063772</v>
      </c>
      <c r="H178" s="36">
        <f>SUM(H170:H176)</f>
        <v>0</v>
      </c>
      <c r="J178" s="19"/>
      <c r="L178" s="36">
        <f>SUM(L170:L176)</f>
        <v>20700.84256063772</v>
      </c>
      <c r="Q178" s="45">
        <f>SUM(Q170:Q176)</f>
        <v>0</v>
      </c>
      <c r="S178" s="45">
        <f>SUM(S170:S176)</f>
        <v>7887.1774852340614</v>
      </c>
      <c r="T178" s="5"/>
      <c r="U178" s="45">
        <f>SUM(U170:U176)</f>
        <v>0</v>
      </c>
      <c r="V178" s="10"/>
      <c r="W178" s="45">
        <f>SUM(W170:W176)</f>
        <v>7449.4151202177381</v>
      </c>
      <c r="X178" s="10"/>
      <c r="Y178" s="45">
        <f>SUM(Y170:Y176)</f>
        <v>0</v>
      </c>
      <c r="AA178" s="45">
        <f>SUM(AA170:AA176)</f>
        <v>5364.249955185921</v>
      </c>
      <c r="AC178" s="45">
        <f>SUM(AC170:AC176)</f>
        <v>20700.84256063772</v>
      </c>
      <c r="AE178" s="33" t="str">
        <f t="shared" si="37"/>
        <v/>
      </c>
    </row>
    <row r="179" spans="2:31" x14ac:dyDescent="0.2">
      <c r="V179" s="10"/>
      <c r="X179" s="10"/>
      <c r="AE179" s="33" t="str">
        <f t="shared" si="37"/>
        <v/>
      </c>
    </row>
    <row r="180" spans="2:31" ht="13.5" thickBot="1" x14ac:dyDescent="0.25">
      <c r="B180" s="26">
        <f>B178+1</f>
        <v>112</v>
      </c>
      <c r="D180" s="1" t="s">
        <v>36</v>
      </c>
      <c r="F180" s="39">
        <f>F164-F178</f>
        <v>2247693.094588703</v>
      </c>
      <c r="H180" s="39">
        <f>H164-H178</f>
        <v>0</v>
      </c>
      <c r="L180" s="39">
        <f>L164-L178</f>
        <v>2247693.094588703</v>
      </c>
      <c r="Q180" s="49">
        <f>Q164-Q178</f>
        <v>1878311.1040714213</v>
      </c>
      <c r="S180" s="49">
        <f>S164-S178</f>
        <v>153599.23567205007</v>
      </c>
      <c r="T180" s="5"/>
      <c r="U180" s="49">
        <f>U164-U178</f>
        <v>40328.527901042762</v>
      </c>
      <c r="V180" s="10"/>
      <c r="W180" s="49">
        <f>W164-W178</f>
        <v>145074.01041898847</v>
      </c>
      <c r="X180" s="10"/>
      <c r="Y180" s="49">
        <f>Y164-Y178</f>
        <v>14888.543237034275</v>
      </c>
      <c r="AA180" s="49">
        <f>AA164-AA178</f>
        <v>15491.673288166032</v>
      </c>
      <c r="AC180" s="49">
        <f>AC164-AC178</f>
        <v>2247693.094588703</v>
      </c>
      <c r="AE180" s="33" t="str">
        <f t="shared" si="37"/>
        <v/>
      </c>
    </row>
    <row r="181" spans="2:31" ht="13.5" thickTop="1" x14ac:dyDescent="0.2">
      <c r="D181" s="1" t="s">
        <v>228</v>
      </c>
      <c r="V181" s="10"/>
      <c r="X181" s="10"/>
    </row>
    <row r="182" spans="2:31" x14ac:dyDescent="0.2">
      <c r="X182" s="10"/>
    </row>
    <row r="183" spans="2:31" x14ac:dyDescent="0.2">
      <c r="X183" s="10"/>
    </row>
    <row r="184" spans="2:31" x14ac:dyDescent="0.2">
      <c r="X184" s="10"/>
    </row>
  </sheetData>
  <mergeCells count="3">
    <mergeCell ref="B5:AC5"/>
    <mergeCell ref="B6:AC6"/>
    <mergeCell ref="B7:AC7"/>
  </mergeCells>
  <pageMargins left="1.25" right="1" top="1" bottom="1" header="0.5" footer="0.5"/>
  <pageSetup scale="40" fitToHeight="0" orientation="landscape" blackAndWhite="1" r:id="rId1"/>
  <headerFooter scaleWithDoc="0">
    <oddHeader>&amp;R&amp;"Arial,Regular"&amp;10Filed: 2025-02-28
EB-2025-0064
Phase 3 Exhibit 7
Tab 3
Schedule 4
Attachment 4
Page &amp;P of &amp;N</oddHeader>
  </headerFooter>
  <rowBreaks count="3" manualBreakCount="3">
    <brk id="58" max="26" man="1"/>
    <brk id="111" max="26" man="1"/>
    <brk id="16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0407-D12E-418B-BE62-96C3895E0B84}">
  <sheetPr>
    <pageSetUpPr fitToPage="1"/>
  </sheetPr>
  <dimension ref="B2:AN302"/>
  <sheetViews>
    <sheetView view="pageBreakPreview" zoomScale="70" zoomScaleNormal="80" zoomScaleSheetLayoutView="70" workbookViewId="0">
      <selection activeCell="AB177" sqref="AB177"/>
    </sheetView>
  </sheetViews>
  <sheetFormatPr defaultColWidth="9.140625" defaultRowHeight="15" customHeight="1" x14ac:dyDescent="0.2"/>
  <cols>
    <col min="1" max="1" width="1.7109375" style="63" customWidth="1"/>
    <col min="2" max="2" width="5.5703125" style="62" bestFit="1" customWidth="1"/>
    <col min="3" max="3" width="1.7109375" style="63" customWidth="1"/>
    <col min="4" max="4" width="46" style="63" bestFit="1" customWidth="1"/>
    <col min="5" max="5" width="1.7109375" style="63" customWidth="1"/>
    <col min="6" max="6" width="19.7109375" style="64" customWidth="1"/>
    <col min="7" max="7" width="1.7109375" style="64" customWidth="1"/>
    <col min="8" max="8" width="13.140625" style="64" customWidth="1"/>
    <col min="9" max="9" width="1.7109375" style="64" customWidth="1"/>
    <col min="10" max="10" width="19.28515625" style="64" customWidth="1"/>
    <col min="11" max="11" width="1.5703125" style="64" customWidth="1"/>
    <col min="12" max="12" width="13.28515625" style="64" customWidth="1"/>
    <col min="13" max="13" width="1.7109375" style="63" customWidth="1"/>
    <col min="14" max="14" width="19.85546875" style="63" customWidth="1"/>
    <col min="15" max="15" width="0.7109375" style="66" customWidth="1"/>
    <col min="16" max="16" width="15.42578125" style="63" customWidth="1"/>
    <col min="17" max="17" width="1.7109375" style="63" customWidth="1"/>
    <col min="18" max="18" width="15.42578125" style="63" customWidth="1"/>
    <col min="19" max="19" width="1.7109375" style="63" customWidth="1"/>
    <col min="20" max="20" width="15.42578125" style="63" customWidth="1"/>
    <col min="21" max="21" width="1.7109375" style="63" customWidth="1"/>
    <col min="22" max="22" width="15.42578125" style="63" customWidth="1"/>
    <col min="23" max="23" width="1.7109375" style="63" customWidth="1"/>
    <col min="24" max="24" width="15.42578125" style="63" hidden="1" customWidth="1"/>
    <col min="25" max="25" width="9.140625" style="63"/>
    <col min="26" max="26" width="0" style="63" hidden="1" customWidth="1"/>
    <col min="27" max="27" width="9.5703125" style="63" bestFit="1" customWidth="1"/>
    <col min="28" max="28" width="9.140625" style="63"/>
    <col min="29" max="29" width="12" style="64" customWidth="1"/>
    <col min="30" max="30" width="9.140625" style="64"/>
    <col min="31" max="31" width="1.7109375" style="64" customWidth="1"/>
    <col min="32" max="32" width="11.42578125" style="64" customWidth="1"/>
    <col min="33" max="33" width="2.140625" style="64" customWidth="1"/>
    <col min="34" max="34" width="11.42578125" style="64" customWidth="1"/>
    <col min="35" max="35" width="2" style="64" customWidth="1"/>
    <col min="36" max="36" width="11.42578125" style="64" customWidth="1"/>
    <col min="37" max="37" width="1.85546875" style="64" customWidth="1"/>
    <col min="38" max="38" width="11.42578125" style="64" customWidth="1"/>
    <col min="39" max="39" width="1.85546875" style="64" customWidth="1"/>
    <col min="40" max="40" width="12" style="64" customWidth="1"/>
    <col min="41" max="16384" width="9.140625" style="63"/>
  </cols>
  <sheetData>
    <row r="2" spans="2:40" ht="20.45" customHeight="1" x14ac:dyDescent="0.2"/>
    <row r="3" spans="2:40" ht="10.15" customHeight="1" x14ac:dyDescent="0.2"/>
    <row r="4" spans="2:40" ht="7.15" customHeight="1" x14ac:dyDescent="0.2"/>
    <row r="5" spans="2:40" ht="15" customHeight="1" x14ac:dyDescent="0.2"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</row>
    <row r="6" spans="2:40" ht="15" customHeight="1" x14ac:dyDescent="0.2">
      <c r="B6" s="250" t="s">
        <v>210</v>
      </c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</row>
    <row r="7" spans="2:40" ht="15" customHeight="1" x14ac:dyDescent="0.2">
      <c r="B7" s="250" t="s">
        <v>229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</row>
    <row r="8" spans="2:40" ht="12.75" x14ac:dyDescent="0.2"/>
    <row r="9" spans="2:40" ht="12.75" x14ac:dyDescent="0.2"/>
    <row r="10" spans="2:40" ht="12.75" x14ac:dyDescent="0.2">
      <c r="H10" s="65" t="s">
        <v>81</v>
      </c>
      <c r="J10" s="65" t="s">
        <v>82</v>
      </c>
      <c r="L10" s="65" t="s">
        <v>83</v>
      </c>
      <c r="N10" s="62" t="s">
        <v>9</v>
      </c>
      <c r="P10" s="249" t="s">
        <v>230</v>
      </c>
      <c r="Q10" s="249"/>
      <c r="R10" s="249"/>
      <c r="S10" s="249"/>
      <c r="T10" s="249"/>
      <c r="U10" s="89"/>
    </row>
    <row r="11" spans="2:40" ht="12.75" x14ac:dyDescent="0.2">
      <c r="B11" s="62" t="s">
        <v>3</v>
      </c>
      <c r="F11" s="65" t="s">
        <v>4</v>
      </c>
      <c r="H11" s="65" t="s">
        <v>82</v>
      </c>
      <c r="J11" s="65" t="s">
        <v>85</v>
      </c>
      <c r="L11" s="65" t="s">
        <v>86</v>
      </c>
      <c r="N11" s="62" t="s">
        <v>212</v>
      </c>
      <c r="P11" s="62"/>
      <c r="Q11" s="62"/>
      <c r="R11" s="65"/>
      <c r="S11" s="89"/>
      <c r="T11" s="65" t="s">
        <v>231</v>
      </c>
      <c r="U11" s="89"/>
      <c r="V11" s="62" t="s">
        <v>9</v>
      </c>
    </row>
    <row r="12" spans="2:40" ht="12.75" x14ac:dyDescent="0.2">
      <c r="B12" s="115" t="s">
        <v>5</v>
      </c>
      <c r="D12" s="67" t="s">
        <v>6</v>
      </c>
      <c r="F12" s="68" t="s">
        <v>7</v>
      </c>
      <c r="H12" s="68" t="s">
        <v>85</v>
      </c>
      <c r="J12" s="68" t="s">
        <v>88</v>
      </c>
      <c r="L12" s="68" t="s">
        <v>215</v>
      </c>
      <c r="N12" s="115" t="s">
        <v>88</v>
      </c>
      <c r="O12" s="69"/>
      <c r="P12" s="115" t="s">
        <v>232</v>
      </c>
      <c r="Q12" s="62"/>
      <c r="R12" s="115" t="s">
        <v>233</v>
      </c>
      <c r="S12" s="62"/>
      <c r="T12" s="115" t="s">
        <v>234</v>
      </c>
      <c r="U12" s="62"/>
      <c r="V12" s="115" t="s">
        <v>216</v>
      </c>
      <c r="X12" s="115" t="s">
        <v>81</v>
      </c>
      <c r="Z12" s="70"/>
      <c r="AB12" s="123"/>
    </row>
    <row r="13" spans="2:40" ht="12.75" x14ac:dyDescent="0.2">
      <c r="F13" s="65" t="s">
        <v>64</v>
      </c>
      <c r="H13" s="65" t="s">
        <v>13</v>
      </c>
      <c r="J13" s="65" t="s">
        <v>14</v>
      </c>
      <c r="L13" s="65" t="s">
        <v>92</v>
      </c>
      <c r="N13" s="62" t="s">
        <v>16</v>
      </c>
      <c r="O13" s="69"/>
      <c r="P13" s="62" t="s">
        <v>65</v>
      </c>
      <c r="Q13" s="62"/>
      <c r="R13" s="62" t="s">
        <v>66</v>
      </c>
      <c r="S13" s="62"/>
      <c r="T13" s="62" t="s">
        <v>67</v>
      </c>
      <c r="U13" s="62"/>
      <c r="V13" s="62" t="s">
        <v>68</v>
      </c>
      <c r="X13" s="62" t="s">
        <v>93</v>
      </c>
    </row>
    <row r="14" spans="2:40" s="66" customFormat="1" ht="1.5" customHeight="1" x14ac:dyDescent="0.2">
      <c r="B14" s="69"/>
      <c r="F14" s="64"/>
      <c r="G14" s="64"/>
      <c r="H14" s="64"/>
      <c r="I14" s="64"/>
      <c r="J14" s="64"/>
      <c r="K14" s="64"/>
      <c r="L14" s="64"/>
      <c r="P14" s="66">
        <v>4</v>
      </c>
      <c r="R14" s="66">
        <v>6</v>
      </c>
      <c r="T14" s="66">
        <v>8</v>
      </c>
      <c r="V14" s="66">
        <v>10</v>
      </c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2:40" ht="12.75" x14ac:dyDescent="0.2">
      <c r="D15" s="71"/>
      <c r="E15" s="71"/>
      <c r="F15" s="72"/>
      <c r="Z15" s="73"/>
      <c r="AC15" s="65"/>
      <c r="AF15" s="65"/>
      <c r="AG15" s="65"/>
      <c r="AH15" s="65"/>
      <c r="AI15" s="65"/>
      <c r="AJ15" s="65"/>
      <c r="AK15" s="65"/>
      <c r="AL15" s="65"/>
      <c r="AM15" s="65"/>
      <c r="AN15" s="65"/>
    </row>
    <row r="16" spans="2:40" ht="12.75" x14ac:dyDescent="0.2">
      <c r="D16" s="71" t="s">
        <v>222</v>
      </c>
      <c r="E16" s="85"/>
      <c r="F16" s="74"/>
      <c r="AC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2:40" ht="12.75" x14ac:dyDescent="0.2"/>
    <row r="18" spans="2:40" ht="12.75" x14ac:dyDescent="0.2">
      <c r="B18" s="62">
        <v>1</v>
      </c>
      <c r="D18" s="63" t="s">
        <v>95</v>
      </c>
      <c r="F18" s="75">
        <v>13017.78562077151</v>
      </c>
      <c r="H18" s="35">
        <v>7.3027000000000006</v>
      </c>
      <c r="J18" s="19" t="s">
        <v>235</v>
      </c>
      <c r="K18" s="65">
        <v>9</v>
      </c>
      <c r="L18" s="75">
        <f>F18-H18</f>
        <v>13010.48292077151</v>
      </c>
      <c r="N18" s="62" t="s">
        <v>236</v>
      </c>
      <c r="O18" s="69">
        <v>27</v>
      </c>
      <c r="P18" s="86">
        <v>13017.78562077151</v>
      </c>
      <c r="R18" s="86">
        <v>0</v>
      </c>
      <c r="S18" s="86"/>
      <c r="T18" s="86">
        <v>0</v>
      </c>
      <c r="U18" s="86"/>
      <c r="V18" s="86">
        <v>0</v>
      </c>
      <c r="X18" s="86">
        <f t="shared" ref="X18:X30" si="0">P18+R18+T18+V18</f>
        <v>13017.78562077151</v>
      </c>
      <c r="Z18" s="73"/>
      <c r="AA18" s="87"/>
      <c r="AB18" s="90"/>
      <c r="AC18" s="91"/>
      <c r="AF18" s="80"/>
      <c r="AG18" s="80"/>
      <c r="AH18" s="80"/>
      <c r="AI18" s="80"/>
      <c r="AJ18" s="80"/>
      <c r="AK18" s="80"/>
      <c r="AL18" s="80"/>
      <c r="AM18" s="80"/>
      <c r="AN18" s="80"/>
    </row>
    <row r="19" spans="2:40" ht="12.75" x14ac:dyDescent="0.2">
      <c r="B19" s="62">
        <f>B18+1</f>
        <v>2</v>
      </c>
      <c r="D19" s="63" t="s">
        <v>97</v>
      </c>
      <c r="F19" s="75">
        <v>74787.01496</v>
      </c>
      <c r="H19" s="75"/>
      <c r="J19" s="65"/>
      <c r="K19" s="65">
        <v>0</v>
      </c>
      <c r="L19" s="75">
        <f>F19-H19</f>
        <v>74787.01496</v>
      </c>
      <c r="N19" s="62" t="s">
        <v>237</v>
      </c>
      <c r="O19" s="69">
        <v>24</v>
      </c>
      <c r="P19" s="86">
        <v>37393.50748</v>
      </c>
      <c r="R19" s="86">
        <v>34467.551306072164</v>
      </c>
      <c r="S19" s="86"/>
      <c r="T19" s="86">
        <v>2925.9561739278333</v>
      </c>
      <c r="U19" s="86"/>
      <c r="V19" s="86">
        <v>0</v>
      </c>
      <c r="X19" s="86">
        <f t="shared" si="0"/>
        <v>74787.014959999986</v>
      </c>
      <c r="Z19" s="73"/>
      <c r="AA19" s="87"/>
      <c r="AB19" s="90"/>
      <c r="AC19" s="91"/>
      <c r="AF19" s="80"/>
      <c r="AG19" s="80"/>
      <c r="AH19" s="80"/>
      <c r="AI19" s="80"/>
      <c r="AJ19" s="80"/>
      <c r="AK19" s="80"/>
      <c r="AL19" s="80"/>
      <c r="AM19" s="80"/>
      <c r="AN19" s="80"/>
    </row>
    <row r="20" spans="2:40" ht="12.75" x14ac:dyDescent="0.2">
      <c r="B20" s="62">
        <f t="shared" ref="B20:B31" si="1">B19+1</f>
        <v>3</v>
      </c>
      <c r="D20" s="63" t="s">
        <v>99</v>
      </c>
      <c r="F20" s="75">
        <v>79798.549934962299</v>
      </c>
      <c r="H20" s="75">
        <v>9113.3284516697677</v>
      </c>
      <c r="J20" s="19" t="s">
        <v>238</v>
      </c>
      <c r="K20" s="65">
        <v>15</v>
      </c>
      <c r="L20" s="75">
        <f t="shared" ref="L20:L30" si="2">F20-H20</f>
        <v>70685.221483292524</v>
      </c>
      <c r="N20" s="62" t="s">
        <v>236</v>
      </c>
      <c r="O20" s="69">
        <v>27</v>
      </c>
      <c r="P20" s="86">
        <v>79798.549934962299</v>
      </c>
      <c r="R20" s="86">
        <v>0</v>
      </c>
      <c r="S20" s="86"/>
      <c r="T20" s="86">
        <v>0</v>
      </c>
      <c r="U20" s="86"/>
      <c r="V20" s="86">
        <v>0</v>
      </c>
      <c r="X20" s="86">
        <f t="shared" si="0"/>
        <v>79798.549934962299</v>
      </c>
      <c r="Z20" s="73"/>
      <c r="AA20" s="87"/>
      <c r="AB20" s="90"/>
      <c r="AC20" s="91"/>
      <c r="AF20" s="80"/>
      <c r="AG20" s="80"/>
      <c r="AH20" s="80"/>
      <c r="AI20" s="80"/>
      <c r="AJ20" s="80"/>
      <c r="AK20" s="80"/>
      <c r="AL20" s="80"/>
      <c r="AM20" s="80"/>
      <c r="AN20" s="80"/>
    </row>
    <row r="21" spans="2:40" ht="12.75" x14ac:dyDescent="0.2">
      <c r="B21" s="62">
        <f t="shared" si="1"/>
        <v>4</v>
      </c>
      <c r="D21" s="63" t="s">
        <v>101</v>
      </c>
      <c r="F21" s="75">
        <v>40301.815387977447</v>
      </c>
      <c r="H21" s="75"/>
      <c r="J21" s="65"/>
      <c r="K21" s="65">
        <v>0</v>
      </c>
      <c r="L21" s="75">
        <f t="shared" si="2"/>
        <v>40301.815387977447</v>
      </c>
      <c r="N21" s="62" t="s">
        <v>236</v>
      </c>
      <c r="O21" s="69">
        <v>27</v>
      </c>
      <c r="P21" s="86">
        <v>40301.815387977447</v>
      </c>
      <c r="R21" s="86">
        <v>0</v>
      </c>
      <c r="S21" s="86"/>
      <c r="T21" s="86">
        <v>0</v>
      </c>
      <c r="U21" s="86"/>
      <c r="V21" s="86">
        <v>0</v>
      </c>
      <c r="X21" s="86">
        <f t="shared" si="0"/>
        <v>40301.815387977447</v>
      </c>
      <c r="Z21" s="73"/>
      <c r="AA21" s="87"/>
      <c r="AB21" s="90"/>
      <c r="AC21" s="91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2:40" ht="12.75" x14ac:dyDescent="0.2">
      <c r="B22" s="62">
        <f t="shared" si="1"/>
        <v>5</v>
      </c>
      <c r="D22" s="63" t="s">
        <v>103</v>
      </c>
      <c r="F22" s="75">
        <v>0</v>
      </c>
      <c r="H22" s="75"/>
      <c r="J22" s="65"/>
      <c r="K22" s="65">
        <v>0</v>
      </c>
      <c r="L22" s="75">
        <f t="shared" si="2"/>
        <v>0</v>
      </c>
      <c r="N22" s="62" t="s">
        <v>236</v>
      </c>
      <c r="O22" s="69">
        <v>27</v>
      </c>
      <c r="P22" s="86">
        <v>0</v>
      </c>
      <c r="R22" s="86">
        <v>0</v>
      </c>
      <c r="S22" s="86"/>
      <c r="T22" s="86">
        <v>0</v>
      </c>
      <c r="U22" s="86"/>
      <c r="V22" s="86">
        <v>0</v>
      </c>
      <c r="X22" s="86">
        <f t="shared" si="0"/>
        <v>0</v>
      </c>
      <c r="Z22" s="73"/>
      <c r="AA22" s="87"/>
      <c r="AB22" s="90"/>
      <c r="AC22" s="91"/>
      <c r="AF22" s="80"/>
      <c r="AG22" s="80"/>
      <c r="AH22" s="80"/>
      <c r="AI22" s="80"/>
      <c r="AJ22" s="80"/>
      <c r="AK22" s="80"/>
      <c r="AL22" s="80"/>
      <c r="AM22" s="80"/>
      <c r="AN22" s="80"/>
    </row>
    <row r="23" spans="2:40" ht="12.75" x14ac:dyDescent="0.2">
      <c r="B23" s="62">
        <f t="shared" si="1"/>
        <v>6</v>
      </c>
      <c r="D23" s="63" t="s">
        <v>105</v>
      </c>
      <c r="F23" s="75">
        <v>376124.00347801473</v>
      </c>
      <c r="H23" s="75"/>
      <c r="K23" s="65">
        <v>0</v>
      </c>
      <c r="L23" s="75">
        <f t="shared" si="2"/>
        <v>376124.00347801473</v>
      </c>
      <c r="N23" s="62" t="s">
        <v>236</v>
      </c>
      <c r="O23" s="69">
        <v>27</v>
      </c>
      <c r="P23" s="86">
        <v>376124.00347801473</v>
      </c>
      <c r="R23" s="86">
        <v>0</v>
      </c>
      <c r="S23" s="86"/>
      <c r="T23" s="86">
        <v>0</v>
      </c>
      <c r="U23" s="86"/>
      <c r="V23" s="86">
        <v>0</v>
      </c>
      <c r="X23" s="86">
        <f t="shared" si="0"/>
        <v>376124.00347801473</v>
      </c>
      <c r="Z23" s="73"/>
      <c r="AA23" s="87"/>
      <c r="AB23" s="90"/>
      <c r="AC23" s="91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2:40" ht="12.75" x14ac:dyDescent="0.2">
      <c r="B24" s="62">
        <f t="shared" si="1"/>
        <v>7</v>
      </c>
      <c r="D24" s="63" t="s">
        <v>107</v>
      </c>
      <c r="F24" s="75">
        <v>30022.717863727081</v>
      </c>
      <c r="H24" s="75">
        <v>30022.717863727081</v>
      </c>
      <c r="J24" s="19" t="s">
        <v>239</v>
      </c>
      <c r="K24" s="65">
        <v>3</v>
      </c>
      <c r="L24" s="75">
        <f t="shared" si="2"/>
        <v>0</v>
      </c>
      <c r="N24" s="62" t="s">
        <v>236</v>
      </c>
      <c r="O24" s="69">
        <v>27</v>
      </c>
      <c r="P24" s="86">
        <v>30022.717863727081</v>
      </c>
      <c r="R24" s="86">
        <v>0</v>
      </c>
      <c r="S24" s="86"/>
      <c r="T24" s="86">
        <v>0</v>
      </c>
      <c r="U24" s="86"/>
      <c r="V24" s="86">
        <v>0</v>
      </c>
      <c r="X24" s="86">
        <f t="shared" si="0"/>
        <v>30022.717863727081</v>
      </c>
      <c r="Z24" s="73"/>
      <c r="AA24" s="87"/>
      <c r="AB24" s="90"/>
      <c r="AC24" s="91"/>
      <c r="AF24" s="80"/>
      <c r="AH24" s="80"/>
      <c r="AI24" s="80"/>
      <c r="AJ24" s="80"/>
      <c r="AK24" s="80"/>
      <c r="AL24" s="80"/>
      <c r="AM24" s="80"/>
      <c r="AN24" s="80"/>
    </row>
    <row r="25" spans="2:40" ht="12.75" x14ac:dyDescent="0.2">
      <c r="B25" s="62">
        <f t="shared" si="1"/>
        <v>8</v>
      </c>
      <c r="D25" s="63" t="s">
        <v>109</v>
      </c>
      <c r="F25" s="75">
        <v>385344.82101507834</v>
      </c>
      <c r="H25" s="75"/>
      <c r="K25" s="65">
        <v>0</v>
      </c>
      <c r="L25" s="75">
        <f t="shared" si="2"/>
        <v>385344.82101507834</v>
      </c>
      <c r="N25" s="62" t="s">
        <v>237</v>
      </c>
      <c r="O25" s="69">
        <v>24</v>
      </c>
      <c r="P25" s="86">
        <v>192672.41050753917</v>
      </c>
      <c r="R25" s="86">
        <v>177596.23640507992</v>
      </c>
      <c r="S25" s="86"/>
      <c r="T25" s="86">
        <v>15076.174102459248</v>
      </c>
      <c r="U25" s="86"/>
      <c r="V25" s="86">
        <v>0</v>
      </c>
      <c r="X25" s="86">
        <f t="shared" si="0"/>
        <v>385344.82101507834</v>
      </c>
      <c r="Z25" s="73"/>
      <c r="AA25" s="87"/>
      <c r="AB25" s="90"/>
      <c r="AC25" s="91"/>
      <c r="AF25" s="80"/>
      <c r="AH25" s="80"/>
      <c r="AI25" s="80"/>
      <c r="AJ25" s="80"/>
      <c r="AK25" s="80"/>
      <c r="AL25" s="80"/>
      <c r="AM25" s="80"/>
      <c r="AN25" s="80"/>
    </row>
    <row r="26" spans="2:40" ht="12.75" x14ac:dyDescent="0.2">
      <c r="B26" s="62">
        <f t="shared" si="1"/>
        <v>9</v>
      </c>
      <c r="D26" s="63" t="s">
        <v>110</v>
      </c>
      <c r="F26" s="75">
        <v>68466.485990000001</v>
      </c>
      <c r="H26" s="75"/>
      <c r="K26" s="65">
        <v>0</v>
      </c>
      <c r="L26" s="75">
        <f t="shared" si="2"/>
        <v>68466.485990000001</v>
      </c>
      <c r="N26" s="62" t="s">
        <v>240</v>
      </c>
      <c r="O26" s="69">
        <v>36</v>
      </c>
      <c r="P26" s="86">
        <v>0</v>
      </c>
      <c r="R26" s="86">
        <v>63109.14053379398</v>
      </c>
      <c r="S26" s="86"/>
      <c r="T26" s="86">
        <v>5357.3454562060251</v>
      </c>
      <c r="U26" s="86"/>
      <c r="V26" s="86">
        <v>0</v>
      </c>
      <c r="X26" s="86">
        <f t="shared" si="0"/>
        <v>68466.485990000001</v>
      </c>
      <c r="Z26" s="73"/>
      <c r="AA26" s="87"/>
      <c r="AB26" s="90"/>
      <c r="AC26" s="91"/>
      <c r="AF26" s="80"/>
      <c r="AH26" s="80"/>
      <c r="AI26" s="80"/>
      <c r="AJ26" s="80"/>
      <c r="AK26" s="80"/>
      <c r="AL26" s="80"/>
      <c r="AM26" s="80"/>
      <c r="AN26" s="80"/>
    </row>
    <row r="27" spans="2:40" ht="12.75" x14ac:dyDescent="0.2">
      <c r="B27" s="62">
        <f t="shared" si="1"/>
        <v>10</v>
      </c>
      <c r="D27" s="63" t="s">
        <v>111</v>
      </c>
      <c r="F27" s="75">
        <v>0</v>
      </c>
      <c r="H27" s="75"/>
      <c r="K27" s="65">
        <v>0</v>
      </c>
      <c r="L27" s="75">
        <f t="shared" si="2"/>
        <v>0</v>
      </c>
      <c r="N27" s="62"/>
      <c r="O27" s="69">
        <v>0</v>
      </c>
      <c r="P27" s="86">
        <v>0</v>
      </c>
      <c r="R27" s="86">
        <v>0</v>
      </c>
      <c r="S27" s="86"/>
      <c r="T27" s="86">
        <v>0</v>
      </c>
      <c r="U27" s="86"/>
      <c r="V27" s="86">
        <v>0</v>
      </c>
      <c r="X27" s="86">
        <f t="shared" si="0"/>
        <v>0</v>
      </c>
      <c r="Z27" s="73"/>
      <c r="AA27" s="87"/>
      <c r="AB27" s="90"/>
      <c r="AC27" s="91"/>
      <c r="AF27" s="80"/>
      <c r="AH27" s="80"/>
      <c r="AI27" s="80"/>
      <c r="AJ27" s="80"/>
      <c r="AK27" s="80"/>
      <c r="AL27" s="80"/>
      <c r="AM27" s="80"/>
      <c r="AN27" s="80"/>
    </row>
    <row r="28" spans="2:40" ht="12.75" x14ac:dyDescent="0.2">
      <c r="B28" s="62">
        <f t="shared" si="1"/>
        <v>11</v>
      </c>
      <c r="D28" s="63" t="s">
        <v>113</v>
      </c>
      <c r="F28" s="75">
        <v>0</v>
      </c>
      <c r="H28" s="75"/>
      <c r="K28" s="65">
        <v>0</v>
      </c>
      <c r="L28" s="75">
        <f t="shared" si="2"/>
        <v>0</v>
      </c>
      <c r="N28" s="62"/>
      <c r="O28" s="69">
        <v>0</v>
      </c>
      <c r="P28" s="86">
        <v>0</v>
      </c>
      <c r="R28" s="86">
        <v>0</v>
      </c>
      <c r="S28" s="86"/>
      <c r="T28" s="86">
        <v>0</v>
      </c>
      <c r="U28" s="86"/>
      <c r="V28" s="86">
        <v>0</v>
      </c>
      <c r="X28" s="86">
        <f t="shared" si="0"/>
        <v>0</v>
      </c>
      <c r="Z28" s="73"/>
      <c r="AA28" s="87"/>
      <c r="AB28" s="90"/>
      <c r="AC28" s="91"/>
      <c r="AF28" s="80"/>
      <c r="AH28" s="80"/>
      <c r="AI28" s="80"/>
      <c r="AJ28" s="80"/>
      <c r="AK28" s="80"/>
      <c r="AL28" s="80"/>
      <c r="AM28" s="80"/>
      <c r="AN28" s="80"/>
    </row>
    <row r="29" spans="2:40" ht="12.75" x14ac:dyDescent="0.2">
      <c r="B29" s="62">
        <f>B28+1</f>
        <v>12</v>
      </c>
      <c r="D29" s="63" t="s">
        <v>114</v>
      </c>
      <c r="F29" s="75">
        <v>0</v>
      </c>
      <c r="H29" s="75"/>
      <c r="K29" s="65">
        <v>0</v>
      </c>
      <c r="L29" s="75">
        <f t="shared" si="2"/>
        <v>0</v>
      </c>
      <c r="N29" s="62"/>
      <c r="O29" s="69">
        <v>0</v>
      </c>
      <c r="P29" s="86">
        <v>0</v>
      </c>
      <c r="R29" s="86">
        <v>0</v>
      </c>
      <c r="S29" s="86"/>
      <c r="T29" s="86">
        <v>0</v>
      </c>
      <c r="U29" s="86"/>
      <c r="V29" s="86">
        <v>0</v>
      </c>
      <c r="X29" s="86">
        <f t="shared" si="0"/>
        <v>0</v>
      </c>
      <c r="Z29" s="73"/>
      <c r="AA29" s="87"/>
      <c r="AB29" s="90"/>
      <c r="AC29" s="91"/>
      <c r="AF29" s="80"/>
      <c r="AH29" s="80"/>
      <c r="AI29" s="80"/>
      <c r="AJ29" s="80"/>
      <c r="AK29" s="80"/>
      <c r="AL29" s="80"/>
      <c r="AM29" s="80"/>
      <c r="AN29" s="80"/>
    </row>
    <row r="30" spans="2:40" ht="12.75" x14ac:dyDescent="0.2">
      <c r="B30" s="62">
        <f>B29+1</f>
        <v>13</v>
      </c>
      <c r="D30" s="63" t="s">
        <v>115</v>
      </c>
      <c r="F30" s="75">
        <v>477.03131475162303</v>
      </c>
      <c r="H30" s="75"/>
      <c r="K30" s="65">
        <v>0</v>
      </c>
      <c r="L30" s="75">
        <f t="shared" si="2"/>
        <v>477.03131475162303</v>
      </c>
      <c r="N30" s="26" t="s">
        <v>236</v>
      </c>
      <c r="O30" s="69">
        <v>27</v>
      </c>
      <c r="P30" s="86">
        <v>477.03131475162303</v>
      </c>
      <c r="R30" s="86">
        <v>0</v>
      </c>
      <c r="S30" s="86"/>
      <c r="T30" s="86">
        <v>0</v>
      </c>
      <c r="U30" s="86"/>
      <c r="V30" s="86">
        <v>0</v>
      </c>
      <c r="X30" s="86">
        <f t="shared" si="0"/>
        <v>477.03131475162303</v>
      </c>
      <c r="Z30" s="73"/>
      <c r="AA30" s="87"/>
      <c r="AB30" s="90"/>
      <c r="AC30" s="91"/>
      <c r="AF30" s="80"/>
      <c r="AH30" s="80"/>
      <c r="AI30" s="80"/>
      <c r="AJ30" s="80"/>
      <c r="AK30" s="80"/>
      <c r="AL30" s="80"/>
      <c r="AM30" s="80"/>
      <c r="AN30" s="80"/>
    </row>
    <row r="31" spans="2:40" ht="12.75" x14ac:dyDescent="0.2">
      <c r="B31" s="62">
        <f t="shared" si="1"/>
        <v>14</v>
      </c>
      <c r="D31" s="63" t="s">
        <v>117</v>
      </c>
      <c r="F31" s="77">
        <f>SUM(F18:F30)</f>
        <v>1068340.2255652831</v>
      </c>
      <c r="H31" s="77">
        <f>SUM(H18:H30)</f>
        <v>39143.349015396845</v>
      </c>
      <c r="L31" s="77">
        <f>SUM(L18:L30)</f>
        <v>1029196.8765498861</v>
      </c>
      <c r="P31" s="92">
        <f>SUM(P18:P30)</f>
        <v>769807.82158774382</v>
      </c>
      <c r="Q31" s="93"/>
      <c r="R31" s="92">
        <f>SUM(R18:R30)</f>
        <v>275172.92824494606</v>
      </c>
      <c r="S31" s="90"/>
      <c r="T31" s="92">
        <f>SUM(T18:T30)</f>
        <v>23359.475732593106</v>
      </c>
      <c r="U31" s="90"/>
      <c r="V31" s="92">
        <f>SUM(V18:V30)</f>
        <v>0</v>
      </c>
      <c r="W31" s="62"/>
      <c r="X31" s="92">
        <f>SUM(X18:X30)</f>
        <v>1068340.2255652831</v>
      </c>
      <c r="Y31" s="87"/>
      <c r="Z31" s="73"/>
      <c r="AB31" s="90"/>
      <c r="AC31" s="80"/>
      <c r="AF31" s="80"/>
      <c r="AG31" s="80"/>
      <c r="AH31" s="80"/>
      <c r="AI31" s="80"/>
      <c r="AJ31" s="80"/>
      <c r="AK31" s="80"/>
      <c r="AL31" s="80"/>
      <c r="AM31" s="80"/>
      <c r="AN31" s="80"/>
    </row>
    <row r="32" spans="2:40" ht="12.75" x14ac:dyDescent="0.2">
      <c r="R32" s="88"/>
      <c r="W32" s="62"/>
      <c r="Z32" s="73"/>
      <c r="AB32" s="90"/>
    </row>
    <row r="33" spans="2:37" ht="12.75" x14ac:dyDescent="0.2">
      <c r="B33" s="62">
        <f>B31+1</f>
        <v>15</v>
      </c>
      <c r="D33" s="63" t="s">
        <v>118</v>
      </c>
      <c r="F33" s="75">
        <v>43180.32742920662</v>
      </c>
      <c r="H33" s="75"/>
      <c r="K33" s="65">
        <v>0</v>
      </c>
      <c r="L33" s="75">
        <f t="shared" ref="L33" si="3">F33-H33</f>
        <v>43180.32742920662</v>
      </c>
      <c r="N33" s="26" t="s">
        <v>241</v>
      </c>
      <c r="O33" s="69">
        <v>45</v>
      </c>
      <c r="P33" s="86">
        <v>31429.981992504654</v>
      </c>
      <c r="R33" s="86">
        <v>10830.907863356069</v>
      </c>
      <c r="S33" s="86"/>
      <c r="T33" s="86">
        <v>919.43757334589725</v>
      </c>
      <c r="U33" s="86"/>
      <c r="V33" s="86">
        <v>0</v>
      </c>
      <c r="X33" s="86">
        <f t="shared" ref="X33" si="4">P33+R33+T33+V33</f>
        <v>43180.32742920662</v>
      </c>
      <c r="Z33" s="73"/>
      <c r="AB33" s="90"/>
    </row>
    <row r="34" spans="2:37" ht="12.75" x14ac:dyDescent="0.2">
      <c r="W34" s="62"/>
      <c r="Z34" s="73"/>
      <c r="AB34" s="90"/>
    </row>
    <row r="35" spans="2:37" ht="12.75" x14ac:dyDescent="0.2">
      <c r="B35" s="62">
        <f>B33+1</f>
        <v>16</v>
      </c>
      <c r="D35" s="63" t="s">
        <v>120</v>
      </c>
      <c r="F35" s="77">
        <f>F31+F33</f>
        <v>1111520.5529944897</v>
      </c>
      <c r="H35" s="77">
        <f>H31+H33</f>
        <v>39143.349015396845</v>
      </c>
      <c r="L35" s="77">
        <f>L31+L33</f>
        <v>1072377.2039790927</v>
      </c>
      <c r="P35" s="94">
        <f>P31+P33</f>
        <v>801237.8035802485</v>
      </c>
      <c r="Q35" s="88"/>
      <c r="R35" s="94">
        <f>R31+R33</f>
        <v>286003.83610830212</v>
      </c>
      <c r="S35" s="87"/>
      <c r="T35" s="94">
        <f>T31+T33</f>
        <v>24278.913305939004</v>
      </c>
      <c r="U35" s="87"/>
      <c r="V35" s="94">
        <f>V31+V33</f>
        <v>0</v>
      </c>
      <c r="W35" s="62"/>
      <c r="X35" s="94">
        <f>X31+X33</f>
        <v>1111520.5529944897</v>
      </c>
      <c r="Z35" s="73"/>
      <c r="AA35" s="87"/>
      <c r="AB35" s="90"/>
    </row>
    <row r="36" spans="2:37" ht="12.75" x14ac:dyDescent="0.2">
      <c r="D36" s="71"/>
      <c r="F36" s="72"/>
      <c r="H36" s="72"/>
      <c r="L36" s="72"/>
      <c r="W36" s="62"/>
      <c r="Z36" s="73"/>
      <c r="AB36" s="90"/>
    </row>
    <row r="37" spans="2:37" ht="12.75" x14ac:dyDescent="0.2">
      <c r="E37" s="71"/>
      <c r="W37" s="62"/>
      <c r="Z37" s="73"/>
      <c r="AB37" s="90"/>
    </row>
    <row r="38" spans="2:37" ht="12.75" x14ac:dyDescent="0.2">
      <c r="D38" s="71" t="s">
        <v>121</v>
      </c>
      <c r="E38" s="85"/>
      <c r="F38" s="74"/>
    </row>
    <row r="39" spans="2:37" ht="12.75" x14ac:dyDescent="0.2"/>
    <row r="40" spans="2:37" ht="12.75" x14ac:dyDescent="0.2">
      <c r="B40" s="62">
        <f>B35+1</f>
        <v>17</v>
      </c>
      <c r="D40" s="63" t="s">
        <v>95</v>
      </c>
      <c r="F40" s="75">
        <v>0</v>
      </c>
      <c r="H40" s="75"/>
      <c r="J40" s="65"/>
      <c r="K40" s="65">
        <v>0</v>
      </c>
      <c r="L40" s="75">
        <f>F40-H40</f>
        <v>0</v>
      </c>
      <c r="N40" s="62" t="s">
        <v>236</v>
      </c>
      <c r="O40" s="69">
        <v>27</v>
      </c>
      <c r="P40" s="86">
        <v>0</v>
      </c>
      <c r="R40" s="86">
        <v>0</v>
      </c>
      <c r="S40" s="86"/>
      <c r="T40" s="86">
        <v>0</v>
      </c>
      <c r="U40" s="86"/>
      <c r="V40" s="86">
        <v>0</v>
      </c>
      <c r="X40" s="86">
        <f t="shared" ref="X40:X52" si="5">P40+R40+T40+V40</f>
        <v>0</v>
      </c>
      <c r="Z40" s="73"/>
      <c r="AA40" s="87"/>
      <c r="AB40" s="90"/>
    </row>
    <row r="41" spans="2:37" ht="12.75" x14ac:dyDescent="0.2">
      <c r="B41" s="62">
        <f>B40+1</f>
        <v>18</v>
      </c>
      <c r="D41" s="63" t="s">
        <v>97</v>
      </c>
      <c r="F41" s="75">
        <v>-48713.415889674274</v>
      </c>
      <c r="H41" s="75"/>
      <c r="J41" s="65"/>
      <c r="K41" s="65">
        <v>0</v>
      </c>
      <c r="L41" s="75">
        <f>F41-H41</f>
        <v>-48713.415889674274</v>
      </c>
      <c r="N41" s="62" t="s">
        <v>237</v>
      </c>
      <c r="O41" s="69">
        <v>24</v>
      </c>
      <c r="P41" s="86">
        <v>-24356.707944837137</v>
      </c>
      <c r="R41" s="86">
        <v>-22450.851426138794</v>
      </c>
      <c r="S41" s="86"/>
      <c r="T41" s="86">
        <v>-1905.8565186983451</v>
      </c>
      <c r="U41" s="86"/>
      <c r="V41" s="86">
        <v>0</v>
      </c>
      <c r="X41" s="86">
        <f t="shared" si="5"/>
        <v>-48713.415889674274</v>
      </c>
      <c r="Z41" s="73"/>
      <c r="AA41" s="87"/>
      <c r="AB41" s="90"/>
    </row>
    <row r="42" spans="2:37" ht="12.75" x14ac:dyDescent="0.2">
      <c r="B42" s="62">
        <f t="shared" ref="B42:B53" si="6">B41+1</f>
        <v>19</v>
      </c>
      <c r="D42" s="63" t="s">
        <v>99</v>
      </c>
      <c r="F42" s="75">
        <v>-30467.610982604227</v>
      </c>
      <c r="H42" s="75">
        <v>-2950.0008695332904</v>
      </c>
      <c r="J42" s="19" t="s">
        <v>242</v>
      </c>
      <c r="K42" s="65">
        <v>18</v>
      </c>
      <c r="L42" s="75">
        <f t="shared" ref="L42:L52" si="7">F42-H42</f>
        <v>-27517.610113070936</v>
      </c>
      <c r="N42" s="62" t="s">
        <v>236</v>
      </c>
      <c r="O42" s="69">
        <v>27</v>
      </c>
      <c r="P42" s="86">
        <v>-30467.610982604227</v>
      </c>
      <c r="R42" s="86">
        <v>0</v>
      </c>
      <c r="S42" s="86"/>
      <c r="T42" s="86">
        <v>0</v>
      </c>
      <c r="U42" s="86"/>
      <c r="V42" s="86">
        <v>0</v>
      </c>
      <c r="X42" s="86">
        <f t="shared" si="5"/>
        <v>-30467.610982604227</v>
      </c>
      <c r="Z42" s="73"/>
      <c r="AA42" s="87"/>
      <c r="AB42" s="90"/>
    </row>
    <row r="43" spans="2:37" ht="12.75" x14ac:dyDescent="0.2">
      <c r="B43" s="62">
        <f t="shared" si="6"/>
        <v>20</v>
      </c>
      <c r="D43" s="63" t="s">
        <v>101</v>
      </c>
      <c r="F43" s="75">
        <v>-30169.664755768776</v>
      </c>
      <c r="H43" s="75"/>
      <c r="J43" s="65"/>
      <c r="K43" s="65">
        <v>0</v>
      </c>
      <c r="L43" s="75">
        <f t="shared" si="7"/>
        <v>-30169.664755768776</v>
      </c>
      <c r="N43" s="62" t="s">
        <v>236</v>
      </c>
      <c r="O43" s="69">
        <v>27</v>
      </c>
      <c r="P43" s="86">
        <v>-30169.664755768776</v>
      </c>
      <c r="R43" s="86">
        <v>0</v>
      </c>
      <c r="S43" s="86"/>
      <c r="T43" s="86">
        <v>0</v>
      </c>
      <c r="U43" s="86"/>
      <c r="V43" s="86">
        <v>0</v>
      </c>
      <c r="X43" s="86">
        <f t="shared" si="5"/>
        <v>-30169.664755768776</v>
      </c>
      <c r="Z43" s="73"/>
      <c r="AA43" s="87"/>
      <c r="AB43" s="90"/>
    </row>
    <row r="44" spans="2:37" ht="12.75" x14ac:dyDescent="0.2">
      <c r="B44" s="62">
        <f t="shared" si="6"/>
        <v>21</v>
      </c>
      <c r="D44" s="63" t="s">
        <v>103</v>
      </c>
      <c r="F44" s="75">
        <v>0</v>
      </c>
      <c r="H44" s="75"/>
      <c r="J44" s="65"/>
      <c r="K44" s="65">
        <v>0</v>
      </c>
      <c r="L44" s="75">
        <f t="shared" si="7"/>
        <v>0</v>
      </c>
      <c r="N44" s="62" t="s">
        <v>236</v>
      </c>
      <c r="O44" s="69">
        <v>27</v>
      </c>
      <c r="P44" s="86">
        <v>0</v>
      </c>
      <c r="R44" s="86">
        <v>0</v>
      </c>
      <c r="S44" s="86"/>
      <c r="T44" s="86">
        <v>0</v>
      </c>
      <c r="U44" s="86"/>
      <c r="V44" s="86">
        <v>0</v>
      </c>
      <c r="X44" s="86">
        <f t="shared" si="5"/>
        <v>0</v>
      </c>
      <c r="Z44" s="73"/>
      <c r="AA44" s="87"/>
      <c r="AB44" s="90"/>
    </row>
    <row r="45" spans="2:37" ht="12.75" x14ac:dyDescent="0.2">
      <c r="B45" s="62">
        <f t="shared" si="6"/>
        <v>22</v>
      </c>
      <c r="D45" s="63" t="s">
        <v>105</v>
      </c>
      <c r="F45" s="75">
        <v>-153844.17287634031</v>
      </c>
      <c r="H45" s="75"/>
      <c r="K45" s="65">
        <v>0</v>
      </c>
      <c r="L45" s="75">
        <f t="shared" si="7"/>
        <v>-153844.17287634031</v>
      </c>
      <c r="N45" s="62" t="s">
        <v>236</v>
      </c>
      <c r="O45" s="69">
        <v>27</v>
      </c>
      <c r="P45" s="86">
        <v>-153844.17287634031</v>
      </c>
      <c r="R45" s="86">
        <v>0</v>
      </c>
      <c r="S45" s="86"/>
      <c r="T45" s="86">
        <v>0</v>
      </c>
      <c r="U45" s="86"/>
      <c r="V45" s="86">
        <v>0</v>
      </c>
      <c r="X45" s="86">
        <f t="shared" si="5"/>
        <v>-153844.17287634031</v>
      </c>
      <c r="Z45" s="73"/>
      <c r="AA45" s="87"/>
      <c r="AB45" s="90"/>
      <c r="AK45" s="79"/>
    </row>
    <row r="46" spans="2:37" ht="12.75" x14ac:dyDescent="0.2">
      <c r="B46" s="62">
        <f t="shared" si="6"/>
        <v>23</v>
      </c>
      <c r="D46" s="63" t="s">
        <v>107</v>
      </c>
      <c r="F46" s="75">
        <v>-17354.751934163171</v>
      </c>
      <c r="H46" s="75">
        <v>-17354.751934163171</v>
      </c>
      <c r="J46" s="19" t="s">
        <v>243</v>
      </c>
      <c r="K46" s="65">
        <v>6</v>
      </c>
      <c r="L46" s="75">
        <f t="shared" si="7"/>
        <v>0</v>
      </c>
      <c r="N46" s="62" t="s">
        <v>236</v>
      </c>
      <c r="O46" s="69">
        <v>27</v>
      </c>
      <c r="P46" s="86">
        <v>-17354.751934163171</v>
      </c>
      <c r="R46" s="86">
        <v>0</v>
      </c>
      <c r="S46" s="86"/>
      <c r="T46" s="86">
        <v>0</v>
      </c>
      <c r="U46" s="86"/>
      <c r="V46" s="86">
        <v>0</v>
      </c>
      <c r="X46" s="86">
        <f t="shared" si="5"/>
        <v>-17354.751934163171</v>
      </c>
      <c r="Z46" s="73"/>
      <c r="AA46" s="87"/>
      <c r="AB46" s="90"/>
      <c r="AK46" s="79"/>
    </row>
    <row r="47" spans="2:37" ht="12.75" x14ac:dyDescent="0.2">
      <c r="B47" s="62">
        <f t="shared" si="6"/>
        <v>24</v>
      </c>
      <c r="D47" s="63" t="s">
        <v>109</v>
      </c>
      <c r="F47" s="75">
        <v>-127950.16722804983</v>
      </c>
      <c r="H47" s="75"/>
      <c r="K47" s="65">
        <v>0</v>
      </c>
      <c r="L47" s="75">
        <f t="shared" si="7"/>
        <v>-127950.16722804983</v>
      </c>
      <c r="N47" s="62" t="s">
        <v>237</v>
      </c>
      <c r="O47" s="69">
        <v>24</v>
      </c>
      <c r="P47" s="86">
        <v>-63975.083614024916</v>
      </c>
      <c r="R47" s="86">
        <v>-58969.180089780137</v>
      </c>
      <c r="S47" s="86"/>
      <c r="T47" s="86">
        <v>-5005.9035242447808</v>
      </c>
      <c r="U47" s="86"/>
      <c r="V47" s="86">
        <v>0</v>
      </c>
      <c r="X47" s="86">
        <f t="shared" si="5"/>
        <v>-127950.16722804983</v>
      </c>
      <c r="Z47" s="73"/>
      <c r="AA47" s="87"/>
      <c r="AB47" s="90"/>
    </row>
    <row r="48" spans="2:37" ht="12.75" x14ac:dyDescent="0.2">
      <c r="B48" s="62">
        <f t="shared" si="6"/>
        <v>25</v>
      </c>
      <c r="D48" s="63" t="s">
        <v>110</v>
      </c>
      <c r="F48" s="75">
        <v>0</v>
      </c>
      <c r="H48" s="75"/>
      <c r="K48" s="65">
        <v>0</v>
      </c>
      <c r="L48" s="75">
        <f t="shared" si="7"/>
        <v>0</v>
      </c>
      <c r="N48" s="62" t="s">
        <v>240</v>
      </c>
      <c r="O48" s="69">
        <v>36</v>
      </c>
      <c r="P48" s="86">
        <v>0</v>
      </c>
      <c r="R48" s="86">
        <v>0</v>
      </c>
      <c r="S48" s="86"/>
      <c r="T48" s="86">
        <v>0</v>
      </c>
      <c r="U48" s="86"/>
      <c r="V48" s="86">
        <v>0</v>
      </c>
      <c r="X48" s="86">
        <f t="shared" si="5"/>
        <v>0</v>
      </c>
      <c r="Z48" s="73"/>
      <c r="AA48" s="87"/>
      <c r="AB48" s="90"/>
    </row>
    <row r="49" spans="2:28" ht="12.75" x14ac:dyDescent="0.2">
      <c r="B49" s="62">
        <f t="shared" si="6"/>
        <v>26</v>
      </c>
      <c r="D49" s="63" t="s">
        <v>111</v>
      </c>
      <c r="F49" s="75">
        <v>0</v>
      </c>
      <c r="H49" s="75"/>
      <c r="K49" s="65">
        <v>0</v>
      </c>
      <c r="L49" s="75">
        <f t="shared" si="7"/>
        <v>0</v>
      </c>
      <c r="N49" s="62"/>
      <c r="O49" s="69">
        <v>0</v>
      </c>
      <c r="P49" s="86">
        <v>0</v>
      </c>
      <c r="R49" s="86">
        <v>0</v>
      </c>
      <c r="S49" s="86"/>
      <c r="T49" s="86">
        <v>0</v>
      </c>
      <c r="U49" s="86"/>
      <c r="V49" s="86">
        <v>0</v>
      </c>
      <c r="X49" s="86">
        <f t="shared" si="5"/>
        <v>0</v>
      </c>
      <c r="Z49" s="73"/>
      <c r="AA49" s="87"/>
      <c r="AB49" s="90"/>
    </row>
    <row r="50" spans="2:28" ht="12.75" x14ac:dyDescent="0.2">
      <c r="B50" s="62">
        <f t="shared" si="6"/>
        <v>27</v>
      </c>
      <c r="D50" s="63" t="s">
        <v>113</v>
      </c>
      <c r="F50" s="75">
        <v>0</v>
      </c>
      <c r="H50" s="75"/>
      <c r="K50" s="65">
        <v>0</v>
      </c>
      <c r="L50" s="75">
        <f t="shared" si="7"/>
        <v>0</v>
      </c>
      <c r="N50" s="62"/>
      <c r="O50" s="69">
        <v>0</v>
      </c>
      <c r="P50" s="86">
        <v>0</v>
      </c>
      <c r="R50" s="86">
        <v>0</v>
      </c>
      <c r="S50" s="86"/>
      <c r="T50" s="86">
        <v>0</v>
      </c>
      <c r="U50" s="86"/>
      <c r="V50" s="86">
        <v>0</v>
      </c>
      <c r="X50" s="86">
        <f t="shared" si="5"/>
        <v>0</v>
      </c>
      <c r="Z50" s="73"/>
      <c r="AA50" s="87"/>
      <c r="AB50" s="90"/>
    </row>
    <row r="51" spans="2:28" ht="12.75" x14ac:dyDescent="0.2">
      <c r="B51" s="62">
        <f>B50+1</f>
        <v>28</v>
      </c>
      <c r="D51" s="63" t="s">
        <v>114</v>
      </c>
      <c r="F51" s="75">
        <v>0</v>
      </c>
      <c r="H51" s="75"/>
      <c r="K51" s="65">
        <v>0</v>
      </c>
      <c r="L51" s="75">
        <f t="shared" si="7"/>
        <v>0</v>
      </c>
      <c r="N51" s="62"/>
      <c r="O51" s="69">
        <v>0</v>
      </c>
      <c r="P51" s="86">
        <v>0</v>
      </c>
      <c r="R51" s="86">
        <v>0</v>
      </c>
      <c r="S51" s="86"/>
      <c r="T51" s="86">
        <v>0</v>
      </c>
      <c r="U51" s="86"/>
      <c r="V51" s="86">
        <v>0</v>
      </c>
      <c r="X51" s="86">
        <f t="shared" si="5"/>
        <v>0</v>
      </c>
      <c r="Z51" s="73"/>
      <c r="AA51" s="87"/>
      <c r="AB51" s="90"/>
    </row>
    <row r="52" spans="2:28" ht="12.75" x14ac:dyDescent="0.2">
      <c r="B52" s="62">
        <f>B51+1</f>
        <v>29</v>
      </c>
      <c r="D52" s="63" t="s">
        <v>115</v>
      </c>
      <c r="F52" s="75">
        <v>0</v>
      </c>
      <c r="H52" s="75"/>
      <c r="K52" s="65">
        <v>0</v>
      </c>
      <c r="L52" s="75">
        <f t="shared" si="7"/>
        <v>0</v>
      </c>
      <c r="N52" s="26" t="s">
        <v>236</v>
      </c>
      <c r="O52" s="69">
        <v>27</v>
      </c>
      <c r="P52" s="86">
        <v>0</v>
      </c>
      <c r="R52" s="86">
        <v>0</v>
      </c>
      <c r="S52" s="86"/>
      <c r="T52" s="86">
        <v>0</v>
      </c>
      <c r="U52" s="86"/>
      <c r="V52" s="86">
        <v>0</v>
      </c>
      <c r="X52" s="86">
        <f t="shared" si="5"/>
        <v>0</v>
      </c>
      <c r="Z52" s="73"/>
      <c r="AA52" s="87"/>
      <c r="AB52" s="90"/>
    </row>
    <row r="53" spans="2:28" ht="12.75" x14ac:dyDescent="0.2">
      <c r="B53" s="62">
        <f t="shared" si="6"/>
        <v>30</v>
      </c>
      <c r="D53" s="63" t="s">
        <v>127</v>
      </c>
      <c r="F53" s="77">
        <f>SUM(F40:F52)</f>
        <v>-408499.78366660059</v>
      </c>
      <c r="H53" s="77">
        <f>SUM(H40:H52)</f>
        <v>-20304.752803696461</v>
      </c>
      <c r="L53" s="77">
        <f>SUM(L40:L52)</f>
        <v>-388195.03086290415</v>
      </c>
      <c r="P53" s="92">
        <f>SUM(P40:P52)</f>
        <v>-320167.99210773851</v>
      </c>
      <c r="Q53" s="93"/>
      <c r="R53" s="92">
        <f>SUM(R40:R52)</f>
        <v>-81420.031515918934</v>
      </c>
      <c r="S53" s="90"/>
      <c r="T53" s="92">
        <f>SUM(T40:T52)</f>
        <v>-6911.7600429431259</v>
      </c>
      <c r="U53" s="90"/>
      <c r="V53" s="92">
        <f>SUM(V40:V52)</f>
        <v>0</v>
      </c>
      <c r="W53" s="62"/>
      <c r="X53" s="92">
        <f>SUM(X40:X52)</f>
        <v>-408499.78366660059</v>
      </c>
      <c r="Y53" s="87"/>
      <c r="Z53" s="73"/>
      <c r="AB53" s="90"/>
    </row>
    <row r="54" spans="2:28" ht="12.75" x14ac:dyDescent="0.2">
      <c r="R54" s="88"/>
      <c r="W54" s="62"/>
      <c r="Z54" s="73"/>
      <c r="AB54" s="90"/>
    </row>
    <row r="55" spans="2:28" ht="12.75" x14ac:dyDescent="0.2">
      <c r="B55" s="62">
        <f>B53+1</f>
        <v>31</v>
      </c>
      <c r="D55" s="63" t="s">
        <v>118</v>
      </c>
      <c r="F55" s="75">
        <v>-21589.070931578164</v>
      </c>
      <c r="H55" s="75"/>
      <c r="K55" s="65">
        <v>0</v>
      </c>
      <c r="L55" s="75">
        <f t="shared" ref="L55" si="8">F55-H55</f>
        <v>-21589.070931578164</v>
      </c>
      <c r="N55" s="26" t="s">
        <v>241</v>
      </c>
      <c r="O55" s="69">
        <v>45</v>
      </c>
      <c r="P55" s="86">
        <v>-15714.195584247675</v>
      </c>
      <c r="R55" s="86">
        <v>-5415.1798292576814</v>
      </c>
      <c r="S55" s="86"/>
      <c r="T55" s="86">
        <v>-459.69551807280931</v>
      </c>
      <c r="U55" s="86"/>
      <c r="V55" s="86">
        <v>0</v>
      </c>
      <c r="X55" s="86">
        <f t="shared" ref="X55" si="9">P55+R55+T55+V55</f>
        <v>-21589.070931578168</v>
      </c>
      <c r="Z55" s="73"/>
      <c r="AB55" s="90"/>
    </row>
    <row r="56" spans="2:28" ht="12.75" x14ac:dyDescent="0.2">
      <c r="W56" s="62"/>
      <c r="Z56" s="73"/>
      <c r="AB56" s="90"/>
    </row>
    <row r="57" spans="2:28" ht="12.75" x14ac:dyDescent="0.2">
      <c r="B57" s="62">
        <f>B55+1</f>
        <v>32</v>
      </c>
      <c r="D57" s="63" t="s">
        <v>128</v>
      </c>
      <c r="F57" s="77">
        <f>F53+F55</f>
        <v>-430088.85459817876</v>
      </c>
      <c r="H57" s="77">
        <f>H53+H55</f>
        <v>-20304.752803696461</v>
      </c>
      <c r="L57" s="77">
        <f>L53+L55</f>
        <v>-409784.10179448233</v>
      </c>
      <c r="P57" s="94">
        <f>P53+P55</f>
        <v>-335882.18769198621</v>
      </c>
      <c r="Q57" s="88"/>
      <c r="R57" s="94">
        <f>R53+R55</f>
        <v>-86835.21134517662</v>
      </c>
      <c r="S57" s="87"/>
      <c r="T57" s="94">
        <f>T53+T55</f>
        <v>-7371.455561015935</v>
      </c>
      <c r="U57" s="87"/>
      <c r="V57" s="94">
        <f>V53+V55</f>
        <v>0</v>
      </c>
      <c r="W57" s="62"/>
      <c r="X57" s="94">
        <f>X53+X55</f>
        <v>-430088.85459817876</v>
      </c>
      <c r="Z57" s="73"/>
      <c r="AA57" s="87"/>
      <c r="AB57" s="90"/>
    </row>
    <row r="58" spans="2:28" ht="12.75" x14ac:dyDescent="0.2">
      <c r="D58" s="71"/>
      <c r="F58" s="72"/>
      <c r="H58" s="72"/>
      <c r="L58" s="72"/>
      <c r="W58" s="62"/>
      <c r="Z58" s="73"/>
      <c r="AB58" s="90"/>
    </row>
    <row r="59" spans="2:28" ht="12.75" x14ac:dyDescent="0.2">
      <c r="E59" s="71"/>
      <c r="W59" s="62"/>
      <c r="Z59" s="73"/>
      <c r="AB59" s="90"/>
    </row>
    <row r="60" spans="2:28" ht="12.75" x14ac:dyDescent="0.2">
      <c r="D60" s="71" t="s">
        <v>129</v>
      </c>
      <c r="E60" s="85"/>
      <c r="F60" s="74"/>
    </row>
    <row r="61" spans="2:28" ht="12.75" x14ac:dyDescent="0.2"/>
    <row r="62" spans="2:28" ht="12.75" x14ac:dyDescent="0.2">
      <c r="B62" s="62">
        <f>B57+1</f>
        <v>33</v>
      </c>
      <c r="D62" s="63" t="s">
        <v>95</v>
      </c>
      <c r="F62" s="75">
        <f>F18+F40</f>
        <v>13017.78562077151</v>
      </c>
      <c r="H62" s="35">
        <f>H18+H40</f>
        <v>7.3027000000000006</v>
      </c>
      <c r="J62" s="65"/>
      <c r="K62" s="65">
        <v>0</v>
      </c>
      <c r="L62" s="75">
        <f>F62-H62</f>
        <v>13010.48292077151</v>
      </c>
      <c r="N62" s="62"/>
      <c r="O62" s="69">
        <v>0</v>
      </c>
      <c r="P62" s="86">
        <f>P18+P40</f>
        <v>13017.78562077151</v>
      </c>
      <c r="R62" s="86">
        <f>R18+R40</f>
        <v>0</v>
      </c>
      <c r="S62" s="86"/>
      <c r="T62" s="86">
        <f>T18+T40</f>
        <v>0</v>
      </c>
      <c r="U62" s="86"/>
      <c r="V62" s="86">
        <f>V18+V40</f>
        <v>0</v>
      </c>
      <c r="X62" s="86">
        <f t="shared" ref="X62:X74" si="10">P62+R62+T62+V62</f>
        <v>13017.78562077151</v>
      </c>
      <c r="Z62" s="73"/>
      <c r="AB62" s="90"/>
    </row>
    <row r="63" spans="2:28" ht="12.75" x14ac:dyDescent="0.2">
      <c r="B63" s="62">
        <f>B62+1</f>
        <v>34</v>
      </c>
      <c r="D63" s="63" t="s">
        <v>97</v>
      </c>
      <c r="F63" s="75">
        <f t="shared" ref="F63:F74" si="11">F19+F41</f>
        <v>26073.599070325727</v>
      </c>
      <c r="H63" s="75"/>
      <c r="J63" s="65"/>
      <c r="K63" s="65">
        <v>0</v>
      </c>
      <c r="L63" s="75">
        <f>F63-H63</f>
        <v>26073.599070325727</v>
      </c>
      <c r="N63" s="62"/>
      <c r="O63" s="69">
        <v>0</v>
      </c>
      <c r="P63" s="86">
        <f t="shared" ref="P63:R74" si="12">P19+P41</f>
        <v>13036.799535162863</v>
      </c>
      <c r="R63" s="86">
        <f t="shared" si="12"/>
        <v>12016.699879933371</v>
      </c>
      <c r="S63" s="86"/>
      <c r="T63" s="86">
        <f t="shared" ref="T63:T74" si="13">T19+T41</f>
        <v>1020.0996552294882</v>
      </c>
      <c r="U63" s="86"/>
      <c r="V63" s="86">
        <f t="shared" ref="V63:V74" si="14">V19+V41</f>
        <v>0</v>
      </c>
      <c r="X63" s="86">
        <f t="shared" si="10"/>
        <v>26073.599070325723</v>
      </c>
      <c r="Z63" s="73"/>
      <c r="AB63" s="90"/>
    </row>
    <row r="64" spans="2:28" ht="12.75" x14ac:dyDescent="0.2">
      <c r="B64" s="62">
        <f t="shared" ref="B64:B75" si="15">B63+1</f>
        <v>35</v>
      </c>
      <c r="D64" s="63" t="s">
        <v>99</v>
      </c>
      <c r="F64" s="75">
        <f t="shared" si="11"/>
        <v>49330.938952358076</v>
      </c>
      <c r="H64" s="75">
        <f>H20+H42</f>
        <v>6163.3275821364768</v>
      </c>
      <c r="J64" s="65"/>
      <c r="K64" s="65">
        <v>0</v>
      </c>
      <c r="L64" s="75">
        <f t="shared" ref="L64:L74" si="16">F64-H64</f>
        <v>43167.611370221595</v>
      </c>
      <c r="N64" s="62"/>
      <c r="O64" s="69">
        <v>0</v>
      </c>
      <c r="P64" s="86">
        <f t="shared" si="12"/>
        <v>49330.938952358076</v>
      </c>
      <c r="R64" s="86">
        <f t="shared" si="12"/>
        <v>0</v>
      </c>
      <c r="S64" s="86"/>
      <c r="T64" s="86">
        <f t="shared" si="13"/>
        <v>0</v>
      </c>
      <c r="U64" s="86"/>
      <c r="V64" s="86">
        <f t="shared" si="14"/>
        <v>0</v>
      </c>
      <c r="X64" s="86">
        <f t="shared" si="10"/>
        <v>49330.938952358076</v>
      </c>
      <c r="Z64" s="73"/>
      <c r="AB64" s="90"/>
    </row>
    <row r="65" spans="2:37" ht="12.75" x14ac:dyDescent="0.2">
      <c r="B65" s="62">
        <f t="shared" si="15"/>
        <v>36</v>
      </c>
      <c r="D65" s="63" t="s">
        <v>101</v>
      </c>
      <c r="F65" s="75">
        <f t="shared" si="11"/>
        <v>10132.150632208672</v>
      </c>
      <c r="H65" s="75"/>
      <c r="J65" s="65"/>
      <c r="K65" s="65">
        <v>0</v>
      </c>
      <c r="L65" s="75">
        <f t="shared" si="16"/>
        <v>10132.150632208672</v>
      </c>
      <c r="N65" s="62"/>
      <c r="O65" s="69">
        <v>0</v>
      </c>
      <c r="P65" s="86">
        <f t="shared" si="12"/>
        <v>10132.150632208672</v>
      </c>
      <c r="R65" s="86">
        <f t="shared" si="12"/>
        <v>0</v>
      </c>
      <c r="S65" s="86"/>
      <c r="T65" s="86">
        <f t="shared" si="13"/>
        <v>0</v>
      </c>
      <c r="U65" s="86"/>
      <c r="V65" s="86">
        <f t="shared" si="14"/>
        <v>0</v>
      </c>
      <c r="X65" s="86">
        <f t="shared" si="10"/>
        <v>10132.150632208672</v>
      </c>
      <c r="Z65" s="73"/>
      <c r="AB65" s="90"/>
    </row>
    <row r="66" spans="2:37" ht="12.75" x14ac:dyDescent="0.2">
      <c r="B66" s="62">
        <f t="shared" si="15"/>
        <v>37</v>
      </c>
      <c r="D66" s="63" t="s">
        <v>103</v>
      </c>
      <c r="F66" s="75">
        <f t="shared" si="11"/>
        <v>0</v>
      </c>
      <c r="H66" s="75"/>
      <c r="J66" s="65"/>
      <c r="K66" s="65">
        <v>0</v>
      </c>
      <c r="L66" s="75">
        <f t="shared" si="16"/>
        <v>0</v>
      </c>
      <c r="N66" s="62"/>
      <c r="O66" s="69">
        <v>0</v>
      </c>
      <c r="P66" s="86">
        <f t="shared" si="12"/>
        <v>0</v>
      </c>
      <c r="R66" s="86">
        <f t="shared" si="12"/>
        <v>0</v>
      </c>
      <c r="S66" s="86"/>
      <c r="T66" s="86">
        <f t="shared" si="13"/>
        <v>0</v>
      </c>
      <c r="U66" s="86"/>
      <c r="V66" s="86">
        <f t="shared" si="14"/>
        <v>0</v>
      </c>
      <c r="X66" s="86">
        <f t="shared" si="10"/>
        <v>0</v>
      </c>
      <c r="Z66" s="73"/>
      <c r="AB66" s="90"/>
    </row>
    <row r="67" spans="2:37" ht="12.75" x14ac:dyDescent="0.2">
      <c r="B67" s="62">
        <f t="shared" si="15"/>
        <v>38</v>
      </c>
      <c r="D67" s="63" t="s">
        <v>105</v>
      </c>
      <c r="F67" s="75">
        <f t="shared" si="11"/>
        <v>222279.83060167442</v>
      </c>
      <c r="H67" s="75"/>
      <c r="K67" s="65">
        <v>0</v>
      </c>
      <c r="L67" s="75">
        <f t="shared" si="16"/>
        <v>222279.83060167442</v>
      </c>
      <c r="N67" s="62"/>
      <c r="O67" s="69">
        <v>0</v>
      </c>
      <c r="P67" s="86">
        <f t="shared" si="12"/>
        <v>222279.83060167442</v>
      </c>
      <c r="R67" s="86">
        <f t="shared" si="12"/>
        <v>0</v>
      </c>
      <c r="S67" s="86"/>
      <c r="T67" s="86">
        <f t="shared" si="13"/>
        <v>0</v>
      </c>
      <c r="U67" s="86"/>
      <c r="V67" s="86">
        <f t="shared" si="14"/>
        <v>0</v>
      </c>
      <c r="X67" s="86">
        <f t="shared" si="10"/>
        <v>222279.83060167442</v>
      </c>
      <c r="Z67" s="73"/>
      <c r="AB67" s="90"/>
      <c r="AK67" s="79"/>
    </row>
    <row r="68" spans="2:37" ht="12.75" x14ac:dyDescent="0.2">
      <c r="B68" s="62">
        <f t="shared" si="15"/>
        <v>39</v>
      </c>
      <c r="D68" s="63" t="s">
        <v>107</v>
      </c>
      <c r="F68" s="75">
        <f t="shared" si="11"/>
        <v>12667.96592956391</v>
      </c>
      <c r="H68" s="75">
        <f>H24+H46</f>
        <v>12667.96592956391</v>
      </c>
      <c r="J68" s="65"/>
      <c r="K68" s="65">
        <v>0</v>
      </c>
      <c r="L68" s="75">
        <f t="shared" si="16"/>
        <v>0</v>
      </c>
      <c r="N68" s="62"/>
      <c r="O68" s="69">
        <v>0</v>
      </c>
      <c r="P68" s="86">
        <f t="shared" si="12"/>
        <v>12667.96592956391</v>
      </c>
      <c r="R68" s="86">
        <f t="shared" si="12"/>
        <v>0</v>
      </c>
      <c r="S68" s="86"/>
      <c r="T68" s="86">
        <f t="shared" si="13"/>
        <v>0</v>
      </c>
      <c r="U68" s="86"/>
      <c r="V68" s="86">
        <f t="shared" si="14"/>
        <v>0</v>
      </c>
      <c r="X68" s="86">
        <f t="shared" si="10"/>
        <v>12667.96592956391</v>
      </c>
      <c r="Z68" s="73"/>
      <c r="AB68" s="90"/>
      <c r="AK68" s="79"/>
    </row>
    <row r="69" spans="2:37" ht="12.75" x14ac:dyDescent="0.2">
      <c r="B69" s="62">
        <f t="shared" si="15"/>
        <v>40</v>
      </c>
      <c r="D69" s="63" t="s">
        <v>109</v>
      </c>
      <c r="F69" s="75">
        <f t="shared" si="11"/>
        <v>257394.65378702851</v>
      </c>
      <c r="H69" s="75"/>
      <c r="K69" s="65">
        <v>0</v>
      </c>
      <c r="L69" s="75">
        <f t="shared" si="16"/>
        <v>257394.65378702851</v>
      </c>
      <c r="N69" s="62"/>
      <c r="O69" s="69">
        <v>0</v>
      </c>
      <c r="P69" s="86">
        <f t="shared" si="12"/>
        <v>128697.32689351426</v>
      </c>
      <c r="R69" s="86">
        <f t="shared" si="12"/>
        <v>118627.05631529979</v>
      </c>
      <c r="S69" s="86"/>
      <c r="T69" s="86">
        <f t="shared" si="13"/>
        <v>10070.270578214468</v>
      </c>
      <c r="U69" s="86"/>
      <c r="V69" s="86">
        <f t="shared" si="14"/>
        <v>0</v>
      </c>
      <c r="X69" s="86">
        <f t="shared" si="10"/>
        <v>257394.65378702851</v>
      </c>
      <c r="Z69" s="73"/>
      <c r="AB69" s="90"/>
    </row>
    <row r="70" spans="2:37" ht="12.75" x14ac:dyDescent="0.2">
      <c r="B70" s="62">
        <f t="shared" si="15"/>
        <v>41</v>
      </c>
      <c r="D70" s="63" t="s">
        <v>110</v>
      </c>
      <c r="F70" s="75">
        <f t="shared" si="11"/>
        <v>68466.485990000001</v>
      </c>
      <c r="H70" s="75"/>
      <c r="K70" s="65">
        <v>0</v>
      </c>
      <c r="L70" s="75">
        <f t="shared" si="16"/>
        <v>68466.485990000001</v>
      </c>
      <c r="N70" s="62"/>
      <c r="O70" s="69">
        <v>0</v>
      </c>
      <c r="P70" s="86">
        <f t="shared" si="12"/>
        <v>0</v>
      </c>
      <c r="R70" s="86">
        <f t="shared" si="12"/>
        <v>63109.14053379398</v>
      </c>
      <c r="S70" s="86"/>
      <c r="T70" s="86">
        <f t="shared" si="13"/>
        <v>5357.3454562060251</v>
      </c>
      <c r="U70" s="86"/>
      <c r="V70" s="86">
        <f t="shared" si="14"/>
        <v>0</v>
      </c>
      <c r="X70" s="86">
        <f t="shared" si="10"/>
        <v>68466.485990000001</v>
      </c>
      <c r="Z70" s="73"/>
      <c r="AB70" s="90"/>
    </row>
    <row r="71" spans="2:37" ht="12.75" x14ac:dyDescent="0.2">
      <c r="B71" s="62">
        <f t="shared" si="15"/>
        <v>42</v>
      </c>
      <c r="D71" s="63" t="s">
        <v>111</v>
      </c>
      <c r="F71" s="75">
        <f t="shared" si="11"/>
        <v>0</v>
      </c>
      <c r="H71" s="75"/>
      <c r="K71" s="65">
        <v>0</v>
      </c>
      <c r="L71" s="75">
        <f t="shared" si="16"/>
        <v>0</v>
      </c>
      <c r="N71" s="62"/>
      <c r="O71" s="69">
        <v>0</v>
      </c>
      <c r="P71" s="86">
        <f t="shared" si="12"/>
        <v>0</v>
      </c>
      <c r="R71" s="86">
        <f t="shared" si="12"/>
        <v>0</v>
      </c>
      <c r="S71" s="86"/>
      <c r="T71" s="86">
        <f t="shared" si="13"/>
        <v>0</v>
      </c>
      <c r="U71" s="86"/>
      <c r="V71" s="86">
        <f t="shared" si="14"/>
        <v>0</v>
      </c>
      <c r="X71" s="86">
        <f t="shared" si="10"/>
        <v>0</v>
      </c>
      <c r="Z71" s="73"/>
      <c r="AB71" s="90"/>
    </row>
    <row r="72" spans="2:37" ht="12.75" x14ac:dyDescent="0.2">
      <c r="B72" s="62">
        <f t="shared" si="15"/>
        <v>43</v>
      </c>
      <c r="D72" s="63" t="s">
        <v>113</v>
      </c>
      <c r="F72" s="75">
        <f t="shared" si="11"/>
        <v>0</v>
      </c>
      <c r="H72" s="75"/>
      <c r="K72" s="65">
        <v>0</v>
      </c>
      <c r="L72" s="75">
        <f t="shared" si="16"/>
        <v>0</v>
      </c>
      <c r="N72" s="62"/>
      <c r="O72" s="69">
        <v>0</v>
      </c>
      <c r="P72" s="86">
        <f t="shared" si="12"/>
        <v>0</v>
      </c>
      <c r="R72" s="86">
        <f t="shared" si="12"/>
        <v>0</v>
      </c>
      <c r="S72" s="86"/>
      <c r="T72" s="86">
        <f t="shared" si="13"/>
        <v>0</v>
      </c>
      <c r="U72" s="86"/>
      <c r="V72" s="86">
        <f t="shared" si="14"/>
        <v>0</v>
      </c>
      <c r="X72" s="86">
        <f t="shared" si="10"/>
        <v>0</v>
      </c>
      <c r="Z72" s="73"/>
      <c r="AB72" s="90"/>
    </row>
    <row r="73" spans="2:37" ht="12.75" x14ac:dyDescent="0.2">
      <c r="B73" s="62">
        <f>B72+1</f>
        <v>44</v>
      </c>
      <c r="D73" s="63" t="s">
        <v>114</v>
      </c>
      <c r="F73" s="75">
        <f t="shared" si="11"/>
        <v>0</v>
      </c>
      <c r="H73" s="75"/>
      <c r="K73" s="65">
        <v>0</v>
      </c>
      <c r="L73" s="75">
        <f t="shared" si="16"/>
        <v>0</v>
      </c>
      <c r="N73" s="62"/>
      <c r="O73" s="69">
        <v>0</v>
      </c>
      <c r="P73" s="86">
        <f t="shared" si="12"/>
        <v>0</v>
      </c>
      <c r="R73" s="86">
        <f t="shared" si="12"/>
        <v>0</v>
      </c>
      <c r="S73" s="86"/>
      <c r="T73" s="86">
        <f t="shared" si="13"/>
        <v>0</v>
      </c>
      <c r="U73" s="86"/>
      <c r="V73" s="86">
        <f t="shared" si="14"/>
        <v>0</v>
      </c>
      <c r="X73" s="86">
        <f t="shared" si="10"/>
        <v>0</v>
      </c>
      <c r="Z73" s="73"/>
      <c r="AB73" s="90"/>
    </row>
    <row r="74" spans="2:37" ht="12.75" x14ac:dyDescent="0.2">
      <c r="B74" s="62">
        <f>B73+1</f>
        <v>45</v>
      </c>
      <c r="D74" s="63" t="s">
        <v>115</v>
      </c>
      <c r="F74" s="75">
        <f t="shared" si="11"/>
        <v>477.03131475162303</v>
      </c>
      <c r="H74" s="75"/>
      <c r="K74" s="65">
        <v>0</v>
      </c>
      <c r="L74" s="75">
        <f t="shared" si="16"/>
        <v>477.03131475162303</v>
      </c>
      <c r="N74" s="62"/>
      <c r="O74" s="69">
        <v>0</v>
      </c>
      <c r="P74" s="86">
        <f t="shared" si="12"/>
        <v>477.03131475162303</v>
      </c>
      <c r="R74" s="86">
        <f t="shared" si="12"/>
        <v>0</v>
      </c>
      <c r="S74" s="86"/>
      <c r="T74" s="86">
        <f t="shared" si="13"/>
        <v>0</v>
      </c>
      <c r="U74" s="86"/>
      <c r="V74" s="86">
        <f t="shared" si="14"/>
        <v>0</v>
      </c>
      <c r="X74" s="86">
        <f t="shared" si="10"/>
        <v>477.03131475162303</v>
      </c>
      <c r="Z74" s="73"/>
      <c r="AB74" s="90"/>
    </row>
    <row r="75" spans="2:37" ht="12.75" x14ac:dyDescent="0.2">
      <c r="B75" s="62">
        <f t="shared" si="15"/>
        <v>46</v>
      </c>
      <c r="D75" s="63" t="s">
        <v>130</v>
      </c>
      <c r="F75" s="77">
        <f>SUM(F62:F74)</f>
        <v>659840.44189868239</v>
      </c>
      <c r="H75" s="77">
        <f>SUM(H62:H74)</f>
        <v>18838.596211700387</v>
      </c>
      <c r="L75" s="77">
        <f>SUM(L62:L74)</f>
        <v>641001.84568698192</v>
      </c>
      <c r="P75" s="92">
        <f>SUM(P62:P74)</f>
        <v>449639.82948000531</v>
      </c>
      <c r="Q75" s="93"/>
      <c r="R75" s="92">
        <f>SUM(R62:R74)</f>
        <v>193752.89672902715</v>
      </c>
      <c r="S75" s="90"/>
      <c r="T75" s="92">
        <f>SUM(T62:T74)</f>
        <v>16447.71568964998</v>
      </c>
      <c r="U75" s="90"/>
      <c r="V75" s="92">
        <f>SUM(V62:V74)</f>
        <v>0</v>
      </c>
      <c r="W75" s="62"/>
      <c r="X75" s="92">
        <f>SUM(X62:X74)</f>
        <v>659840.44189868239</v>
      </c>
      <c r="Y75" s="87"/>
      <c r="Z75" s="73"/>
      <c r="AB75" s="90"/>
    </row>
    <row r="76" spans="2:37" ht="12.75" x14ac:dyDescent="0.2">
      <c r="W76" s="62"/>
      <c r="Z76" s="73"/>
      <c r="AB76" s="90"/>
    </row>
    <row r="77" spans="2:37" ht="12.75" x14ac:dyDescent="0.2">
      <c r="B77" s="62">
        <f>B75+1</f>
        <v>47</v>
      </c>
      <c r="D77" s="63" t="s">
        <v>118</v>
      </c>
      <c r="F77" s="75">
        <f>F33+F55</f>
        <v>21591.256497628456</v>
      </c>
      <c r="H77" s="75"/>
      <c r="K77" s="65">
        <v>0</v>
      </c>
      <c r="L77" s="75">
        <f t="shared" ref="L77" si="17">F77-H77</f>
        <v>21591.256497628456</v>
      </c>
      <c r="N77" s="62"/>
      <c r="O77" s="69">
        <v>0</v>
      </c>
      <c r="P77" s="86">
        <f>P33+P55</f>
        <v>15715.786408256979</v>
      </c>
      <c r="R77" s="86">
        <f>R33+R55</f>
        <v>5415.728034098388</v>
      </c>
      <c r="S77" s="86"/>
      <c r="T77" s="86">
        <f>T33+T55</f>
        <v>459.74205527308794</v>
      </c>
      <c r="U77" s="86"/>
      <c r="V77" s="86">
        <f>V33+V55</f>
        <v>0</v>
      </c>
      <c r="X77" s="86">
        <f t="shared" ref="X77" si="18">P77+R77+T77+V77</f>
        <v>21591.256497628456</v>
      </c>
      <c r="Z77" s="73"/>
      <c r="AB77" s="90"/>
    </row>
    <row r="78" spans="2:37" ht="12.75" x14ac:dyDescent="0.2">
      <c r="W78" s="62"/>
      <c r="Z78" s="73"/>
      <c r="AB78" s="90"/>
    </row>
    <row r="79" spans="2:37" ht="12.75" x14ac:dyDescent="0.2">
      <c r="B79" s="62">
        <f>B77+1</f>
        <v>48</v>
      </c>
      <c r="D79" s="63" t="s">
        <v>131</v>
      </c>
      <c r="F79" s="77">
        <f>F75+F77</f>
        <v>681431.69839631079</v>
      </c>
      <c r="H79" s="77">
        <f>H75+H77</f>
        <v>18838.596211700387</v>
      </c>
      <c r="L79" s="77">
        <f>L75+L77</f>
        <v>662593.10218461032</v>
      </c>
      <c r="P79" s="94">
        <f>P75+P77</f>
        <v>465355.61588826228</v>
      </c>
      <c r="Q79" s="88"/>
      <c r="R79" s="94">
        <f>R75+R77</f>
        <v>199168.62476312555</v>
      </c>
      <c r="S79" s="87"/>
      <c r="T79" s="94">
        <f>T75+T77</f>
        <v>16907.457744923067</v>
      </c>
      <c r="U79" s="87"/>
      <c r="V79" s="94">
        <f>V75+V77</f>
        <v>0</v>
      </c>
      <c r="W79" s="62"/>
      <c r="X79" s="94">
        <f>X75+X77</f>
        <v>681431.69839631079</v>
      </c>
      <c r="Z79" s="73"/>
      <c r="AA79" s="87"/>
      <c r="AB79" s="90"/>
    </row>
    <row r="80" spans="2:37" ht="12.75" x14ac:dyDescent="0.2">
      <c r="D80" s="71"/>
      <c r="F80" s="72"/>
      <c r="H80" s="72"/>
      <c r="L80" s="72"/>
      <c r="W80" s="62"/>
      <c r="Z80" s="73"/>
      <c r="AB80" s="90"/>
    </row>
    <row r="81" spans="2:29" ht="12.75" x14ac:dyDescent="0.2">
      <c r="E81" s="71"/>
      <c r="W81" s="62"/>
      <c r="Z81" s="73"/>
      <c r="AB81" s="90"/>
    </row>
    <row r="82" spans="2:29" ht="12.75" x14ac:dyDescent="0.2">
      <c r="D82" s="71" t="s">
        <v>132</v>
      </c>
      <c r="F82" s="72"/>
      <c r="H82" s="72"/>
      <c r="L82" s="72"/>
      <c r="W82" s="62"/>
      <c r="Z82" s="73"/>
      <c r="AB82" s="90"/>
    </row>
    <row r="83" spans="2:29" ht="12.75" x14ac:dyDescent="0.2">
      <c r="W83" s="62"/>
      <c r="Z83" s="73"/>
      <c r="AB83" s="90"/>
    </row>
    <row r="84" spans="2:29" ht="12.75" x14ac:dyDescent="0.2">
      <c r="B84" s="62">
        <f>B79+1</f>
        <v>49</v>
      </c>
      <c r="D84" s="63" t="s">
        <v>133</v>
      </c>
      <c r="F84" s="75">
        <v>4345.1165095733522</v>
      </c>
      <c r="H84" s="75"/>
      <c r="K84" s="65">
        <v>0</v>
      </c>
      <c r="L84" s="75">
        <f t="shared" ref="L84:L88" si="19">F84-H84</f>
        <v>4345.1165095733522</v>
      </c>
      <c r="N84" s="62" t="s">
        <v>244</v>
      </c>
      <c r="O84" s="69">
        <v>51</v>
      </c>
      <c r="P84" s="86">
        <v>3302.8851709377354</v>
      </c>
      <c r="R84" s="86">
        <v>960.67912742427245</v>
      </c>
      <c r="S84" s="86"/>
      <c r="T84" s="86">
        <v>81.552211211344584</v>
      </c>
      <c r="U84" s="86"/>
      <c r="V84" s="86">
        <v>0</v>
      </c>
      <c r="X84" s="86">
        <f t="shared" ref="X84:X88" si="20">P84+R84+T84+V84</f>
        <v>4345.1165095733531</v>
      </c>
      <c r="Z84" s="73"/>
      <c r="AB84" s="90"/>
    </row>
    <row r="85" spans="2:29" ht="12.75" x14ac:dyDescent="0.2">
      <c r="B85" s="62">
        <f>B84+1</f>
        <v>50</v>
      </c>
      <c r="D85" s="63" t="s">
        <v>135</v>
      </c>
      <c r="F85" s="75">
        <v>-206.16452215560537</v>
      </c>
      <c r="H85" s="75"/>
      <c r="K85" s="65">
        <v>0</v>
      </c>
      <c r="L85" s="75">
        <f t="shared" si="19"/>
        <v>-206.16452215560537</v>
      </c>
      <c r="N85" s="62" t="s">
        <v>244</v>
      </c>
      <c r="O85" s="69">
        <v>51</v>
      </c>
      <c r="P85" s="86">
        <v>-156.71334508544044</v>
      </c>
      <c r="R85" s="86">
        <v>-45.581735912930995</v>
      </c>
      <c r="S85" s="86"/>
      <c r="T85" s="86">
        <v>-3.8694411572339513</v>
      </c>
      <c r="U85" s="86"/>
      <c r="V85" s="86">
        <v>0</v>
      </c>
      <c r="X85" s="86">
        <f t="shared" si="20"/>
        <v>-206.16452215560537</v>
      </c>
      <c r="Z85" s="73"/>
      <c r="AB85" s="90"/>
    </row>
    <row r="86" spans="2:29" ht="12.75" x14ac:dyDescent="0.2">
      <c r="B86" s="62">
        <f t="shared" ref="B86:B89" si="21">B85+1</f>
        <v>51</v>
      </c>
      <c r="D86" s="63" t="s">
        <v>136</v>
      </c>
      <c r="F86" s="75">
        <v>-2444.2915726439505</v>
      </c>
      <c r="H86" s="75"/>
      <c r="K86" s="65">
        <v>0</v>
      </c>
      <c r="L86" s="75">
        <f t="shared" si="19"/>
        <v>-2444.2915726439505</v>
      </c>
      <c r="N86" s="62" t="s">
        <v>244</v>
      </c>
      <c r="O86" s="69">
        <v>51</v>
      </c>
      <c r="P86" s="86">
        <v>-1857.9972184742385</v>
      </c>
      <c r="R86" s="86">
        <v>-540.41816600417496</v>
      </c>
      <c r="S86" s="86"/>
      <c r="T86" s="86">
        <v>-45.876188165537137</v>
      </c>
      <c r="U86" s="86"/>
      <c r="V86" s="86">
        <v>0</v>
      </c>
      <c r="X86" s="86">
        <f t="shared" si="20"/>
        <v>-2444.2915726439505</v>
      </c>
      <c r="Z86" s="73"/>
      <c r="AB86" s="90"/>
    </row>
    <row r="87" spans="2:29" ht="12.75" x14ac:dyDescent="0.2">
      <c r="B87" s="62">
        <f t="shared" si="21"/>
        <v>52</v>
      </c>
      <c r="D87" s="63" t="s">
        <v>137</v>
      </c>
      <c r="F87" s="75">
        <v>450894.64997650369</v>
      </c>
      <c r="H87" s="75"/>
      <c r="K87" s="65">
        <v>0</v>
      </c>
      <c r="L87" s="75">
        <f t="shared" si="19"/>
        <v>450894.64997650369</v>
      </c>
      <c r="N87" s="62" t="s">
        <v>245</v>
      </c>
      <c r="O87" s="69">
        <v>30</v>
      </c>
      <c r="P87" s="86">
        <v>0</v>
      </c>
      <c r="R87" s="86">
        <v>411482.44165298209</v>
      </c>
      <c r="S87" s="86"/>
      <c r="T87" s="86">
        <v>39412.208323521612</v>
      </c>
      <c r="U87" s="86"/>
      <c r="V87" s="86">
        <v>0</v>
      </c>
      <c r="X87" s="86">
        <f t="shared" si="20"/>
        <v>450894.64997650369</v>
      </c>
      <c r="Z87" s="73"/>
      <c r="AB87" s="90"/>
    </row>
    <row r="88" spans="2:29" ht="12.75" x14ac:dyDescent="0.2">
      <c r="B88" s="62">
        <f t="shared" si="21"/>
        <v>53</v>
      </c>
      <c r="D88" s="63" t="s">
        <v>138</v>
      </c>
      <c r="F88" s="75">
        <v>-5295.833184271617</v>
      </c>
      <c r="H88" s="75"/>
      <c r="K88" s="65">
        <v>0</v>
      </c>
      <c r="L88" s="75">
        <f t="shared" si="19"/>
        <v>-5295.833184271617</v>
      </c>
      <c r="N88" s="62" t="s">
        <v>244</v>
      </c>
      <c r="O88" s="69">
        <v>51</v>
      </c>
      <c r="P88" s="86">
        <v>-4025.56038567725</v>
      </c>
      <c r="R88" s="86">
        <v>-1170.8768663029741</v>
      </c>
      <c r="S88" s="86"/>
      <c r="T88" s="86">
        <v>-99.395932291392924</v>
      </c>
      <c r="U88" s="86"/>
      <c r="V88" s="86">
        <v>0</v>
      </c>
      <c r="X88" s="86">
        <f t="shared" si="20"/>
        <v>-5295.833184271617</v>
      </c>
      <c r="Z88" s="73"/>
      <c r="AB88" s="90"/>
    </row>
    <row r="89" spans="2:29" ht="12.75" x14ac:dyDescent="0.2">
      <c r="B89" s="62">
        <f t="shared" si="21"/>
        <v>54</v>
      </c>
      <c r="D89" s="63" t="s">
        <v>139</v>
      </c>
      <c r="F89" s="77">
        <f>SUM(F82:F88)</f>
        <v>447293.47720700584</v>
      </c>
      <c r="H89" s="77">
        <f>SUM(H82:H88)</f>
        <v>0</v>
      </c>
      <c r="L89" s="77">
        <f>SUM(L82:L88)</f>
        <v>447293.47720700584</v>
      </c>
      <c r="P89" s="92">
        <f>SUM(P82:P88)</f>
        <v>-2737.3857782991936</v>
      </c>
      <c r="Q89" s="93"/>
      <c r="R89" s="92">
        <f>SUM(R82:R88)</f>
        <v>410686.2440121863</v>
      </c>
      <c r="S89" s="93"/>
      <c r="T89" s="92">
        <f>SUM(T82:T88)</f>
        <v>39344.618973118791</v>
      </c>
      <c r="U89" s="93"/>
      <c r="V89" s="95">
        <f>SUM(V82:V88)</f>
        <v>0</v>
      </c>
      <c r="W89" s="62"/>
      <c r="X89" s="92">
        <f>SUM(X82:X88)</f>
        <v>447293.47720700584</v>
      </c>
      <c r="Z89" s="73"/>
      <c r="AB89" s="90"/>
      <c r="AC89" s="80"/>
    </row>
    <row r="90" spans="2:29" ht="12.75" x14ac:dyDescent="0.2">
      <c r="W90" s="62"/>
      <c r="X90" s="87"/>
      <c r="Z90" s="73"/>
      <c r="AB90" s="90"/>
      <c r="AC90" s="96"/>
    </row>
    <row r="91" spans="2:29" ht="12.75" x14ac:dyDescent="0.2">
      <c r="X91" s="87"/>
      <c r="Z91" s="73"/>
      <c r="AB91" s="90"/>
      <c r="AC91" s="80"/>
    </row>
    <row r="92" spans="2:29" ht="12.75" x14ac:dyDescent="0.2">
      <c r="B92" s="62">
        <f>B89+1</f>
        <v>55</v>
      </c>
      <c r="D92" s="63" t="s">
        <v>140</v>
      </c>
      <c r="F92" s="77">
        <f>F79+F89</f>
        <v>1128725.1756033166</v>
      </c>
      <c r="H92" s="77">
        <f>H79+H89</f>
        <v>18838.596211700387</v>
      </c>
      <c r="L92" s="77">
        <f>L79+L89</f>
        <v>1109886.5793916162</v>
      </c>
      <c r="P92" s="94">
        <f>P79+P89</f>
        <v>462618.2301099631</v>
      </c>
      <c r="Q92" s="87"/>
      <c r="R92" s="94">
        <f>R79+R89</f>
        <v>609854.86877531186</v>
      </c>
      <c r="S92" s="87"/>
      <c r="T92" s="94">
        <f>T79+T89</f>
        <v>56252.076718041862</v>
      </c>
      <c r="U92" s="87"/>
      <c r="V92" s="94">
        <f>V79+V89</f>
        <v>0</v>
      </c>
      <c r="W92" s="87"/>
      <c r="X92" s="94">
        <f>X79+X89</f>
        <v>1128725.1756033166</v>
      </c>
      <c r="Z92" s="73"/>
      <c r="AA92" s="87"/>
      <c r="AB92" s="90"/>
      <c r="AC92" s="80"/>
    </row>
    <row r="93" spans="2:29" ht="12.75" x14ac:dyDescent="0.2">
      <c r="Z93" s="73"/>
      <c r="AB93" s="90"/>
      <c r="AC93" s="80"/>
    </row>
    <row r="94" spans="2:29" ht="12.75" x14ac:dyDescent="0.2">
      <c r="Z94" s="73"/>
      <c r="AB94" s="90"/>
    </row>
    <row r="95" spans="2:29" ht="12.75" x14ac:dyDescent="0.2">
      <c r="B95" s="62">
        <f>B92+1</f>
        <v>56</v>
      </c>
      <c r="D95" s="63" t="s">
        <v>141</v>
      </c>
      <c r="F95" s="81">
        <v>6.0821321807016528E-2</v>
      </c>
      <c r="G95" s="82"/>
      <c r="H95" s="81">
        <v>6.0821321807016528E-2</v>
      </c>
      <c r="I95" s="82"/>
      <c r="J95" s="82"/>
      <c r="K95" s="82"/>
      <c r="L95" s="81">
        <v>6.0821321807016528E-2</v>
      </c>
      <c r="M95" s="124"/>
      <c r="N95" s="124"/>
      <c r="O95" s="125"/>
      <c r="P95" s="126">
        <f>$F$95</f>
        <v>6.0821321807016528E-2</v>
      </c>
      <c r="Q95" s="124"/>
      <c r="R95" s="126">
        <f>$F$95</f>
        <v>6.0821321807016528E-2</v>
      </c>
      <c r="S95" s="124"/>
      <c r="T95" s="126">
        <f>$F$95</f>
        <v>6.0821321807016528E-2</v>
      </c>
      <c r="U95" s="124"/>
      <c r="V95" s="126">
        <f>$F$95</f>
        <v>6.0821321807016528E-2</v>
      </c>
      <c r="W95" s="97"/>
      <c r="X95" s="97">
        <f>V95</f>
        <v>6.0821321807016528E-2</v>
      </c>
      <c r="Z95" s="73"/>
      <c r="AB95" s="90"/>
    </row>
    <row r="96" spans="2:29" ht="12.75" x14ac:dyDescent="0.2">
      <c r="Z96" s="73"/>
      <c r="AB96" s="90"/>
    </row>
    <row r="97" spans="2:28" ht="12.75" x14ac:dyDescent="0.2">
      <c r="B97" s="62">
        <f>B95+1</f>
        <v>57</v>
      </c>
      <c r="D97" s="63" t="s">
        <v>142</v>
      </c>
      <c r="F97" s="77">
        <f>F92*F95</f>
        <v>68650.557137050564</v>
      </c>
      <c r="H97" s="77">
        <f>H92*H95</f>
        <v>1145.7883225842718</v>
      </c>
      <c r="L97" s="77">
        <f>L92*L95</f>
        <v>67504.768814466282</v>
      </c>
      <c r="P97" s="94">
        <f>P92*P95</f>
        <v>28137.05224731049</v>
      </c>
      <c r="R97" s="94">
        <f>R92*R95</f>
        <v>37092.179229359077</v>
      </c>
      <c r="T97" s="94">
        <f>T92*T95</f>
        <v>3421.3256603810064</v>
      </c>
      <c r="V97" s="94">
        <f>V92*V95</f>
        <v>0</v>
      </c>
      <c r="X97" s="94">
        <f t="shared" ref="X97" si="22">P97+R97+T97+V97</f>
        <v>68650.557137050564</v>
      </c>
      <c r="Z97" s="73"/>
      <c r="AB97" s="90"/>
    </row>
    <row r="98" spans="2:28" ht="12.75" x14ac:dyDescent="0.2">
      <c r="F98" s="75"/>
      <c r="H98" s="75"/>
      <c r="L98" s="75"/>
      <c r="Z98" s="73"/>
      <c r="AB98" s="90"/>
    </row>
    <row r="99" spans="2:28" ht="12.75" x14ac:dyDescent="0.2">
      <c r="F99" s="75"/>
      <c r="H99" s="75"/>
      <c r="L99" s="75"/>
      <c r="Z99" s="73"/>
    </row>
    <row r="100" spans="2:28" ht="12.75" x14ac:dyDescent="0.2">
      <c r="D100" s="71" t="s">
        <v>21</v>
      </c>
      <c r="Z100" s="73"/>
    </row>
    <row r="101" spans="2:28" ht="12.75" x14ac:dyDescent="0.2">
      <c r="Z101" s="73"/>
    </row>
    <row r="102" spans="2:28" ht="12.75" x14ac:dyDescent="0.2">
      <c r="B102" s="62">
        <f>B97+1</f>
        <v>58</v>
      </c>
      <c r="D102" s="63" t="s">
        <v>143</v>
      </c>
      <c r="F102" s="75">
        <v>24853.346732706683</v>
      </c>
      <c r="H102" s="75"/>
      <c r="K102" s="65">
        <v>0</v>
      </c>
      <c r="L102" s="75">
        <f t="shared" ref="L102:L104" si="23">F102-H102</f>
        <v>24853.346732706683</v>
      </c>
      <c r="N102" s="62" t="s">
        <v>246</v>
      </c>
      <c r="O102" s="69">
        <v>42</v>
      </c>
      <c r="P102" s="86">
        <v>18544.471545173583</v>
      </c>
      <c r="R102" s="86">
        <v>5815.2201776259453</v>
      </c>
      <c r="S102" s="86"/>
      <c r="T102" s="86">
        <v>493.65500990715259</v>
      </c>
      <c r="U102" s="86"/>
      <c r="V102" s="86">
        <v>0</v>
      </c>
      <c r="X102" s="86">
        <f t="shared" ref="X102:X103" si="24">P102+R102+T102+V102</f>
        <v>24853.346732706683</v>
      </c>
      <c r="Z102" s="73"/>
      <c r="AB102" s="90"/>
    </row>
    <row r="103" spans="2:28" ht="12.75" x14ac:dyDescent="0.2">
      <c r="B103" s="62">
        <f>B102+1</f>
        <v>59</v>
      </c>
      <c r="D103" s="63" t="s">
        <v>118</v>
      </c>
      <c r="F103" s="75">
        <v>3002.3106592115464</v>
      </c>
      <c r="H103" s="75"/>
      <c r="K103" s="65">
        <v>0</v>
      </c>
      <c r="L103" s="75">
        <f t="shared" si="23"/>
        <v>3002.3106592115464</v>
      </c>
      <c r="N103" s="62" t="s">
        <v>241</v>
      </c>
      <c r="O103" s="69">
        <v>45</v>
      </c>
      <c r="P103" s="86">
        <v>2185.3139050330137</v>
      </c>
      <c r="R103" s="86">
        <v>753.06863247862952</v>
      </c>
      <c r="S103" s="86"/>
      <c r="T103" s="86">
        <v>63.928121699903116</v>
      </c>
      <c r="U103" s="86"/>
      <c r="V103" s="86">
        <v>0</v>
      </c>
      <c r="X103" s="86">
        <f t="shared" si="24"/>
        <v>3002.310659211546</v>
      </c>
      <c r="Z103" s="73"/>
    </row>
    <row r="104" spans="2:28" ht="12.75" x14ac:dyDescent="0.2">
      <c r="B104" s="62">
        <f>B103+1</f>
        <v>60</v>
      </c>
      <c r="D104" s="63" t="s">
        <v>145</v>
      </c>
      <c r="F104" s="77">
        <v>27855.65739191823</v>
      </c>
      <c r="H104" s="77"/>
      <c r="L104" s="77">
        <f t="shared" si="23"/>
        <v>27855.65739191823</v>
      </c>
      <c r="P104" s="94">
        <f>P103+P102</f>
        <v>20729.785450206597</v>
      </c>
      <c r="R104" s="94">
        <f>R103+R102</f>
        <v>6568.2888101045746</v>
      </c>
      <c r="T104" s="94">
        <f>T103+T102</f>
        <v>557.58313160705575</v>
      </c>
      <c r="V104" s="94">
        <f>V103+V102</f>
        <v>0</v>
      </c>
      <c r="X104" s="92">
        <f>P104+R104+T104+V104</f>
        <v>27855.657391918226</v>
      </c>
      <c r="Z104" s="73"/>
    </row>
    <row r="105" spans="2:28" ht="12.75" x14ac:dyDescent="0.2">
      <c r="Z105" s="73"/>
    </row>
    <row r="106" spans="2:28" ht="12.75" x14ac:dyDescent="0.2">
      <c r="D106" s="71" t="s">
        <v>146</v>
      </c>
      <c r="F106" s="75"/>
      <c r="H106" s="75"/>
      <c r="L106" s="75"/>
      <c r="Z106" s="73"/>
    </row>
    <row r="107" spans="2:28" ht="12.75" x14ac:dyDescent="0.2">
      <c r="F107" s="75"/>
      <c r="H107" s="75"/>
      <c r="L107" s="75"/>
      <c r="Z107" s="73"/>
    </row>
    <row r="108" spans="2:28" ht="12.75" x14ac:dyDescent="0.2">
      <c r="B108" s="62">
        <f>B104+1</f>
        <v>61</v>
      </c>
      <c r="D108" s="63" t="s">
        <v>147</v>
      </c>
      <c r="F108" s="75">
        <v>8859.1519217401892</v>
      </c>
      <c r="H108" s="75"/>
      <c r="K108" s="65">
        <v>0</v>
      </c>
      <c r="L108" s="75">
        <f t="shared" ref="L108:L110" si="25">F108-H108</f>
        <v>8859.1519217401892</v>
      </c>
      <c r="N108" s="62" t="s">
        <v>247</v>
      </c>
      <c r="O108" s="69">
        <v>60</v>
      </c>
      <c r="P108" s="86">
        <v>3631.0036055677406</v>
      </c>
      <c r="R108" s="86">
        <v>4786.6363305005189</v>
      </c>
      <c r="S108" s="86"/>
      <c r="T108" s="86">
        <v>441.51198567192898</v>
      </c>
      <c r="U108" s="86"/>
      <c r="V108" s="86">
        <v>0</v>
      </c>
      <c r="X108" s="86">
        <f t="shared" ref="X108:X109" si="26">P108+R108+T108+V108</f>
        <v>8859.1519217401874</v>
      </c>
      <c r="Z108" s="73"/>
      <c r="AB108" s="90"/>
    </row>
    <row r="109" spans="2:28" ht="12.75" x14ac:dyDescent="0.2">
      <c r="B109" s="62">
        <f>B108+1</f>
        <v>62</v>
      </c>
      <c r="D109" s="63" t="s">
        <v>149</v>
      </c>
      <c r="F109" s="75">
        <v>4332.8583914291694</v>
      </c>
      <c r="H109" s="75"/>
      <c r="K109" s="65">
        <v>0</v>
      </c>
      <c r="L109" s="75">
        <f t="shared" si="25"/>
        <v>4332.8583914291694</v>
      </c>
      <c r="N109" s="62" t="s">
        <v>248</v>
      </c>
      <c r="O109" s="69">
        <v>57</v>
      </c>
      <c r="P109" s="86">
        <v>4268.143739508665</v>
      </c>
      <c r="R109" s="86">
        <v>59.650878872959638</v>
      </c>
      <c r="S109" s="86"/>
      <c r="T109" s="86">
        <v>5.0637730475448528</v>
      </c>
      <c r="U109" s="86"/>
      <c r="V109" s="86">
        <v>0</v>
      </c>
      <c r="X109" s="86">
        <f t="shared" si="26"/>
        <v>4332.8583914291694</v>
      </c>
      <c r="Z109" s="73"/>
      <c r="AB109" s="90"/>
    </row>
    <row r="110" spans="2:28" ht="12.75" x14ac:dyDescent="0.2">
      <c r="B110" s="62">
        <f>B109+1</f>
        <v>63</v>
      </c>
      <c r="D110" s="63" t="s">
        <v>151</v>
      </c>
      <c r="F110" s="77">
        <v>13192.010313169358</v>
      </c>
      <c r="H110" s="77"/>
      <c r="L110" s="77">
        <f t="shared" si="25"/>
        <v>13192.010313169358</v>
      </c>
      <c r="P110" s="94">
        <f>P109+P108</f>
        <v>7899.1473450764061</v>
      </c>
      <c r="R110" s="94">
        <f>R109+R108</f>
        <v>4846.2872093734786</v>
      </c>
      <c r="T110" s="94">
        <f>T109+T108</f>
        <v>446.57575871947381</v>
      </c>
      <c r="V110" s="94">
        <f>V109+V108</f>
        <v>0</v>
      </c>
      <c r="X110" s="92">
        <f>P110+R110+T110+V110</f>
        <v>13192.010313169358</v>
      </c>
      <c r="Z110" s="73"/>
    </row>
    <row r="111" spans="2:28" ht="12.75" x14ac:dyDescent="0.2">
      <c r="Z111" s="73"/>
    </row>
    <row r="112" spans="2:28" ht="12.75" x14ac:dyDescent="0.2">
      <c r="Z112" s="73"/>
    </row>
    <row r="113" spans="2:40" ht="12.75" x14ac:dyDescent="0.2">
      <c r="D113" s="71" t="s">
        <v>152</v>
      </c>
      <c r="Z113" s="73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</row>
    <row r="114" spans="2:40" ht="12.75" x14ac:dyDescent="0.2">
      <c r="Z114" s="73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</row>
    <row r="115" spans="2:40" ht="12.75" x14ac:dyDescent="0.2">
      <c r="D115" s="63" t="s">
        <v>8</v>
      </c>
      <c r="P115" s="86"/>
      <c r="R115" s="86"/>
      <c r="S115" s="86"/>
      <c r="T115" s="86"/>
      <c r="U115" s="86"/>
      <c r="V115" s="86"/>
      <c r="X115" s="86"/>
      <c r="Z115" s="73"/>
      <c r="AB115" s="90"/>
    </row>
    <row r="116" spans="2:40" ht="12.75" x14ac:dyDescent="0.2">
      <c r="B116" s="62">
        <f>B110+1</f>
        <v>64</v>
      </c>
      <c r="D116" s="83" t="s">
        <v>153</v>
      </c>
      <c r="F116" s="75">
        <v>0</v>
      </c>
      <c r="H116" s="76"/>
      <c r="K116" s="65">
        <v>0</v>
      </c>
      <c r="L116" s="75">
        <f>F116-H116</f>
        <v>0</v>
      </c>
      <c r="O116" s="69">
        <v>0</v>
      </c>
      <c r="P116" s="86">
        <v>0</v>
      </c>
      <c r="R116" s="86">
        <v>0</v>
      </c>
      <c r="S116" s="86"/>
      <c r="T116" s="86">
        <v>0</v>
      </c>
      <c r="U116" s="86"/>
      <c r="V116" s="86">
        <v>0</v>
      </c>
      <c r="X116" s="86">
        <f t="shared" ref="X116:X131" si="27">P116+R116+T116+V116</f>
        <v>0</v>
      </c>
      <c r="Z116" s="73"/>
      <c r="AB116" s="90"/>
      <c r="AC116" s="80"/>
      <c r="AD116" s="98"/>
      <c r="AF116" s="75"/>
      <c r="AH116" s="75"/>
      <c r="AJ116" s="75"/>
      <c r="AL116" s="75"/>
      <c r="AN116" s="75"/>
    </row>
    <row r="117" spans="2:40" ht="12.75" x14ac:dyDescent="0.2">
      <c r="B117" s="62">
        <f t="shared" ref="B117:B122" si="28">B116+1</f>
        <v>65</v>
      </c>
      <c r="D117" s="83" t="s">
        <v>155</v>
      </c>
      <c r="F117" s="75">
        <v>5732.3451488280325</v>
      </c>
      <c r="H117" s="76"/>
      <c r="K117" s="65">
        <v>0</v>
      </c>
      <c r="L117" s="75">
        <f t="shared" ref="L117:L122" si="29">F117-H117</f>
        <v>5732.3451488280325</v>
      </c>
      <c r="N117" s="62" t="s">
        <v>249</v>
      </c>
      <c r="O117" s="69">
        <v>39</v>
      </c>
      <c r="P117" s="86">
        <v>0</v>
      </c>
      <c r="R117" s="86">
        <v>0</v>
      </c>
      <c r="S117" s="86"/>
      <c r="T117" s="86">
        <v>0</v>
      </c>
      <c r="U117" s="86"/>
      <c r="V117" s="86">
        <v>5732.3451488280325</v>
      </c>
      <c r="X117" s="86">
        <f t="shared" si="27"/>
        <v>5732.3451488280325</v>
      </c>
      <c r="Z117" s="73"/>
      <c r="AB117" s="90"/>
      <c r="AC117" s="80"/>
      <c r="AD117" s="98"/>
      <c r="AF117" s="75"/>
      <c r="AH117" s="75"/>
      <c r="AJ117" s="75"/>
      <c r="AL117" s="75"/>
      <c r="AN117" s="75"/>
    </row>
    <row r="118" spans="2:40" ht="12.75" x14ac:dyDescent="0.2">
      <c r="B118" s="62">
        <f t="shared" si="28"/>
        <v>66</v>
      </c>
      <c r="D118" s="83" t="s">
        <v>157</v>
      </c>
      <c r="F118" s="75">
        <v>7509.5133219631934</v>
      </c>
      <c r="H118" s="76"/>
      <c r="K118" s="65">
        <v>0</v>
      </c>
      <c r="L118" s="75">
        <f t="shared" si="29"/>
        <v>7509.5133219631934</v>
      </c>
      <c r="N118" s="62" t="s">
        <v>249</v>
      </c>
      <c r="O118" s="69">
        <v>39</v>
      </c>
      <c r="P118" s="86">
        <v>0</v>
      </c>
      <c r="R118" s="86">
        <v>0</v>
      </c>
      <c r="S118" s="86"/>
      <c r="T118" s="86">
        <v>0</v>
      </c>
      <c r="U118" s="86"/>
      <c r="V118" s="86">
        <v>7509.5133219631934</v>
      </c>
      <c r="X118" s="86">
        <f t="shared" si="27"/>
        <v>7509.5133219631934</v>
      </c>
      <c r="Z118" s="73"/>
      <c r="AB118" s="90"/>
      <c r="AC118" s="80"/>
      <c r="AD118" s="98"/>
      <c r="AF118" s="75"/>
      <c r="AH118" s="75"/>
      <c r="AJ118" s="75"/>
      <c r="AL118" s="75"/>
      <c r="AN118" s="75"/>
    </row>
    <row r="119" spans="2:40" ht="12.75" x14ac:dyDescent="0.2">
      <c r="B119" s="62">
        <f t="shared" si="28"/>
        <v>67</v>
      </c>
      <c r="D119" s="83" t="s">
        <v>159</v>
      </c>
      <c r="F119" s="75">
        <v>192.8819400195122</v>
      </c>
      <c r="H119" s="76"/>
      <c r="K119" s="65">
        <v>0</v>
      </c>
      <c r="L119" s="75">
        <f t="shared" si="29"/>
        <v>192.8819400195122</v>
      </c>
      <c r="N119" s="62" t="s">
        <v>249</v>
      </c>
      <c r="O119" s="69">
        <v>39</v>
      </c>
      <c r="P119" s="86">
        <v>0</v>
      </c>
      <c r="R119" s="86">
        <v>0</v>
      </c>
      <c r="S119" s="86"/>
      <c r="T119" s="86">
        <v>0</v>
      </c>
      <c r="U119" s="86"/>
      <c r="V119" s="86">
        <v>192.8819400195122</v>
      </c>
      <c r="X119" s="86">
        <f t="shared" si="27"/>
        <v>192.8819400195122</v>
      </c>
      <c r="Z119" s="73"/>
      <c r="AB119" s="90"/>
      <c r="AC119" s="80"/>
      <c r="AD119" s="98"/>
      <c r="AF119" s="75"/>
      <c r="AH119" s="75"/>
      <c r="AJ119" s="75"/>
      <c r="AL119" s="75"/>
      <c r="AN119" s="75"/>
    </row>
    <row r="120" spans="2:40" ht="12.75" x14ac:dyDescent="0.2">
      <c r="B120" s="62">
        <f t="shared" si="28"/>
        <v>68</v>
      </c>
      <c r="D120" s="83" t="s">
        <v>161</v>
      </c>
      <c r="F120" s="75">
        <v>13946.739835347375</v>
      </c>
      <c r="H120" s="75">
        <v>700.84706149023225</v>
      </c>
      <c r="J120" s="19" t="s">
        <v>250</v>
      </c>
      <c r="K120" s="65">
        <v>21</v>
      </c>
      <c r="L120" s="75">
        <f t="shared" si="29"/>
        <v>13245.892773857142</v>
      </c>
      <c r="N120" s="62" t="s">
        <v>251</v>
      </c>
      <c r="O120" s="69">
        <v>33</v>
      </c>
      <c r="P120" s="86">
        <v>10261.28838620118</v>
      </c>
      <c r="R120" s="86">
        <v>2984.6043876559602</v>
      </c>
      <c r="S120" s="86"/>
      <c r="T120" s="86">
        <v>0</v>
      </c>
      <c r="U120" s="86"/>
      <c r="V120" s="86">
        <v>700.84706149023225</v>
      </c>
      <c r="X120" s="86">
        <f t="shared" si="27"/>
        <v>13946.739835347373</v>
      </c>
      <c r="Z120" s="73"/>
      <c r="AB120" s="90"/>
      <c r="AC120" s="80"/>
      <c r="AD120" s="98"/>
      <c r="AF120" s="75"/>
      <c r="AH120" s="75"/>
      <c r="AJ120" s="75"/>
      <c r="AL120" s="75"/>
      <c r="AN120" s="75"/>
    </row>
    <row r="121" spans="2:40" ht="12.75" x14ac:dyDescent="0.2">
      <c r="B121" s="62">
        <f t="shared" si="28"/>
        <v>69</v>
      </c>
      <c r="D121" s="83" t="s">
        <v>162</v>
      </c>
      <c r="F121" s="75"/>
      <c r="H121" s="76"/>
      <c r="J121" s="65"/>
      <c r="K121" s="65">
        <v>0</v>
      </c>
      <c r="L121" s="75"/>
      <c r="N121" s="62"/>
      <c r="O121" s="69">
        <v>0</v>
      </c>
      <c r="P121" s="86">
        <v>0</v>
      </c>
      <c r="R121" s="86">
        <v>0</v>
      </c>
      <c r="S121" s="86"/>
      <c r="T121" s="86">
        <v>0</v>
      </c>
      <c r="U121" s="86"/>
      <c r="V121" s="86">
        <v>0</v>
      </c>
      <c r="X121" s="86"/>
      <c r="Z121" s="73"/>
      <c r="AB121" s="90"/>
      <c r="AC121" s="80"/>
      <c r="AD121" s="98"/>
      <c r="AF121" s="75"/>
      <c r="AH121" s="75"/>
      <c r="AJ121" s="75"/>
      <c r="AL121" s="75"/>
      <c r="AN121" s="75"/>
    </row>
    <row r="122" spans="2:40" ht="12.75" x14ac:dyDescent="0.2">
      <c r="B122" s="62">
        <f t="shared" si="28"/>
        <v>70</v>
      </c>
      <c r="D122" s="83" t="s">
        <v>164</v>
      </c>
      <c r="F122" s="75">
        <v>0</v>
      </c>
      <c r="H122" s="76"/>
      <c r="J122" s="65"/>
      <c r="K122" s="65">
        <v>0</v>
      </c>
      <c r="L122" s="75">
        <f t="shared" si="29"/>
        <v>0</v>
      </c>
      <c r="N122" s="62"/>
      <c r="O122" s="69">
        <v>0</v>
      </c>
      <c r="P122" s="86">
        <v>0</v>
      </c>
      <c r="R122" s="86">
        <v>0</v>
      </c>
      <c r="S122" s="86"/>
      <c r="T122" s="86">
        <v>0</v>
      </c>
      <c r="U122" s="86"/>
      <c r="V122" s="86">
        <v>0</v>
      </c>
      <c r="X122" s="86">
        <f t="shared" si="27"/>
        <v>0</v>
      </c>
      <c r="Z122" s="73"/>
      <c r="AB122" s="90"/>
      <c r="AC122" s="80"/>
      <c r="AD122" s="98"/>
      <c r="AF122" s="75"/>
      <c r="AH122" s="75"/>
      <c r="AJ122" s="75"/>
      <c r="AL122" s="75"/>
      <c r="AN122" s="75"/>
    </row>
    <row r="123" spans="2:40" ht="12.75" x14ac:dyDescent="0.2">
      <c r="D123" s="63" t="s">
        <v>9</v>
      </c>
      <c r="N123" s="62"/>
      <c r="Z123" s="73"/>
      <c r="AB123" s="90"/>
      <c r="AF123" s="75"/>
      <c r="AH123" s="75"/>
      <c r="AJ123" s="75"/>
      <c r="AL123" s="75"/>
      <c r="AN123" s="75"/>
    </row>
    <row r="124" spans="2:40" ht="12.75" x14ac:dyDescent="0.2">
      <c r="B124" s="62">
        <f>B122+1</f>
        <v>71</v>
      </c>
      <c r="D124" s="83" t="s">
        <v>166</v>
      </c>
      <c r="F124" s="75">
        <v>1640.1810497976596</v>
      </c>
      <c r="H124" s="75">
        <v>1640.1810497976596</v>
      </c>
      <c r="J124" s="19" t="s">
        <v>252</v>
      </c>
      <c r="K124" s="65">
        <v>12</v>
      </c>
      <c r="L124" s="75">
        <f t="shared" ref="L124:L131" si="30">F124-H124</f>
        <v>0</v>
      </c>
      <c r="N124" s="62"/>
      <c r="O124" s="69">
        <v>0</v>
      </c>
      <c r="P124" s="86">
        <v>1640.1810497976596</v>
      </c>
      <c r="R124" s="86">
        <v>0</v>
      </c>
      <c r="S124" s="86"/>
      <c r="T124" s="86">
        <v>0</v>
      </c>
      <c r="U124" s="86"/>
      <c r="V124" s="86">
        <v>0</v>
      </c>
      <c r="X124" s="86">
        <f t="shared" si="27"/>
        <v>1640.1810497976596</v>
      </c>
      <c r="Z124" s="73"/>
      <c r="AB124" s="90"/>
      <c r="AC124" s="80"/>
      <c r="AD124" s="98"/>
      <c r="AF124" s="75"/>
      <c r="AH124" s="75"/>
      <c r="AJ124" s="75"/>
      <c r="AL124" s="75"/>
      <c r="AN124" s="75"/>
    </row>
    <row r="125" spans="2:40" ht="12.75" x14ac:dyDescent="0.2">
      <c r="B125" s="62">
        <f t="shared" ref="B125:B131" si="31">B124+1</f>
        <v>72</v>
      </c>
      <c r="D125" s="83" t="s">
        <v>167</v>
      </c>
      <c r="F125" s="75">
        <v>14117.785878445757</v>
      </c>
      <c r="H125" s="76"/>
      <c r="K125" s="65">
        <v>0</v>
      </c>
      <c r="L125" s="75">
        <f t="shared" si="30"/>
        <v>14117.785878445757</v>
      </c>
      <c r="N125" s="62" t="s">
        <v>253</v>
      </c>
      <c r="O125" s="69">
        <v>63</v>
      </c>
      <c r="P125" s="86">
        <v>9482.7879254386644</v>
      </c>
      <c r="R125" s="86">
        <v>4272.3199965731428</v>
      </c>
      <c r="S125" s="86"/>
      <c r="T125" s="86">
        <v>362.67795643394857</v>
      </c>
      <c r="U125" s="86"/>
      <c r="V125" s="86">
        <v>0</v>
      </c>
      <c r="X125" s="86">
        <f t="shared" si="27"/>
        <v>14117.785878445757</v>
      </c>
      <c r="Z125" s="73"/>
      <c r="AB125" s="90"/>
      <c r="AC125" s="80"/>
      <c r="AD125" s="98"/>
      <c r="AF125" s="75"/>
      <c r="AH125" s="75"/>
      <c r="AJ125" s="75"/>
      <c r="AL125" s="75"/>
      <c r="AN125" s="75"/>
    </row>
    <row r="126" spans="2:40" ht="12.75" x14ac:dyDescent="0.2">
      <c r="B126" s="62">
        <f t="shared" si="31"/>
        <v>73</v>
      </c>
      <c r="D126" s="83" t="s">
        <v>169</v>
      </c>
      <c r="F126" s="75">
        <v>1307.4095306239601</v>
      </c>
      <c r="H126" s="76"/>
      <c r="K126" s="65">
        <v>0</v>
      </c>
      <c r="L126" s="75">
        <f t="shared" si="30"/>
        <v>1307.4095306239601</v>
      </c>
      <c r="N126" s="62" t="s">
        <v>237</v>
      </c>
      <c r="O126" s="69">
        <v>24</v>
      </c>
      <c r="P126" s="86">
        <v>653.70476531198005</v>
      </c>
      <c r="R126" s="86">
        <v>602.55386712427594</v>
      </c>
      <c r="S126" s="86"/>
      <c r="T126" s="86">
        <v>51.150898187704144</v>
      </c>
      <c r="U126" s="86"/>
      <c r="V126" s="86">
        <v>0</v>
      </c>
      <c r="X126" s="86">
        <f t="shared" si="27"/>
        <v>1307.4095306239601</v>
      </c>
      <c r="Z126" s="73"/>
      <c r="AB126" s="90"/>
      <c r="AC126" s="80"/>
      <c r="AD126" s="98"/>
      <c r="AF126" s="75"/>
      <c r="AH126" s="75"/>
      <c r="AJ126" s="75"/>
      <c r="AL126" s="75"/>
      <c r="AN126" s="75"/>
    </row>
    <row r="127" spans="2:40" ht="12.75" x14ac:dyDescent="0.2">
      <c r="B127" s="62">
        <f t="shared" si="31"/>
        <v>74</v>
      </c>
      <c r="D127" s="83" t="s">
        <v>170</v>
      </c>
      <c r="F127" s="75">
        <v>1489.5035949216872</v>
      </c>
      <c r="H127" s="76"/>
      <c r="K127" s="65">
        <v>0</v>
      </c>
      <c r="L127" s="75">
        <f t="shared" si="30"/>
        <v>1489.5035949216872</v>
      </c>
      <c r="N127" s="62" t="s">
        <v>236</v>
      </c>
      <c r="O127" s="69">
        <v>27</v>
      </c>
      <c r="P127" s="86">
        <v>1489.5035949216872</v>
      </c>
      <c r="R127" s="86">
        <v>0</v>
      </c>
      <c r="S127" s="86"/>
      <c r="T127" s="86">
        <v>0</v>
      </c>
      <c r="U127" s="86"/>
      <c r="V127" s="86">
        <v>0</v>
      </c>
      <c r="X127" s="86">
        <f t="shared" si="27"/>
        <v>1489.5035949216872</v>
      </c>
      <c r="Z127" s="73"/>
      <c r="AB127" s="90"/>
      <c r="AC127" s="80"/>
      <c r="AD127" s="98"/>
      <c r="AF127" s="75"/>
      <c r="AH127" s="75"/>
      <c r="AJ127" s="75"/>
      <c r="AL127" s="75"/>
      <c r="AN127" s="75"/>
    </row>
    <row r="128" spans="2:40" ht="12.75" x14ac:dyDescent="0.2">
      <c r="B128" s="62">
        <f t="shared" si="31"/>
        <v>75</v>
      </c>
      <c r="D128" s="83" t="s">
        <v>101</v>
      </c>
      <c r="F128" s="75">
        <v>417.64292401249998</v>
      </c>
      <c r="H128" s="76"/>
      <c r="K128" s="65">
        <v>0</v>
      </c>
      <c r="L128" s="75">
        <f t="shared" si="30"/>
        <v>417.64292401249998</v>
      </c>
      <c r="N128" s="62" t="s">
        <v>236</v>
      </c>
      <c r="O128" s="69">
        <v>27</v>
      </c>
      <c r="P128" s="86">
        <v>417.64292401249998</v>
      </c>
      <c r="R128" s="86">
        <v>0</v>
      </c>
      <c r="S128" s="86"/>
      <c r="T128" s="86">
        <v>0</v>
      </c>
      <c r="U128" s="86"/>
      <c r="V128" s="86">
        <v>0</v>
      </c>
      <c r="X128" s="86">
        <f t="shared" si="27"/>
        <v>417.64292401249998</v>
      </c>
      <c r="Z128" s="73"/>
      <c r="AB128" s="90"/>
      <c r="AC128" s="80"/>
      <c r="AD128" s="98"/>
      <c r="AF128" s="75"/>
      <c r="AH128" s="75"/>
      <c r="AJ128" s="75"/>
      <c r="AL128" s="75"/>
      <c r="AN128" s="75"/>
    </row>
    <row r="129" spans="2:40" ht="12.75" x14ac:dyDescent="0.2">
      <c r="B129" s="62">
        <f t="shared" si="31"/>
        <v>76</v>
      </c>
      <c r="D129" s="83" t="s">
        <v>172</v>
      </c>
      <c r="F129" s="75">
        <v>191.86462860127</v>
      </c>
      <c r="H129" s="76"/>
      <c r="K129" s="65">
        <v>0</v>
      </c>
      <c r="L129" s="75">
        <f t="shared" si="30"/>
        <v>191.86462860127</v>
      </c>
      <c r="N129" s="62" t="s">
        <v>236</v>
      </c>
      <c r="O129" s="69">
        <v>27</v>
      </c>
      <c r="P129" s="86">
        <v>191.86462860127</v>
      </c>
      <c r="R129" s="86">
        <v>0</v>
      </c>
      <c r="S129" s="86"/>
      <c r="T129" s="86">
        <v>0</v>
      </c>
      <c r="U129" s="86"/>
      <c r="V129" s="86">
        <v>0</v>
      </c>
      <c r="X129" s="86">
        <f t="shared" si="27"/>
        <v>191.86462860127</v>
      </c>
      <c r="Z129" s="73"/>
      <c r="AB129" s="90"/>
      <c r="AC129" s="80"/>
      <c r="AD129" s="98"/>
      <c r="AF129" s="75"/>
      <c r="AH129" s="75"/>
      <c r="AJ129" s="75"/>
      <c r="AL129" s="75"/>
      <c r="AN129" s="75"/>
    </row>
    <row r="130" spans="2:40" ht="12.75" x14ac:dyDescent="0.2">
      <c r="B130" s="62">
        <f t="shared" si="31"/>
        <v>77</v>
      </c>
      <c r="D130" s="83" t="s">
        <v>173</v>
      </c>
      <c r="F130" s="75">
        <v>4026.3844920256997</v>
      </c>
      <c r="H130" s="76"/>
      <c r="K130" s="65">
        <v>0</v>
      </c>
      <c r="L130" s="75">
        <f t="shared" si="30"/>
        <v>4026.3844920256997</v>
      </c>
      <c r="N130" s="62" t="s">
        <v>237</v>
      </c>
      <c r="O130" s="69">
        <v>24</v>
      </c>
      <c r="P130" s="86">
        <v>2013.1922460128499</v>
      </c>
      <c r="R130" s="86">
        <v>1855.6645713309417</v>
      </c>
      <c r="S130" s="86"/>
      <c r="T130" s="86">
        <v>157.52767468190817</v>
      </c>
      <c r="U130" s="86"/>
      <c r="V130" s="86">
        <v>0</v>
      </c>
      <c r="X130" s="86">
        <f t="shared" si="27"/>
        <v>4026.3844920256997</v>
      </c>
      <c r="Z130" s="73"/>
      <c r="AB130" s="90"/>
      <c r="AC130" s="80"/>
      <c r="AD130" s="98"/>
      <c r="AF130" s="75"/>
      <c r="AH130" s="75"/>
      <c r="AJ130" s="75"/>
      <c r="AL130" s="75"/>
      <c r="AN130" s="75"/>
    </row>
    <row r="131" spans="2:40" ht="12.75" x14ac:dyDescent="0.2">
      <c r="B131" s="62">
        <f t="shared" si="31"/>
        <v>78</v>
      </c>
      <c r="D131" s="83" t="s">
        <v>174</v>
      </c>
      <c r="F131" s="75">
        <v>1816.3293445332881</v>
      </c>
      <c r="H131" s="76"/>
      <c r="K131" s="65">
        <v>0</v>
      </c>
      <c r="L131" s="75">
        <f t="shared" si="30"/>
        <v>1816.3293445332881</v>
      </c>
      <c r="N131" s="62" t="s">
        <v>237</v>
      </c>
      <c r="O131" s="69">
        <v>24</v>
      </c>
      <c r="P131" s="86">
        <v>908.16467226664406</v>
      </c>
      <c r="R131" s="86">
        <v>837.10287012938886</v>
      </c>
      <c r="S131" s="86"/>
      <c r="T131" s="86">
        <v>71.061802137255256</v>
      </c>
      <c r="U131" s="86"/>
      <c r="V131" s="86">
        <v>0</v>
      </c>
      <c r="X131" s="86">
        <f t="shared" si="27"/>
        <v>1816.3293445332881</v>
      </c>
      <c r="Z131" s="73"/>
      <c r="AB131" s="90"/>
      <c r="AC131" s="80"/>
      <c r="AD131" s="98"/>
      <c r="AF131" s="75"/>
      <c r="AH131" s="75"/>
      <c r="AJ131" s="75"/>
      <c r="AL131" s="75"/>
      <c r="AN131" s="75"/>
    </row>
    <row r="132" spans="2:40" ht="12.75" x14ac:dyDescent="0.2">
      <c r="D132" s="63" t="s">
        <v>10</v>
      </c>
      <c r="N132" s="62"/>
      <c r="Z132" s="73"/>
      <c r="AF132" s="75"/>
      <c r="AH132" s="75"/>
      <c r="AJ132" s="75"/>
      <c r="AL132" s="75"/>
      <c r="AN132" s="75"/>
    </row>
    <row r="133" spans="2:40" ht="12.75" x14ac:dyDescent="0.2">
      <c r="B133" s="62">
        <f>B131+1</f>
        <v>79</v>
      </c>
      <c r="D133" s="63" t="s">
        <v>254</v>
      </c>
      <c r="F133" s="75">
        <v>0</v>
      </c>
      <c r="K133" s="65">
        <v>0</v>
      </c>
      <c r="L133" s="75">
        <f t="shared" ref="L133:L136" si="32">F133-H133</f>
        <v>0</v>
      </c>
      <c r="N133" s="62"/>
      <c r="O133" s="69">
        <v>0</v>
      </c>
      <c r="P133" s="86">
        <v>0</v>
      </c>
      <c r="R133" s="86">
        <v>0</v>
      </c>
      <c r="S133" s="86"/>
      <c r="T133" s="86">
        <v>0</v>
      </c>
      <c r="U133" s="86"/>
      <c r="V133" s="86">
        <v>0</v>
      </c>
      <c r="X133" s="86">
        <f t="shared" ref="X133:X136" si="33">P133+R133+T133+V133</f>
        <v>0</v>
      </c>
      <c r="Z133" s="73"/>
      <c r="AB133" s="90"/>
      <c r="AC133" s="80"/>
      <c r="AD133" s="98"/>
      <c r="AF133" s="75"/>
      <c r="AH133" s="75"/>
      <c r="AJ133" s="75"/>
      <c r="AL133" s="75"/>
      <c r="AN133" s="75"/>
    </row>
    <row r="134" spans="2:40" ht="12.75" x14ac:dyDescent="0.2">
      <c r="B134" s="62">
        <f>B133+1</f>
        <v>80</v>
      </c>
      <c r="D134" s="83" t="s">
        <v>176</v>
      </c>
      <c r="F134" s="75">
        <v>0</v>
      </c>
      <c r="H134" s="76"/>
      <c r="K134" s="65">
        <v>0</v>
      </c>
      <c r="L134" s="75">
        <f t="shared" si="32"/>
        <v>0</v>
      </c>
      <c r="N134" s="62"/>
      <c r="O134" s="69">
        <v>0</v>
      </c>
      <c r="P134" s="86">
        <v>0</v>
      </c>
      <c r="R134" s="86">
        <v>0</v>
      </c>
      <c r="S134" s="86"/>
      <c r="T134" s="86">
        <v>0</v>
      </c>
      <c r="U134" s="86"/>
      <c r="V134" s="86">
        <v>0</v>
      </c>
      <c r="X134" s="86">
        <f t="shared" si="33"/>
        <v>0</v>
      </c>
      <c r="Z134" s="73"/>
      <c r="AB134" s="90"/>
      <c r="AC134" s="80"/>
      <c r="AD134" s="98"/>
      <c r="AF134" s="75"/>
      <c r="AH134" s="75"/>
      <c r="AJ134" s="75"/>
      <c r="AL134" s="75"/>
      <c r="AN134" s="75"/>
    </row>
    <row r="135" spans="2:40" ht="12.75" x14ac:dyDescent="0.2">
      <c r="B135" s="62">
        <f t="shared" ref="B135:B136" si="34">B134+1</f>
        <v>81</v>
      </c>
      <c r="D135" s="83" t="s">
        <v>170</v>
      </c>
      <c r="F135" s="75">
        <v>0</v>
      </c>
      <c r="H135" s="76"/>
      <c r="K135" s="65">
        <v>0</v>
      </c>
      <c r="L135" s="75">
        <f t="shared" si="32"/>
        <v>0</v>
      </c>
      <c r="N135" s="62"/>
      <c r="O135" s="69">
        <v>0</v>
      </c>
      <c r="P135" s="86">
        <v>0</v>
      </c>
      <c r="R135" s="86">
        <v>0</v>
      </c>
      <c r="S135" s="86"/>
      <c r="T135" s="86">
        <v>0</v>
      </c>
      <c r="U135" s="86"/>
      <c r="V135" s="86">
        <v>0</v>
      </c>
      <c r="X135" s="86">
        <f t="shared" si="33"/>
        <v>0</v>
      </c>
      <c r="Z135" s="73"/>
      <c r="AB135" s="90"/>
      <c r="AC135" s="80"/>
      <c r="AD135" s="98"/>
      <c r="AF135" s="75"/>
      <c r="AH135" s="75"/>
      <c r="AJ135" s="75"/>
      <c r="AL135" s="75"/>
      <c r="AN135" s="75"/>
    </row>
    <row r="136" spans="2:40" ht="12.75" x14ac:dyDescent="0.2">
      <c r="B136" s="62">
        <f t="shared" si="34"/>
        <v>82</v>
      </c>
      <c r="D136" s="83" t="s">
        <v>101</v>
      </c>
      <c r="F136" s="75">
        <v>0</v>
      </c>
      <c r="H136" s="76"/>
      <c r="K136" s="65">
        <v>0</v>
      </c>
      <c r="L136" s="75">
        <f t="shared" si="32"/>
        <v>0</v>
      </c>
      <c r="N136" s="62"/>
      <c r="O136" s="69">
        <v>0</v>
      </c>
      <c r="P136" s="86">
        <v>0</v>
      </c>
      <c r="R136" s="86">
        <v>0</v>
      </c>
      <c r="S136" s="86"/>
      <c r="T136" s="86">
        <v>0</v>
      </c>
      <c r="U136" s="86"/>
      <c r="V136" s="86">
        <v>0</v>
      </c>
      <c r="X136" s="86">
        <f t="shared" si="33"/>
        <v>0</v>
      </c>
      <c r="Z136" s="73"/>
      <c r="AB136" s="90"/>
      <c r="AC136" s="80"/>
      <c r="AD136" s="98"/>
      <c r="AF136" s="75"/>
      <c r="AH136" s="75"/>
      <c r="AJ136" s="75"/>
      <c r="AL136" s="75"/>
      <c r="AN136" s="75"/>
    </row>
    <row r="137" spans="2:40" ht="12.75" x14ac:dyDescent="0.2">
      <c r="D137" s="63" t="s">
        <v>11</v>
      </c>
      <c r="N137" s="62"/>
      <c r="Z137" s="73"/>
      <c r="AB137" s="90"/>
      <c r="AD137" s="98"/>
      <c r="AF137" s="75"/>
      <c r="AH137" s="75"/>
      <c r="AJ137" s="75"/>
      <c r="AL137" s="75"/>
      <c r="AN137" s="75"/>
    </row>
    <row r="138" spans="2:40" ht="12.75" x14ac:dyDescent="0.2">
      <c r="B138" s="62">
        <f>B136+1</f>
        <v>83</v>
      </c>
      <c r="D138" s="63" t="s">
        <v>254</v>
      </c>
      <c r="F138" s="75">
        <v>0</v>
      </c>
      <c r="K138" s="65">
        <v>0</v>
      </c>
      <c r="L138" s="75">
        <f t="shared" ref="L138:L143" si="35">F138-H138</f>
        <v>0</v>
      </c>
      <c r="N138" s="62"/>
      <c r="O138" s="69">
        <v>0</v>
      </c>
      <c r="P138" s="86">
        <v>0</v>
      </c>
      <c r="R138" s="86">
        <v>0</v>
      </c>
      <c r="S138" s="86"/>
      <c r="T138" s="86">
        <v>0</v>
      </c>
      <c r="U138" s="86"/>
      <c r="V138" s="86">
        <v>0</v>
      </c>
      <c r="X138" s="86">
        <f t="shared" ref="X138:X143" si="36">P138+R138+T138+V138</f>
        <v>0</v>
      </c>
      <c r="Z138" s="73"/>
      <c r="AB138" s="90"/>
      <c r="AC138" s="80"/>
      <c r="AD138" s="98"/>
      <c r="AF138" s="75"/>
      <c r="AH138" s="75"/>
      <c r="AJ138" s="75"/>
      <c r="AL138" s="75"/>
      <c r="AN138" s="75"/>
    </row>
    <row r="139" spans="2:40" ht="12.75" x14ac:dyDescent="0.2">
      <c r="B139" s="62">
        <f>B138+1</f>
        <v>84</v>
      </c>
      <c r="D139" s="83" t="s">
        <v>177</v>
      </c>
      <c r="F139" s="75">
        <v>0</v>
      </c>
      <c r="H139" s="76"/>
      <c r="K139" s="65">
        <v>0</v>
      </c>
      <c r="L139" s="75">
        <f t="shared" si="35"/>
        <v>0</v>
      </c>
      <c r="N139" s="62"/>
      <c r="O139" s="69">
        <v>0</v>
      </c>
      <c r="P139" s="86">
        <v>0</v>
      </c>
      <c r="R139" s="86">
        <v>0</v>
      </c>
      <c r="S139" s="86"/>
      <c r="T139" s="86">
        <v>0</v>
      </c>
      <c r="U139" s="86"/>
      <c r="V139" s="86">
        <v>0</v>
      </c>
      <c r="X139" s="86">
        <f t="shared" si="36"/>
        <v>0</v>
      </c>
      <c r="Z139" s="73"/>
      <c r="AB139" s="90"/>
      <c r="AC139" s="80"/>
      <c r="AD139" s="98"/>
      <c r="AF139" s="75"/>
      <c r="AH139" s="75"/>
      <c r="AJ139" s="75"/>
      <c r="AL139" s="75"/>
      <c r="AN139" s="75"/>
    </row>
    <row r="140" spans="2:40" ht="12.75" x14ac:dyDescent="0.2">
      <c r="B140" s="62">
        <f t="shared" ref="B140:B143" si="37">B139+1</f>
        <v>85</v>
      </c>
      <c r="D140" s="83" t="s">
        <v>178</v>
      </c>
      <c r="F140" s="75">
        <v>0</v>
      </c>
      <c r="H140" s="76"/>
      <c r="K140" s="65">
        <v>0</v>
      </c>
      <c r="L140" s="75">
        <f t="shared" si="35"/>
        <v>0</v>
      </c>
      <c r="N140" s="62"/>
      <c r="O140" s="69">
        <v>0</v>
      </c>
      <c r="P140" s="86">
        <v>0</v>
      </c>
      <c r="R140" s="86">
        <v>0</v>
      </c>
      <c r="S140" s="86"/>
      <c r="T140" s="86">
        <v>0</v>
      </c>
      <c r="U140" s="86"/>
      <c r="V140" s="86">
        <v>0</v>
      </c>
      <c r="X140" s="86">
        <f t="shared" si="36"/>
        <v>0</v>
      </c>
      <c r="Z140" s="73"/>
      <c r="AB140" s="90"/>
      <c r="AC140" s="80"/>
      <c r="AD140" s="98"/>
      <c r="AF140" s="75"/>
      <c r="AH140" s="75"/>
      <c r="AJ140" s="75"/>
      <c r="AL140" s="75"/>
      <c r="AN140" s="75"/>
    </row>
    <row r="141" spans="2:40" ht="12.75" x14ac:dyDescent="0.2">
      <c r="B141" s="62">
        <f t="shared" si="37"/>
        <v>86</v>
      </c>
      <c r="D141" s="83" t="s">
        <v>179</v>
      </c>
      <c r="F141" s="75">
        <v>0</v>
      </c>
      <c r="H141" s="76"/>
      <c r="K141" s="65">
        <v>0</v>
      </c>
      <c r="L141" s="75">
        <f t="shared" si="35"/>
        <v>0</v>
      </c>
      <c r="N141" s="62"/>
      <c r="O141" s="69">
        <v>0</v>
      </c>
      <c r="P141" s="86">
        <v>0</v>
      </c>
      <c r="R141" s="86">
        <v>0</v>
      </c>
      <c r="S141" s="86"/>
      <c r="T141" s="86">
        <v>0</v>
      </c>
      <c r="U141" s="86"/>
      <c r="V141" s="86">
        <v>0</v>
      </c>
      <c r="X141" s="86">
        <f t="shared" si="36"/>
        <v>0</v>
      </c>
      <c r="Z141" s="73"/>
      <c r="AB141" s="90"/>
      <c r="AC141" s="80"/>
      <c r="AD141" s="98"/>
      <c r="AF141" s="75"/>
      <c r="AH141" s="75"/>
      <c r="AJ141" s="75"/>
      <c r="AL141" s="75"/>
      <c r="AN141" s="75"/>
    </row>
    <row r="142" spans="2:40" ht="12.75" x14ac:dyDescent="0.2">
      <c r="B142" s="62">
        <f t="shared" si="37"/>
        <v>87</v>
      </c>
      <c r="D142" s="83" t="s">
        <v>101</v>
      </c>
      <c r="F142" s="75">
        <v>0</v>
      </c>
      <c r="H142" s="76"/>
      <c r="K142" s="65">
        <v>0</v>
      </c>
      <c r="L142" s="75">
        <f t="shared" si="35"/>
        <v>0</v>
      </c>
      <c r="N142" s="62"/>
      <c r="O142" s="69">
        <v>0</v>
      </c>
      <c r="P142" s="86">
        <v>0</v>
      </c>
      <c r="R142" s="86">
        <v>0</v>
      </c>
      <c r="S142" s="86"/>
      <c r="T142" s="86">
        <v>0</v>
      </c>
      <c r="U142" s="86"/>
      <c r="V142" s="86">
        <v>0</v>
      </c>
      <c r="X142" s="86">
        <f t="shared" si="36"/>
        <v>0</v>
      </c>
      <c r="Z142" s="73"/>
      <c r="AB142" s="90"/>
      <c r="AC142" s="80"/>
      <c r="AD142" s="98"/>
      <c r="AF142" s="75"/>
      <c r="AH142" s="75"/>
      <c r="AJ142" s="75"/>
      <c r="AL142" s="75"/>
      <c r="AN142" s="75"/>
    </row>
    <row r="143" spans="2:40" ht="12.75" x14ac:dyDescent="0.2">
      <c r="B143" s="62">
        <f t="shared" si="37"/>
        <v>88</v>
      </c>
      <c r="D143" s="83" t="s">
        <v>180</v>
      </c>
      <c r="F143" s="75">
        <v>0</v>
      </c>
      <c r="H143" s="76"/>
      <c r="K143" s="65">
        <v>0</v>
      </c>
      <c r="L143" s="75">
        <f t="shared" si="35"/>
        <v>0</v>
      </c>
      <c r="N143" s="62"/>
      <c r="O143" s="69">
        <v>0</v>
      </c>
      <c r="P143" s="86">
        <v>0</v>
      </c>
      <c r="R143" s="86">
        <v>0</v>
      </c>
      <c r="S143" s="86"/>
      <c r="T143" s="86">
        <v>0</v>
      </c>
      <c r="U143" s="86"/>
      <c r="V143" s="86">
        <v>0</v>
      </c>
      <c r="X143" s="86">
        <f t="shared" si="36"/>
        <v>0</v>
      </c>
      <c r="Z143" s="73"/>
      <c r="AB143" s="90"/>
      <c r="AC143" s="80"/>
      <c r="AD143" s="98"/>
      <c r="AF143" s="75"/>
      <c r="AH143" s="75"/>
      <c r="AJ143" s="75"/>
      <c r="AL143" s="75"/>
      <c r="AN143" s="75"/>
    </row>
    <row r="144" spans="2:40" ht="12.75" x14ac:dyDescent="0.2">
      <c r="D144" s="63" t="s">
        <v>27</v>
      </c>
      <c r="K144" s="65"/>
      <c r="N144" s="62"/>
      <c r="Z144" s="73"/>
      <c r="AB144" s="90"/>
      <c r="AF144" s="75"/>
      <c r="AH144" s="75"/>
      <c r="AJ144" s="75"/>
      <c r="AL144" s="75"/>
      <c r="AN144" s="75"/>
    </row>
    <row r="145" spans="2:40" ht="12.75" x14ac:dyDescent="0.2">
      <c r="B145" s="62">
        <f>B143+1</f>
        <v>89</v>
      </c>
      <c r="D145" s="83" t="s">
        <v>181</v>
      </c>
      <c r="F145" s="75">
        <v>7271.6222767735126</v>
      </c>
      <c r="H145" s="76"/>
      <c r="K145" s="65">
        <v>0</v>
      </c>
      <c r="L145" s="75">
        <f t="shared" ref="L145" si="38">F145-H145</f>
        <v>7271.6222767735126</v>
      </c>
      <c r="N145" s="26" t="s">
        <v>244</v>
      </c>
      <c r="O145" s="69">
        <v>51</v>
      </c>
      <c r="P145" s="86">
        <v>5527.431389630101</v>
      </c>
      <c r="R145" s="86">
        <v>1607.711951663088</v>
      </c>
      <c r="S145" s="86"/>
      <c r="T145" s="86">
        <v>136.47893548032394</v>
      </c>
      <c r="U145" s="86"/>
      <c r="V145" s="86">
        <v>0</v>
      </c>
      <c r="X145" s="86">
        <f t="shared" ref="X145" si="39">P145+R145+T145+V145</f>
        <v>7271.6222767735135</v>
      </c>
      <c r="Z145" s="73"/>
      <c r="AB145" s="90"/>
      <c r="AC145" s="80"/>
      <c r="AD145" s="98"/>
      <c r="AF145" s="75"/>
      <c r="AH145" s="75"/>
      <c r="AJ145" s="75"/>
      <c r="AL145" s="75"/>
      <c r="AN145" s="75"/>
    </row>
    <row r="146" spans="2:40" ht="12.75" x14ac:dyDescent="0.2">
      <c r="D146" s="63" t="s">
        <v>28</v>
      </c>
      <c r="N146" s="62"/>
      <c r="Z146" s="73"/>
      <c r="AB146" s="90"/>
      <c r="AF146" s="75"/>
      <c r="AH146" s="75"/>
      <c r="AJ146" s="75"/>
      <c r="AL146" s="75"/>
      <c r="AN146" s="75"/>
    </row>
    <row r="147" spans="2:40" ht="12.75" x14ac:dyDescent="0.2">
      <c r="B147" s="62">
        <f>B145+1</f>
        <v>90</v>
      </c>
      <c r="D147" s="83" t="s">
        <v>184</v>
      </c>
      <c r="F147" s="75">
        <v>0</v>
      </c>
      <c r="H147" s="76"/>
      <c r="K147" s="65">
        <v>0</v>
      </c>
      <c r="L147" s="75">
        <f t="shared" ref="L147:L149" si="40">F147-H147</f>
        <v>0</v>
      </c>
      <c r="N147" s="62"/>
      <c r="O147" s="69">
        <v>0</v>
      </c>
      <c r="P147" s="86">
        <v>0</v>
      </c>
      <c r="R147" s="86">
        <v>0</v>
      </c>
      <c r="S147" s="86"/>
      <c r="T147" s="86">
        <v>0</v>
      </c>
      <c r="U147" s="86"/>
      <c r="V147" s="86">
        <v>0</v>
      </c>
      <c r="X147" s="86">
        <f t="shared" ref="X147:X149" si="41">P147+R147+T147+V147</f>
        <v>0</v>
      </c>
      <c r="Z147" s="73"/>
      <c r="AB147" s="90"/>
      <c r="AC147" s="80"/>
      <c r="AD147" s="98"/>
      <c r="AF147" s="75"/>
      <c r="AH147" s="75"/>
      <c r="AJ147" s="75"/>
      <c r="AL147" s="75"/>
      <c r="AN147" s="75"/>
    </row>
    <row r="148" spans="2:40" ht="12.75" x14ac:dyDescent="0.2">
      <c r="B148" s="62">
        <f>B147+1</f>
        <v>91</v>
      </c>
      <c r="D148" s="83" t="s">
        <v>185</v>
      </c>
      <c r="F148" s="75">
        <v>0</v>
      </c>
      <c r="H148" s="76"/>
      <c r="K148" s="65">
        <v>0</v>
      </c>
      <c r="L148" s="75">
        <f t="shared" si="40"/>
        <v>0</v>
      </c>
      <c r="N148" s="62"/>
      <c r="O148" s="69">
        <v>0</v>
      </c>
      <c r="P148" s="86">
        <v>0</v>
      </c>
      <c r="R148" s="86">
        <v>0</v>
      </c>
      <c r="S148" s="86"/>
      <c r="T148" s="86">
        <v>0</v>
      </c>
      <c r="U148" s="86"/>
      <c r="V148" s="86">
        <v>0</v>
      </c>
      <c r="X148" s="86">
        <f t="shared" si="41"/>
        <v>0</v>
      </c>
      <c r="Z148" s="73"/>
      <c r="AB148" s="90"/>
      <c r="AC148" s="80"/>
      <c r="AD148" s="98"/>
      <c r="AF148" s="75"/>
      <c r="AH148" s="75"/>
      <c r="AJ148" s="75"/>
      <c r="AL148" s="75"/>
      <c r="AN148" s="75"/>
    </row>
    <row r="149" spans="2:40" ht="12.75" x14ac:dyDescent="0.2">
      <c r="B149" s="62">
        <f t="shared" ref="B149" si="42">B148+1</f>
        <v>92</v>
      </c>
      <c r="D149" s="83" t="s">
        <v>186</v>
      </c>
      <c r="F149" s="75">
        <v>0</v>
      </c>
      <c r="H149" s="76"/>
      <c r="K149" s="65">
        <v>0</v>
      </c>
      <c r="L149" s="75">
        <f t="shared" si="40"/>
        <v>0</v>
      </c>
      <c r="N149" s="62"/>
      <c r="O149" s="69">
        <v>0</v>
      </c>
      <c r="P149" s="86">
        <v>0</v>
      </c>
      <c r="R149" s="86">
        <v>0</v>
      </c>
      <c r="S149" s="86"/>
      <c r="T149" s="86">
        <v>0</v>
      </c>
      <c r="U149" s="86"/>
      <c r="V149" s="86">
        <v>0</v>
      </c>
      <c r="X149" s="86">
        <f t="shared" si="41"/>
        <v>0</v>
      </c>
      <c r="Z149" s="73"/>
      <c r="AB149" s="90"/>
      <c r="AC149" s="80"/>
      <c r="AD149" s="98"/>
      <c r="AF149" s="75"/>
      <c r="AH149" s="75"/>
      <c r="AJ149" s="75"/>
      <c r="AL149" s="75"/>
      <c r="AN149" s="75"/>
    </row>
    <row r="150" spans="2:40" ht="12.75" x14ac:dyDescent="0.2">
      <c r="D150" s="63" t="s">
        <v>29</v>
      </c>
      <c r="N150" s="62"/>
      <c r="Z150" s="73"/>
      <c r="AB150" s="90"/>
      <c r="AF150" s="75"/>
      <c r="AH150" s="75"/>
      <c r="AJ150" s="75"/>
      <c r="AL150" s="75"/>
      <c r="AN150" s="75"/>
    </row>
    <row r="151" spans="2:40" ht="12.75" x14ac:dyDescent="0.2">
      <c r="B151" s="62">
        <f>B149+1</f>
        <v>93</v>
      </c>
      <c r="D151" s="83" t="s">
        <v>167</v>
      </c>
      <c r="F151" s="75">
        <v>0</v>
      </c>
      <c r="H151" s="76"/>
      <c r="K151" s="65">
        <v>0</v>
      </c>
      <c r="L151" s="75">
        <f t="shared" ref="L151:L160" si="43">F151-H151</f>
        <v>0</v>
      </c>
      <c r="N151" s="62"/>
      <c r="O151" s="69">
        <v>0</v>
      </c>
      <c r="P151" s="86">
        <v>0</v>
      </c>
      <c r="R151" s="86">
        <v>0</v>
      </c>
      <c r="S151" s="86"/>
      <c r="T151" s="86">
        <v>0</v>
      </c>
      <c r="U151" s="86"/>
      <c r="V151" s="86">
        <v>0</v>
      </c>
      <c r="X151" s="86">
        <f t="shared" ref="X151:X157" si="44">P151+R151+T151+V151</f>
        <v>0</v>
      </c>
      <c r="Z151" s="73"/>
      <c r="AB151" s="90"/>
      <c r="AC151" s="80"/>
      <c r="AD151" s="98"/>
      <c r="AF151" s="75"/>
      <c r="AH151" s="75"/>
      <c r="AJ151" s="75"/>
      <c r="AL151" s="75"/>
      <c r="AN151" s="75"/>
    </row>
    <row r="152" spans="2:40" ht="12.75" x14ac:dyDescent="0.2">
      <c r="B152" s="62">
        <f>B151+1</f>
        <v>94</v>
      </c>
      <c r="D152" s="83" t="s">
        <v>188</v>
      </c>
      <c r="F152" s="75">
        <v>0</v>
      </c>
      <c r="H152" s="76"/>
      <c r="K152" s="65">
        <v>0</v>
      </c>
      <c r="L152" s="75">
        <f t="shared" si="43"/>
        <v>0</v>
      </c>
      <c r="N152" s="62"/>
      <c r="O152" s="69">
        <v>0</v>
      </c>
      <c r="P152" s="86">
        <v>0</v>
      </c>
      <c r="R152" s="86">
        <v>0</v>
      </c>
      <c r="S152" s="86"/>
      <c r="T152" s="86">
        <v>0</v>
      </c>
      <c r="U152" s="86"/>
      <c r="V152" s="86">
        <v>0</v>
      </c>
      <c r="X152" s="86">
        <f t="shared" si="44"/>
        <v>0</v>
      </c>
      <c r="Z152" s="73"/>
      <c r="AB152" s="90"/>
      <c r="AC152" s="80"/>
      <c r="AD152" s="98"/>
      <c r="AF152" s="75"/>
      <c r="AH152" s="75"/>
      <c r="AJ152" s="75"/>
      <c r="AL152" s="75"/>
      <c r="AN152" s="75"/>
    </row>
    <row r="153" spans="2:40" ht="12.75" x14ac:dyDescent="0.2">
      <c r="B153" s="62">
        <f>B152+1</f>
        <v>95</v>
      </c>
      <c r="D153" s="83" t="s">
        <v>189</v>
      </c>
      <c r="F153" s="75">
        <v>0</v>
      </c>
      <c r="H153" s="76"/>
      <c r="K153" s="65">
        <v>0</v>
      </c>
      <c r="L153" s="75">
        <f t="shared" si="43"/>
        <v>0</v>
      </c>
      <c r="N153" s="62"/>
      <c r="O153" s="69">
        <v>0</v>
      </c>
      <c r="P153" s="86">
        <v>0</v>
      </c>
      <c r="R153" s="86">
        <v>0</v>
      </c>
      <c r="S153" s="86"/>
      <c r="T153" s="86">
        <v>0</v>
      </c>
      <c r="U153" s="86"/>
      <c r="V153" s="86">
        <v>0</v>
      </c>
      <c r="X153" s="86">
        <f t="shared" si="44"/>
        <v>0</v>
      </c>
      <c r="Z153" s="73"/>
      <c r="AB153" s="90"/>
      <c r="AC153" s="80"/>
      <c r="AD153" s="98"/>
      <c r="AF153" s="75"/>
      <c r="AH153" s="75"/>
      <c r="AJ153" s="75"/>
      <c r="AL153" s="75"/>
      <c r="AN153" s="75"/>
    </row>
    <row r="154" spans="2:40" ht="12.75" x14ac:dyDescent="0.2">
      <c r="B154" s="62">
        <f t="shared" ref="B154:B157" si="45">B153+1</f>
        <v>96</v>
      </c>
      <c r="D154" s="83" t="s">
        <v>190</v>
      </c>
      <c r="F154" s="75">
        <v>0</v>
      </c>
      <c r="H154" s="76"/>
      <c r="K154" s="65">
        <v>0</v>
      </c>
      <c r="L154" s="75">
        <f t="shared" si="43"/>
        <v>0</v>
      </c>
      <c r="N154" s="62"/>
      <c r="O154" s="69">
        <v>0</v>
      </c>
      <c r="P154" s="86">
        <v>0</v>
      </c>
      <c r="R154" s="86">
        <v>0</v>
      </c>
      <c r="S154" s="86"/>
      <c r="T154" s="86">
        <v>0</v>
      </c>
      <c r="U154" s="86"/>
      <c r="V154" s="86">
        <v>0</v>
      </c>
      <c r="X154" s="86">
        <f t="shared" si="44"/>
        <v>0</v>
      </c>
      <c r="Z154" s="73"/>
      <c r="AB154" s="90"/>
      <c r="AC154" s="80"/>
      <c r="AD154" s="98"/>
      <c r="AF154" s="75"/>
      <c r="AH154" s="75"/>
      <c r="AJ154" s="75"/>
      <c r="AL154" s="75"/>
      <c r="AN154" s="75"/>
    </row>
    <row r="155" spans="2:40" ht="12.75" x14ac:dyDescent="0.2">
      <c r="B155" s="62">
        <f t="shared" si="45"/>
        <v>97</v>
      </c>
      <c r="D155" s="83" t="s">
        <v>191</v>
      </c>
      <c r="F155" s="75">
        <v>0</v>
      </c>
      <c r="H155" s="76"/>
      <c r="K155" s="65">
        <v>0</v>
      </c>
      <c r="L155" s="75">
        <f t="shared" si="43"/>
        <v>0</v>
      </c>
      <c r="N155" s="62"/>
      <c r="O155" s="69">
        <v>0</v>
      </c>
      <c r="P155" s="86">
        <v>0</v>
      </c>
      <c r="R155" s="86">
        <v>0</v>
      </c>
      <c r="S155" s="86"/>
      <c r="T155" s="86">
        <v>0</v>
      </c>
      <c r="U155" s="86"/>
      <c r="V155" s="86">
        <v>0</v>
      </c>
      <c r="X155" s="86">
        <f t="shared" si="44"/>
        <v>0</v>
      </c>
      <c r="Z155" s="73"/>
      <c r="AB155" s="90"/>
      <c r="AC155" s="80"/>
      <c r="AD155" s="98"/>
      <c r="AF155" s="75"/>
      <c r="AH155" s="75"/>
      <c r="AJ155" s="75"/>
      <c r="AL155" s="75"/>
      <c r="AN155" s="75"/>
    </row>
    <row r="156" spans="2:40" ht="12.75" x14ac:dyDescent="0.2">
      <c r="B156" s="62">
        <f t="shared" si="45"/>
        <v>98</v>
      </c>
      <c r="D156" s="83" t="s">
        <v>192</v>
      </c>
      <c r="F156" s="75">
        <v>0</v>
      </c>
      <c r="H156" s="76"/>
      <c r="K156" s="65">
        <v>0</v>
      </c>
      <c r="L156" s="75">
        <f t="shared" si="43"/>
        <v>0</v>
      </c>
      <c r="N156" s="62"/>
      <c r="O156" s="69">
        <v>0</v>
      </c>
      <c r="P156" s="86">
        <v>0</v>
      </c>
      <c r="R156" s="86">
        <v>0</v>
      </c>
      <c r="S156" s="86"/>
      <c r="T156" s="86">
        <v>0</v>
      </c>
      <c r="U156" s="86"/>
      <c r="V156" s="86">
        <v>0</v>
      </c>
      <c r="X156" s="86">
        <f t="shared" si="44"/>
        <v>0</v>
      </c>
      <c r="Z156" s="73"/>
      <c r="AB156" s="90"/>
      <c r="AC156" s="80"/>
      <c r="AD156" s="98"/>
      <c r="AF156" s="75"/>
      <c r="AH156" s="75"/>
      <c r="AJ156" s="75"/>
      <c r="AL156" s="75"/>
      <c r="AN156" s="75"/>
    </row>
    <row r="157" spans="2:40" ht="12.75" x14ac:dyDescent="0.2">
      <c r="B157" s="62">
        <f t="shared" si="45"/>
        <v>99</v>
      </c>
      <c r="D157" s="83" t="s">
        <v>193</v>
      </c>
      <c r="F157" s="75">
        <v>0</v>
      </c>
      <c r="H157" s="76"/>
      <c r="K157" s="65">
        <v>0</v>
      </c>
      <c r="L157" s="75">
        <f t="shared" si="43"/>
        <v>0</v>
      </c>
      <c r="N157" s="62"/>
      <c r="O157" s="69">
        <v>0</v>
      </c>
      <c r="P157" s="86">
        <v>0</v>
      </c>
      <c r="R157" s="86">
        <v>0</v>
      </c>
      <c r="S157" s="86"/>
      <c r="T157" s="86">
        <v>0</v>
      </c>
      <c r="U157" s="86"/>
      <c r="V157" s="86">
        <v>0</v>
      </c>
      <c r="X157" s="86">
        <f t="shared" si="44"/>
        <v>0</v>
      </c>
      <c r="Z157" s="73"/>
      <c r="AB157" s="90"/>
      <c r="AC157" s="80"/>
      <c r="AD157" s="98"/>
      <c r="AF157" s="75"/>
      <c r="AH157" s="75"/>
      <c r="AJ157" s="75"/>
      <c r="AL157" s="75"/>
      <c r="AN157" s="75"/>
    </row>
    <row r="158" spans="2:40" ht="12.75" x14ac:dyDescent="0.2">
      <c r="D158" s="63" t="s">
        <v>30</v>
      </c>
      <c r="N158" s="62"/>
      <c r="P158" s="86"/>
      <c r="R158" s="86"/>
      <c r="S158" s="86"/>
      <c r="T158" s="86"/>
      <c r="U158" s="86"/>
      <c r="V158" s="86"/>
      <c r="X158" s="86"/>
      <c r="Z158" s="73"/>
      <c r="AB158" s="90"/>
      <c r="AF158" s="75"/>
      <c r="AH158" s="75"/>
      <c r="AJ158" s="75"/>
      <c r="AL158" s="75"/>
      <c r="AN158" s="75"/>
    </row>
    <row r="159" spans="2:40" ht="12.75" x14ac:dyDescent="0.2">
      <c r="B159" s="62">
        <f>B157+1</f>
        <v>100</v>
      </c>
      <c r="D159" s="83" t="s">
        <v>31</v>
      </c>
      <c r="F159" s="75">
        <v>10406.168494020047</v>
      </c>
      <c r="H159" s="76"/>
      <c r="K159" s="65">
        <v>0</v>
      </c>
      <c r="L159" s="75">
        <f t="shared" si="43"/>
        <v>10406.168494020047</v>
      </c>
      <c r="N159" s="62" t="s">
        <v>255</v>
      </c>
      <c r="O159" s="69">
        <v>48</v>
      </c>
      <c r="P159" s="86">
        <v>7367.8795497629953</v>
      </c>
      <c r="R159" s="86">
        <v>2800.549804664955</v>
      </c>
      <c r="S159" s="86"/>
      <c r="T159" s="86">
        <v>237.73913959208994</v>
      </c>
      <c r="U159" s="86"/>
      <c r="V159" s="86">
        <v>0</v>
      </c>
      <c r="X159" s="86">
        <f t="shared" ref="X159:X160" si="46">P159+R159+T159+V159</f>
        <v>10406.168494020039</v>
      </c>
      <c r="Z159" s="73"/>
      <c r="AB159" s="90"/>
      <c r="AC159" s="80"/>
      <c r="AD159" s="98"/>
      <c r="AF159" s="75"/>
      <c r="AH159" s="75"/>
      <c r="AJ159" s="75"/>
      <c r="AL159" s="75"/>
      <c r="AN159" s="75"/>
    </row>
    <row r="160" spans="2:40" ht="12.75" x14ac:dyDescent="0.2">
      <c r="B160" s="62">
        <f>B159+1</f>
        <v>101</v>
      </c>
      <c r="D160" s="83" t="s">
        <v>32</v>
      </c>
      <c r="F160" s="75">
        <v>13722.899779797011</v>
      </c>
      <c r="H160" s="80"/>
      <c r="K160" s="65">
        <v>0</v>
      </c>
      <c r="L160" s="75">
        <f t="shared" si="43"/>
        <v>13722.899779797011</v>
      </c>
      <c r="N160" s="62" t="s">
        <v>256</v>
      </c>
      <c r="O160" s="69">
        <v>54</v>
      </c>
      <c r="P160" s="90">
        <v>9545.8875453148721</v>
      </c>
      <c r="R160" s="90">
        <v>3850.1706098340173</v>
      </c>
      <c r="S160" s="90"/>
      <c r="T160" s="90">
        <v>326.84162464812789</v>
      </c>
      <c r="U160" s="90"/>
      <c r="V160" s="90">
        <v>0</v>
      </c>
      <c r="X160" s="90">
        <f t="shared" si="46"/>
        <v>13722.899779797019</v>
      </c>
      <c r="Z160" s="73"/>
      <c r="AB160" s="90"/>
      <c r="AC160" s="80"/>
      <c r="AD160" s="98"/>
      <c r="AF160" s="75"/>
      <c r="AH160" s="75"/>
      <c r="AJ160" s="75"/>
      <c r="AL160" s="75"/>
      <c r="AN160" s="75"/>
    </row>
    <row r="161" spans="2:40" ht="12.75" x14ac:dyDescent="0.2">
      <c r="N161" s="62"/>
      <c r="S161" s="86"/>
      <c r="U161" s="86"/>
      <c r="Z161" s="73"/>
      <c r="AB161" s="90"/>
    </row>
    <row r="162" spans="2:40" ht="12.75" x14ac:dyDescent="0.2">
      <c r="B162" s="62">
        <f>B160+1</f>
        <v>102</v>
      </c>
      <c r="D162" s="63" t="s">
        <v>199</v>
      </c>
      <c r="F162" s="78">
        <f>SUM(F116:F160)</f>
        <v>83789.27223971051</v>
      </c>
      <c r="H162" s="78">
        <f>SUM(H115:H160)</f>
        <v>2341.028111287892</v>
      </c>
      <c r="L162" s="78">
        <f>SUM(L116:L160)</f>
        <v>81448.244128422622</v>
      </c>
      <c r="P162" s="92">
        <f>SUM(P115:P160)</f>
        <v>49499.528677272407</v>
      </c>
      <c r="R162" s="92">
        <f>SUM(R115:R160)</f>
        <v>18810.678058975769</v>
      </c>
      <c r="S162" s="86"/>
      <c r="T162" s="92">
        <f>SUM(T115:T160)</f>
        <v>1343.4780311613576</v>
      </c>
      <c r="U162" s="86"/>
      <c r="V162" s="92">
        <f>SUM(V115:V160)</f>
        <v>14135.587472300971</v>
      </c>
      <c r="X162" s="92">
        <f>SUM(X115:X160)</f>
        <v>83789.272239710524</v>
      </c>
      <c r="Z162" s="73"/>
      <c r="AB162" s="90"/>
      <c r="AC162" s="80"/>
      <c r="AF162" s="80"/>
      <c r="AH162" s="80"/>
      <c r="AJ162" s="80"/>
      <c r="AL162" s="80"/>
      <c r="AN162" s="80"/>
    </row>
    <row r="163" spans="2:40" ht="12.75" x14ac:dyDescent="0.2">
      <c r="S163" s="86"/>
      <c r="U163" s="86"/>
      <c r="Z163" s="73"/>
      <c r="AB163" s="90"/>
    </row>
    <row r="164" spans="2:40" ht="13.5" thickBot="1" x14ac:dyDescent="0.25">
      <c r="B164" s="62">
        <f>B162+1</f>
        <v>103</v>
      </c>
      <c r="D164" s="63" t="s">
        <v>200</v>
      </c>
      <c r="F164" s="84">
        <f>F162+F104+F109+F108+F97</f>
        <v>193487.49708184868</v>
      </c>
      <c r="H164" s="84">
        <f>H162+H102+H109+H108+H97</f>
        <v>3486.8164338721635</v>
      </c>
      <c r="L164" s="84">
        <f>L162+L104+L109+L108+L97</f>
        <v>190000.68064797649</v>
      </c>
      <c r="P164" s="99">
        <f>P162+P104+P109+P108+P97</f>
        <v>106265.51371986591</v>
      </c>
      <c r="R164" s="99">
        <f>R162+R104+R109+R108+R97</f>
        <v>67317.433307812898</v>
      </c>
      <c r="S164" s="86"/>
      <c r="T164" s="99">
        <f>T162+T104+T109+T108+T97</f>
        <v>5768.9625818688937</v>
      </c>
      <c r="U164" s="86"/>
      <c r="V164" s="99">
        <f>V162+V104+V109+V108+V97</f>
        <v>14135.587472300971</v>
      </c>
      <c r="X164" s="99">
        <f>X162+X104+X109+X108+X97</f>
        <v>193487.49708184868</v>
      </c>
      <c r="Z164" s="73"/>
      <c r="AB164" s="90"/>
      <c r="AF164" s="96"/>
      <c r="AH164" s="96"/>
      <c r="AJ164" s="96"/>
      <c r="AL164" s="96"/>
      <c r="AN164" s="96"/>
    </row>
    <row r="165" spans="2:40" ht="13.5" thickTop="1" x14ac:dyDescent="0.2">
      <c r="F165" s="75"/>
      <c r="H165" s="75"/>
      <c r="L165" s="75"/>
      <c r="P165" s="100"/>
      <c r="R165" s="100"/>
      <c r="S165" s="86"/>
      <c r="T165" s="100"/>
      <c r="U165" s="86"/>
      <c r="V165" s="100"/>
      <c r="X165" s="100"/>
      <c r="Z165" s="73"/>
      <c r="AB165" s="90"/>
    </row>
    <row r="166" spans="2:40" ht="12.75" x14ac:dyDescent="0.2">
      <c r="F166" s="75"/>
      <c r="H166" s="75"/>
      <c r="L166" s="75"/>
      <c r="P166" s="87"/>
      <c r="S166" s="86"/>
      <c r="U166" s="86"/>
      <c r="Z166" s="73"/>
      <c r="AB166" s="90"/>
      <c r="AH166" s="96"/>
      <c r="AJ166" s="96"/>
      <c r="AL166" s="96"/>
      <c r="AN166" s="96"/>
    </row>
    <row r="167" spans="2:40" ht="12.75" x14ac:dyDescent="0.2">
      <c r="F167" s="75"/>
      <c r="H167" s="75"/>
      <c r="L167" s="75"/>
      <c r="S167" s="86"/>
      <c r="U167" s="86"/>
      <c r="Z167" s="73"/>
    </row>
    <row r="168" spans="2:40" ht="12.75" x14ac:dyDescent="0.2">
      <c r="D168" s="71" t="s">
        <v>35</v>
      </c>
      <c r="S168" s="86"/>
      <c r="U168" s="86"/>
      <c r="Z168" s="73"/>
    </row>
    <row r="169" spans="2:40" ht="12.75" x14ac:dyDescent="0.2">
      <c r="D169" s="71"/>
      <c r="F169" s="75"/>
      <c r="H169" s="76"/>
      <c r="K169" s="65"/>
      <c r="L169" s="75"/>
      <c r="O169" s="69"/>
      <c r="P169" s="86"/>
      <c r="R169" s="86"/>
      <c r="S169" s="86"/>
      <c r="T169" s="86"/>
      <c r="U169" s="86"/>
      <c r="V169" s="86"/>
      <c r="X169" s="86"/>
      <c r="Z169" s="73"/>
      <c r="AB169" s="90"/>
    </row>
    <row r="170" spans="2:40" ht="12.75" x14ac:dyDescent="0.2">
      <c r="B170" s="62">
        <f>B164+1</f>
        <v>104</v>
      </c>
      <c r="D170" s="63" t="s">
        <v>201</v>
      </c>
      <c r="F170" s="75">
        <v>0</v>
      </c>
      <c r="H170" s="76"/>
      <c r="K170" s="65">
        <v>0</v>
      </c>
      <c r="L170" s="75">
        <f t="shared" ref="L170:L176" si="47">F170-H170</f>
        <v>0</v>
      </c>
      <c r="O170" s="69">
        <v>0</v>
      </c>
      <c r="P170" s="86">
        <v>0</v>
      </c>
      <c r="R170" s="86">
        <v>0</v>
      </c>
      <c r="S170" s="86"/>
      <c r="T170" s="86">
        <v>0</v>
      </c>
      <c r="U170" s="86"/>
      <c r="V170" s="86">
        <v>0</v>
      </c>
      <c r="X170" s="86">
        <f t="shared" ref="X170:X176" si="48">P170+R170+T170+V170</f>
        <v>0</v>
      </c>
      <c r="Z170" s="73"/>
      <c r="AB170" s="90"/>
    </row>
    <row r="171" spans="2:40" ht="12.75" x14ac:dyDescent="0.2">
      <c r="B171" s="62">
        <f t="shared" ref="B171:B176" si="49">B170+1</f>
        <v>105</v>
      </c>
      <c r="D171" s="63" t="s">
        <v>202</v>
      </c>
      <c r="F171" s="75">
        <v>0</v>
      </c>
      <c r="H171" s="76"/>
      <c r="J171" s="65"/>
      <c r="K171" s="65">
        <v>0</v>
      </c>
      <c r="L171" s="75">
        <f t="shared" si="47"/>
        <v>0</v>
      </c>
      <c r="O171" s="69">
        <v>0</v>
      </c>
      <c r="P171" s="86">
        <v>0</v>
      </c>
      <c r="R171" s="86">
        <v>0</v>
      </c>
      <c r="S171" s="86"/>
      <c r="T171" s="86">
        <v>0</v>
      </c>
      <c r="U171" s="86"/>
      <c r="V171" s="86">
        <v>0</v>
      </c>
      <c r="X171" s="86">
        <f t="shared" si="48"/>
        <v>0</v>
      </c>
      <c r="Z171" s="73"/>
      <c r="AB171" s="90"/>
    </row>
    <row r="172" spans="2:40" ht="12.75" x14ac:dyDescent="0.2">
      <c r="B172" s="62">
        <f t="shared" si="49"/>
        <v>106</v>
      </c>
      <c r="D172" s="63" t="s">
        <v>203</v>
      </c>
      <c r="F172" s="75">
        <v>0</v>
      </c>
      <c r="H172" s="76"/>
      <c r="J172" s="65"/>
      <c r="K172" s="65">
        <v>0</v>
      </c>
      <c r="L172" s="75">
        <f t="shared" si="47"/>
        <v>0</v>
      </c>
      <c r="O172" s="69">
        <v>0</v>
      </c>
      <c r="P172" s="86">
        <v>0</v>
      </c>
      <c r="R172" s="86">
        <v>0</v>
      </c>
      <c r="S172" s="86"/>
      <c r="T172" s="86">
        <v>0</v>
      </c>
      <c r="U172" s="86"/>
      <c r="V172" s="86">
        <v>0</v>
      </c>
      <c r="X172" s="86">
        <f t="shared" si="48"/>
        <v>0</v>
      </c>
      <c r="Z172" s="73"/>
      <c r="AB172" s="90"/>
    </row>
    <row r="173" spans="2:40" ht="12.75" x14ac:dyDescent="0.2">
      <c r="B173" s="62">
        <f t="shared" si="49"/>
        <v>107</v>
      </c>
      <c r="D173" s="63" t="s">
        <v>204</v>
      </c>
      <c r="F173" s="75">
        <v>0</v>
      </c>
      <c r="H173" s="76"/>
      <c r="J173" s="65"/>
      <c r="K173" s="65">
        <v>0</v>
      </c>
      <c r="L173" s="75">
        <f t="shared" si="47"/>
        <v>0</v>
      </c>
      <c r="O173" s="69">
        <v>0</v>
      </c>
      <c r="P173" s="86">
        <v>0</v>
      </c>
      <c r="R173" s="86">
        <v>0</v>
      </c>
      <c r="S173" s="86"/>
      <c r="T173" s="86">
        <v>0</v>
      </c>
      <c r="U173" s="86"/>
      <c r="V173" s="86">
        <v>0</v>
      </c>
      <c r="X173" s="86">
        <f t="shared" si="48"/>
        <v>0</v>
      </c>
      <c r="Z173" s="73"/>
      <c r="AB173" s="90"/>
    </row>
    <row r="174" spans="2:40" ht="12.75" x14ac:dyDescent="0.2">
      <c r="B174" s="62">
        <f t="shared" si="49"/>
        <v>108</v>
      </c>
      <c r="D174" s="63" t="s">
        <v>205</v>
      </c>
      <c r="F174" s="75">
        <v>0</v>
      </c>
      <c r="H174" s="76"/>
      <c r="J174" s="65"/>
      <c r="K174" s="65">
        <v>0</v>
      </c>
      <c r="L174" s="75">
        <f t="shared" si="47"/>
        <v>0</v>
      </c>
      <c r="O174" s="69">
        <v>0</v>
      </c>
      <c r="P174" s="86">
        <v>0</v>
      </c>
      <c r="R174" s="86">
        <v>0</v>
      </c>
      <c r="S174" s="86"/>
      <c r="T174" s="86">
        <v>0</v>
      </c>
      <c r="U174" s="86"/>
      <c r="V174" s="86">
        <v>0</v>
      </c>
      <c r="X174" s="86">
        <f t="shared" si="48"/>
        <v>0</v>
      </c>
      <c r="Z174" s="73"/>
      <c r="AB174" s="90"/>
    </row>
    <row r="175" spans="2:40" ht="12.75" x14ac:dyDescent="0.2">
      <c r="B175" s="62">
        <f t="shared" si="49"/>
        <v>109</v>
      </c>
      <c r="D175" s="63" t="s">
        <v>206</v>
      </c>
      <c r="F175" s="75">
        <v>0</v>
      </c>
      <c r="H175" s="76"/>
      <c r="J175" s="65"/>
      <c r="K175" s="65">
        <v>0</v>
      </c>
      <c r="L175" s="75">
        <f t="shared" si="47"/>
        <v>0</v>
      </c>
      <c r="O175" s="69">
        <v>0</v>
      </c>
      <c r="P175" s="86">
        <v>0</v>
      </c>
      <c r="R175" s="86">
        <v>0</v>
      </c>
      <c r="S175" s="86"/>
      <c r="T175" s="86">
        <v>0</v>
      </c>
      <c r="U175" s="86"/>
      <c r="V175" s="86">
        <v>0</v>
      </c>
      <c r="X175" s="86">
        <f t="shared" si="48"/>
        <v>0</v>
      </c>
      <c r="Z175" s="73"/>
      <c r="AB175" s="90"/>
    </row>
    <row r="176" spans="2:40" ht="12.75" x14ac:dyDescent="0.2">
      <c r="B176" s="62">
        <f t="shared" si="49"/>
        <v>110</v>
      </c>
      <c r="D176" s="63" t="s">
        <v>207</v>
      </c>
      <c r="F176" s="75">
        <v>0</v>
      </c>
      <c r="H176" s="76"/>
      <c r="J176" s="65"/>
      <c r="K176" s="65">
        <v>0</v>
      </c>
      <c r="L176" s="75">
        <f t="shared" si="47"/>
        <v>0</v>
      </c>
      <c r="O176" s="69">
        <v>0</v>
      </c>
      <c r="P176" s="86">
        <v>0</v>
      </c>
      <c r="R176" s="86">
        <v>0</v>
      </c>
      <c r="S176" s="86"/>
      <c r="T176" s="86">
        <v>0</v>
      </c>
      <c r="U176" s="86"/>
      <c r="V176" s="86">
        <v>0</v>
      </c>
      <c r="X176" s="86">
        <f t="shared" si="48"/>
        <v>0</v>
      </c>
      <c r="Z176" s="73"/>
      <c r="AB176" s="90"/>
    </row>
    <row r="177" spans="2:28" ht="12.75" x14ac:dyDescent="0.2">
      <c r="S177" s="86"/>
      <c r="U177" s="86"/>
      <c r="Z177" s="73"/>
      <c r="AB177" s="90"/>
    </row>
    <row r="178" spans="2:28" ht="12.75" x14ac:dyDescent="0.2">
      <c r="B178" s="62">
        <f>B176+1</f>
        <v>111</v>
      </c>
      <c r="D178" s="63" t="s">
        <v>208</v>
      </c>
      <c r="F178" s="77">
        <f>SUM(F170:F176)</f>
        <v>0</v>
      </c>
      <c r="H178" s="77">
        <f>SUM(H170:H176)</f>
        <v>0</v>
      </c>
      <c r="J178" s="65"/>
      <c r="L178" s="77">
        <f>SUM(L170:L176)</f>
        <v>0</v>
      </c>
      <c r="P178" s="94">
        <f>SUM(P170:P176)</f>
        <v>0</v>
      </c>
      <c r="R178" s="94">
        <f>SUM(R170:R176)</f>
        <v>0</v>
      </c>
      <c r="S178" s="86"/>
      <c r="T178" s="94">
        <f>SUM(T170:T176)</f>
        <v>0</v>
      </c>
      <c r="U178" s="86"/>
      <c r="V178" s="94">
        <f>SUM(V170:V176)</f>
        <v>0</v>
      </c>
      <c r="X178" s="94">
        <f>SUM(X170:X176)</f>
        <v>0</v>
      </c>
      <c r="Z178" s="73"/>
      <c r="AB178" s="90"/>
    </row>
    <row r="179" spans="2:28" ht="12.75" x14ac:dyDescent="0.2">
      <c r="S179" s="86"/>
      <c r="U179" s="86"/>
      <c r="Z179" s="73"/>
      <c r="AB179" s="90"/>
    </row>
    <row r="180" spans="2:28" ht="13.5" thickBot="1" x14ac:dyDescent="0.25">
      <c r="B180" s="62">
        <f>B178+1</f>
        <v>112</v>
      </c>
      <c r="D180" s="63" t="s">
        <v>36</v>
      </c>
      <c r="F180" s="84">
        <f>F164-F178</f>
        <v>193487.49708184868</v>
      </c>
      <c r="H180" s="84">
        <f>H164-H178</f>
        <v>3486.8164338721635</v>
      </c>
      <c r="L180" s="84">
        <f>L164-L178</f>
        <v>190000.68064797649</v>
      </c>
      <c r="P180" s="99">
        <f>P164-P178</f>
        <v>106265.51371986591</v>
      </c>
      <c r="R180" s="99">
        <f>R164-R178</f>
        <v>67317.433307812898</v>
      </c>
      <c r="S180" s="86"/>
      <c r="T180" s="99">
        <f>T164-T178</f>
        <v>5768.9625818688937</v>
      </c>
      <c r="U180" s="86"/>
      <c r="V180" s="99">
        <f>V164-V178</f>
        <v>14135.587472300971</v>
      </c>
      <c r="X180" s="99">
        <f>X164-X178</f>
        <v>193487.49708184868</v>
      </c>
      <c r="Z180" s="73"/>
      <c r="AB180" s="90"/>
    </row>
    <row r="181" spans="2:28" ht="13.5" thickTop="1" x14ac:dyDescent="0.2">
      <c r="D181" s="63" t="s">
        <v>257</v>
      </c>
      <c r="S181" s="86"/>
      <c r="U181" s="86"/>
      <c r="AB181" s="90"/>
    </row>
    <row r="182" spans="2:28" ht="12.75" x14ac:dyDescent="0.2">
      <c r="D182" s="63" t="s">
        <v>224</v>
      </c>
      <c r="R182" s="86"/>
      <c r="AB182" s="90"/>
    </row>
    <row r="183" spans="2:28" ht="12.75" x14ac:dyDescent="0.2">
      <c r="L183" s="75"/>
      <c r="R183" s="86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6" fitToHeight="0" orientation="landscape" blackAndWhite="1" r:id="rId1"/>
  <headerFooter scaleWithDoc="0">
    <oddHeader xml:space="preserve">&amp;R&amp;"Arial,Regular"&amp;10Filed: 2025-02-28
EB-2025-0064
Phase 3 Exhibit 7
Tab 3
Schedule 4
Attachment 5
Page &amp;P of &amp;N
</oddHeader>
  </headerFooter>
  <rowBreaks count="4" manualBreakCount="4">
    <brk id="58" max="21" man="1"/>
    <brk id="111" max="21" man="1"/>
    <brk id="164" max="21" man="1"/>
    <brk id="18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1A1F-F9FA-4331-945E-BB740FC8A209}">
  <sheetPr>
    <pageSetUpPr fitToPage="1"/>
  </sheetPr>
  <dimension ref="B2:AZ181"/>
  <sheetViews>
    <sheetView view="pageBreakPreview" topLeftCell="A184" zoomScale="70" zoomScaleNormal="100" zoomScaleSheetLayoutView="70" workbookViewId="0">
      <selection activeCell="L220" sqref="L220"/>
    </sheetView>
  </sheetViews>
  <sheetFormatPr defaultColWidth="9.140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6" customWidth="1"/>
    <col min="11" max="11" width="1.7109375" style="28" hidden="1" customWidth="1"/>
    <col min="12" max="12" width="13.28515625" style="6" customWidth="1"/>
    <col min="13" max="13" width="1.7109375" style="1" customWidth="1"/>
    <col min="14" max="14" width="24.5703125" style="1" customWidth="1"/>
    <col min="15" max="15" width="1.7109375" style="28" hidden="1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6"/>
    <col min="35" max="35" width="11.5703125" style="6" customWidth="1"/>
    <col min="36" max="37" width="9.140625" style="6"/>
    <col min="38" max="38" width="11.5703125" style="6" customWidth="1"/>
    <col min="39" max="39" width="2.140625" style="6" customWidth="1"/>
    <col min="40" max="40" width="11.5703125" style="6" customWidth="1"/>
    <col min="41" max="41" width="2" style="6" customWidth="1"/>
    <col min="42" max="42" width="11.5703125" style="6" customWidth="1"/>
    <col min="43" max="43" width="2.140625" style="6" customWidth="1"/>
    <col min="44" max="44" width="11.5703125" style="6" customWidth="1"/>
    <col min="45" max="45" width="2.140625" style="6" customWidth="1"/>
    <col min="46" max="46" width="11.5703125" style="6" customWidth="1"/>
    <col min="47" max="47" width="2.140625" style="6" customWidth="1"/>
    <col min="48" max="48" width="11.5703125" style="6" customWidth="1"/>
    <col min="49" max="49" width="2.140625" style="6" customWidth="1"/>
    <col min="50" max="50" width="11.5703125" style="6" customWidth="1"/>
    <col min="51" max="51" width="2.140625" style="6" customWidth="1"/>
    <col min="52" max="52" width="11.5703125" style="6" customWidth="1"/>
    <col min="53" max="16384" width="9.140625" style="1"/>
  </cols>
  <sheetData>
    <row r="2" spans="2:52" ht="34.9" customHeight="1" x14ac:dyDescent="0.2"/>
    <row r="5" spans="2:52" ht="15" customHeight="1" x14ac:dyDescent="0.2"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</row>
    <row r="6" spans="2:52" ht="15" customHeight="1" x14ac:dyDescent="0.2">
      <c r="B6" s="247" t="s">
        <v>210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</row>
    <row r="7" spans="2:52" ht="15" customHeight="1" x14ac:dyDescent="0.2">
      <c r="B7" s="247" t="s">
        <v>258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</row>
    <row r="10" spans="2:52" x14ac:dyDescent="0.2">
      <c r="H10" s="19" t="s">
        <v>81</v>
      </c>
      <c r="J10" s="19" t="s">
        <v>82</v>
      </c>
      <c r="L10" s="19" t="s">
        <v>83</v>
      </c>
      <c r="N10" s="26" t="s">
        <v>10</v>
      </c>
      <c r="P10" s="248" t="s">
        <v>259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</row>
    <row r="11" spans="2:52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26" t="s">
        <v>212</v>
      </c>
      <c r="P11" s="26" t="s">
        <v>260</v>
      </c>
      <c r="Q11" s="26"/>
      <c r="R11" s="19" t="s">
        <v>261</v>
      </c>
      <c r="S11" s="40"/>
      <c r="T11" s="19" t="s">
        <v>262</v>
      </c>
      <c r="U11" s="40"/>
      <c r="V11" s="19" t="s">
        <v>260</v>
      </c>
      <c r="W11" s="40"/>
      <c r="X11" s="19"/>
      <c r="Y11" s="40"/>
      <c r="Z11" s="19" t="s">
        <v>263</v>
      </c>
      <c r="AA11" s="19"/>
      <c r="AB11" s="19" t="s">
        <v>10</v>
      </c>
      <c r="AD11" s="19"/>
    </row>
    <row r="12" spans="2:52" x14ac:dyDescent="0.2">
      <c r="B12" s="107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K12" s="28" t="s">
        <v>264</v>
      </c>
      <c r="L12" s="18" t="s">
        <v>215</v>
      </c>
      <c r="N12" s="107" t="s">
        <v>88</v>
      </c>
      <c r="O12" s="29" t="s">
        <v>264</v>
      </c>
      <c r="P12" s="107" t="s">
        <v>265</v>
      </c>
      <c r="Q12" s="26"/>
      <c r="R12" s="107" t="s">
        <v>265</v>
      </c>
      <c r="S12" s="26"/>
      <c r="T12" s="107" t="s">
        <v>265</v>
      </c>
      <c r="U12" s="26"/>
      <c r="V12" s="107" t="s">
        <v>262</v>
      </c>
      <c r="W12" s="26"/>
      <c r="X12" s="107" t="s">
        <v>266</v>
      </c>
      <c r="Y12" s="26"/>
      <c r="Z12" s="107" t="s">
        <v>267</v>
      </c>
      <c r="AA12" s="26"/>
      <c r="AB12" s="107" t="s">
        <v>216</v>
      </c>
      <c r="AD12" s="107" t="s">
        <v>81</v>
      </c>
      <c r="AF12" s="57" t="s">
        <v>91</v>
      </c>
      <c r="AH12" s="243"/>
    </row>
    <row r="13" spans="2:52" x14ac:dyDescent="0.2">
      <c r="F13" s="19" t="s">
        <v>64</v>
      </c>
      <c r="H13" s="19" t="s">
        <v>13</v>
      </c>
      <c r="J13" s="19" t="s">
        <v>14</v>
      </c>
      <c r="L13" s="19" t="s">
        <v>92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D13" s="26" t="s">
        <v>268</v>
      </c>
    </row>
    <row r="14" spans="2:52" s="28" customFormat="1" x14ac:dyDescent="0.2">
      <c r="B14" s="29"/>
      <c r="F14" s="6"/>
      <c r="G14" s="6"/>
      <c r="H14" s="6"/>
      <c r="I14" s="6"/>
      <c r="J14" s="6"/>
      <c r="L14" s="6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2:52" x14ac:dyDescent="0.2">
      <c r="D15" s="8"/>
      <c r="E15" s="8"/>
      <c r="F15" s="11"/>
      <c r="AF15" s="42"/>
      <c r="AI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Z15" s="19"/>
    </row>
    <row r="16" spans="2:52" x14ac:dyDescent="0.2">
      <c r="D16" s="8" t="s">
        <v>222</v>
      </c>
      <c r="E16" s="27"/>
      <c r="F16" s="34"/>
      <c r="AI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Z16" s="19"/>
    </row>
    <row r="17" spans="2:52" x14ac:dyDescent="0.2">
      <c r="AF17" s="42" t="str">
        <f t="shared" ref="AF17:AF30" si="0">IF(ROUND(F17,4)=ROUND(AD17,4), "", "check")</f>
        <v/>
      </c>
    </row>
    <row r="18" spans="2:52" x14ac:dyDescent="0.2">
      <c r="B18" s="26">
        <v>1</v>
      </c>
      <c r="D18" s="1" t="s">
        <v>95</v>
      </c>
      <c r="F18" s="35">
        <v>79166.942309318154</v>
      </c>
      <c r="H18" s="35"/>
      <c r="J18" s="19"/>
      <c r="K18" s="29">
        <v>0</v>
      </c>
      <c r="L18" s="35">
        <f>F18-H18</f>
        <v>79166.942309318154</v>
      </c>
      <c r="N18" s="26" t="s">
        <v>269</v>
      </c>
      <c r="O18" s="29">
        <v>29</v>
      </c>
      <c r="P18" s="10">
        <v>3031.2129016562189</v>
      </c>
      <c r="R18" s="10">
        <v>0</v>
      </c>
      <c r="S18" s="10"/>
      <c r="T18" s="10">
        <v>31159.855072747287</v>
      </c>
      <c r="U18" s="10"/>
      <c r="V18" s="10">
        <v>39457.139453762698</v>
      </c>
      <c r="X18" s="10">
        <v>42.977502499999986</v>
      </c>
      <c r="Y18" s="10"/>
      <c r="Z18" s="10">
        <v>5475.7573786519433</v>
      </c>
      <c r="AA18" s="10"/>
      <c r="AB18" s="10">
        <v>0</v>
      </c>
      <c r="AD18" s="10">
        <f>P18+R18+T18+V18+X18+Z18+AB18</f>
        <v>79166.942309318154</v>
      </c>
      <c r="AF18" s="42" t="str">
        <f t="shared" si="0"/>
        <v/>
      </c>
      <c r="AI18" s="244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Z18" s="35"/>
    </row>
    <row r="19" spans="2:52" x14ac:dyDescent="0.2">
      <c r="B19" s="26">
        <f>B18+1</f>
        <v>2</v>
      </c>
      <c r="D19" s="1" t="s">
        <v>97</v>
      </c>
      <c r="F19" s="35">
        <v>66946.67524576078</v>
      </c>
      <c r="H19" s="35"/>
      <c r="J19" s="19"/>
      <c r="K19" s="29">
        <v>0</v>
      </c>
      <c r="L19" s="35">
        <f t="shared" ref="L19:L30" si="1">F19-H19</f>
        <v>66946.67524576078</v>
      </c>
      <c r="N19" s="26" t="s">
        <v>270</v>
      </c>
      <c r="O19" s="29">
        <v>32</v>
      </c>
      <c r="P19" s="10">
        <v>0</v>
      </c>
      <c r="R19" s="10">
        <v>0</v>
      </c>
      <c r="S19" s="10"/>
      <c r="T19" s="10">
        <v>449.29173225577108</v>
      </c>
      <c r="U19" s="10"/>
      <c r="V19" s="10">
        <v>36010.838755091449</v>
      </c>
      <c r="X19" s="10">
        <v>19861.049590000006</v>
      </c>
      <c r="Y19" s="10"/>
      <c r="Z19" s="10">
        <v>10625.495168413567</v>
      </c>
      <c r="AA19" s="10"/>
      <c r="AB19" s="10">
        <v>0</v>
      </c>
      <c r="AD19" s="10">
        <f t="shared" ref="AD19:AD30" si="2">P19+R19+T19+V19+X19+Z19+AB19</f>
        <v>66946.675245760794</v>
      </c>
      <c r="AF19" s="42" t="str">
        <f t="shared" si="0"/>
        <v/>
      </c>
      <c r="AI19" s="244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Z19" s="35"/>
    </row>
    <row r="20" spans="2:52" x14ac:dyDescent="0.2">
      <c r="B20" s="26">
        <f t="shared" ref="B20:B31" si="3">B19+1</f>
        <v>3</v>
      </c>
      <c r="D20" s="1" t="s">
        <v>99</v>
      </c>
      <c r="F20" s="35">
        <v>211517.76996137522</v>
      </c>
      <c r="H20" s="35"/>
      <c r="J20" s="19"/>
      <c r="K20" s="29">
        <v>0</v>
      </c>
      <c r="L20" s="35">
        <f t="shared" si="1"/>
        <v>211517.76996137522</v>
      </c>
      <c r="N20" s="26" t="s">
        <v>271</v>
      </c>
      <c r="O20" s="29">
        <v>65</v>
      </c>
      <c r="P20" s="10">
        <v>38917.497387146519</v>
      </c>
      <c r="R20" s="10">
        <v>1921.1219134951616</v>
      </c>
      <c r="S20" s="10"/>
      <c r="T20" s="10">
        <v>78518.226456491451</v>
      </c>
      <c r="U20" s="10"/>
      <c r="V20" s="10">
        <v>87003.762408955983</v>
      </c>
      <c r="X20" s="10">
        <v>0</v>
      </c>
      <c r="Y20" s="10"/>
      <c r="Z20" s="10">
        <v>5157.1617952860888</v>
      </c>
      <c r="AA20" s="10"/>
      <c r="AB20" s="10">
        <v>0</v>
      </c>
      <c r="AD20" s="10">
        <f t="shared" si="2"/>
        <v>211517.76996137519</v>
      </c>
      <c r="AF20" s="42" t="str">
        <f t="shared" si="0"/>
        <v/>
      </c>
      <c r="AI20" s="244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Z20" s="35"/>
    </row>
    <row r="21" spans="2:52" x14ac:dyDescent="0.2">
      <c r="B21" s="26">
        <f t="shared" si="3"/>
        <v>4</v>
      </c>
      <c r="D21" s="1" t="s">
        <v>101</v>
      </c>
      <c r="F21" s="35">
        <v>251233.18487320884</v>
      </c>
      <c r="H21" s="35"/>
      <c r="J21" s="19"/>
      <c r="K21" s="29">
        <v>0</v>
      </c>
      <c r="L21" s="35">
        <f t="shared" si="1"/>
        <v>251233.18487320884</v>
      </c>
      <c r="N21" s="26" t="s">
        <v>272</v>
      </c>
      <c r="O21" s="29">
        <v>47</v>
      </c>
      <c r="P21" s="10">
        <v>78959.90158724878</v>
      </c>
      <c r="R21" s="10">
        <v>14671.957388417999</v>
      </c>
      <c r="S21" s="10"/>
      <c r="T21" s="10">
        <v>59837.565322128161</v>
      </c>
      <c r="U21" s="10"/>
      <c r="V21" s="10">
        <v>0</v>
      </c>
      <c r="X21" s="10">
        <v>3464.1131800000003</v>
      </c>
      <c r="Y21" s="10"/>
      <c r="Z21" s="10">
        <v>94299.647395413922</v>
      </c>
      <c r="AA21" s="10"/>
      <c r="AB21" s="10">
        <v>0</v>
      </c>
      <c r="AD21" s="10">
        <f t="shared" si="2"/>
        <v>251233.18487320884</v>
      </c>
      <c r="AF21" s="42" t="str">
        <f t="shared" si="0"/>
        <v/>
      </c>
      <c r="AI21" s="244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Z21" s="35"/>
    </row>
    <row r="22" spans="2:52" x14ac:dyDescent="0.2">
      <c r="B22" s="26">
        <f t="shared" si="3"/>
        <v>5</v>
      </c>
      <c r="D22" s="1" t="s">
        <v>103</v>
      </c>
      <c r="F22" s="35">
        <v>1996976.7673333895</v>
      </c>
      <c r="H22" s="35"/>
      <c r="K22" s="29">
        <v>0</v>
      </c>
      <c r="L22" s="35">
        <f t="shared" si="1"/>
        <v>1996976.7673333895</v>
      </c>
      <c r="N22" s="26" t="s">
        <v>273</v>
      </c>
      <c r="O22" s="29">
        <v>41</v>
      </c>
      <c r="P22" s="10">
        <v>0</v>
      </c>
      <c r="R22" s="10">
        <v>216.64224552037109</v>
      </c>
      <c r="S22" s="10"/>
      <c r="T22" s="10">
        <v>8200.9113909883254</v>
      </c>
      <c r="U22" s="10"/>
      <c r="V22" s="10">
        <v>1264493.696065499</v>
      </c>
      <c r="X22" s="10">
        <v>320167.83708339947</v>
      </c>
      <c r="Y22" s="10"/>
      <c r="Z22" s="10">
        <v>403897.68054798234</v>
      </c>
      <c r="AA22" s="10"/>
      <c r="AB22" s="10">
        <v>0</v>
      </c>
      <c r="AD22" s="10">
        <f t="shared" si="2"/>
        <v>1996976.7673333897</v>
      </c>
      <c r="AF22" s="42" t="str">
        <f t="shared" si="0"/>
        <v/>
      </c>
      <c r="AI22" s="244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Z22" s="35"/>
    </row>
    <row r="23" spans="2:52" x14ac:dyDescent="0.2">
      <c r="B23" s="26">
        <f t="shared" si="3"/>
        <v>6</v>
      </c>
      <c r="D23" s="1" t="s">
        <v>105</v>
      </c>
      <c r="F23" s="35">
        <v>1377669.911911838</v>
      </c>
      <c r="H23" s="35"/>
      <c r="K23" s="29">
        <v>0</v>
      </c>
      <c r="L23" s="35">
        <f t="shared" si="1"/>
        <v>1377669.911911838</v>
      </c>
      <c r="N23" s="26" t="s">
        <v>274</v>
      </c>
      <c r="O23" s="29">
        <v>14</v>
      </c>
      <c r="P23" s="10">
        <v>0</v>
      </c>
      <c r="R23" s="10">
        <v>0</v>
      </c>
      <c r="S23" s="10"/>
      <c r="T23" s="10">
        <v>312327.75774717639</v>
      </c>
      <c r="U23" s="10"/>
      <c r="V23" s="10">
        <v>1051161.3967942924</v>
      </c>
      <c r="X23" s="10">
        <v>0</v>
      </c>
      <c r="Y23" s="10"/>
      <c r="Z23" s="10">
        <v>14180.757370368965</v>
      </c>
      <c r="AA23" s="10"/>
      <c r="AB23" s="10">
        <v>0</v>
      </c>
      <c r="AD23" s="10">
        <f t="shared" si="2"/>
        <v>1377669.9119118378</v>
      </c>
      <c r="AF23" s="42" t="str">
        <f t="shared" si="0"/>
        <v/>
      </c>
      <c r="AI23" s="244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Z23" s="35"/>
    </row>
    <row r="24" spans="2:52" x14ac:dyDescent="0.2">
      <c r="B24" s="26">
        <f t="shared" si="3"/>
        <v>7</v>
      </c>
      <c r="D24" s="1" t="s">
        <v>107</v>
      </c>
      <c r="F24" s="35">
        <v>0</v>
      </c>
      <c r="H24" s="35"/>
      <c r="K24" s="29">
        <v>0</v>
      </c>
      <c r="L24" s="35">
        <f t="shared" si="1"/>
        <v>0</v>
      </c>
      <c r="N24" s="26"/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X24" s="10">
        <v>0</v>
      </c>
      <c r="Y24" s="10"/>
      <c r="Z24" s="10">
        <v>0</v>
      </c>
      <c r="AA24" s="10"/>
      <c r="AB24" s="10">
        <v>0</v>
      </c>
      <c r="AD24" s="10">
        <f t="shared" si="2"/>
        <v>0</v>
      </c>
      <c r="AF24" s="42" t="str">
        <f t="shared" si="0"/>
        <v/>
      </c>
      <c r="AI24" s="244"/>
      <c r="AL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Z24" s="35"/>
    </row>
    <row r="25" spans="2:52" x14ac:dyDescent="0.2">
      <c r="B25" s="26">
        <f t="shared" si="3"/>
        <v>8</v>
      </c>
      <c r="D25" s="1" t="s">
        <v>109</v>
      </c>
      <c r="F25" s="35">
        <v>0</v>
      </c>
      <c r="H25" s="35"/>
      <c r="K25" s="29">
        <v>0</v>
      </c>
      <c r="L25" s="35">
        <f t="shared" si="1"/>
        <v>0</v>
      </c>
      <c r="N25" s="26"/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X25" s="10">
        <v>0</v>
      </c>
      <c r="Y25" s="10"/>
      <c r="Z25" s="10">
        <v>0</v>
      </c>
      <c r="AA25" s="10"/>
      <c r="AB25" s="10">
        <v>0</v>
      </c>
      <c r="AD25" s="10">
        <f t="shared" si="2"/>
        <v>0</v>
      </c>
      <c r="AF25" s="42" t="str">
        <f t="shared" si="0"/>
        <v/>
      </c>
      <c r="AI25" s="244"/>
      <c r="AL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Z25" s="35"/>
    </row>
    <row r="26" spans="2:52" x14ac:dyDescent="0.2">
      <c r="B26" s="26">
        <f t="shared" si="3"/>
        <v>9</v>
      </c>
      <c r="D26" s="1" t="s">
        <v>110</v>
      </c>
      <c r="F26" s="35">
        <v>0</v>
      </c>
      <c r="H26" s="35"/>
      <c r="K26" s="29">
        <v>0</v>
      </c>
      <c r="L26" s="35">
        <f t="shared" si="1"/>
        <v>0</v>
      </c>
      <c r="N26" s="26"/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X26" s="10">
        <v>0</v>
      </c>
      <c r="Y26" s="10"/>
      <c r="Z26" s="10">
        <v>0</v>
      </c>
      <c r="AA26" s="10"/>
      <c r="AB26" s="10">
        <v>0</v>
      </c>
      <c r="AD26" s="10">
        <f t="shared" si="2"/>
        <v>0</v>
      </c>
      <c r="AF26" s="42" t="str">
        <f t="shared" si="0"/>
        <v/>
      </c>
      <c r="AI26" s="244"/>
      <c r="AL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Z26" s="35"/>
    </row>
    <row r="27" spans="2:52" x14ac:dyDescent="0.2">
      <c r="B27" s="26">
        <f t="shared" si="3"/>
        <v>10</v>
      </c>
      <c r="D27" s="1" t="s">
        <v>111</v>
      </c>
      <c r="F27" s="35">
        <v>0</v>
      </c>
      <c r="H27" s="35"/>
      <c r="K27" s="29">
        <v>0</v>
      </c>
      <c r="L27" s="35">
        <f t="shared" si="1"/>
        <v>0</v>
      </c>
      <c r="N27" s="26"/>
      <c r="O27" s="29">
        <v>0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X27" s="10">
        <v>0</v>
      </c>
      <c r="Y27" s="10"/>
      <c r="Z27" s="10">
        <v>0</v>
      </c>
      <c r="AA27" s="10"/>
      <c r="AB27" s="10">
        <v>0</v>
      </c>
      <c r="AD27" s="10">
        <f t="shared" si="2"/>
        <v>0</v>
      </c>
      <c r="AF27" s="42" t="str">
        <f t="shared" si="0"/>
        <v/>
      </c>
      <c r="AI27" s="244"/>
      <c r="AL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Z27" s="35"/>
    </row>
    <row r="28" spans="2:52" x14ac:dyDescent="0.2">
      <c r="B28" s="26">
        <f t="shared" si="3"/>
        <v>11</v>
      </c>
      <c r="D28" s="1" t="s">
        <v>113</v>
      </c>
      <c r="F28" s="35">
        <v>0</v>
      </c>
      <c r="H28" s="35"/>
      <c r="K28" s="29">
        <v>0</v>
      </c>
      <c r="L28" s="35">
        <f t="shared" si="1"/>
        <v>0</v>
      </c>
      <c r="N28" s="26"/>
      <c r="O28" s="29">
        <v>0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X28" s="10">
        <v>0</v>
      </c>
      <c r="Y28" s="10"/>
      <c r="Z28" s="10">
        <v>0</v>
      </c>
      <c r="AA28" s="10"/>
      <c r="AB28" s="10">
        <v>0</v>
      </c>
      <c r="AD28" s="10">
        <f t="shared" si="2"/>
        <v>0</v>
      </c>
      <c r="AF28" s="42" t="str">
        <f t="shared" si="0"/>
        <v/>
      </c>
      <c r="AI28" s="244"/>
      <c r="AL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Z28" s="35"/>
    </row>
    <row r="29" spans="2:52" x14ac:dyDescent="0.2">
      <c r="B29" s="26">
        <f>B28+1</f>
        <v>12</v>
      </c>
      <c r="D29" s="1" t="s">
        <v>114</v>
      </c>
      <c r="F29" s="35">
        <v>0</v>
      </c>
      <c r="H29" s="35"/>
      <c r="K29" s="29">
        <v>0</v>
      </c>
      <c r="L29" s="35">
        <f t="shared" si="1"/>
        <v>0</v>
      </c>
      <c r="N29" s="26"/>
      <c r="O29" s="29">
        <v>0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X29" s="10">
        <v>0</v>
      </c>
      <c r="Y29" s="10"/>
      <c r="Z29" s="10">
        <v>0</v>
      </c>
      <c r="AA29" s="10"/>
      <c r="AB29" s="10">
        <v>0</v>
      </c>
      <c r="AD29" s="10">
        <f t="shared" si="2"/>
        <v>0</v>
      </c>
      <c r="AF29" s="42" t="str">
        <f t="shared" si="0"/>
        <v/>
      </c>
      <c r="AI29" s="244"/>
      <c r="AL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Z29" s="35"/>
    </row>
    <row r="30" spans="2:52" x14ac:dyDescent="0.2">
      <c r="B30" s="26">
        <f>B29+1</f>
        <v>13</v>
      </c>
      <c r="D30" s="1" t="s">
        <v>115</v>
      </c>
      <c r="F30" s="35">
        <v>4318.2255996879157</v>
      </c>
      <c r="H30" s="35"/>
      <c r="K30" s="29">
        <v>0</v>
      </c>
      <c r="L30" s="35">
        <f t="shared" si="1"/>
        <v>4318.2255996879157</v>
      </c>
      <c r="N30" s="26" t="s">
        <v>275</v>
      </c>
      <c r="O30" s="29">
        <v>38</v>
      </c>
      <c r="P30" s="10">
        <v>0</v>
      </c>
      <c r="R30" s="10">
        <v>0</v>
      </c>
      <c r="S30" s="10"/>
      <c r="T30" s="10">
        <v>39.163422261415214</v>
      </c>
      <c r="U30" s="10"/>
      <c r="V30" s="10">
        <v>3560.0134120638827</v>
      </c>
      <c r="X30" s="10">
        <v>136.1762187887613</v>
      </c>
      <c r="Y30" s="10"/>
      <c r="Z30" s="10">
        <v>582.87254657385631</v>
      </c>
      <c r="AA30" s="10"/>
      <c r="AB30" s="10">
        <v>0</v>
      </c>
      <c r="AD30" s="10">
        <f t="shared" si="2"/>
        <v>4318.2255996879157</v>
      </c>
      <c r="AF30" s="42" t="str">
        <f t="shared" si="0"/>
        <v/>
      </c>
      <c r="AI30" s="244"/>
      <c r="AL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Z30" s="35"/>
    </row>
    <row r="31" spans="2:52" x14ac:dyDescent="0.2">
      <c r="B31" s="26">
        <f t="shared" si="3"/>
        <v>14</v>
      </c>
      <c r="D31" s="1" t="s">
        <v>117</v>
      </c>
      <c r="F31" s="36">
        <f>SUM(F18:F30)</f>
        <v>3987829.4772345782</v>
      </c>
      <c r="H31" s="36">
        <f>SUM(H18:H30)</f>
        <v>0</v>
      </c>
      <c r="L31" s="36">
        <f>SUM(L18:L30)</f>
        <v>3987829.4772345782</v>
      </c>
      <c r="O31" s="29"/>
      <c r="P31" s="43">
        <f>SUM(P18:P30)</f>
        <v>120908.61187605152</v>
      </c>
      <c r="Q31" s="44"/>
      <c r="R31" s="43">
        <f>SUM(R18:R30)</f>
        <v>16809.721547433532</v>
      </c>
      <c r="S31" s="23"/>
      <c r="T31" s="43">
        <f>SUM(T18:T30)</f>
        <v>490532.77114404883</v>
      </c>
      <c r="U31" s="23"/>
      <c r="V31" s="43">
        <f>SUM(V18:V30)</f>
        <v>2481686.8468896654</v>
      </c>
      <c r="W31" s="26"/>
      <c r="X31" s="43">
        <f>SUM(X18:X30)</f>
        <v>343672.15357468824</v>
      </c>
      <c r="Y31" s="23"/>
      <c r="Z31" s="43">
        <f>SUM(Z18:Z30)</f>
        <v>534219.37220269069</v>
      </c>
      <c r="AA31" s="23"/>
      <c r="AB31" s="43">
        <f>SUM(AB18:AB30)</f>
        <v>0</v>
      </c>
      <c r="AD31" s="43">
        <f>SUM(AD18:AD30)</f>
        <v>3987829.4772345782</v>
      </c>
      <c r="AF31" s="42" t="str">
        <f>IF(ROUND(F31,4)=ROUND(AD31,4), "", "check")</f>
        <v/>
      </c>
      <c r="AI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2:52" x14ac:dyDescent="0.2">
      <c r="O32" s="29"/>
      <c r="W32" s="26"/>
      <c r="AF32" s="42" t="str">
        <f t="shared" ref="AF32:AF37" si="4">IF(ROUND(F32,4)=ROUND(AD32,4), "", "check")</f>
        <v/>
      </c>
    </row>
    <row r="33" spans="2:52" x14ac:dyDescent="0.2">
      <c r="B33" s="26">
        <f>B31+1</f>
        <v>15</v>
      </c>
      <c r="D33" s="1" t="s">
        <v>118</v>
      </c>
      <c r="F33" s="35">
        <v>101710.50916156213</v>
      </c>
      <c r="H33" s="35"/>
      <c r="K33" s="29">
        <v>0</v>
      </c>
      <c r="L33" s="35">
        <f t="shared" ref="L33" si="5">F33-H33</f>
        <v>101710.50916156213</v>
      </c>
      <c r="N33" s="26" t="s">
        <v>276</v>
      </c>
      <c r="O33" s="29">
        <v>23</v>
      </c>
      <c r="P33" s="10">
        <v>3590.9482084043057</v>
      </c>
      <c r="R33" s="10">
        <v>516.63997298820789</v>
      </c>
      <c r="S33" s="10"/>
      <c r="T33" s="10">
        <v>13457.456974555598</v>
      </c>
      <c r="U33" s="10"/>
      <c r="V33" s="10">
        <v>59333.303889413823</v>
      </c>
      <c r="X33" s="10">
        <v>8873.615916390394</v>
      </c>
      <c r="Y33" s="10"/>
      <c r="Z33" s="10">
        <v>15938.544199809818</v>
      </c>
      <c r="AA33" s="10"/>
      <c r="AB33" s="10">
        <v>0</v>
      </c>
      <c r="AC33" s="10"/>
      <c r="AD33" s="10">
        <f>P33+R33+T33+V33+X33+Z33+AB33</f>
        <v>101710.50916156213</v>
      </c>
      <c r="AF33" s="42" t="str">
        <f t="shared" si="4"/>
        <v/>
      </c>
    </row>
    <row r="34" spans="2:52" x14ac:dyDescent="0.2">
      <c r="W34" s="26"/>
      <c r="AF34" s="42" t="str">
        <f t="shared" si="4"/>
        <v/>
      </c>
    </row>
    <row r="35" spans="2:52" x14ac:dyDescent="0.2">
      <c r="B35" s="26">
        <f>B33+1</f>
        <v>16</v>
      </c>
      <c r="D35" s="1" t="s">
        <v>120</v>
      </c>
      <c r="F35" s="36">
        <f>F31+F33</f>
        <v>4089539.9863961404</v>
      </c>
      <c r="H35" s="36">
        <f>H31+H33</f>
        <v>0</v>
      </c>
      <c r="L35" s="36">
        <f>L31+L33</f>
        <v>4089539.9863961404</v>
      </c>
      <c r="P35" s="45">
        <f>P31+P33</f>
        <v>124499.56008445584</v>
      </c>
      <c r="Q35" s="16"/>
      <c r="R35" s="45">
        <f>R31+R33</f>
        <v>17326.361520421739</v>
      </c>
      <c r="S35" s="5"/>
      <c r="T35" s="45">
        <f>T31+T33</f>
        <v>503990.22811860446</v>
      </c>
      <c r="U35" s="5"/>
      <c r="V35" s="45">
        <f>V31+V33</f>
        <v>2541020.1507790792</v>
      </c>
      <c r="W35" s="26"/>
      <c r="X35" s="45">
        <f>X31+X33</f>
        <v>352545.76949107862</v>
      </c>
      <c r="Y35" s="5"/>
      <c r="Z35" s="45">
        <f>Z31+Z33</f>
        <v>550157.91640250047</v>
      </c>
      <c r="AA35" s="5"/>
      <c r="AB35" s="45">
        <f>AB31+AB33</f>
        <v>0</v>
      </c>
      <c r="AD35" s="45">
        <f>AD31+AD33</f>
        <v>4089539.9863961404</v>
      </c>
      <c r="AF35" s="42" t="str">
        <f t="shared" si="4"/>
        <v/>
      </c>
    </row>
    <row r="36" spans="2:52" x14ac:dyDescent="0.2">
      <c r="D36" s="8"/>
      <c r="F36" s="11"/>
      <c r="H36" s="11"/>
      <c r="L36" s="11"/>
      <c r="W36" s="26"/>
      <c r="AF36" s="42" t="str">
        <f t="shared" si="4"/>
        <v/>
      </c>
    </row>
    <row r="37" spans="2:52" x14ac:dyDescent="0.2">
      <c r="E37" s="8"/>
      <c r="W37" s="26"/>
      <c r="AF37" s="42" t="str">
        <f t="shared" si="4"/>
        <v/>
      </c>
    </row>
    <row r="38" spans="2:52" x14ac:dyDescent="0.2">
      <c r="D38" s="8" t="s">
        <v>121</v>
      </c>
      <c r="E38" s="27"/>
      <c r="F38" s="3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Z38" s="19"/>
    </row>
    <row r="39" spans="2:52" x14ac:dyDescent="0.2">
      <c r="AF39" s="42" t="str">
        <f t="shared" ref="AF39:AF52" si="6">IF(ROUND(F39,4)=ROUND(AD39,4), "", "check")</f>
        <v/>
      </c>
    </row>
    <row r="40" spans="2:52" x14ac:dyDescent="0.2">
      <c r="B40" s="26">
        <f>B35+1</f>
        <v>17</v>
      </c>
      <c r="D40" s="1" t="s">
        <v>95</v>
      </c>
      <c r="F40" s="35">
        <v>0</v>
      </c>
      <c r="H40" s="35"/>
      <c r="J40" s="19"/>
      <c r="K40" s="29">
        <v>0</v>
      </c>
      <c r="L40" s="35">
        <f>F40-H40</f>
        <v>0</v>
      </c>
      <c r="N40" s="26"/>
      <c r="O40" s="29">
        <v>0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0"/>
      <c r="Z40" s="10">
        <v>0</v>
      </c>
      <c r="AA40" s="10"/>
      <c r="AB40" s="10">
        <v>0</v>
      </c>
      <c r="AD40" s="10">
        <f>P40+R40+T40+V40+X40+Z40+AB40</f>
        <v>0</v>
      </c>
      <c r="AF40" s="42" t="str">
        <f t="shared" si="6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35"/>
    </row>
    <row r="41" spans="2:52" x14ac:dyDescent="0.2">
      <c r="B41" s="26">
        <f>B40+1</f>
        <v>18</v>
      </c>
      <c r="D41" s="1" t="s">
        <v>97</v>
      </c>
      <c r="F41" s="35">
        <v>-17684.967853226444</v>
      </c>
      <c r="H41" s="35"/>
      <c r="J41" s="19"/>
      <c r="K41" s="29">
        <v>0</v>
      </c>
      <c r="L41" s="35">
        <f t="shared" ref="L41:L52" si="7">F41-H41</f>
        <v>-17684.967853226444</v>
      </c>
      <c r="N41" s="26" t="s">
        <v>277</v>
      </c>
      <c r="O41" s="29">
        <v>35</v>
      </c>
      <c r="P41" s="10">
        <v>0</v>
      </c>
      <c r="R41" s="10">
        <v>0</v>
      </c>
      <c r="S41" s="10"/>
      <c r="T41" s="10">
        <v>-81.470851186358061</v>
      </c>
      <c r="U41" s="10"/>
      <c r="V41" s="10">
        <v>-14093.643890261523</v>
      </c>
      <c r="X41" s="10">
        <v>-1728.3808892002776</v>
      </c>
      <c r="Y41" s="10"/>
      <c r="Z41" s="10">
        <v>-1781.4722225782866</v>
      </c>
      <c r="AA41" s="10"/>
      <c r="AB41" s="10">
        <v>0</v>
      </c>
      <c r="AD41" s="10">
        <f t="shared" ref="AD41:AD52" si="8">P41+R41+T41+V41+X41+Z41+AB41</f>
        <v>-17684.967853226444</v>
      </c>
      <c r="AF41" s="42" t="str">
        <f t="shared" si="6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35"/>
    </row>
    <row r="42" spans="2:52" x14ac:dyDescent="0.2">
      <c r="B42" s="26">
        <f t="shared" ref="B42:B53" si="9">B41+1</f>
        <v>19</v>
      </c>
      <c r="D42" s="1" t="s">
        <v>99</v>
      </c>
      <c r="F42" s="35">
        <v>-77738.765516644649</v>
      </c>
      <c r="H42" s="35"/>
      <c r="J42" s="19"/>
      <c r="K42" s="29">
        <v>0</v>
      </c>
      <c r="L42" s="35">
        <f t="shared" si="7"/>
        <v>-77738.765516644649</v>
      </c>
      <c r="N42" s="26" t="s">
        <v>278</v>
      </c>
      <c r="O42" s="29">
        <v>68</v>
      </c>
      <c r="P42" s="10">
        <v>-23485.914549559006</v>
      </c>
      <c r="R42" s="10">
        <v>-1066.4351039073856</v>
      </c>
      <c r="S42" s="10"/>
      <c r="T42" s="10">
        <v>-24764.875005545597</v>
      </c>
      <c r="U42" s="10"/>
      <c r="V42" s="10">
        <v>-25533.312542571388</v>
      </c>
      <c r="X42" s="10">
        <v>0</v>
      </c>
      <c r="Y42" s="10"/>
      <c r="Z42" s="10">
        <v>-2888.2283150612561</v>
      </c>
      <c r="AA42" s="10"/>
      <c r="AB42" s="10">
        <v>0</v>
      </c>
      <c r="AD42" s="10">
        <f t="shared" si="8"/>
        <v>-77738.765516644635</v>
      </c>
      <c r="AF42" s="42" t="str">
        <f t="shared" si="6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35"/>
    </row>
    <row r="43" spans="2:52" x14ac:dyDescent="0.2">
      <c r="B43" s="26">
        <f t="shared" si="9"/>
        <v>20</v>
      </c>
      <c r="D43" s="1" t="s">
        <v>101</v>
      </c>
      <c r="F43" s="35">
        <v>-91934.117047230378</v>
      </c>
      <c r="H43" s="35"/>
      <c r="J43" s="19"/>
      <c r="K43" s="29">
        <v>0</v>
      </c>
      <c r="L43" s="35">
        <f t="shared" si="7"/>
        <v>-91934.117047230378</v>
      </c>
      <c r="N43" s="26" t="s">
        <v>279</v>
      </c>
      <c r="O43" s="29">
        <v>50</v>
      </c>
      <c r="P43" s="10">
        <v>-34952.348121982686</v>
      </c>
      <c r="R43" s="10">
        <v>-9130.3820732125623</v>
      </c>
      <c r="S43" s="10"/>
      <c r="T43" s="10">
        <v>-18389.293021966987</v>
      </c>
      <c r="U43" s="10"/>
      <c r="V43" s="10">
        <v>0</v>
      </c>
      <c r="X43" s="10">
        <v>-517.39716281437381</v>
      </c>
      <c r="Y43" s="10"/>
      <c r="Z43" s="10">
        <v>-28944.696667253767</v>
      </c>
      <c r="AA43" s="10"/>
      <c r="AB43" s="10">
        <v>0</v>
      </c>
      <c r="AD43" s="10">
        <f t="shared" si="8"/>
        <v>-91934.117047230378</v>
      </c>
      <c r="AF43" s="42" t="str">
        <f t="shared" si="6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35"/>
    </row>
    <row r="44" spans="2:52" x14ac:dyDescent="0.2">
      <c r="B44" s="26">
        <f t="shared" si="9"/>
        <v>21</v>
      </c>
      <c r="D44" s="1" t="s">
        <v>103</v>
      </c>
      <c r="F44" s="35">
        <v>-700300.98840433965</v>
      </c>
      <c r="H44" s="35"/>
      <c r="K44" s="29">
        <v>0</v>
      </c>
      <c r="L44" s="35">
        <f t="shared" si="7"/>
        <v>-700300.98840433965</v>
      </c>
      <c r="N44" s="26" t="s">
        <v>280</v>
      </c>
      <c r="O44" s="29">
        <v>44</v>
      </c>
      <c r="P44" s="10">
        <v>0</v>
      </c>
      <c r="R44" s="10">
        <v>-12.200666647008878</v>
      </c>
      <c r="S44" s="10"/>
      <c r="T44" s="10">
        <v>-1756.3198305423257</v>
      </c>
      <c r="U44" s="10"/>
      <c r="V44" s="10">
        <v>-572450.84464776691</v>
      </c>
      <c r="X44" s="10">
        <v>-51214.137142734056</v>
      </c>
      <c r="Y44" s="10"/>
      <c r="Z44" s="10">
        <v>-74867.486116649408</v>
      </c>
      <c r="AA44" s="10"/>
      <c r="AB44" s="10">
        <v>0</v>
      </c>
      <c r="AD44" s="10">
        <f t="shared" si="8"/>
        <v>-700300.98840433965</v>
      </c>
      <c r="AF44" s="42" t="str">
        <f t="shared" si="6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35"/>
    </row>
    <row r="45" spans="2:52" x14ac:dyDescent="0.2">
      <c r="B45" s="26">
        <f t="shared" si="9"/>
        <v>22</v>
      </c>
      <c r="D45" s="1" t="s">
        <v>105</v>
      </c>
      <c r="F45" s="35">
        <v>-529309.68232222286</v>
      </c>
      <c r="H45" s="35"/>
      <c r="K45" s="29">
        <v>0</v>
      </c>
      <c r="L45" s="35">
        <f t="shared" si="7"/>
        <v>-529309.68232222286</v>
      </c>
      <c r="N45" s="26" t="s">
        <v>281</v>
      </c>
      <c r="O45" s="29">
        <v>17</v>
      </c>
      <c r="P45" s="10">
        <v>0</v>
      </c>
      <c r="R45" s="10">
        <v>0</v>
      </c>
      <c r="S45" s="10"/>
      <c r="T45" s="10">
        <v>-125363.51856244406</v>
      </c>
      <c r="U45" s="10"/>
      <c r="V45" s="10">
        <v>-394898.99494617968</v>
      </c>
      <c r="X45" s="10">
        <v>0</v>
      </c>
      <c r="Y45" s="10"/>
      <c r="Z45" s="10">
        <v>-9047.1688135990662</v>
      </c>
      <c r="AA45" s="10"/>
      <c r="AB45" s="10">
        <v>0</v>
      </c>
      <c r="AD45" s="10">
        <f t="shared" si="8"/>
        <v>-529309.68232222286</v>
      </c>
      <c r="AF45" s="42" t="str">
        <f t="shared" si="6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35"/>
    </row>
    <row r="46" spans="2:52" x14ac:dyDescent="0.2">
      <c r="B46" s="26">
        <f t="shared" si="9"/>
        <v>23</v>
      </c>
      <c r="D46" s="1" t="s">
        <v>107</v>
      </c>
      <c r="F46" s="35">
        <v>0</v>
      </c>
      <c r="H46" s="35"/>
      <c r="K46" s="29">
        <v>0</v>
      </c>
      <c r="L46" s="35">
        <f t="shared" si="7"/>
        <v>0</v>
      </c>
      <c r="N46" s="26"/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X46" s="10">
        <v>0</v>
      </c>
      <c r="Y46" s="10"/>
      <c r="Z46" s="10">
        <v>0</v>
      </c>
      <c r="AA46" s="10"/>
      <c r="AB46" s="10">
        <v>0</v>
      </c>
      <c r="AD46" s="10">
        <f t="shared" si="8"/>
        <v>0</v>
      </c>
      <c r="AF46" s="42" t="str">
        <f t="shared" si="6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35"/>
    </row>
    <row r="47" spans="2:52" x14ac:dyDescent="0.2">
      <c r="B47" s="26">
        <f t="shared" si="9"/>
        <v>24</v>
      </c>
      <c r="D47" s="1" t="s">
        <v>109</v>
      </c>
      <c r="F47" s="35">
        <v>0</v>
      </c>
      <c r="H47" s="35"/>
      <c r="K47" s="29">
        <v>0</v>
      </c>
      <c r="L47" s="35">
        <f t="shared" si="7"/>
        <v>0</v>
      </c>
      <c r="N47" s="26"/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X47" s="10">
        <v>0</v>
      </c>
      <c r="Y47" s="10"/>
      <c r="Z47" s="10">
        <v>0</v>
      </c>
      <c r="AA47" s="10"/>
      <c r="AB47" s="10">
        <v>0</v>
      </c>
      <c r="AD47" s="10">
        <f t="shared" si="8"/>
        <v>0</v>
      </c>
      <c r="AF47" s="42" t="str">
        <f t="shared" si="6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35"/>
    </row>
    <row r="48" spans="2:52" x14ac:dyDescent="0.2">
      <c r="B48" s="26">
        <f t="shared" si="9"/>
        <v>25</v>
      </c>
      <c r="D48" s="1" t="s">
        <v>110</v>
      </c>
      <c r="F48" s="35">
        <v>0</v>
      </c>
      <c r="H48" s="35"/>
      <c r="K48" s="29">
        <v>0</v>
      </c>
      <c r="L48" s="35">
        <f t="shared" si="7"/>
        <v>0</v>
      </c>
      <c r="N48" s="26"/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X48" s="10">
        <v>0</v>
      </c>
      <c r="Y48" s="10"/>
      <c r="Z48" s="10">
        <v>0</v>
      </c>
      <c r="AA48" s="10"/>
      <c r="AB48" s="10">
        <v>0</v>
      </c>
      <c r="AD48" s="10">
        <f t="shared" si="8"/>
        <v>0</v>
      </c>
      <c r="AF48" s="42" t="str">
        <f t="shared" si="6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35"/>
    </row>
    <row r="49" spans="2:52" x14ac:dyDescent="0.2">
      <c r="B49" s="26">
        <f t="shared" si="9"/>
        <v>26</v>
      </c>
      <c r="D49" s="1" t="s">
        <v>111</v>
      </c>
      <c r="F49" s="35">
        <v>0</v>
      </c>
      <c r="H49" s="35"/>
      <c r="K49" s="29">
        <v>0</v>
      </c>
      <c r="L49" s="35">
        <f t="shared" si="7"/>
        <v>0</v>
      </c>
      <c r="N49" s="26"/>
      <c r="O49" s="29">
        <v>0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X49" s="10">
        <v>0</v>
      </c>
      <c r="Y49" s="10"/>
      <c r="Z49" s="10">
        <v>0</v>
      </c>
      <c r="AA49" s="10"/>
      <c r="AB49" s="10">
        <v>0</v>
      </c>
      <c r="AD49" s="10">
        <f t="shared" si="8"/>
        <v>0</v>
      </c>
      <c r="AF49" s="42" t="str">
        <f t="shared" si="6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35"/>
    </row>
    <row r="50" spans="2:52" x14ac:dyDescent="0.2">
      <c r="B50" s="26">
        <f t="shared" si="9"/>
        <v>27</v>
      </c>
      <c r="D50" s="1" t="s">
        <v>113</v>
      </c>
      <c r="F50" s="35">
        <v>0</v>
      </c>
      <c r="H50" s="35"/>
      <c r="K50" s="29">
        <v>0</v>
      </c>
      <c r="L50" s="35">
        <f t="shared" si="7"/>
        <v>0</v>
      </c>
      <c r="N50" s="26"/>
      <c r="O50" s="29">
        <v>0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X50" s="10">
        <v>0</v>
      </c>
      <c r="Y50" s="10"/>
      <c r="Z50" s="10">
        <v>0</v>
      </c>
      <c r="AA50" s="10"/>
      <c r="AB50" s="10">
        <v>0</v>
      </c>
      <c r="AD50" s="10">
        <f t="shared" si="8"/>
        <v>0</v>
      </c>
      <c r="AF50" s="42" t="str">
        <f t="shared" si="6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35"/>
    </row>
    <row r="51" spans="2:52" x14ac:dyDescent="0.2">
      <c r="B51" s="26">
        <f>B50+1</f>
        <v>28</v>
      </c>
      <c r="D51" s="1" t="s">
        <v>114</v>
      </c>
      <c r="F51" s="35">
        <v>0</v>
      </c>
      <c r="H51" s="35"/>
      <c r="K51" s="29">
        <v>0</v>
      </c>
      <c r="L51" s="35">
        <f t="shared" si="7"/>
        <v>0</v>
      </c>
      <c r="N51" s="26"/>
      <c r="O51" s="29">
        <v>0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X51" s="10">
        <v>0</v>
      </c>
      <c r="Y51" s="10"/>
      <c r="Z51" s="10">
        <v>0</v>
      </c>
      <c r="AA51" s="10"/>
      <c r="AB51" s="10">
        <v>0</v>
      </c>
      <c r="AD51" s="10">
        <f t="shared" si="8"/>
        <v>0</v>
      </c>
      <c r="AF51" s="42" t="str">
        <f t="shared" si="6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35"/>
    </row>
    <row r="52" spans="2:52" x14ac:dyDescent="0.2">
      <c r="B52" s="26">
        <f>B51+1</f>
        <v>29</v>
      </c>
      <c r="D52" s="1" t="s">
        <v>115</v>
      </c>
      <c r="F52" s="35">
        <v>0</v>
      </c>
      <c r="H52" s="35"/>
      <c r="K52" s="29">
        <v>0</v>
      </c>
      <c r="L52" s="35">
        <f t="shared" si="7"/>
        <v>0</v>
      </c>
      <c r="N52" s="26"/>
      <c r="O52" s="29">
        <v>0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X52" s="10">
        <v>0</v>
      </c>
      <c r="Y52" s="10"/>
      <c r="Z52" s="10">
        <v>0</v>
      </c>
      <c r="AA52" s="10"/>
      <c r="AB52" s="10">
        <v>0</v>
      </c>
      <c r="AD52" s="10">
        <f t="shared" si="8"/>
        <v>0</v>
      </c>
      <c r="AF52" s="42" t="str">
        <f t="shared" si="6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35"/>
    </row>
    <row r="53" spans="2:52" x14ac:dyDescent="0.2">
      <c r="B53" s="26">
        <f t="shared" si="9"/>
        <v>30</v>
      </c>
      <c r="D53" s="1" t="s">
        <v>127</v>
      </c>
      <c r="F53" s="36">
        <f>SUM(F40:F52)</f>
        <v>-1416968.5211436641</v>
      </c>
      <c r="H53" s="36">
        <f>SUM(H40:H52)</f>
        <v>0</v>
      </c>
      <c r="L53" s="36">
        <f>SUM(L40:L52)</f>
        <v>-1416968.5211436641</v>
      </c>
      <c r="O53" s="29"/>
      <c r="P53" s="43">
        <f>SUM(P40:P52)</f>
        <v>-58438.262671541692</v>
      </c>
      <c r="Q53" s="44"/>
      <c r="R53" s="43">
        <f>SUM(R40:R52)</f>
        <v>-10209.017843766958</v>
      </c>
      <c r="S53" s="23"/>
      <c r="T53" s="43">
        <f>SUM(T40:T52)</f>
        <v>-170355.47727168532</v>
      </c>
      <c r="U53" s="23"/>
      <c r="V53" s="43">
        <f>SUM(V40:V52)</f>
        <v>-1006976.7960267795</v>
      </c>
      <c r="W53" s="26"/>
      <c r="X53" s="43">
        <f>SUM(X40:X52)</f>
        <v>-53459.915194748712</v>
      </c>
      <c r="Y53" s="23"/>
      <c r="Z53" s="43">
        <f>SUM(Z40:Z52)</f>
        <v>-117529.05213514178</v>
      </c>
      <c r="AA53" s="23"/>
      <c r="AB53" s="43">
        <f>SUM(AB40:AB52)</f>
        <v>0</v>
      </c>
      <c r="AD53" s="43">
        <f>SUM(AD40:AD52)</f>
        <v>-1416968.5211436641</v>
      </c>
      <c r="AF53" s="42" t="str">
        <f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29"/>
      <c r="W54" s="26"/>
      <c r="AF54" s="42" t="str">
        <f t="shared" ref="AF54:AF59" si="10">IF(ROUND(F54,4)=ROUND(AD54,4), "", "check")</f>
        <v/>
      </c>
    </row>
    <row r="55" spans="2:52" x14ac:dyDescent="0.2">
      <c r="B55" s="26">
        <f>B53+1</f>
        <v>31</v>
      </c>
      <c r="D55" s="1" t="s">
        <v>118</v>
      </c>
      <c r="F55" s="35">
        <v>-50852.680549399003</v>
      </c>
      <c r="H55" s="35"/>
      <c r="K55" s="29">
        <v>0</v>
      </c>
      <c r="L55" s="35">
        <f t="shared" ref="L55" si="11">F55-H55</f>
        <v>-50852.680549399003</v>
      </c>
      <c r="N55" s="26" t="s">
        <v>276</v>
      </c>
      <c r="O55" s="29">
        <v>23</v>
      </c>
      <c r="P55" s="10">
        <v>-1795.383226539107</v>
      </c>
      <c r="R55" s="10">
        <v>-258.30691166521297</v>
      </c>
      <c r="S55" s="10"/>
      <c r="T55" s="10">
        <v>-6728.3879136550649</v>
      </c>
      <c r="U55" s="10"/>
      <c r="V55" s="10">
        <v>-29665.150371393869</v>
      </c>
      <c r="X55" s="10">
        <v>-4436.5833897997627</v>
      </c>
      <c r="Y55" s="10"/>
      <c r="Z55" s="10">
        <v>-7968.8687363459912</v>
      </c>
      <c r="AA55" s="10"/>
      <c r="AB55" s="10">
        <v>0</v>
      </c>
      <c r="AC55" s="10"/>
      <c r="AD55" s="10">
        <f>P55+R55+T55+V55+X55+Z55+AB55</f>
        <v>-50852.68054939901</v>
      </c>
      <c r="AF55" s="42" t="str">
        <f t="shared" si="10"/>
        <v/>
      </c>
    </row>
    <row r="56" spans="2:52" x14ac:dyDescent="0.2">
      <c r="W56" s="26"/>
      <c r="AF56" s="42" t="str">
        <f t="shared" si="10"/>
        <v/>
      </c>
    </row>
    <row r="57" spans="2:52" x14ac:dyDescent="0.2">
      <c r="B57" s="26">
        <f>B55+1</f>
        <v>32</v>
      </c>
      <c r="D57" s="1" t="s">
        <v>128</v>
      </c>
      <c r="F57" s="36">
        <f>F53+F55</f>
        <v>-1467821.2016930631</v>
      </c>
      <c r="H57" s="36">
        <f>H53+H55</f>
        <v>0</v>
      </c>
      <c r="L57" s="36">
        <f>L53+L55</f>
        <v>-1467821.2016930631</v>
      </c>
      <c r="P57" s="45">
        <f>P53+P55</f>
        <v>-60233.645898080802</v>
      </c>
      <c r="Q57" s="16"/>
      <c r="R57" s="45">
        <f>R53+R55</f>
        <v>-10467.324755432172</v>
      </c>
      <c r="S57" s="5"/>
      <c r="T57" s="45">
        <f>T53+T55</f>
        <v>-177083.86518534037</v>
      </c>
      <c r="U57" s="5"/>
      <c r="V57" s="45">
        <f>V53+V55</f>
        <v>-1036641.9463981733</v>
      </c>
      <c r="W57" s="26"/>
      <c r="X57" s="45">
        <f>X53+X55</f>
        <v>-57896.498584548477</v>
      </c>
      <c r="Y57" s="5"/>
      <c r="Z57" s="45">
        <f>Z53+Z55</f>
        <v>-125497.92087148778</v>
      </c>
      <c r="AA57" s="5"/>
      <c r="AB57" s="45">
        <f>AB53+AB55</f>
        <v>0</v>
      </c>
      <c r="AD57" s="45">
        <f>AD53+AD55</f>
        <v>-1467821.2016930631</v>
      </c>
      <c r="AF57" s="42" t="str">
        <f t="shared" si="10"/>
        <v/>
      </c>
    </row>
    <row r="58" spans="2:52" x14ac:dyDescent="0.2">
      <c r="D58" s="8"/>
      <c r="F58" s="11"/>
      <c r="H58" s="11"/>
      <c r="L58" s="11"/>
      <c r="W58" s="26"/>
      <c r="AF58" s="42" t="str">
        <f t="shared" si="10"/>
        <v/>
      </c>
    </row>
    <row r="59" spans="2:52" x14ac:dyDescent="0.2">
      <c r="E59" s="8"/>
      <c r="W59" s="26"/>
      <c r="AF59" s="42" t="str">
        <f t="shared" si="10"/>
        <v/>
      </c>
    </row>
    <row r="60" spans="2:52" x14ac:dyDescent="0.2">
      <c r="D60" s="8" t="s">
        <v>129</v>
      </c>
      <c r="E60" s="27"/>
      <c r="F60" s="34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Z60" s="19"/>
    </row>
    <row r="61" spans="2:52" x14ac:dyDescent="0.2">
      <c r="AF61" s="42" t="str">
        <f t="shared" ref="AF61:AF118" si="12">IF(ROUND(F61,4)=ROUND(AD61,4), "", "check")</f>
        <v/>
      </c>
    </row>
    <row r="62" spans="2:52" x14ac:dyDescent="0.2">
      <c r="B62" s="26">
        <f>B57+1</f>
        <v>33</v>
      </c>
      <c r="D62" s="1" t="s">
        <v>95</v>
      </c>
      <c r="F62" s="35">
        <v>79166.942309318154</v>
      </c>
      <c r="H62" s="35"/>
      <c r="J62" s="19"/>
      <c r="K62" s="29">
        <v>0</v>
      </c>
      <c r="L62" s="35">
        <f>F62-H62</f>
        <v>79166.942309318154</v>
      </c>
      <c r="N62" s="26"/>
      <c r="O62" s="29">
        <v>0</v>
      </c>
      <c r="P62" s="10">
        <f>P18+P40</f>
        <v>3031.2129016562189</v>
      </c>
      <c r="R62" s="10">
        <f>R18+R40</f>
        <v>0</v>
      </c>
      <c r="S62" s="10"/>
      <c r="T62" s="10">
        <f>T18+T40</f>
        <v>31159.855072747287</v>
      </c>
      <c r="U62" s="10"/>
      <c r="V62" s="10">
        <f>V18+V40</f>
        <v>39457.139453762698</v>
      </c>
      <c r="X62" s="10">
        <f>X18+X40</f>
        <v>42.977502499999986</v>
      </c>
      <c r="Y62" s="10"/>
      <c r="Z62" s="10">
        <f>Z18+Z40</f>
        <v>5475.7573786519433</v>
      </c>
      <c r="AA62" s="10"/>
      <c r="AB62" s="10">
        <f>AB18+AB40</f>
        <v>0</v>
      </c>
      <c r="AD62" s="10">
        <f>P62+R62+T62+V62+X62+Z62+AB62</f>
        <v>79166.942309318154</v>
      </c>
      <c r="AF62" s="42" t="str">
        <f t="shared" si="12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35"/>
    </row>
    <row r="63" spans="2:52" x14ac:dyDescent="0.2">
      <c r="B63" s="26">
        <f>B62+1</f>
        <v>34</v>
      </c>
      <c r="D63" s="1" t="s">
        <v>97</v>
      </c>
      <c r="F63" s="35">
        <v>49261.707392534336</v>
      </c>
      <c r="H63" s="35"/>
      <c r="J63" s="19"/>
      <c r="K63" s="29">
        <v>0</v>
      </c>
      <c r="L63" s="35">
        <f t="shared" ref="L63:L74" si="13">F63-H63</f>
        <v>49261.707392534336</v>
      </c>
      <c r="N63" s="26"/>
      <c r="O63" s="29">
        <v>0</v>
      </c>
      <c r="P63" s="10">
        <f t="shared" ref="P63:R74" si="14">P19+P41</f>
        <v>0</v>
      </c>
      <c r="R63" s="10">
        <f t="shared" si="14"/>
        <v>0</v>
      </c>
      <c r="S63" s="10"/>
      <c r="T63" s="10">
        <f t="shared" ref="T63:T74" si="15">T19+T41</f>
        <v>367.82088106941302</v>
      </c>
      <c r="U63" s="10"/>
      <c r="V63" s="10">
        <f t="shared" ref="V63:V74" si="16">V19+V41</f>
        <v>21917.194864829926</v>
      </c>
      <c r="X63" s="10">
        <f t="shared" ref="X63:X74" si="17">X19+X41</f>
        <v>18132.668700799728</v>
      </c>
      <c r="Y63" s="10"/>
      <c r="Z63" s="10">
        <f t="shared" ref="Z63:Z74" si="18">Z19+Z41</f>
        <v>8844.0229458352806</v>
      </c>
      <c r="AA63" s="10"/>
      <c r="AB63" s="10">
        <f t="shared" ref="AB63:AB74" si="19">AB19+AB41</f>
        <v>0</v>
      </c>
      <c r="AD63" s="10">
        <f t="shared" ref="AD63:AD74" si="20">P63+R63+T63+V63+X63+Z63+AB63</f>
        <v>49261.707392534343</v>
      </c>
      <c r="AF63" s="42" t="str">
        <f t="shared" si="12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35"/>
    </row>
    <row r="64" spans="2:52" x14ac:dyDescent="0.2">
      <c r="B64" s="26">
        <f t="shared" ref="B64:B75" si="21">B63+1</f>
        <v>35</v>
      </c>
      <c r="D64" s="1" t="s">
        <v>99</v>
      </c>
      <c r="F64" s="35">
        <v>133779.00444473058</v>
      </c>
      <c r="H64" s="35"/>
      <c r="J64" s="19"/>
      <c r="K64" s="29">
        <v>0</v>
      </c>
      <c r="L64" s="35">
        <f t="shared" si="13"/>
        <v>133779.00444473058</v>
      </c>
      <c r="N64" s="26"/>
      <c r="O64" s="29">
        <v>0</v>
      </c>
      <c r="P64" s="10">
        <f t="shared" si="14"/>
        <v>15431.582837587513</v>
      </c>
      <c r="R64" s="10">
        <f t="shared" si="14"/>
        <v>854.686809587776</v>
      </c>
      <c r="S64" s="10"/>
      <c r="T64" s="10">
        <f t="shared" si="15"/>
        <v>53753.351450945855</v>
      </c>
      <c r="U64" s="10"/>
      <c r="V64" s="10">
        <f t="shared" si="16"/>
        <v>61470.449866384595</v>
      </c>
      <c r="X64" s="10">
        <f t="shared" si="17"/>
        <v>0</v>
      </c>
      <c r="Y64" s="10"/>
      <c r="Z64" s="10">
        <f t="shared" si="18"/>
        <v>2268.9334802248327</v>
      </c>
      <c r="AA64" s="10"/>
      <c r="AB64" s="10">
        <f t="shared" si="19"/>
        <v>0</v>
      </c>
      <c r="AD64" s="10">
        <f t="shared" si="20"/>
        <v>133779.00444473058</v>
      </c>
      <c r="AF64" s="42" t="str">
        <f t="shared" si="12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35"/>
    </row>
    <row r="65" spans="2:52" x14ac:dyDescent="0.2">
      <c r="B65" s="26">
        <f t="shared" si="21"/>
        <v>36</v>
      </c>
      <c r="D65" s="1" t="s">
        <v>101</v>
      </c>
      <c r="F65" s="35">
        <v>159299.06782597845</v>
      </c>
      <c r="H65" s="35"/>
      <c r="J65" s="19"/>
      <c r="K65" s="29">
        <v>0</v>
      </c>
      <c r="L65" s="35">
        <f t="shared" si="13"/>
        <v>159299.06782597845</v>
      </c>
      <c r="N65" s="26"/>
      <c r="O65" s="29">
        <v>0</v>
      </c>
      <c r="P65" s="10">
        <f t="shared" si="14"/>
        <v>44007.553465266094</v>
      </c>
      <c r="R65" s="10">
        <f t="shared" si="14"/>
        <v>5541.5753152054367</v>
      </c>
      <c r="S65" s="10"/>
      <c r="T65" s="10">
        <f t="shared" si="15"/>
        <v>41448.272300161174</v>
      </c>
      <c r="U65" s="10"/>
      <c r="V65" s="10">
        <f t="shared" si="16"/>
        <v>0</v>
      </c>
      <c r="X65" s="10">
        <f t="shared" si="17"/>
        <v>2946.7160171856267</v>
      </c>
      <c r="Y65" s="10"/>
      <c r="Z65" s="10">
        <f t="shared" si="18"/>
        <v>65354.950728160155</v>
      </c>
      <c r="AA65" s="10"/>
      <c r="AB65" s="10">
        <f t="shared" si="19"/>
        <v>0</v>
      </c>
      <c r="AD65" s="10">
        <f t="shared" si="20"/>
        <v>159299.06782597848</v>
      </c>
      <c r="AF65" s="42" t="str">
        <f t="shared" si="12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35"/>
    </row>
    <row r="66" spans="2:52" x14ac:dyDescent="0.2">
      <c r="B66" s="26">
        <f t="shared" si="21"/>
        <v>37</v>
      </c>
      <c r="D66" s="1" t="s">
        <v>103</v>
      </c>
      <c r="F66" s="35">
        <v>1296675.7789290498</v>
      </c>
      <c r="H66" s="35"/>
      <c r="K66" s="29">
        <v>0</v>
      </c>
      <c r="L66" s="35">
        <f t="shared" si="13"/>
        <v>1296675.7789290498</v>
      </c>
      <c r="N66" s="26"/>
      <c r="O66" s="29">
        <v>0</v>
      </c>
      <c r="P66" s="10">
        <f t="shared" si="14"/>
        <v>0</v>
      </c>
      <c r="R66" s="10">
        <f t="shared" si="14"/>
        <v>204.4415788733622</v>
      </c>
      <c r="S66" s="10"/>
      <c r="T66" s="10">
        <f t="shared" si="15"/>
        <v>6444.5915604459997</v>
      </c>
      <c r="U66" s="10"/>
      <c r="V66" s="10">
        <f t="shared" si="16"/>
        <v>692042.85141773208</v>
      </c>
      <c r="X66" s="10">
        <f t="shared" si="17"/>
        <v>268953.69994066539</v>
      </c>
      <c r="Y66" s="10"/>
      <c r="Z66" s="10">
        <f t="shared" si="18"/>
        <v>329030.19443133293</v>
      </c>
      <c r="AA66" s="10"/>
      <c r="AB66" s="10">
        <f t="shared" si="19"/>
        <v>0</v>
      </c>
      <c r="AD66" s="10">
        <f t="shared" si="20"/>
        <v>1296675.7789290498</v>
      </c>
      <c r="AF66" s="42" t="str">
        <f t="shared" si="12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35"/>
    </row>
    <row r="67" spans="2:52" x14ac:dyDescent="0.2">
      <c r="B67" s="26">
        <f t="shared" si="21"/>
        <v>38</v>
      </c>
      <c r="D67" s="1" t="s">
        <v>105</v>
      </c>
      <c r="F67" s="35">
        <v>848360.22958961513</v>
      </c>
      <c r="H67" s="35"/>
      <c r="K67" s="29">
        <v>0</v>
      </c>
      <c r="L67" s="35">
        <f t="shared" si="13"/>
        <v>848360.22958961513</v>
      </c>
      <c r="N67" s="26"/>
      <c r="O67" s="29">
        <v>0</v>
      </c>
      <c r="P67" s="10">
        <f t="shared" si="14"/>
        <v>0</v>
      </c>
      <c r="R67" s="10">
        <f t="shared" si="14"/>
        <v>0</v>
      </c>
      <c r="S67" s="10"/>
      <c r="T67" s="10">
        <f t="shared" si="15"/>
        <v>186964.23918473232</v>
      </c>
      <c r="U67" s="10"/>
      <c r="V67" s="10">
        <f t="shared" si="16"/>
        <v>656262.4018481127</v>
      </c>
      <c r="X67" s="10">
        <f t="shared" si="17"/>
        <v>0</v>
      </c>
      <c r="Y67" s="10"/>
      <c r="Z67" s="10">
        <f t="shared" si="18"/>
        <v>5133.5885567698988</v>
      </c>
      <c r="AA67" s="10"/>
      <c r="AB67" s="10">
        <f t="shared" si="19"/>
        <v>0</v>
      </c>
      <c r="AD67" s="10">
        <f t="shared" si="20"/>
        <v>848360.2295896149</v>
      </c>
      <c r="AF67" s="42" t="str">
        <f t="shared" si="12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35"/>
    </row>
    <row r="68" spans="2:52" x14ac:dyDescent="0.2">
      <c r="B68" s="26">
        <f t="shared" si="21"/>
        <v>39</v>
      </c>
      <c r="D68" s="1" t="s">
        <v>107</v>
      </c>
      <c r="F68" s="35">
        <v>0</v>
      </c>
      <c r="H68" s="35"/>
      <c r="K68" s="29">
        <v>0</v>
      </c>
      <c r="L68" s="35">
        <f t="shared" si="13"/>
        <v>0</v>
      </c>
      <c r="N68" s="26"/>
      <c r="O68" s="29">
        <v>0</v>
      </c>
      <c r="P68" s="10">
        <f t="shared" si="14"/>
        <v>0</v>
      </c>
      <c r="R68" s="10">
        <f t="shared" si="14"/>
        <v>0</v>
      </c>
      <c r="S68" s="10"/>
      <c r="T68" s="10">
        <f t="shared" si="15"/>
        <v>0</v>
      </c>
      <c r="U68" s="10"/>
      <c r="V68" s="10">
        <f t="shared" si="16"/>
        <v>0</v>
      </c>
      <c r="X68" s="10">
        <f t="shared" si="17"/>
        <v>0</v>
      </c>
      <c r="Y68" s="10"/>
      <c r="Z68" s="10">
        <f t="shared" si="18"/>
        <v>0</v>
      </c>
      <c r="AA68" s="10"/>
      <c r="AB68" s="10">
        <f t="shared" si="19"/>
        <v>0</v>
      </c>
      <c r="AD68" s="10">
        <f t="shared" si="20"/>
        <v>0</v>
      </c>
      <c r="AF68" s="42" t="str">
        <f t="shared" si="12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35"/>
    </row>
    <row r="69" spans="2:52" x14ac:dyDescent="0.2">
      <c r="B69" s="26">
        <f t="shared" si="21"/>
        <v>40</v>
      </c>
      <c r="D69" s="1" t="s">
        <v>109</v>
      </c>
      <c r="F69" s="35">
        <v>0</v>
      </c>
      <c r="H69" s="35"/>
      <c r="K69" s="29">
        <v>0</v>
      </c>
      <c r="L69" s="35">
        <f t="shared" si="13"/>
        <v>0</v>
      </c>
      <c r="N69" s="26"/>
      <c r="O69" s="29">
        <v>0</v>
      </c>
      <c r="P69" s="10">
        <f t="shared" si="14"/>
        <v>0</v>
      </c>
      <c r="R69" s="10">
        <f t="shared" si="14"/>
        <v>0</v>
      </c>
      <c r="S69" s="10"/>
      <c r="T69" s="10">
        <f t="shared" si="15"/>
        <v>0</v>
      </c>
      <c r="U69" s="10"/>
      <c r="V69" s="10">
        <f t="shared" si="16"/>
        <v>0</v>
      </c>
      <c r="X69" s="10">
        <f t="shared" si="17"/>
        <v>0</v>
      </c>
      <c r="Y69" s="10"/>
      <c r="Z69" s="10">
        <f t="shared" si="18"/>
        <v>0</v>
      </c>
      <c r="AA69" s="10"/>
      <c r="AB69" s="10">
        <f t="shared" si="19"/>
        <v>0</v>
      </c>
      <c r="AD69" s="10">
        <f t="shared" si="20"/>
        <v>0</v>
      </c>
      <c r="AF69" s="42" t="str">
        <f t="shared" si="12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35"/>
    </row>
    <row r="70" spans="2:52" x14ac:dyDescent="0.2">
      <c r="B70" s="26">
        <f t="shared" si="21"/>
        <v>41</v>
      </c>
      <c r="D70" s="1" t="s">
        <v>110</v>
      </c>
      <c r="F70" s="35">
        <v>0</v>
      </c>
      <c r="H70" s="35"/>
      <c r="K70" s="29">
        <v>0</v>
      </c>
      <c r="L70" s="35">
        <f t="shared" si="13"/>
        <v>0</v>
      </c>
      <c r="N70" s="26"/>
      <c r="O70" s="29">
        <v>0</v>
      </c>
      <c r="P70" s="10">
        <f t="shared" si="14"/>
        <v>0</v>
      </c>
      <c r="R70" s="10">
        <f t="shared" si="14"/>
        <v>0</v>
      </c>
      <c r="S70" s="10"/>
      <c r="T70" s="10">
        <f t="shared" si="15"/>
        <v>0</v>
      </c>
      <c r="U70" s="10"/>
      <c r="V70" s="10">
        <f t="shared" si="16"/>
        <v>0</v>
      </c>
      <c r="X70" s="10">
        <f t="shared" si="17"/>
        <v>0</v>
      </c>
      <c r="Y70" s="10"/>
      <c r="Z70" s="10">
        <f t="shared" si="18"/>
        <v>0</v>
      </c>
      <c r="AA70" s="10"/>
      <c r="AB70" s="10">
        <f t="shared" si="19"/>
        <v>0</v>
      </c>
      <c r="AD70" s="10">
        <f t="shared" si="20"/>
        <v>0</v>
      </c>
      <c r="AF70" s="42" t="str">
        <f t="shared" si="12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35"/>
    </row>
    <row r="71" spans="2:52" x14ac:dyDescent="0.2">
      <c r="B71" s="26">
        <f t="shared" si="21"/>
        <v>42</v>
      </c>
      <c r="D71" s="1" t="s">
        <v>111</v>
      </c>
      <c r="F71" s="35">
        <v>0</v>
      </c>
      <c r="H71" s="35"/>
      <c r="K71" s="29">
        <v>0</v>
      </c>
      <c r="L71" s="35">
        <f t="shared" si="13"/>
        <v>0</v>
      </c>
      <c r="N71" s="26"/>
      <c r="O71" s="29">
        <v>0</v>
      </c>
      <c r="P71" s="10">
        <f t="shared" si="14"/>
        <v>0</v>
      </c>
      <c r="R71" s="10">
        <f t="shared" si="14"/>
        <v>0</v>
      </c>
      <c r="S71" s="10"/>
      <c r="T71" s="10">
        <f t="shared" si="15"/>
        <v>0</v>
      </c>
      <c r="U71" s="10"/>
      <c r="V71" s="10">
        <f t="shared" si="16"/>
        <v>0</v>
      </c>
      <c r="X71" s="10">
        <f t="shared" si="17"/>
        <v>0</v>
      </c>
      <c r="Y71" s="10"/>
      <c r="Z71" s="10">
        <f t="shared" si="18"/>
        <v>0</v>
      </c>
      <c r="AA71" s="10"/>
      <c r="AB71" s="10">
        <f t="shared" si="19"/>
        <v>0</v>
      </c>
      <c r="AD71" s="10">
        <f t="shared" si="20"/>
        <v>0</v>
      </c>
      <c r="AF71" s="42" t="str">
        <f t="shared" si="12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35"/>
    </row>
    <row r="72" spans="2:52" x14ac:dyDescent="0.2">
      <c r="B72" s="26">
        <f t="shared" si="21"/>
        <v>43</v>
      </c>
      <c r="D72" s="1" t="s">
        <v>113</v>
      </c>
      <c r="F72" s="35">
        <v>0</v>
      </c>
      <c r="H72" s="35"/>
      <c r="K72" s="29">
        <v>0</v>
      </c>
      <c r="L72" s="35">
        <f t="shared" si="13"/>
        <v>0</v>
      </c>
      <c r="N72" s="26"/>
      <c r="O72" s="29">
        <v>0</v>
      </c>
      <c r="P72" s="10">
        <f t="shared" si="14"/>
        <v>0</v>
      </c>
      <c r="R72" s="10">
        <f t="shared" si="14"/>
        <v>0</v>
      </c>
      <c r="S72" s="10"/>
      <c r="T72" s="10">
        <f t="shared" si="15"/>
        <v>0</v>
      </c>
      <c r="U72" s="10"/>
      <c r="V72" s="10">
        <f t="shared" si="16"/>
        <v>0</v>
      </c>
      <c r="X72" s="10">
        <f t="shared" si="17"/>
        <v>0</v>
      </c>
      <c r="Y72" s="10"/>
      <c r="Z72" s="10">
        <f t="shared" si="18"/>
        <v>0</v>
      </c>
      <c r="AA72" s="10"/>
      <c r="AB72" s="10">
        <f t="shared" si="19"/>
        <v>0</v>
      </c>
      <c r="AD72" s="10">
        <f t="shared" si="20"/>
        <v>0</v>
      </c>
      <c r="AF72" s="42" t="str">
        <f t="shared" si="12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35"/>
    </row>
    <row r="73" spans="2:52" x14ac:dyDescent="0.2">
      <c r="B73" s="26">
        <f>B72+1</f>
        <v>44</v>
      </c>
      <c r="D73" s="1" t="s">
        <v>114</v>
      </c>
      <c r="F73" s="35">
        <v>0</v>
      </c>
      <c r="H73" s="35"/>
      <c r="K73" s="29">
        <v>0</v>
      </c>
      <c r="L73" s="35">
        <f t="shared" si="13"/>
        <v>0</v>
      </c>
      <c r="N73" s="26"/>
      <c r="O73" s="29">
        <v>0</v>
      </c>
      <c r="P73" s="10">
        <f t="shared" si="14"/>
        <v>0</v>
      </c>
      <c r="R73" s="10">
        <f t="shared" si="14"/>
        <v>0</v>
      </c>
      <c r="S73" s="10"/>
      <c r="T73" s="10">
        <f t="shared" si="15"/>
        <v>0</v>
      </c>
      <c r="U73" s="10"/>
      <c r="V73" s="10">
        <f t="shared" si="16"/>
        <v>0</v>
      </c>
      <c r="X73" s="10">
        <f t="shared" si="17"/>
        <v>0</v>
      </c>
      <c r="Y73" s="10"/>
      <c r="Z73" s="10">
        <f t="shared" si="18"/>
        <v>0</v>
      </c>
      <c r="AA73" s="10"/>
      <c r="AB73" s="10">
        <f t="shared" si="19"/>
        <v>0</v>
      </c>
      <c r="AD73" s="10">
        <f t="shared" si="20"/>
        <v>0</v>
      </c>
      <c r="AF73" s="42" t="str">
        <f t="shared" si="12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35"/>
    </row>
    <row r="74" spans="2:52" x14ac:dyDescent="0.2">
      <c r="B74" s="26">
        <f>B73+1</f>
        <v>45</v>
      </c>
      <c r="D74" s="1" t="s">
        <v>115</v>
      </c>
      <c r="F74" s="35">
        <v>4318.2255996879157</v>
      </c>
      <c r="H74" s="35"/>
      <c r="K74" s="29">
        <v>0</v>
      </c>
      <c r="L74" s="35">
        <f t="shared" si="13"/>
        <v>4318.2255996879157</v>
      </c>
      <c r="N74" s="26"/>
      <c r="O74" s="29">
        <v>0</v>
      </c>
      <c r="P74" s="10">
        <f t="shared" si="14"/>
        <v>0</v>
      </c>
      <c r="R74" s="10">
        <f t="shared" si="14"/>
        <v>0</v>
      </c>
      <c r="S74" s="10"/>
      <c r="T74" s="10">
        <f t="shared" si="15"/>
        <v>39.163422261415214</v>
      </c>
      <c r="U74" s="10"/>
      <c r="V74" s="10">
        <f t="shared" si="16"/>
        <v>3560.0134120638827</v>
      </c>
      <c r="X74" s="10">
        <f t="shared" si="17"/>
        <v>136.1762187887613</v>
      </c>
      <c r="Y74" s="10"/>
      <c r="Z74" s="10">
        <f t="shared" si="18"/>
        <v>582.87254657385631</v>
      </c>
      <c r="AA74" s="10"/>
      <c r="AB74" s="10">
        <f t="shared" si="19"/>
        <v>0</v>
      </c>
      <c r="AD74" s="10">
        <f t="shared" si="20"/>
        <v>4318.2255996879157</v>
      </c>
      <c r="AF74" s="42" t="str">
        <f t="shared" si="12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35"/>
    </row>
    <row r="75" spans="2:52" x14ac:dyDescent="0.2">
      <c r="B75" s="26">
        <f t="shared" si="21"/>
        <v>46</v>
      </c>
      <c r="D75" s="1" t="s">
        <v>130</v>
      </c>
      <c r="F75" s="36">
        <f>SUM(F62:F74)</f>
        <v>2570860.9560909146</v>
      </c>
      <c r="H75" s="36">
        <f>SUM(H62:H74)</f>
        <v>0</v>
      </c>
      <c r="L75" s="36">
        <f>SUM(L62:L74)</f>
        <v>2570860.9560909146</v>
      </c>
      <c r="O75" s="29"/>
      <c r="P75" s="43">
        <f>SUM(P62:P74)</f>
        <v>62470.349204509825</v>
      </c>
      <c r="Q75" s="44"/>
      <c r="R75" s="43">
        <f>SUM(R62:R74)</f>
        <v>6600.7037036665752</v>
      </c>
      <c r="S75" s="23"/>
      <c r="T75" s="43">
        <f>SUM(T62:T74)</f>
        <v>320177.29387236346</v>
      </c>
      <c r="U75" s="23"/>
      <c r="V75" s="43">
        <f>SUM(V62:V74)</f>
        <v>1474710.050862886</v>
      </c>
      <c r="W75" s="26"/>
      <c r="X75" s="43">
        <f>SUM(X62:X74)</f>
        <v>290212.23837993952</v>
      </c>
      <c r="Y75" s="23"/>
      <c r="Z75" s="43">
        <f>SUM(Z62:Z74)</f>
        <v>416690.32006754889</v>
      </c>
      <c r="AA75" s="23"/>
      <c r="AB75" s="43">
        <f>SUM(AB62:AB74)</f>
        <v>0</v>
      </c>
      <c r="AD75" s="43">
        <f>SUM(AD62:AD74)</f>
        <v>2570860.9560909146</v>
      </c>
      <c r="AF75" s="42" t="str">
        <f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29"/>
      <c r="W76" s="26"/>
      <c r="AF76" s="42" t="str">
        <f t="shared" si="12"/>
        <v/>
      </c>
    </row>
    <row r="77" spans="2:52" x14ac:dyDescent="0.2">
      <c r="B77" s="26">
        <f>B75+1</f>
        <v>47</v>
      </c>
      <c r="D77" s="1" t="s">
        <v>118</v>
      </c>
      <c r="F77" s="35">
        <v>50857.828612163132</v>
      </c>
      <c r="H77" s="35"/>
      <c r="K77" s="29">
        <v>0</v>
      </c>
      <c r="L77" s="35">
        <f t="shared" ref="L77" si="22">F77-H77</f>
        <v>50857.828612163132</v>
      </c>
      <c r="N77" s="26"/>
      <c r="O77" s="29">
        <v>0</v>
      </c>
      <c r="P77" s="10">
        <f t="shared" ref="P77:R77" si="23">P33+P55</f>
        <v>1795.5649818651987</v>
      </c>
      <c r="R77" s="10">
        <f t="shared" si="23"/>
        <v>258.33306132299492</v>
      </c>
      <c r="S77" s="10"/>
      <c r="T77" s="10">
        <f t="shared" ref="T77" si="24">T33+T55</f>
        <v>6729.0690609005333</v>
      </c>
      <c r="U77" s="10"/>
      <c r="V77" s="10">
        <f t="shared" ref="V77" si="25">V33+V55</f>
        <v>29668.153518019953</v>
      </c>
      <c r="X77" s="10">
        <f t="shared" ref="X77" si="26">X33+X55</f>
        <v>4437.0325265906313</v>
      </c>
      <c r="Y77" s="10"/>
      <c r="Z77" s="10">
        <f t="shared" ref="Z77" si="27">Z33+Z55</f>
        <v>7969.6754634638264</v>
      </c>
      <c r="AA77" s="10"/>
      <c r="AB77" s="10">
        <f t="shared" ref="AB77" si="28">AB33+AB55</f>
        <v>0</v>
      </c>
      <c r="AC77" s="10"/>
      <c r="AD77" s="10">
        <f>P77+R77+T77+V77+X77+Z77+AB77</f>
        <v>50857.828612163132</v>
      </c>
      <c r="AF77" s="42" t="str">
        <f t="shared" si="12"/>
        <v/>
      </c>
    </row>
    <row r="78" spans="2:52" x14ac:dyDescent="0.2">
      <c r="W78" s="26"/>
      <c r="AF78" s="42" t="str">
        <f t="shared" si="12"/>
        <v/>
      </c>
    </row>
    <row r="79" spans="2:52" x14ac:dyDescent="0.2">
      <c r="B79" s="26">
        <f>B77+1</f>
        <v>48</v>
      </c>
      <c r="D79" s="1" t="s">
        <v>131</v>
      </c>
      <c r="F79" s="36">
        <f>F75+F77</f>
        <v>2621718.7847030777</v>
      </c>
      <c r="H79" s="36">
        <f>H75+H77</f>
        <v>0</v>
      </c>
      <c r="L79" s="36">
        <f>L75+L77</f>
        <v>2621718.7847030777</v>
      </c>
      <c r="P79" s="45">
        <f>P75+P77</f>
        <v>64265.914186375026</v>
      </c>
      <c r="Q79" s="16"/>
      <c r="R79" s="45">
        <f>R75+R77</f>
        <v>6859.0367649895697</v>
      </c>
      <c r="S79" s="5"/>
      <c r="T79" s="45">
        <f>T75+T77</f>
        <v>326906.362933264</v>
      </c>
      <c r="U79" s="5"/>
      <c r="V79" s="45">
        <f>V75+V77</f>
        <v>1504378.204380906</v>
      </c>
      <c r="W79" s="26"/>
      <c r="X79" s="45">
        <f>X75+X77</f>
        <v>294649.27090653015</v>
      </c>
      <c r="Y79" s="5"/>
      <c r="Z79" s="45">
        <f>Z75+Z77</f>
        <v>424659.99553101271</v>
      </c>
      <c r="AA79" s="5"/>
      <c r="AB79" s="45">
        <f>AB75+AB77</f>
        <v>0</v>
      </c>
      <c r="AD79" s="45">
        <f>AD75+AD77</f>
        <v>2621718.7847030777</v>
      </c>
      <c r="AF79" s="42" t="str">
        <f t="shared" si="12"/>
        <v/>
      </c>
    </row>
    <row r="80" spans="2:52" x14ac:dyDescent="0.2">
      <c r="D80" s="8"/>
      <c r="F80" s="11"/>
      <c r="H80" s="11"/>
      <c r="L80" s="11"/>
      <c r="R80" s="7"/>
      <c r="W80" s="26"/>
      <c r="AF80" s="42" t="str">
        <f t="shared" si="12"/>
        <v/>
      </c>
    </row>
    <row r="81" spans="2:32" x14ac:dyDescent="0.2">
      <c r="E81" s="8"/>
      <c r="F81" s="11"/>
      <c r="H81" s="11"/>
      <c r="L81" s="11"/>
      <c r="W81" s="26"/>
      <c r="AF81" s="42" t="str">
        <f t="shared" si="12"/>
        <v/>
      </c>
    </row>
    <row r="82" spans="2:32" x14ac:dyDescent="0.2">
      <c r="D82" s="8" t="s">
        <v>132</v>
      </c>
      <c r="F82" s="11"/>
      <c r="H82" s="11"/>
      <c r="L82" s="11"/>
      <c r="W82" s="26"/>
      <c r="AF82" s="42" t="str">
        <f t="shared" si="12"/>
        <v/>
      </c>
    </row>
    <row r="83" spans="2:32" x14ac:dyDescent="0.2">
      <c r="F83" s="11"/>
      <c r="H83" s="11"/>
      <c r="L83" s="11"/>
      <c r="W83" s="26"/>
      <c r="AF83" s="42" t="str">
        <f t="shared" si="12"/>
        <v/>
      </c>
    </row>
    <row r="84" spans="2:32" x14ac:dyDescent="0.2">
      <c r="B84" s="26">
        <f>B79+1</f>
        <v>49</v>
      </c>
      <c r="D84" s="1" t="s">
        <v>133</v>
      </c>
      <c r="F84" s="35">
        <v>18568.37524808753</v>
      </c>
      <c r="H84" s="35"/>
      <c r="K84" s="29">
        <v>0</v>
      </c>
      <c r="L84" s="35">
        <f t="shared" ref="L84:L88" si="29">F84-H84</f>
        <v>18568.37524808753</v>
      </c>
      <c r="N84" s="26" t="s">
        <v>282</v>
      </c>
      <c r="O84" s="29">
        <v>53</v>
      </c>
      <c r="P84" s="10">
        <v>455.91554801332433</v>
      </c>
      <c r="R84" s="10">
        <v>48.659410593380194</v>
      </c>
      <c r="S84" s="10"/>
      <c r="T84" s="10">
        <v>2318.8628105477696</v>
      </c>
      <c r="U84" s="10"/>
      <c r="V84" s="10">
        <v>10647.111406827111</v>
      </c>
      <c r="X84" s="10">
        <v>2089.3361692834806</v>
      </c>
      <c r="Y84" s="10"/>
      <c r="Z84" s="10">
        <v>3008.4899028224668</v>
      </c>
      <c r="AA84" s="10"/>
      <c r="AB84" s="10">
        <v>0</v>
      </c>
      <c r="AD84" s="10">
        <f t="shared" ref="AD84:AD88" si="30">P84+R84+T84+V84+X84+Z84+AB84</f>
        <v>18568.375248087534</v>
      </c>
      <c r="AF84" s="42" t="str">
        <f t="shared" si="12"/>
        <v/>
      </c>
    </row>
    <row r="85" spans="2:32" x14ac:dyDescent="0.2">
      <c r="B85" s="26">
        <f>B84+1</f>
        <v>50</v>
      </c>
      <c r="D85" s="1" t="s">
        <v>135</v>
      </c>
      <c r="F85" s="35">
        <v>-881.02130329384931</v>
      </c>
      <c r="H85" s="35"/>
      <c r="K85" s="29">
        <v>0</v>
      </c>
      <c r="L85" s="35">
        <f t="shared" si="29"/>
        <v>-881.02130329384931</v>
      </c>
      <c r="N85" s="26" t="s">
        <v>282</v>
      </c>
      <c r="O85" s="29">
        <v>53</v>
      </c>
      <c r="P85" s="10">
        <v>-21.632011683089996</v>
      </c>
      <c r="R85" s="10">
        <v>-2.3087629782204986</v>
      </c>
      <c r="S85" s="10"/>
      <c r="T85" s="10">
        <v>-110.02403324000316</v>
      </c>
      <c r="U85" s="10"/>
      <c r="V85" s="10">
        <v>-505.17785442341096</v>
      </c>
      <c r="X85" s="10">
        <v>-99.133588711306373</v>
      </c>
      <c r="Y85" s="10"/>
      <c r="Z85" s="10">
        <v>-142.74505225781837</v>
      </c>
      <c r="AA85" s="10"/>
      <c r="AB85" s="10">
        <v>0</v>
      </c>
      <c r="AD85" s="10">
        <f t="shared" si="30"/>
        <v>-881.02130329384931</v>
      </c>
      <c r="AF85" s="42" t="str">
        <f t="shared" si="12"/>
        <v/>
      </c>
    </row>
    <row r="86" spans="2:32" x14ac:dyDescent="0.2">
      <c r="B86" s="26">
        <f t="shared" ref="B86:B89" si="31">B85+1</f>
        <v>51</v>
      </c>
      <c r="D86" s="1" t="s">
        <v>136</v>
      </c>
      <c r="F86" s="35">
        <v>-10445.409930111951</v>
      </c>
      <c r="H86" s="35"/>
      <c r="K86" s="29">
        <v>0</v>
      </c>
      <c r="L86" s="35">
        <f t="shared" si="29"/>
        <v>-10445.409930111951</v>
      </c>
      <c r="N86" s="26" t="s">
        <v>282</v>
      </c>
      <c r="O86" s="29">
        <v>53</v>
      </c>
      <c r="P86" s="10">
        <v>-256.46965493124128</v>
      </c>
      <c r="R86" s="10">
        <v>-27.372749840233745</v>
      </c>
      <c r="S86" s="10"/>
      <c r="T86" s="10">
        <v>-1304.4476053637325</v>
      </c>
      <c r="U86" s="10"/>
      <c r="V86" s="10">
        <v>-5989.4008888760836</v>
      </c>
      <c r="X86" s="10">
        <v>-1175.3302310186518</v>
      </c>
      <c r="Y86" s="10"/>
      <c r="Z86" s="10">
        <v>-1692.3888000820091</v>
      </c>
      <c r="AA86" s="10"/>
      <c r="AB86" s="10">
        <v>0</v>
      </c>
      <c r="AD86" s="10">
        <f t="shared" si="30"/>
        <v>-10445.409930111953</v>
      </c>
      <c r="AF86" s="42" t="str">
        <f t="shared" si="12"/>
        <v/>
      </c>
    </row>
    <row r="87" spans="2:32" x14ac:dyDescent="0.2">
      <c r="B87" s="26">
        <f t="shared" si="31"/>
        <v>52</v>
      </c>
      <c r="D87" s="1" t="s">
        <v>137</v>
      </c>
      <c r="F87" s="35">
        <v>0</v>
      </c>
      <c r="H87" s="35"/>
      <c r="K87" s="29">
        <v>0</v>
      </c>
      <c r="L87" s="35">
        <f t="shared" si="29"/>
        <v>0</v>
      </c>
      <c r="N87" s="26"/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X87" s="10">
        <v>0</v>
      </c>
      <c r="Y87" s="10"/>
      <c r="Z87" s="10">
        <v>0</v>
      </c>
      <c r="AA87" s="10"/>
      <c r="AB87" s="10">
        <v>0</v>
      </c>
      <c r="AD87" s="10">
        <f t="shared" si="30"/>
        <v>0</v>
      </c>
      <c r="AF87" s="42" t="str">
        <f t="shared" si="12"/>
        <v/>
      </c>
    </row>
    <row r="88" spans="2:32" x14ac:dyDescent="0.2">
      <c r="B88" s="26">
        <f t="shared" si="31"/>
        <v>53</v>
      </c>
      <c r="D88" s="1" t="s">
        <v>138</v>
      </c>
      <c r="F88" s="35">
        <v>-22631.15789879825</v>
      </c>
      <c r="H88" s="35"/>
      <c r="K88" s="29">
        <v>0</v>
      </c>
      <c r="L88" s="35">
        <f t="shared" si="29"/>
        <v>-22631.15789879825</v>
      </c>
      <c r="N88" s="26" t="s">
        <v>282</v>
      </c>
      <c r="O88" s="29">
        <v>53</v>
      </c>
      <c r="P88" s="10">
        <v>-555.67041368734624</v>
      </c>
      <c r="R88" s="10">
        <v>-59.306147667102138</v>
      </c>
      <c r="S88" s="10"/>
      <c r="T88" s="10">
        <v>-2826.2327591943053</v>
      </c>
      <c r="U88" s="10"/>
      <c r="V88" s="10">
        <v>-12976.712081409378</v>
      </c>
      <c r="X88" s="10">
        <v>-2546.4854150658548</v>
      </c>
      <c r="Y88" s="10"/>
      <c r="Z88" s="10">
        <v>-3666.7510817742655</v>
      </c>
      <c r="AA88" s="10"/>
      <c r="AB88" s="10">
        <v>0</v>
      </c>
      <c r="AD88" s="10">
        <f t="shared" si="30"/>
        <v>-22631.15789879825</v>
      </c>
      <c r="AF88" s="42" t="str">
        <f t="shared" si="12"/>
        <v/>
      </c>
    </row>
    <row r="89" spans="2:32" x14ac:dyDescent="0.2">
      <c r="B89" s="26">
        <f t="shared" si="31"/>
        <v>54</v>
      </c>
      <c r="D89" s="1" t="s">
        <v>139</v>
      </c>
      <c r="F89" s="36">
        <f>SUM(F82:F88)</f>
        <v>-15389.21388411652</v>
      </c>
      <c r="H89" s="36">
        <f>SUM(H82:H88)</f>
        <v>0</v>
      </c>
      <c r="K89" s="29"/>
      <c r="L89" s="36">
        <f>SUM(L82:L88)</f>
        <v>-15389.21388411652</v>
      </c>
      <c r="P89" s="43">
        <f>SUM(P82:P88)</f>
        <v>-377.85653228835321</v>
      </c>
      <c r="Q89" s="23"/>
      <c r="R89" s="43">
        <f>SUM(R82:R88)</f>
        <v>-40.328249892176188</v>
      </c>
      <c r="S89" s="23"/>
      <c r="T89" s="43">
        <f>SUM(T82:T88)</f>
        <v>-1921.8415872502712</v>
      </c>
      <c r="U89" s="23"/>
      <c r="V89" s="43">
        <f>SUM(V82:V88)</f>
        <v>-8824.1794178817618</v>
      </c>
      <c r="W89" s="245"/>
      <c r="X89" s="43">
        <f>SUM(X82:X88)</f>
        <v>-1731.6130655123325</v>
      </c>
      <c r="Y89" s="23"/>
      <c r="Z89" s="43">
        <f>SUM(Z82:Z88)</f>
        <v>-2493.3950312916259</v>
      </c>
      <c r="AA89" s="23"/>
      <c r="AB89" s="43">
        <f>SUM(AB82:AB88)</f>
        <v>0</v>
      </c>
      <c r="AC89" s="5"/>
      <c r="AD89" s="43">
        <f>SUM(AD82:AD88)</f>
        <v>-15389.213884116518</v>
      </c>
      <c r="AF89" s="42" t="str">
        <f t="shared" si="12"/>
        <v/>
      </c>
    </row>
    <row r="90" spans="2:32" x14ac:dyDescent="0.2">
      <c r="W90" s="26"/>
      <c r="AF90" s="42" t="str">
        <f t="shared" si="12"/>
        <v/>
      </c>
    </row>
    <row r="91" spans="2:32" x14ac:dyDescent="0.2">
      <c r="AF91" s="42" t="str">
        <f t="shared" si="12"/>
        <v/>
      </c>
    </row>
    <row r="92" spans="2:32" x14ac:dyDescent="0.2">
      <c r="B92" s="26">
        <f>B89+1</f>
        <v>55</v>
      </c>
      <c r="D92" s="1" t="s">
        <v>140</v>
      </c>
      <c r="F92" s="36">
        <f>F79+F89</f>
        <v>2606329.5708189611</v>
      </c>
      <c r="H92" s="36">
        <f>H79+H89</f>
        <v>0</v>
      </c>
      <c r="L92" s="36">
        <f>L79+L89</f>
        <v>2606329.5708189611</v>
      </c>
      <c r="P92" s="45">
        <f>P79+P89</f>
        <v>63888.057654086675</v>
      </c>
      <c r="Q92" s="5"/>
      <c r="R92" s="45">
        <f>R79+R89</f>
        <v>6818.7085150973935</v>
      </c>
      <c r="S92" s="5"/>
      <c r="T92" s="45">
        <f>T79+T89</f>
        <v>324984.5213460137</v>
      </c>
      <c r="U92" s="5"/>
      <c r="V92" s="45">
        <f>V79+V89</f>
        <v>1495554.0249630243</v>
      </c>
      <c r="W92" s="5"/>
      <c r="X92" s="45">
        <f>X79+X89</f>
        <v>292917.65784101782</v>
      </c>
      <c r="Y92" s="5"/>
      <c r="Z92" s="45">
        <f>Z79+Z89</f>
        <v>422166.60049972107</v>
      </c>
      <c r="AA92" s="5"/>
      <c r="AB92" s="45">
        <f>AB79+AB89</f>
        <v>0</v>
      </c>
      <c r="AC92" s="5"/>
      <c r="AD92" s="45">
        <f>AD79+AD89</f>
        <v>2606329.5708189611</v>
      </c>
      <c r="AF92" s="42" t="str">
        <f t="shared" si="12"/>
        <v/>
      </c>
    </row>
    <row r="93" spans="2:32" x14ac:dyDescent="0.2">
      <c r="AF93" s="42" t="str">
        <f t="shared" si="12"/>
        <v/>
      </c>
    </row>
    <row r="94" spans="2:32" x14ac:dyDescent="0.2">
      <c r="AF94" s="42" t="str">
        <f t="shared" si="12"/>
        <v/>
      </c>
    </row>
    <row r="95" spans="2:32" x14ac:dyDescent="0.2">
      <c r="B95" s="26">
        <f>B92+1</f>
        <v>56</v>
      </c>
      <c r="D95" s="1" t="s">
        <v>141</v>
      </c>
      <c r="F95" s="118">
        <v>6.0821321807016528E-2</v>
      </c>
      <c r="G95" s="119"/>
      <c r="H95" s="118">
        <f>F95</f>
        <v>6.0821321807016528E-2</v>
      </c>
      <c r="I95" s="119"/>
      <c r="J95" s="119"/>
      <c r="K95" s="120"/>
      <c r="L95" s="118">
        <v>6.0821321807016528E-2</v>
      </c>
      <c r="M95" s="122"/>
      <c r="N95" s="122"/>
      <c r="O95" s="120"/>
      <c r="P95" s="121">
        <f>$F$95</f>
        <v>6.0821321807016528E-2</v>
      </c>
      <c r="Q95" s="122"/>
      <c r="R95" s="121">
        <f>$F$95</f>
        <v>6.0821321807016528E-2</v>
      </c>
      <c r="S95" s="122"/>
      <c r="T95" s="121">
        <f>$F$95</f>
        <v>6.0821321807016528E-2</v>
      </c>
      <c r="U95" s="122"/>
      <c r="V95" s="121">
        <f>$F$95</f>
        <v>6.0821321807016528E-2</v>
      </c>
      <c r="W95" s="121"/>
      <c r="X95" s="121">
        <f>$F$95</f>
        <v>6.0821321807016528E-2</v>
      </c>
      <c r="Y95" s="122"/>
      <c r="Z95" s="121">
        <f>$F$95</f>
        <v>6.0821321807016528E-2</v>
      </c>
      <c r="AA95" s="122"/>
      <c r="AB95" s="121">
        <f>$F$95</f>
        <v>6.0821321807016528E-2</v>
      </c>
      <c r="AD95" s="47"/>
      <c r="AF95" s="42"/>
    </row>
    <row r="96" spans="2:32" x14ac:dyDescent="0.2">
      <c r="AF96" s="42" t="str">
        <f t="shared" si="12"/>
        <v/>
      </c>
    </row>
    <row r="97" spans="2:32" x14ac:dyDescent="0.2">
      <c r="B97" s="26">
        <f>B95+1</f>
        <v>57</v>
      </c>
      <c r="D97" s="1" t="s">
        <v>142</v>
      </c>
      <c r="F97" s="36">
        <f>F92*F95</f>
        <v>158520.4095619233</v>
      </c>
      <c r="H97" s="36">
        <f>H92*H95</f>
        <v>0</v>
      </c>
      <c r="L97" s="36">
        <f>L92*L95</f>
        <v>158520.4095619233</v>
      </c>
      <c r="P97" s="45">
        <f>P92*P95</f>
        <v>3885.756114204431</v>
      </c>
      <c r="R97" s="45">
        <f>R92*R95</f>
        <v>414.72286490498237</v>
      </c>
      <c r="T97" s="45">
        <f>T92*T95</f>
        <v>19765.988155085131</v>
      </c>
      <c r="V97" s="45">
        <f>V92*V95</f>
        <v>90961.572632054929</v>
      </c>
      <c r="X97" s="45">
        <f>X92*X95</f>
        <v>17815.639130506104</v>
      </c>
      <c r="Z97" s="45">
        <f>Z92*Z95</f>
        <v>25676.730665167721</v>
      </c>
      <c r="AA97" s="5"/>
      <c r="AB97" s="45">
        <f>AB92*AB95</f>
        <v>0</v>
      </c>
      <c r="AD97" s="45">
        <f>P97+R97+T97+V97+X97+Z97+AB97</f>
        <v>158520.4095619233</v>
      </c>
      <c r="AF97" s="42" t="str">
        <f t="shared" si="12"/>
        <v/>
      </c>
    </row>
    <row r="98" spans="2:32" x14ac:dyDescent="0.2">
      <c r="F98" s="35"/>
      <c r="H98" s="35"/>
      <c r="L98" s="35"/>
      <c r="AD98" s="1">
        <f t="shared" ref="AD98:AD99" si="32">P98+R98+T98+V98+X98+Z98+AB98</f>
        <v>0</v>
      </c>
      <c r="AF98" s="42" t="str">
        <f t="shared" si="12"/>
        <v/>
      </c>
    </row>
    <row r="99" spans="2:32" x14ac:dyDescent="0.2">
      <c r="F99" s="35"/>
      <c r="H99" s="35"/>
      <c r="L99" s="35"/>
      <c r="AD99" s="1">
        <f t="shared" si="32"/>
        <v>0</v>
      </c>
      <c r="AF99" s="42" t="str">
        <f t="shared" si="12"/>
        <v/>
      </c>
    </row>
    <row r="100" spans="2:32" x14ac:dyDescent="0.2">
      <c r="D100" s="8" t="s">
        <v>21</v>
      </c>
      <c r="AF100" s="42" t="str">
        <f t="shared" si="12"/>
        <v/>
      </c>
    </row>
    <row r="101" spans="2:32" x14ac:dyDescent="0.2">
      <c r="AF101" s="42" t="str">
        <f t="shared" si="12"/>
        <v/>
      </c>
    </row>
    <row r="102" spans="2:32" x14ac:dyDescent="0.2">
      <c r="B102" s="26">
        <f>B97+1</f>
        <v>58</v>
      </c>
      <c r="D102" s="1" t="s">
        <v>143</v>
      </c>
      <c r="F102" s="35">
        <v>82421.141572556502</v>
      </c>
      <c r="H102" s="35"/>
      <c r="K102" s="29">
        <v>0</v>
      </c>
      <c r="L102" s="35">
        <f t="shared" ref="L102:L103" si="33">F102-H102</f>
        <v>82421.141572556502</v>
      </c>
      <c r="N102" s="26" t="s">
        <v>283</v>
      </c>
      <c r="O102" s="29">
        <v>20</v>
      </c>
      <c r="P102" s="10">
        <v>2855.622039833414</v>
      </c>
      <c r="R102" s="10">
        <v>416.91594646719744</v>
      </c>
      <c r="S102" s="10"/>
      <c r="T102" s="10">
        <v>12907.437187673129</v>
      </c>
      <c r="U102" s="10"/>
      <c r="V102" s="10">
        <v>52489.520001681689</v>
      </c>
      <c r="X102" s="10">
        <v>4933.7362080497405</v>
      </c>
      <c r="Y102" s="10"/>
      <c r="Z102" s="10">
        <v>8817.9101888513178</v>
      </c>
      <c r="AA102" s="10"/>
      <c r="AB102" s="10">
        <v>0</v>
      </c>
      <c r="AD102" s="10">
        <f t="shared" ref="AD102:AD103" si="34">P102+R102+T102+V102+X102+Z102+AB102</f>
        <v>82421.141572556488</v>
      </c>
      <c r="AF102" s="42" t="str">
        <f t="shared" si="12"/>
        <v/>
      </c>
    </row>
    <row r="103" spans="2:32" x14ac:dyDescent="0.2">
      <c r="B103" s="26">
        <f>B102+1</f>
        <v>59</v>
      </c>
      <c r="D103" s="1" t="s">
        <v>118</v>
      </c>
      <c r="F103" s="51">
        <v>7071.8904647083718</v>
      </c>
      <c r="H103" s="51"/>
      <c r="K103" s="29">
        <v>0</v>
      </c>
      <c r="L103" s="51">
        <f t="shared" si="33"/>
        <v>7071.8904647083718</v>
      </c>
      <c r="N103" s="26" t="s">
        <v>276</v>
      </c>
      <c r="O103" s="29">
        <v>23</v>
      </c>
      <c r="P103" s="10">
        <v>249.67717302385779</v>
      </c>
      <c r="R103" s="10">
        <v>35.921767856445399</v>
      </c>
      <c r="S103" s="10"/>
      <c r="T103" s="10">
        <v>935.69152727778203</v>
      </c>
      <c r="U103" s="10"/>
      <c r="V103" s="10">
        <v>4125.4205634609298</v>
      </c>
      <c r="X103" s="10">
        <v>616.97891696643887</v>
      </c>
      <c r="Y103" s="10"/>
      <c r="Z103" s="10">
        <v>1108.2005161229183</v>
      </c>
      <c r="AA103" s="10"/>
      <c r="AB103" s="10">
        <v>0</v>
      </c>
      <c r="AD103" s="23">
        <f t="shared" si="34"/>
        <v>7071.8904647083727</v>
      </c>
      <c r="AF103" s="42" t="str">
        <f t="shared" si="12"/>
        <v/>
      </c>
    </row>
    <row r="104" spans="2:32" x14ac:dyDescent="0.2">
      <c r="B104" s="26">
        <f>B103+1</f>
        <v>60</v>
      </c>
      <c r="D104" s="1" t="s">
        <v>145</v>
      </c>
      <c r="F104" s="36">
        <f>F102+F103</f>
        <v>89493.032037264871</v>
      </c>
      <c r="H104" s="36">
        <f>H102+H103</f>
        <v>0</v>
      </c>
      <c r="L104" s="36">
        <f>L102+L103</f>
        <v>89493.032037264871</v>
      </c>
      <c r="P104" s="45">
        <f>P102+P103</f>
        <v>3105.2992128572719</v>
      </c>
      <c r="R104" s="45">
        <f>R102+R103</f>
        <v>452.83771432364284</v>
      </c>
      <c r="T104" s="45">
        <f>T102+T103</f>
        <v>13843.128714950912</v>
      </c>
      <c r="V104" s="45">
        <f>V102+V103</f>
        <v>56614.94056514262</v>
      </c>
      <c r="X104" s="45">
        <f>X102+X103</f>
        <v>5550.7151250161796</v>
      </c>
      <c r="Z104" s="45">
        <f>Z102+Z103</f>
        <v>9926.1107049742368</v>
      </c>
      <c r="AB104" s="45">
        <f>AB102+AB103</f>
        <v>0</v>
      </c>
      <c r="AD104" s="45">
        <f>AD102+AD103</f>
        <v>89493.032037264857</v>
      </c>
      <c r="AF104" s="42" t="str">
        <f t="shared" si="12"/>
        <v/>
      </c>
    </row>
    <row r="105" spans="2:32" x14ac:dyDescent="0.2">
      <c r="AF105" s="42" t="str">
        <f t="shared" si="12"/>
        <v/>
      </c>
    </row>
    <row r="106" spans="2:32" x14ac:dyDescent="0.2">
      <c r="D106" s="8" t="s">
        <v>146</v>
      </c>
      <c r="F106" s="35"/>
      <c r="H106" s="35"/>
      <c r="L106" s="35"/>
      <c r="AF106" s="42" t="str">
        <f t="shared" si="12"/>
        <v/>
      </c>
    </row>
    <row r="107" spans="2:32" x14ac:dyDescent="0.2">
      <c r="F107" s="35"/>
      <c r="H107" s="35"/>
      <c r="L107" s="35"/>
      <c r="AF107" s="42" t="str">
        <f t="shared" si="12"/>
        <v/>
      </c>
    </row>
    <row r="108" spans="2:32" x14ac:dyDescent="0.2">
      <c r="B108" s="26">
        <f>B104+1</f>
        <v>61</v>
      </c>
      <c r="D108" s="1" t="s">
        <v>147</v>
      </c>
      <c r="F108" s="35">
        <v>20456.591316541941</v>
      </c>
      <c r="H108" s="35"/>
      <c r="K108" s="29">
        <v>0</v>
      </c>
      <c r="L108" s="35">
        <f t="shared" ref="L108:L109" si="35">F108-H108</f>
        <v>20456.591316541941</v>
      </c>
      <c r="N108" s="26" t="s">
        <v>284</v>
      </c>
      <c r="O108" s="29">
        <v>62</v>
      </c>
      <c r="P108" s="10">
        <v>501.44536595448903</v>
      </c>
      <c r="R108" s="10">
        <v>53.518762539359955</v>
      </c>
      <c r="S108" s="10"/>
      <c r="T108" s="10">
        <v>2550.7424739414073</v>
      </c>
      <c r="U108" s="10"/>
      <c r="V108" s="10">
        <v>11738.322667637432</v>
      </c>
      <c r="X108" s="10">
        <v>2299.0556846460254</v>
      </c>
      <c r="Y108" s="10"/>
      <c r="Z108" s="10">
        <v>3313.5063618232257</v>
      </c>
      <c r="AA108" s="10"/>
      <c r="AB108" s="10">
        <v>0</v>
      </c>
      <c r="AD108" s="10">
        <f t="shared" ref="AD108:AD109" si="36">P108+R108+T108+V108+X108+Z108+AB108</f>
        <v>20456.591316541941</v>
      </c>
      <c r="AF108" s="42" t="str">
        <f t="shared" si="12"/>
        <v/>
      </c>
    </row>
    <row r="109" spans="2:32" x14ac:dyDescent="0.2">
      <c r="B109" s="26">
        <f>B108+1</f>
        <v>62</v>
      </c>
      <c r="D109" s="1" t="s">
        <v>149</v>
      </c>
      <c r="F109" s="35">
        <v>25970.862333656336</v>
      </c>
      <c r="H109" s="35"/>
      <c r="K109" s="29">
        <v>0</v>
      </c>
      <c r="L109" s="35">
        <f t="shared" si="35"/>
        <v>25970.862333656336</v>
      </c>
      <c r="N109" s="26" t="s">
        <v>285</v>
      </c>
      <c r="O109" s="29">
        <v>59</v>
      </c>
      <c r="P109" s="10">
        <v>2489.2500370025618</v>
      </c>
      <c r="R109" s="10">
        <v>20.461271526811231</v>
      </c>
      <c r="S109" s="10"/>
      <c r="T109" s="10">
        <v>1082.306689369793</v>
      </c>
      <c r="U109" s="10"/>
      <c r="V109" s="10">
        <v>17907.616544831231</v>
      </c>
      <c r="X109" s="10">
        <v>1041.3982096617547</v>
      </c>
      <c r="Y109" s="10"/>
      <c r="Z109" s="10">
        <v>3429.8295812641823</v>
      </c>
      <c r="AA109" s="10"/>
      <c r="AB109" s="10">
        <v>0</v>
      </c>
      <c r="AD109" s="10">
        <f t="shared" si="36"/>
        <v>25970.862333656332</v>
      </c>
      <c r="AF109" s="42" t="str">
        <f t="shared" si="12"/>
        <v/>
      </c>
    </row>
    <row r="110" spans="2:32" x14ac:dyDescent="0.2">
      <c r="B110" s="26">
        <f>B109+1</f>
        <v>63</v>
      </c>
      <c r="D110" s="1" t="s">
        <v>151</v>
      </c>
      <c r="F110" s="36">
        <f>F108+F109</f>
        <v>46427.45365019828</v>
      </c>
      <c r="H110" s="36">
        <f>H108+H109</f>
        <v>0</v>
      </c>
      <c r="L110" s="36">
        <f>L108+L109</f>
        <v>46427.45365019828</v>
      </c>
      <c r="P110" s="45">
        <f>P108+P109</f>
        <v>2990.6954029570506</v>
      </c>
      <c r="R110" s="45">
        <f>R108+R109</f>
        <v>73.980034066171186</v>
      </c>
      <c r="T110" s="45">
        <f>T108+T109</f>
        <v>3633.0491633112006</v>
      </c>
      <c r="V110" s="45">
        <f>V108+V109</f>
        <v>29645.939212468664</v>
      </c>
      <c r="X110" s="45">
        <f>X108+X109</f>
        <v>3340.45389430778</v>
      </c>
      <c r="Z110" s="45">
        <f>Z108+Z109</f>
        <v>6743.3359430874079</v>
      </c>
      <c r="AB110" s="45">
        <f>AB108+AB109</f>
        <v>0</v>
      </c>
      <c r="AD110" s="45">
        <f>AD108+AD109</f>
        <v>46427.453650198273</v>
      </c>
      <c r="AF110" s="42" t="str">
        <f t="shared" si="12"/>
        <v/>
      </c>
    </row>
    <row r="111" spans="2:32" x14ac:dyDescent="0.2">
      <c r="AF111" s="42" t="str">
        <f t="shared" si="12"/>
        <v/>
      </c>
    </row>
    <row r="112" spans="2:32" x14ac:dyDescent="0.2">
      <c r="AF112" s="42" t="str">
        <f t="shared" si="12"/>
        <v/>
      </c>
    </row>
    <row r="113" spans="2:52" x14ac:dyDescent="0.2">
      <c r="D113" s="8" t="s">
        <v>152</v>
      </c>
      <c r="AF113" s="42" t="str">
        <f t="shared" si="12"/>
        <v/>
      </c>
      <c r="AI113" s="19"/>
      <c r="AJ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Z113" s="19"/>
    </row>
    <row r="114" spans="2:52" x14ac:dyDescent="0.2">
      <c r="AF114" s="42" t="str">
        <f t="shared" si="12"/>
        <v/>
      </c>
      <c r="AI114" s="19"/>
      <c r="AJ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Z114" s="19"/>
    </row>
    <row r="115" spans="2:52" x14ac:dyDescent="0.2">
      <c r="D115" s="1" t="s">
        <v>8</v>
      </c>
      <c r="AF115" s="42" t="str">
        <f t="shared" si="12"/>
        <v/>
      </c>
    </row>
    <row r="116" spans="2:52" x14ac:dyDescent="0.2">
      <c r="B116" s="26">
        <f>B110+1</f>
        <v>64</v>
      </c>
      <c r="D116" s="12" t="s">
        <v>153</v>
      </c>
      <c r="F116" s="35">
        <v>0</v>
      </c>
      <c r="H116" s="17"/>
      <c r="K116" s="29">
        <v>0</v>
      </c>
      <c r="L116" s="35">
        <f t="shared" ref="L116:L160" si="37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X116" s="10">
        <v>0</v>
      </c>
      <c r="Y116" s="10"/>
      <c r="Z116" s="10">
        <v>0</v>
      </c>
      <c r="AA116" s="10"/>
      <c r="AB116" s="10">
        <v>0</v>
      </c>
      <c r="AD116" s="10">
        <f t="shared" ref="AD116:AD160" si="38">P116+R116+T116+V116+X116+Z116+AB116</f>
        <v>0</v>
      </c>
      <c r="AF116" s="42" t="str">
        <f t="shared" si="12"/>
        <v/>
      </c>
      <c r="AI116" s="158"/>
      <c r="AJ116" s="16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Z116" s="35"/>
    </row>
    <row r="117" spans="2:52" x14ac:dyDescent="0.2">
      <c r="B117" s="26">
        <f t="shared" ref="B117:B122" si="39">B116+1</f>
        <v>65</v>
      </c>
      <c r="D117" s="12" t="s">
        <v>155</v>
      </c>
      <c r="F117" s="35">
        <v>18533.95038585359</v>
      </c>
      <c r="H117" s="17"/>
      <c r="K117" s="29">
        <v>0</v>
      </c>
      <c r="L117" s="35">
        <f t="shared" si="37"/>
        <v>18533.95038585359</v>
      </c>
      <c r="N117" s="26" t="s">
        <v>286</v>
      </c>
      <c r="O117" s="29">
        <v>11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X117" s="10">
        <v>0</v>
      </c>
      <c r="Y117" s="10"/>
      <c r="Z117" s="10">
        <v>0</v>
      </c>
      <c r="AA117" s="10"/>
      <c r="AB117" s="10">
        <v>18533.95038585359</v>
      </c>
      <c r="AD117" s="10">
        <f t="shared" si="38"/>
        <v>18533.95038585359</v>
      </c>
      <c r="AF117" s="42" t="str">
        <f t="shared" si="12"/>
        <v/>
      </c>
      <c r="AI117" s="158"/>
      <c r="AJ117" s="16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Z117" s="35"/>
    </row>
    <row r="118" spans="2:52" x14ac:dyDescent="0.2">
      <c r="B118" s="26">
        <f t="shared" si="39"/>
        <v>66</v>
      </c>
      <c r="D118" s="12" t="s">
        <v>157</v>
      </c>
      <c r="F118" s="35">
        <v>10628.242000188779</v>
      </c>
      <c r="H118" s="17"/>
      <c r="K118" s="29">
        <v>0</v>
      </c>
      <c r="L118" s="35">
        <f t="shared" si="37"/>
        <v>10628.242000188779</v>
      </c>
      <c r="N118" s="26" t="s">
        <v>286</v>
      </c>
      <c r="O118" s="29">
        <v>11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X118" s="10">
        <v>0</v>
      </c>
      <c r="Y118" s="10"/>
      <c r="Z118" s="10">
        <v>0</v>
      </c>
      <c r="AA118" s="10"/>
      <c r="AB118" s="10">
        <v>10628.242000188779</v>
      </c>
      <c r="AD118" s="10">
        <f t="shared" si="38"/>
        <v>10628.242000188779</v>
      </c>
      <c r="AF118" s="42" t="str">
        <f t="shared" si="12"/>
        <v/>
      </c>
      <c r="AI118" s="158"/>
      <c r="AJ118" s="16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Z118" s="35"/>
    </row>
    <row r="119" spans="2:52" x14ac:dyDescent="0.2">
      <c r="B119" s="26">
        <f t="shared" si="39"/>
        <v>67</v>
      </c>
      <c r="D119" s="12" t="s">
        <v>159</v>
      </c>
      <c r="F119" s="35">
        <v>751.50387464030882</v>
      </c>
      <c r="H119" s="17"/>
      <c r="K119" s="29">
        <v>0</v>
      </c>
      <c r="L119" s="35">
        <f t="shared" si="37"/>
        <v>751.50387464030882</v>
      </c>
      <c r="N119" s="26" t="s">
        <v>286</v>
      </c>
      <c r="O119" s="29">
        <v>11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X119" s="10">
        <v>0</v>
      </c>
      <c r="Y119" s="10"/>
      <c r="Z119" s="10">
        <v>0</v>
      </c>
      <c r="AA119" s="10"/>
      <c r="AB119" s="10">
        <v>751.50387464030882</v>
      </c>
      <c r="AD119" s="10">
        <f t="shared" si="38"/>
        <v>751.50387464030882</v>
      </c>
      <c r="AF119" s="42"/>
      <c r="AI119" s="158"/>
      <c r="AJ119" s="16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Z119" s="35"/>
    </row>
    <row r="120" spans="2:52" x14ac:dyDescent="0.2">
      <c r="B120" s="26">
        <f t="shared" si="39"/>
        <v>68</v>
      </c>
      <c r="D120" s="12" t="s">
        <v>161</v>
      </c>
      <c r="F120" s="35">
        <v>0</v>
      </c>
      <c r="H120" s="17"/>
      <c r="K120" s="29">
        <v>0</v>
      </c>
      <c r="L120" s="35">
        <f t="shared" si="37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X120" s="10">
        <v>0</v>
      </c>
      <c r="Y120" s="10"/>
      <c r="Z120" s="10">
        <v>0</v>
      </c>
      <c r="AA120" s="10"/>
      <c r="AB120" s="10">
        <v>0</v>
      </c>
      <c r="AD120" s="10">
        <f t="shared" si="38"/>
        <v>0</v>
      </c>
      <c r="AF120" s="42" t="str">
        <f t="shared" ref="AF120:AF180" si="40">IF(ROUND(F120,4)=ROUND(AD120,4), "", "check")</f>
        <v/>
      </c>
      <c r="AI120" s="158"/>
      <c r="AJ120" s="16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Z120" s="35"/>
    </row>
    <row r="121" spans="2:52" x14ac:dyDescent="0.2">
      <c r="B121" s="26">
        <f t="shared" si="39"/>
        <v>69</v>
      </c>
      <c r="D121" s="12" t="s">
        <v>162</v>
      </c>
      <c r="F121" s="35">
        <v>15221.404780000001</v>
      </c>
      <c r="H121" s="17"/>
      <c r="K121" s="29">
        <v>0</v>
      </c>
      <c r="L121" s="35">
        <f t="shared" si="37"/>
        <v>15221.404780000001</v>
      </c>
      <c r="N121" s="26" t="s">
        <v>287</v>
      </c>
      <c r="O121" s="29">
        <v>5</v>
      </c>
      <c r="P121" s="10">
        <v>0</v>
      </c>
      <c r="R121" s="10">
        <v>0</v>
      </c>
      <c r="S121" s="10"/>
      <c r="T121" s="10">
        <v>0</v>
      </c>
      <c r="U121" s="10"/>
      <c r="V121" s="10">
        <v>15221.404780000001</v>
      </c>
      <c r="X121" s="10">
        <v>0</v>
      </c>
      <c r="Y121" s="10"/>
      <c r="Z121" s="10">
        <v>0</v>
      </c>
      <c r="AA121" s="10"/>
      <c r="AB121" s="10">
        <v>0</v>
      </c>
      <c r="AD121" s="10">
        <f t="shared" si="38"/>
        <v>15221.404780000001</v>
      </c>
      <c r="AF121" s="42"/>
      <c r="AI121" s="158"/>
      <c r="AJ121" s="16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Z121" s="35"/>
    </row>
    <row r="122" spans="2:52" x14ac:dyDescent="0.2">
      <c r="B122" s="26">
        <f t="shared" si="39"/>
        <v>70</v>
      </c>
      <c r="D122" s="12" t="s">
        <v>164</v>
      </c>
      <c r="F122" s="35">
        <v>1294.5219427863499</v>
      </c>
      <c r="H122" s="17"/>
      <c r="K122" s="29">
        <v>0</v>
      </c>
      <c r="L122" s="35">
        <f t="shared" si="37"/>
        <v>1294.5219427863499</v>
      </c>
      <c r="N122" s="26" t="s">
        <v>288</v>
      </c>
      <c r="O122" s="29">
        <v>8</v>
      </c>
      <c r="P122" s="10">
        <v>0</v>
      </c>
      <c r="R122" s="10">
        <v>0</v>
      </c>
      <c r="S122" s="10"/>
      <c r="T122" s="10">
        <v>0</v>
      </c>
      <c r="U122" s="10"/>
      <c r="V122" s="10">
        <v>0</v>
      </c>
      <c r="X122" s="10">
        <v>0</v>
      </c>
      <c r="Y122" s="10"/>
      <c r="Z122" s="10">
        <v>1294.5219427863499</v>
      </c>
      <c r="AA122" s="10"/>
      <c r="AB122" s="10">
        <v>0</v>
      </c>
      <c r="AD122" s="10">
        <f t="shared" si="38"/>
        <v>1294.5219427863499</v>
      </c>
      <c r="AF122" s="42" t="str">
        <f t="shared" si="40"/>
        <v/>
      </c>
      <c r="AI122" s="158"/>
      <c r="AJ122" s="16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Z122" s="35"/>
    </row>
    <row r="123" spans="2:52" x14ac:dyDescent="0.2">
      <c r="D123" s="1" t="s">
        <v>9</v>
      </c>
      <c r="K123" s="29"/>
      <c r="O123" s="29"/>
      <c r="AD123" s="10"/>
      <c r="AF123" s="42" t="str">
        <f t="shared" si="40"/>
        <v/>
      </c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Z123" s="35"/>
    </row>
    <row r="124" spans="2:52" x14ac:dyDescent="0.2">
      <c r="B124" s="26">
        <f>B122+1</f>
        <v>71</v>
      </c>
      <c r="D124" s="12" t="s">
        <v>166</v>
      </c>
      <c r="F124" s="35">
        <v>0</v>
      </c>
      <c r="H124" s="17"/>
      <c r="K124" s="29">
        <v>0</v>
      </c>
      <c r="L124" s="35">
        <f t="shared" si="37"/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X124" s="10">
        <v>0</v>
      </c>
      <c r="Y124" s="10"/>
      <c r="Z124" s="10">
        <v>0</v>
      </c>
      <c r="AA124" s="10"/>
      <c r="AB124" s="10">
        <v>0</v>
      </c>
      <c r="AD124" s="10">
        <f t="shared" si="38"/>
        <v>0</v>
      </c>
      <c r="AF124" s="42" t="str">
        <f t="shared" si="40"/>
        <v/>
      </c>
      <c r="AI124" s="158"/>
      <c r="AJ124" s="16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Z124" s="35"/>
    </row>
    <row r="125" spans="2:52" x14ac:dyDescent="0.2">
      <c r="B125" s="26">
        <f t="shared" ref="B125:B131" si="41">B124+1</f>
        <v>72</v>
      </c>
      <c r="D125" s="12" t="s">
        <v>167</v>
      </c>
      <c r="F125" s="35">
        <v>2979.4091778992783</v>
      </c>
      <c r="H125" s="17"/>
      <c r="K125" s="29">
        <v>0</v>
      </c>
      <c r="L125" s="35">
        <f t="shared" si="37"/>
        <v>2979.4091778992783</v>
      </c>
      <c r="N125" s="26" t="s">
        <v>289</v>
      </c>
      <c r="O125" s="29">
        <v>2</v>
      </c>
      <c r="P125" s="10">
        <v>0</v>
      </c>
      <c r="R125" s="10">
        <v>0</v>
      </c>
      <c r="S125" s="10"/>
      <c r="T125" s="10">
        <v>0</v>
      </c>
      <c r="U125" s="10"/>
      <c r="V125" s="10">
        <v>2511.6370198426134</v>
      </c>
      <c r="X125" s="10">
        <v>0</v>
      </c>
      <c r="Y125" s="10"/>
      <c r="Z125" s="10">
        <v>467.77215805666492</v>
      </c>
      <c r="AA125" s="10"/>
      <c r="AB125" s="10">
        <v>0</v>
      </c>
      <c r="AD125" s="10">
        <f t="shared" si="38"/>
        <v>2979.4091778992783</v>
      </c>
      <c r="AF125" s="42" t="str">
        <f t="shared" si="40"/>
        <v/>
      </c>
      <c r="AI125" s="158"/>
      <c r="AJ125" s="16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Z125" s="35"/>
    </row>
    <row r="126" spans="2:52" x14ac:dyDescent="0.2">
      <c r="B126" s="26">
        <f t="shared" si="41"/>
        <v>73</v>
      </c>
      <c r="D126" s="12" t="s">
        <v>169</v>
      </c>
      <c r="F126" s="35">
        <v>0</v>
      </c>
      <c r="H126" s="17"/>
      <c r="K126" s="29">
        <v>0</v>
      </c>
      <c r="L126" s="35">
        <f t="shared" si="37"/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X126" s="10">
        <v>0</v>
      </c>
      <c r="Y126" s="10"/>
      <c r="Z126" s="10">
        <v>0</v>
      </c>
      <c r="AA126" s="10"/>
      <c r="AB126" s="10">
        <v>0</v>
      </c>
      <c r="AD126" s="10">
        <f t="shared" si="38"/>
        <v>0</v>
      </c>
      <c r="AF126" s="42" t="str">
        <f t="shared" si="40"/>
        <v/>
      </c>
      <c r="AI126" s="158"/>
      <c r="AJ126" s="16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Z126" s="35"/>
    </row>
    <row r="127" spans="2:52" x14ac:dyDescent="0.2">
      <c r="B127" s="26">
        <f t="shared" si="41"/>
        <v>74</v>
      </c>
      <c r="D127" s="12" t="s">
        <v>170</v>
      </c>
      <c r="F127" s="35">
        <v>2298.0747132235433</v>
      </c>
      <c r="H127" s="17"/>
      <c r="K127" s="29">
        <v>0</v>
      </c>
      <c r="L127" s="35">
        <f t="shared" si="37"/>
        <v>2298.0747132235433</v>
      </c>
      <c r="N127" s="26" t="s">
        <v>289</v>
      </c>
      <c r="O127" s="29">
        <v>2</v>
      </c>
      <c r="P127" s="10">
        <v>0</v>
      </c>
      <c r="R127" s="10">
        <v>0</v>
      </c>
      <c r="S127" s="10"/>
      <c r="T127" s="10">
        <v>0</v>
      </c>
      <c r="U127" s="10"/>
      <c r="V127" s="10">
        <v>1937.2731905746898</v>
      </c>
      <c r="X127" s="10">
        <v>0</v>
      </c>
      <c r="Y127" s="10"/>
      <c r="Z127" s="10">
        <v>360.80152264885345</v>
      </c>
      <c r="AA127" s="10"/>
      <c r="AB127" s="10">
        <v>0</v>
      </c>
      <c r="AD127" s="10">
        <f t="shared" si="38"/>
        <v>2298.0747132235433</v>
      </c>
      <c r="AF127" s="42" t="str">
        <f t="shared" si="40"/>
        <v/>
      </c>
      <c r="AI127" s="158"/>
      <c r="AJ127" s="16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Z127" s="35"/>
    </row>
    <row r="128" spans="2:52" x14ac:dyDescent="0.2">
      <c r="B128" s="26">
        <f t="shared" si="41"/>
        <v>75</v>
      </c>
      <c r="D128" s="12" t="s">
        <v>101</v>
      </c>
      <c r="F128" s="35">
        <v>0</v>
      </c>
      <c r="H128" s="17"/>
      <c r="K128" s="29">
        <v>0</v>
      </c>
      <c r="L128" s="35">
        <f t="shared" si="37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X128" s="10">
        <v>0</v>
      </c>
      <c r="Y128" s="10"/>
      <c r="Z128" s="10">
        <v>0</v>
      </c>
      <c r="AA128" s="10"/>
      <c r="AB128" s="10">
        <v>0</v>
      </c>
      <c r="AD128" s="10">
        <f t="shared" si="38"/>
        <v>0</v>
      </c>
      <c r="AF128" s="42" t="str">
        <f t="shared" si="40"/>
        <v/>
      </c>
      <c r="AI128" s="158"/>
      <c r="AJ128" s="16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Z128" s="35"/>
    </row>
    <row r="129" spans="2:52" x14ac:dyDescent="0.2">
      <c r="B129" s="26">
        <f t="shared" si="41"/>
        <v>76</v>
      </c>
      <c r="D129" s="12" t="s">
        <v>172</v>
      </c>
      <c r="F129" s="35">
        <v>0</v>
      </c>
      <c r="H129" s="17"/>
      <c r="K129" s="29">
        <v>0</v>
      </c>
      <c r="L129" s="35">
        <f t="shared" si="37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X129" s="10">
        <v>0</v>
      </c>
      <c r="Y129" s="10"/>
      <c r="Z129" s="10">
        <v>0</v>
      </c>
      <c r="AA129" s="10"/>
      <c r="AB129" s="10">
        <v>0</v>
      </c>
      <c r="AD129" s="10">
        <f t="shared" si="38"/>
        <v>0</v>
      </c>
      <c r="AF129" s="42" t="str">
        <f t="shared" si="40"/>
        <v/>
      </c>
      <c r="AI129" s="158"/>
      <c r="AJ129" s="16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Z129" s="35"/>
    </row>
    <row r="130" spans="2:52" x14ac:dyDescent="0.2">
      <c r="B130" s="26">
        <f t="shared" si="41"/>
        <v>77</v>
      </c>
      <c r="D130" s="12" t="s">
        <v>173</v>
      </c>
      <c r="F130" s="35">
        <v>0</v>
      </c>
      <c r="H130" s="17"/>
      <c r="K130" s="29">
        <v>0</v>
      </c>
      <c r="L130" s="35">
        <f t="shared" si="37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X130" s="10">
        <v>0</v>
      </c>
      <c r="Y130" s="10"/>
      <c r="Z130" s="10">
        <v>0</v>
      </c>
      <c r="AA130" s="10"/>
      <c r="AB130" s="10">
        <v>0</v>
      </c>
      <c r="AD130" s="10">
        <f t="shared" si="38"/>
        <v>0</v>
      </c>
      <c r="AF130" s="42" t="str">
        <f t="shared" si="40"/>
        <v/>
      </c>
      <c r="AI130" s="158"/>
      <c r="AJ130" s="16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Z130" s="35"/>
    </row>
    <row r="131" spans="2:52" x14ac:dyDescent="0.2">
      <c r="B131" s="26">
        <f t="shared" si="41"/>
        <v>78</v>
      </c>
      <c r="D131" s="12" t="s">
        <v>174</v>
      </c>
      <c r="F131" s="35">
        <v>0</v>
      </c>
      <c r="H131" s="17"/>
      <c r="K131" s="29">
        <v>0</v>
      </c>
      <c r="L131" s="35">
        <f t="shared" si="37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X131" s="10">
        <v>0</v>
      </c>
      <c r="Y131" s="10"/>
      <c r="Z131" s="10">
        <v>0</v>
      </c>
      <c r="AA131" s="10"/>
      <c r="AB131" s="10">
        <v>0</v>
      </c>
      <c r="AD131" s="10">
        <f t="shared" si="38"/>
        <v>0</v>
      </c>
      <c r="AF131" s="42" t="str">
        <f t="shared" si="40"/>
        <v/>
      </c>
      <c r="AI131" s="158"/>
      <c r="AJ131" s="16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Z131" s="35"/>
    </row>
    <row r="132" spans="2:52" x14ac:dyDescent="0.2">
      <c r="D132" s="1" t="s">
        <v>10</v>
      </c>
      <c r="K132" s="29"/>
      <c r="O132" s="29"/>
      <c r="AF132" s="42" t="str">
        <f t="shared" si="40"/>
        <v/>
      </c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Z132" s="35"/>
    </row>
    <row r="133" spans="2:52" x14ac:dyDescent="0.2">
      <c r="B133" s="26">
        <f>B131+1</f>
        <v>79</v>
      </c>
      <c r="D133" s="1" t="s">
        <v>254</v>
      </c>
      <c r="F133" s="35">
        <v>3740.6240013717302</v>
      </c>
      <c r="K133" s="29">
        <v>0</v>
      </c>
      <c r="L133" s="35">
        <f t="shared" si="37"/>
        <v>3740.6240013717302</v>
      </c>
      <c r="N133" s="26" t="s">
        <v>290</v>
      </c>
      <c r="O133" s="29">
        <v>71</v>
      </c>
      <c r="P133" s="10">
        <v>354.23863805992426</v>
      </c>
      <c r="R133" s="10">
        <v>65.831967530122199</v>
      </c>
      <c r="S133" s="10"/>
      <c r="T133" s="10">
        <v>842.46364528453819</v>
      </c>
      <c r="U133" s="10"/>
      <c r="V133" s="10">
        <v>1983.3291254085452</v>
      </c>
      <c r="X133" s="10">
        <v>28.857502119761179</v>
      </c>
      <c r="Y133" s="10"/>
      <c r="Z133" s="10">
        <v>465.90312296883945</v>
      </c>
      <c r="AA133" s="10"/>
      <c r="AB133" s="10">
        <v>0</v>
      </c>
      <c r="AD133" s="10">
        <f t="shared" ref="AD133" si="42">P133+R133+T133+V133+X133+Z133+AB133</f>
        <v>3740.6240013717302</v>
      </c>
      <c r="AF133" s="42" t="str">
        <f t="shared" si="40"/>
        <v/>
      </c>
      <c r="AI133" s="38"/>
      <c r="AJ133" s="16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Z133" s="35"/>
    </row>
    <row r="134" spans="2:52" x14ac:dyDescent="0.2">
      <c r="B134" s="26">
        <f>B133+1</f>
        <v>80</v>
      </c>
      <c r="D134" s="12" t="s">
        <v>176</v>
      </c>
      <c r="F134" s="35">
        <v>184.23818852302003</v>
      </c>
      <c r="H134" s="17"/>
      <c r="K134" s="29">
        <v>0</v>
      </c>
      <c r="L134" s="35">
        <f t="shared" si="37"/>
        <v>184.23818852302003</v>
      </c>
      <c r="N134" s="26" t="s">
        <v>273</v>
      </c>
      <c r="O134" s="29">
        <v>41</v>
      </c>
      <c r="P134" s="10">
        <v>0</v>
      </c>
      <c r="R134" s="10">
        <v>1.998710026332972E-2</v>
      </c>
      <c r="S134" s="10"/>
      <c r="T134" s="10">
        <v>0.75660422476074085</v>
      </c>
      <c r="U134" s="10"/>
      <c r="V134" s="10">
        <v>116.66035968609367</v>
      </c>
      <c r="X134" s="10">
        <v>29.538221622050138</v>
      </c>
      <c r="Y134" s="10"/>
      <c r="Z134" s="10">
        <v>37.263015889852163</v>
      </c>
      <c r="AA134" s="10"/>
      <c r="AB134" s="10">
        <v>0</v>
      </c>
      <c r="AD134" s="10">
        <f t="shared" si="38"/>
        <v>184.23818852302006</v>
      </c>
      <c r="AF134" s="42" t="str">
        <f t="shared" si="40"/>
        <v/>
      </c>
      <c r="AI134" s="38"/>
      <c r="AJ134" s="16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Z134" s="35"/>
    </row>
    <row r="135" spans="2:52" x14ac:dyDescent="0.2">
      <c r="B135" s="26">
        <f t="shared" ref="B135:B136" si="43">B134+1</f>
        <v>81</v>
      </c>
      <c r="D135" s="12" t="s">
        <v>170</v>
      </c>
      <c r="F135" s="35">
        <v>5613.0094337191604</v>
      </c>
      <c r="H135" s="17"/>
      <c r="K135" s="29">
        <v>0</v>
      </c>
      <c r="L135" s="35">
        <f t="shared" si="37"/>
        <v>5613.0094337191604</v>
      </c>
      <c r="N135" s="26" t="s">
        <v>274</v>
      </c>
      <c r="O135" s="29">
        <v>14</v>
      </c>
      <c r="P135" s="10">
        <v>0</v>
      </c>
      <c r="R135" s="10">
        <v>0</v>
      </c>
      <c r="S135" s="10"/>
      <c r="T135" s="10">
        <v>1272.5099354274355</v>
      </c>
      <c r="U135" s="10"/>
      <c r="V135" s="10">
        <v>4282.7231585394065</v>
      </c>
      <c r="X135" s="10">
        <v>0</v>
      </c>
      <c r="Y135" s="10"/>
      <c r="Z135" s="10">
        <v>57.776339752317384</v>
      </c>
      <c r="AA135" s="10"/>
      <c r="AB135" s="10">
        <v>0</v>
      </c>
      <c r="AD135" s="10">
        <f t="shared" si="38"/>
        <v>5613.0094337191595</v>
      </c>
      <c r="AF135" s="42" t="str">
        <f t="shared" si="40"/>
        <v/>
      </c>
      <c r="AI135" s="38"/>
      <c r="AJ135" s="16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Z135" s="35"/>
    </row>
    <row r="136" spans="2:52" x14ac:dyDescent="0.2">
      <c r="B136" s="26">
        <f t="shared" si="43"/>
        <v>82</v>
      </c>
      <c r="D136" s="12" t="s">
        <v>101</v>
      </c>
      <c r="F136" s="35">
        <v>2500.134475710754</v>
      </c>
      <c r="H136" s="17"/>
      <c r="K136" s="29">
        <v>0</v>
      </c>
      <c r="L136" s="35">
        <f t="shared" si="37"/>
        <v>2500.134475710754</v>
      </c>
      <c r="N136" s="26" t="s">
        <v>272</v>
      </c>
      <c r="O136" s="29">
        <v>47</v>
      </c>
      <c r="P136" s="10">
        <v>785.76551205461601</v>
      </c>
      <c r="R136" s="10">
        <v>146.00725024226153</v>
      </c>
      <c r="S136" s="10"/>
      <c r="T136" s="10">
        <v>595.47053897337366</v>
      </c>
      <c r="U136" s="10"/>
      <c r="V136" s="10">
        <v>0</v>
      </c>
      <c r="X136" s="10">
        <v>34.472949078971709</v>
      </c>
      <c r="Y136" s="10"/>
      <c r="Z136" s="10">
        <v>938.41822536153131</v>
      </c>
      <c r="AA136" s="10"/>
      <c r="AB136" s="10">
        <v>0</v>
      </c>
      <c r="AD136" s="10">
        <f t="shared" si="38"/>
        <v>2500.1344757107545</v>
      </c>
      <c r="AF136" s="42" t="str">
        <f t="shared" si="40"/>
        <v/>
      </c>
      <c r="AI136" s="38"/>
      <c r="AJ136" s="16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Z136" s="35"/>
    </row>
    <row r="137" spans="2:52" x14ac:dyDescent="0.2">
      <c r="D137" s="1" t="s">
        <v>11</v>
      </c>
      <c r="K137" s="29"/>
      <c r="AF137" s="42" t="str">
        <f t="shared" si="40"/>
        <v/>
      </c>
      <c r="AJ137" s="16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Z137" s="35"/>
    </row>
    <row r="138" spans="2:52" x14ac:dyDescent="0.2">
      <c r="B138" s="26">
        <f>B136+1</f>
        <v>83</v>
      </c>
      <c r="D138" s="1" t="s">
        <v>254</v>
      </c>
      <c r="F138" s="35">
        <v>0</v>
      </c>
      <c r="K138" s="29"/>
      <c r="L138" s="35">
        <f t="shared" si="37"/>
        <v>0</v>
      </c>
      <c r="P138" s="10">
        <v>0</v>
      </c>
      <c r="R138" s="10">
        <v>0</v>
      </c>
      <c r="S138" s="10"/>
      <c r="T138" s="10">
        <v>0</v>
      </c>
      <c r="U138" s="10"/>
      <c r="V138" s="10">
        <v>0</v>
      </c>
      <c r="X138" s="10">
        <v>0</v>
      </c>
      <c r="Y138" s="10"/>
      <c r="Z138" s="10">
        <v>0</v>
      </c>
      <c r="AA138" s="10"/>
      <c r="AB138" s="10">
        <v>0</v>
      </c>
      <c r="AF138" s="42" t="str">
        <f t="shared" si="40"/>
        <v/>
      </c>
      <c r="AI138" s="38"/>
      <c r="AJ138" s="16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Z138" s="35"/>
    </row>
    <row r="139" spans="2:52" x14ac:dyDescent="0.2">
      <c r="B139" s="26">
        <f>B138+1</f>
        <v>84</v>
      </c>
      <c r="D139" s="12" t="s">
        <v>177</v>
      </c>
      <c r="F139" s="35">
        <v>0</v>
      </c>
      <c r="H139" s="17"/>
      <c r="K139" s="29">
        <v>0</v>
      </c>
      <c r="L139" s="35">
        <f t="shared" si="37"/>
        <v>0</v>
      </c>
      <c r="O139" s="29">
        <v>0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X139" s="10">
        <v>0</v>
      </c>
      <c r="Y139" s="10"/>
      <c r="Z139" s="10">
        <v>0</v>
      </c>
      <c r="AA139" s="10"/>
      <c r="AB139" s="10">
        <v>0</v>
      </c>
      <c r="AD139" s="10">
        <f t="shared" si="38"/>
        <v>0</v>
      </c>
      <c r="AF139" s="42" t="str">
        <f t="shared" si="40"/>
        <v/>
      </c>
      <c r="AI139" s="38"/>
      <c r="AJ139" s="16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Z139" s="35"/>
    </row>
    <row r="140" spans="2:52" x14ac:dyDescent="0.2">
      <c r="B140" s="26">
        <f t="shared" ref="B140:B143" si="44">B139+1</f>
        <v>85</v>
      </c>
      <c r="D140" s="12" t="s">
        <v>178</v>
      </c>
      <c r="F140" s="35">
        <v>0</v>
      </c>
      <c r="H140" s="17"/>
      <c r="K140" s="29">
        <v>0</v>
      </c>
      <c r="L140" s="35">
        <f t="shared" si="37"/>
        <v>0</v>
      </c>
      <c r="O140" s="29">
        <v>0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X140" s="10">
        <v>0</v>
      </c>
      <c r="Y140" s="10"/>
      <c r="Z140" s="10">
        <v>0</v>
      </c>
      <c r="AA140" s="10"/>
      <c r="AB140" s="10">
        <v>0</v>
      </c>
      <c r="AD140" s="10">
        <f t="shared" si="38"/>
        <v>0</v>
      </c>
      <c r="AF140" s="42" t="str">
        <f t="shared" si="40"/>
        <v/>
      </c>
      <c r="AI140" s="38"/>
      <c r="AJ140" s="16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Z140" s="35"/>
    </row>
    <row r="141" spans="2:52" x14ac:dyDescent="0.2">
      <c r="B141" s="26">
        <f t="shared" si="44"/>
        <v>86</v>
      </c>
      <c r="D141" s="12" t="s">
        <v>179</v>
      </c>
      <c r="F141" s="35">
        <v>0</v>
      </c>
      <c r="H141" s="17"/>
      <c r="K141" s="29">
        <v>0</v>
      </c>
      <c r="L141" s="35">
        <f t="shared" si="37"/>
        <v>0</v>
      </c>
      <c r="O141" s="29">
        <v>0</v>
      </c>
      <c r="P141" s="10">
        <v>0</v>
      </c>
      <c r="R141" s="10">
        <v>0</v>
      </c>
      <c r="S141" s="10"/>
      <c r="T141" s="10">
        <v>0</v>
      </c>
      <c r="U141" s="10"/>
      <c r="V141" s="10">
        <v>0</v>
      </c>
      <c r="X141" s="10">
        <v>0</v>
      </c>
      <c r="Y141" s="10"/>
      <c r="Z141" s="10">
        <v>0</v>
      </c>
      <c r="AA141" s="10"/>
      <c r="AB141" s="10">
        <v>0</v>
      </c>
      <c r="AD141" s="10">
        <f t="shared" si="38"/>
        <v>0</v>
      </c>
      <c r="AF141" s="42" t="str">
        <f t="shared" si="40"/>
        <v/>
      </c>
      <c r="AI141" s="38"/>
      <c r="AJ141" s="16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Z141" s="35"/>
    </row>
    <row r="142" spans="2:52" x14ac:dyDescent="0.2">
      <c r="B142" s="26">
        <f t="shared" si="44"/>
        <v>87</v>
      </c>
      <c r="D142" s="12" t="s">
        <v>101</v>
      </c>
      <c r="F142" s="35">
        <v>0</v>
      </c>
      <c r="H142" s="17"/>
      <c r="K142" s="29">
        <v>0</v>
      </c>
      <c r="L142" s="35">
        <f t="shared" si="37"/>
        <v>0</v>
      </c>
      <c r="O142" s="29">
        <v>0</v>
      </c>
      <c r="P142" s="10">
        <v>0</v>
      </c>
      <c r="R142" s="10">
        <v>0</v>
      </c>
      <c r="S142" s="10"/>
      <c r="T142" s="10">
        <v>0</v>
      </c>
      <c r="U142" s="10"/>
      <c r="V142" s="10">
        <v>0</v>
      </c>
      <c r="X142" s="10">
        <v>0</v>
      </c>
      <c r="Y142" s="10"/>
      <c r="Z142" s="10">
        <v>0</v>
      </c>
      <c r="AA142" s="10"/>
      <c r="AB142" s="10">
        <v>0</v>
      </c>
      <c r="AD142" s="10">
        <f t="shared" si="38"/>
        <v>0</v>
      </c>
      <c r="AF142" s="42" t="str">
        <f t="shared" si="40"/>
        <v/>
      </c>
      <c r="AI142" s="38"/>
      <c r="AJ142" s="16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Z142" s="35"/>
    </row>
    <row r="143" spans="2:52" x14ac:dyDescent="0.2">
      <c r="B143" s="26">
        <f t="shared" si="44"/>
        <v>88</v>
      </c>
      <c r="D143" s="12" t="s">
        <v>180</v>
      </c>
      <c r="F143" s="35">
        <v>0</v>
      </c>
      <c r="H143" s="17"/>
      <c r="K143" s="29">
        <v>0</v>
      </c>
      <c r="L143" s="35">
        <f t="shared" si="37"/>
        <v>0</v>
      </c>
      <c r="O143" s="29">
        <v>0</v>
      </c>
      <c r="P143" s="10">
        <v>0</v>
      </c>
      <c r="R143" s="10">
        <v>0</v>
      </c>
      <c r="S143" s="10"/>
      <c r="T143" s="10">
        <v>0</v>
      </c>
      <c r="U143" s="10"/>
      <c r="V143" s="10">
        <v>0</v>
      </c>
      <c r="X143" s="10">
        <v>0</v>
      </c>
      <c r="Y143" s="10"/>
      <c r="Z143" s="10">
        <v>0</v>
      </c>
      <c r="AA143" s="10"/>
      <c r="AB143" s="10">
        <v>0</v>
      </c>
      <c r="AD143" s="10">
        <f t="shared" si="38"/>
        <v>0</v>
      </c>
      <c r="AF143" s="42" t="str">
        <f t="shared" si="40"/>
        <v/>
      </c>
      <c r="AI143" s="38"/>
      <c r="AJ143" s="16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Z143" s="35"/>
    </row>
    <row r="144" spans="2:52" x14ac:dyDescent="0.2">
      <c r="D144" s="1" t="s">
        <v>27</v>
      </c>
      <c r="K144" s="29"/>
      <c r="O144" s="29"/>
      <c r="AF144" s="42" t="str">
        <f t="shared" si="40"/>
        <v/>
      </c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Z144" s="35"/>
    </row>
    <row r="145" spans="2:52" x14ac:dyDescent="0.2">
      <c r="B145" s="26">
        <f>B143+1</f>
        <v>89</v>
      </c>
      <c r="D145" s="12" t="s">
        <v>181</v>
      </c>
      <c r="F145" s="35">
        <v>17848.649151574664</v>
      </c>
      <c r="H145" s="17"/>
      <c r="K145" s="29">
        <v>0</v>
      </c>
      <c r="L145" s="35">
        <f>F145-H145</f>
        <v>17848.649151574664</v>
      </c>
      <c r="N145" s="26" t="s">
        <v>282</v>
      </c>
      <c r="O145" s="29">
        <v>53</v>
      </c>
      <c r="P145" s="10">
        <v>438.24387166431529</v>
      </c>
      <c r="R145" s="10">
        <v>46.773330245634234</v>
      </c>
      <c r="S145" s="10"/>
      <c r="T145" s="10">
        <v>2228.9817058907374</v>
      </c>
      <c r="U145" s="10"/>
      <c r="V145" s="10">
        <v>10234.420267748448</v>
      </c>
      <c r="X145" s="10">
        <v>2008.3517134368967</v>
      </c>
      <c r="Y145" s="10"/>
      <c r="Z145" s="10">
        <v>2891.8782625886342</v>
      </c>
      <c r="AA145" s="10"/>
      <c r="AB145" s="10">
        <v>0</v>
      </c>
      <c r="AD145" s="10">
        <f t="shared" si="38"/>
        <v>17848.649151574667</v>
      </c>
      <c r="AF145" s="42" t="str">
        <f t="shared" si="40"/>
        <v/>
      </c>
      <c r="AI145" s="38"/>
      <c r="AJ145" s="16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Z145" s="35"/>
    </row>
    <row r="146" spans="2:52" x14ac:dyDescent="0.2">
      <c r="D146" s="1" t="s">
        <v>28</v>
      </c>
      <c r="K146" s="29"/>
      <c r="O146" s="29"/>
      <c r="AF146" s="42" t="str">
        <f t="shared" si="40"/>
        <v/>
      </c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Z146" s="35"/>
    </row>
    <row r="147" spans="2:52" x14ac:dyDescent="0.2">
      <c r="B147" s="26">
        <f>B145+1</f>
        <v>90</v>
      </c>
      <c r="D147" s="12" t="s">
        <v>184</v>
      </c>
      <c r="F147" s="35">
        <v>0</v>
      </c>
      <c r="H147" s="17"/>
      <c r="K147" s="29">
        <v>0</v>
      </c>
      <c r="L147" s="35">
        <f t="shared" si="37"/>
        <v>0</v>
      </c>
      <c r="O147" s="29">
        <v>0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X147" s="10">
        <v>0</v>
      </c>
      <c r="Y147" s="10"/>
      <c r="Z147" s="10">
        <v>0</v>
      </c>
      <c r="AA147" s="10"/>
      <c r="AB147" s="10">
        <v>0</v>
      </c>
      <c r="AD147" s="10">
        <f t="shared" si="38"/>
        <v>0</v>
      </c>
      <c r="AF147" s="42" t="str">
        <f t="shared" si="40"/>
        <v/>
      </c>
      <c r="AI147" s="38"/>
      <c r="AJ147" s="16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Z147" s="35"/>
    </row>
    <row r="148" spans="2:52" x14ac:dyDescent="0.2">
      <c r="B148" s="26">
        <f>B147+1</f>
        <v>91</v>
      </c>
      <c r="D148" s="12" t="s">
        <v>185</v>
      </c>
      <c r="F148" s="35">
        <v>0</v>
      </c>
      <c r="H148" s="17"/>
      <c r="K148" s="29">
        <v>0</v>
      </c>
      <c r="L148" s="35">
        <f t="shared" si="37"/>
        <v>0</v>
      </c>
      <c r="O148" s="29">
        <v>0</v>
      </c>
      <c r="P148" s="10">
        <v>0</v>
      </c>
      <c r="R148" s="10">
        <v>0</v>
      </c>
      <c r="S148" s="10"/>
      <c r="T148" s="10">
        <v>0</v>
      </c>
      <c r="U148" s="10"/>
      <c r="V148" s="10">
        <v>0</v>
      </c>
      <c r="X148" s="10">
        <v>0</v>
      </c>
      <c r="Y148" s="10"/>
      <c r="Z148" s="10">
        <v>0</v>
      </c>
      <c r="AA148" s="10"/>
      <c r="AB148" s="10">
        <v>0</v>
      </c>
      <c r="AD148" s="10">
        <f t="shared" si="38"/>
        <v>0</v>
      </c>
      <c r="AF148" s="42" t="str">
        <f t="shared" si="40"/>
        <v/>
      </c>
      <c r="AI148" s="38"/>
      <c r="AJ148" s="16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Z148" s="35"/>
    </row>
    <row r="149" spans="2:52" x14ac:dyDescent="0.2">
      <c r="B149" s="26">
        <f t="shared" ref="B149" si="45">B148+1</f>
        <v>92</v>
      </c>
      <c r="D149" s="12" t="s">
        <v>186</v>
      </c>
      <c r="F149" s="35">
        <v>0</v>
      </c>
      <c r="H149" s="17"/>
      <c r="K149" s="29">
        <v>0</v>
      </c>
      <c r="L149" s="35">
        <f t="shared" si="37"/>
        <v>0</v>
      </c>
      <c r="O149" s="29">
        <v>0</v>
      </c>
      <c r="P149" s="10">
        <v>0</v>
      </c>
      <c r="R149" s="10">
        <v>0</v>
      </c>
      <c r="S149" s="10"/>
      <c r="T149" s="10">
        <v>0</v>
      </c>
      <c r="U149" s="10"/>
      <c r="V149" s="10">
        <v>0</v>
      </c>
      <c r="X149" s="10">
        <v>0</v>
      </c>
      <c r="Y149" s="10"/>
      <c r="Z149" s="10">
        <v>0</v>
      </c>
      <c r="AA149" s="10"/>
      <c r="AB149" s="10">
        <v>0</v>
      </c>
      <c r="AD149" s="10">
        <f t="shared" si="38"/>
        <v>0</v>
      </c>
      <c r="AF149" s="42" t="str">
        <f t="shared" si="40"/>
        <v/>
      </c>
      <c r="AI149" s="38"/>
      <c r="AJ149" s="16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Z149" s="35"/>
    </row>
    <row r="150" spans="2:52" x14ac:dyDescent="0.2">
      <c r="D150" s="1" t="s">
        <v>29</v>
      </c>
      <c r="K150" s="29"/>
      <c r="O150" s="29"/>
      <c r="AF150" s="42" t="str">
        <f t="shared" si="40"/>
        <v/>
      </c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Z150" s="35"/>
    </row>
    <row r="151" spans="2:52" x14ac:dyDescent="0.2">
      <c r="B151" s="26">
        <f>B149+1</f>
        <v>93</v>
      </c>
      <c r="D151" s="12" t="s">
        <v>167</v>
      </c>
      <c r="F151" s="35">
        <v>0</v>
      </c>
      <c r="H151" s="17"/>
      <c r="K151" s="29">
        <v>0</v>
      </c>
      <c r="L151" s="35">
        <f t="shared" si="37"/>
        <v>0</v>
      </c>
      <c r="N151" s="26"/>
      <c r="O151" s="29">
        <v>0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X151" s="10">
        <v>0</v>
      </c>
      <c r="Y151" s="10"/>
      <c r="Z151" s="10">
        <v>0</v>
      </c>
      <c r="AA151" s="10"/>
      <c r="AB151" s="10">
        <v>0</v>
      </c>
      <c r="AD151" s="10">
        <f t="shared" si="38"/>
        <v>0</v>
      </c>
      <c r="AF151" s="42" t="str">
        <f t="shared" si="40"/>
        <v/>
      </c>
      <c r="AI151" s="38"/>
      <c r="AJ151" s="16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Z151" s="35"/>
    </row>
    <row r="152" spans="2:52" x14ac:dyDescent="0.2">
      <c r="B152" s="26">
        <f>B151+1</f>
        <v>94</v>
      </c>
      <c r="D152" s="12" t="s">
        <v>188</v>
      </c>
      <c r="F152" s="35">
        <v>0</v>
      </c>
      <c r="H152" s="17"/>
      <c r="K152" s="29">
        <v>0</v>
      </c>
      <c r="L152" s="35">
        <f t="shared" si="37"/>
        <v>0</v>
      </c>
      <c r="O152" s="29">
        <v>0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X152" s="10">
        <v>0</v>
      </c>
      <c r="Y152" s="10"/>
      <c r="Z152" s="10">
        <v>0</v>
      </c>
      <c r="AA152" s="10"/>
      <c r="AB152" s="10">
        <v>0</v>
      </c>
      <c r="AD152" s="10">
        <f t="shared" si="38"/>
        <v>0</v>
      </c>
      <c r="AF152" s="42" t="str">
        <f t="shared" si="40"/>
        <v/>
      </c>
      <c r="AI152" s="38"/>
      <c r="AJ152" s="16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Z152" s="35"/>
    </row>
    <row r="153" spans="2:52" x14ac:dyDescent="0.2">
      <c r="B153" s="26">
        <f>B152+1</f>
        <v>95</v>
      </c>
      <c r="D153" s="12" t="s">
        <v>189</v>
      </c>
      <c r="F153" s="35">
        <v>0</v>
      </c>
      <c r="H153" s="17"/>
      <c r="K153" s="29">
        <v>0</v>
      </c>
      <c r="L153" s="35">
        <f t="shared" si="37"/>
        <v>0</v>
      </c>
      <c r="O153" s="29">
        <v>0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X153" s="10">
        <v>0</v>
      </c>
      <c r="Y153" s="10"/>
      <c r="Z153" s="10">
        <v>0</v>
      </c>
      <c r="AA153" s="10"/>
      <c r="AB153" s="10">
        <v>0</v>
      </c>
      <c r="AD153" s="10">
        <f t="shared" si="38"/>
        <v>0</v>
      </c>
      <c r="AF153" s="42" t="str">
        <f t="shared" si="40"/>
        <v/>
      </c>
      <c r="AI153" s="38"/>
      <c r="AJ153" s="16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Z153" s="35"/>
    </row>
    <row r="154" spans="2:52" x14ac:dyDescent="0.2">
      <c r="B154" s="26">
        <f t="shared" ref="B154:B157" si="46">B153+1</f>
        <v>96</v>
      </c>
      <c r="D154" s="12" t="s">
        <v>190</v>
      </c>
      <c r="F154" s="35">
        <v>0</v>
      </c>
      <c r="H154" s="17"/>
      <c r="K154" s="29">
        <v>0</v>
      </c>
      <c r="L154" s="35">
        <f t="shared" si="37"/>
        <v>0</v>
      </c>
      <c r="O154" s="29">
        <v>0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X154" s="10">
        <v>0</v>
      </c>
      <c r="Y154" s="10"/>
      <c r="Z154" s="10">
        <v>0</v>
      </c>
      <c r="AA154" s="10"/>
      <c r="AB154" s="10">
        <v>0</v>
      </c>
      <c r="AD154" s="10">
        <f t="shared" si="38"/>
        <v>0</v>
      </c>
      <c r="AF154" s="42" t="str">
        <f t="shared" si="40"/>
        <v/>
      </c>
      <c r="AI154" s="38"/>
      <c r="AJ154" s="16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Z154" s="35"/>
    </row>
    <row r="155" spans="2:52" x14ac:dyDescent="0.2">
      <c r="B155" s="26">
        <f t="shared" si="46"/>
        <v>97</v>
      </c>
      <c r="D155" s="12" t="s">
        <v>191</v>
      </c>
      <c r="F155" s="35">
        <v>0</v>
      </c>
      <c r="H155" s="17"/>
      <c r="K155" s="29">
        <v>0</v>
      </c>
      <c r="L155" s="35">
        <f t="shared" si="37"/>
        <v>0</v>
      </c>
      <c r="O155" s="29">
        <v>0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X155" s="10">
        <v>0</v>
      </c>
      <c r="Y155" s="10"/>
      <c r="Z155" s="10">
        <v>0</v>
      </c>
      <c r="AA155" s="10"/>
      <c r="AB155" s="10">
        <v>0</v>
      </c>
      <c r="AD155" s="10">
        <f t="shared" si="38"/>
        <v>0</v>
      </c>
      <c r="AF155" s="42" t="str">
        <f t="shared" si="40"/>
        <v/>
      </c>
      <c r="AI155" s="38"/>
      <c r="AJ155" s="16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Z155" s="35"/>
    </row>
    <row r="156" spans="2:52" x14ac:dyDescent="0.2">
      <c r="B156" s="26">
        <f t="shared" si="46"/>
        <v>98</v>
      </c>
      <c r="D156" s="12" t="s">
        <v>192</v>
      </c>
      <c r="F156" s="35">
        <v>0</v>
      </c>
      <c r="H156" s="17"/>
      <c r="K156" s="29">
        <v>0</v>
      </c>
      <c r="L156" s="35">
        <f t="shared" si="37"/>
        <v>0</v>
      </c>
      <c r="O156" s="29">
        <v>0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X156" s="10">
        <v>0</v>
      </c>
      <c r="Y156" s="10"/>
      <c r="Z156" s="10">
        <v>0</v>
      </c>
      <c r="AA156" s="10"/>
      <c r="AB156" s="10">
        <v>0</v>
      </c>
      <c r="AD156" s="10">
        <f t="shared" si="38"/>
        <v>0</v>
      </c>
      <c r="AF156" s="42" t="str">
        <f t="shared" si="40"/>
        <v/>
      </c>
      <c r="AI156" s="38"/>
      <c r="AJ156" s="16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Z156" s="35"/>
    </row>
    <row r="157" spans="2:52" x14ac:dyDescent="0.2">
      <c r="B157" s="26">
        <f t="shared" si="46"/>
        <v>99</v>
      </c>
      <c r="D157" s="12" t="s">
        <v>193</v>
      </c>
      <c r="F157" s="35">
        <v>0</v>
      </c>
      <c r="H157" s="17"/>
      <c r="K157" s="29">
        <v>0</v>
      </c>
      <c r="L157" s="35">
        <f t="shared" si="37"/>
        <v>0</v>
      </c>
      <c r="O157" s="29">
        <v>0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X157" s="10">
        <v>0</v>
      </c>
      <c r="Y157" s="10"/>
      <c r="Z157" s="10">
        <v>0</v>
      </c>
      <c r="AA157" s="10"/>
      <c r="AB157" s="10">
        <v>0</v>
      </c>
      <c r="AD157" s="10">
        <f t="shared" si="38"/>
        <v>0</v>
      </c>
      <c r="AF157" s="42" t="str">
        <f t="shared" si="40"/>
        <v/>
      </c>
      <c r="AI157" s="38"/>
      <c r="AJ157" s="16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Z157" s="35"/>
    </row>
    <row r="158" spans="2:52" x14ac:dyDescent="0.2">
      <c r="D158" s="1" t="s">
        <v>30</v>
      </c>
      <c r="K158" s="29"/>
      <c r="O158" s="29"/>
      <c r="AF158" s="42" t="str">
        <f t="shared" si="40"/>
        <v/>
      </c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Z158" s="35"/>
    </row>
    <row r="159" spans="2:52" x14ac:dyDescent="0.2">
      <c r="B159" s="26">
        <f>B157+1</f>
        <v>100</v>
      </c>
      <c r="D159" s="12" t="s">
        <v>31</v>
      </c>
      <c r="F159" s="35">
        <v>12393.267122205592</v>
      </c>
      <c r="H159" s="17"/>
      <c r="K159" s="29">
        <v>0</v>
      </c>
      <c r="L159" s="35">
        <f t="shared" si="37"/>
        <v>12393.267122205592</v>
      </c>
      <c r="N159" s="26" t="s">
        <v>291</v>
      </c>
      <c r="O159" s="29">
        <v>26</v>
      </c>
      <c r="P159" s="10">
        <v>622.27508812461429</v>
      </c>
      <c r="R159" s="10">
        <v>102.19508532059668</v>
      </c>
      <c r="S159" s="10"/>
      <c r="T159" s="10">
        <v>1712.5079687339637</v>
      </c>
      <c r="U159" s="10"/>
      <c r="V159" s="10">
        <v>7159.5813442289791</v>
      </c>
      <c r="X159" s="10">
        <v>821.92342627756364</v>
      </c>
      <c r="Y159" s="10"/>
      <c r="Z159" s="10">
        <v>1974.7842095198748</v>
      </c>
      <c r="AA159" s="10"/>
      <c r="AB159" s="10">
        <v>0</v>
      </c>
      <c r="AD159" s="10">
        <f t="shared" si="38"/>
        <v>12393.267122205594</v>
      </c>
      <c r="AF159" s="42" t="str">
        <f>IF(ROUND(F159,4)=ROUND(AD159,4), "", "check")</f>
        <v/>
      </c>
      <c r="AI159" s="38"/>
      <c r="AJ159" s="16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Z159" s="35"/>
    </row>
    <row r="160" spans="2:52" x14ac:dyDescent="0.2">
      <c r="B160" s="26">
        <f>B159+1</f>
        <v>101</v>
      </c>
      <c r="D160" s="12" t="s">
        <v>32</v>
      </c>
      <c r="F160" s="35">
        <v>15289.379593203623</v>
      </c>
      <c r="H160" s="38"/>
      <c r="K160" s="29">
        <v>0</v>
      </c>
      <c r="L160" s="35">
        <f t="shared" si="37"/>
        <v>15289.379593203623</v>
      </c>
      <c r="N160" s="26" t="s">
        <v>292</v>
      </c>
      <c r="O160" s="29">
        <v>56</v>
      </c>
      <c r="P160" s="23">
        <v>707.45307143123739</v>
      </c>
      <c r="R160" s="23">
        <v>116.00360259243392</v>
      </c>
      <c r="S160" s="23"/>
      <c r="T160" s="23">
        <v>2138.7942869325339</v>
      </c>
      <c r="U160" s="23"/>
      <c r="V160" s="23">
        <v>9074.3444736795718</v>
      </c>
      <c r="X160" s="23">
        <v>939.77066594133225</v>
      </c>
      <c r="Y160" s="10"/>
      <c r="Z160" s="23">
        <v>2313.0134926265141</v>
      </c>
      <c r="AA160" s="10"/>
      <c r="AB160" s="23">
        <v>0</v>
      </c>
      <c r="AD160" s="23">
        <f t="shared" si="38"/>
        <v>15289.379593203625</v>
      </c>
      <c r="AF160" s="42" t="str">
        <f t="shared" si="40"/>
        <v/>
      </c>
      <c r="AI160" s="38"/>
      <c r="AJ160" s="16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Z160" s="35"/>
    </row>
    <row r="161" spans="2:52" x14ac:dyDescent="0.2">
      <c r="S161" s="10"/>
      <c r="U161" s="10"/>
      <c r="AF161" s="42" t="str">
        <f t="shared" si="40"/>
        <v/>
      </c>
    </row>
    <row r="162" spans="2:52" x14ac:dyDescent="0.2">
      <c r="B162" s="26">
        <f>B160+1</f>
        <v>102</v>
      </c>
      <c r="D162" s="1" t="s">
        <v>199</v>
      </c>
      <c r="F162" s="37">
        <f>SUM(F115:F160)</f>
        <v>109276.4088409004</v>
      </c>
      <c r="H162" s="37">
        <f>SUM(H115:H160)</f>
        <v>0</v>
      </c>
      <c r="L162" s="37">
        <f>SUM(L115:L160)</f>
        <v>109276.4088409004</v>
      </c>
      <c r="P162" s="43">
        <f>SUM(P115:P160)</f>
        <v>2907.9761813347072</v>
      </c>
      <c r="R162" s="43">
        <f>SUM(R115:R160)</f>
        <v>476.83122303131188</v>
      </c>
      <c r="S162" s="10"/>
      <c r="T162" s="43">
        <f>SUM(T115:T160)</f>
        <v>8791.4846854673433</v>
      </c>
      <c r="U162" s="10"/>
      <c r="V162" s="43">
        <f>SUM(V115:V160)</f>
        <v>52521.373719708354</v>
      </c>
      <c r="X162" s="43">
        <f>SUM(X115:X160)</f>
        <v>3862.9144784765758</v>
      </c>
      <c r="Z162" s="43">
        <f>SUM(Z115:Z160)</f>
        <v>10802.132292199431</v>
      </c>
      <c r="AB162" s="43">
        <f>SUM(AB115:AB160)</f>
        <v>29913.696260682678</v>
      </c>
      <c r="AD162" s="43">
        <f>SUM(AD115:AD160)</f>
        <v>109276.40884090042</v>
      </c>
      <c r="AF162" s="42" t="str">
        <f t="shared" si="40"/>
        <v/>
      </c>
      <c r="AI162" s="38"/>
      <c r="AL162" s="38"/>
      <c r="AN162" s="38"/>
      <c r="AP162" s="38"/>
      <c r="AR162" s="38"/>
      <c r="AT162" s="38"/>
      <c r="AV162" s="38"/>
      <c r="AX162" s="38"/>
      <c r="AZ162" s="38"/>
    </row>
    <row r="163" spans="2:52" x14ac:dyDescent="0.2">
      <c r="S163" s="10"/>
      <c r="U163" s="10"/>
      <c r="AF163" s="42" t="str">
        <f t="shared" si="40"/>
        <v/>
      </c>
      <c r="AI163" s="38"/>
      <c r="AL163" s="38"/>
      <c r="AN163" s="38"/>
      <c r="AP163" s="38"/>
      <c r="AR163" s="38"/>
      <c r="AT163" s="38"/>
      <c r="AV163" s="38"/>
      <c r="AX163" s="38"/>
      <c r="AZ163" s="38"/>
    </row>
    <row r="164" spans="2:52" ht="13.5" thickBot="1" x14ac:dyDescent="0.25">
      <c r="B164" s="26">
        <f>B162+1</f>
        <v>103</v>
      </c>
      <c r="D164" s="1" t="s">
        <v>200</v>
      </c>
      <c r="F164" s="39">
        <f>F162+F104+F109+F108+F97</f>
        <v>403717.30409028684</v>
      </c>
      <c r="H164" s="39">
        <f>H162+H104+H109+H108+H97</f>
        <v>0</v>
      </c>
      <c r="L164" s="39">
        <f>L162+L104+L109+L108+L97</f>
        <v>403717.30409028684</v>
      </c>
      <c r="P164" s="49">
        <f>P162+P104+P109+P108+P97</f>
        <v>12889.72691135346</v>
      </c>
      <c r="R164" s="49">
        <f>R162+R104+R109+R108+R97</f>
        <v>1418.3718363261085</v>
      </c>
      <c r="S164" s="10"/>
      <c r="T164" s="49">
        <f>T162+T104+T109+T108+T97</f>
        <v>46033.650718814592</v>
      </c>
      <c r="U164" s="10"/>
      <c r="V164" s="49">
        <f>V162+V104+V109+V108+V97</f>
        <v>229743.82612937456</v>
      </c>
      <c r="X164" s="49">
        <f>X162+X104+X109+X108+X97</f>
        <v>30569.722628306641</v>
      </c>
      <c r="Z164" s="49">
        <f>Z162+Z104+Z109+Z108+Z97</f>
        <v>53148.309605428796</v>
      </c>
      <c r="AB164" s="49">
        <f>AB162+AB104+AB109+AB108+AB97</f>
        <v>29913.696260682678</v>
      </c>
      <c r="AD164" s="49">
        <f>AD162+AD104+AD109+AD108+AD97</f>
        <v>403717.30409028684</v>
      </c>
      <c r="AF164" s="42" t="str">
        <f t="shared" si="40"/>
        <v/>
      </c>
    </row>
    <row r="165" spans="2:52" ht="13.5" thickTop="1" x14ac:dyDescent="0.2">
      <c r="F165" s="35"/>
      <c r="H165" s="35"/>
      <c r="L165" s="35"/>
      <c r="P165" s="50"/>
      <c r="R165" s="50"/>
      <c r="S165" s="10"/>
      <c r="T165" s="50"/>
      <c r="U165" s="10"/>
      <c r="V165" s="50"/>
      <c r="X165" s="50"/>
      <c r="Z165" s="50"/>
      <c r="AB165" s="50"/>
      <c r="AD165" s="50"/>
      <c r="AF165" s="42" t="str">
        <f t="shared" si="40"/>
        <v/>
      </c>
    </row>
    <row r="166" spans="2:52" x14ac:dyDescent="0.2">
      <c r="F166" s="35"/>
      <c r="H166" s="35"/>
      <c r="L166" s="35"/>
      <c r="S166" s="10"/>
      <c r="U166" s="10"/>
      <c r="AF166" s="42" t="str">
        <f t="shared" si="40"/>
        <v/>
      </c>
    </row>
    <row r="167" spans="2:52" x14ac:dyDescent="0.2">
      <c r="F167" s="35"/>
      <c r="H167" s="35"/>
      <c r="L167" s="35"/>
      <c r="S167" s="10"/>
      <c r="U167" s="10"/>
      <c r="AF167" s="42" t="str">
        <f t="shared" si="40"/>
        <v/>
      </c>
    </row>
    <row r="168" spans="2:52" x14ac:dyDescent="0.2">
      <c r="D168" s="8" t="s">
        <v>35</v>
      </c>
      <c r="S168" s="10"/>
      <c r="U168" s="10"/>
      <c r="AF168" s="42" t="str">
        <f t="shared" si="40"/>
        <v/>
      </c>
    </row>
    <row r="169" spans="2:52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F169" s="42" t="str">
        <f t="shared" si="40"/>
        <v/>
      </c>
    </row>
    <row r="170" spans="2:52" x14ac:dyDescent="0.2">
      <c r="B170" s="26">
        <f>B164+1</f>
        <v>104</v>
      </c>
      <c r="D170" s="1" t="s">
        <v>201</v>
      </c>
      <c r="F170" s="35">
        <v>0</v>
      </c>
      <c r="H170" s="17"/>
      <c r="K170" s="29">
        <v>0</v>
      </c>
      <c r="L170" s="35">
        <f t="shared" ref="L170:L176" si="47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X170" s="10">
        <v>0</v>
      </c>
      <c r="Y170" s="10"/>
      <c r="Z170" s="10">
        <v>0</v>
      </c>
      <c r="AA170" s="10"/>
      <c r="AB170" s="10">
        <v>0</v>
      </c>
      <c r="AD170" s="10">
        <f t="shared" ref="AD170:AD176" si="48">P170+R170+T170+V170+X170+Z170+AB170</f>
        <v>0</v>
      </c>
      <c r="AF170" s="42" t="str">
        <f t="shared" si="40"/>
        <v/>
      </c>
    </row>
    <row r="171" spans="2:52" x14ac:dyDescent="0.2">
      <c r="B171" s="26">
        <f t="shared" ref="B171:B176" si="49">B170+1</f>
        <v>105</v>
      </c>
      <c r="D171" s="1" t="s">
        <v>202</v>
      </c>
      <c r="F171" s="35">
        <v>0</v>
      </c>
      <c r="H171" s="17"/>
      <c r="J171" s="19"/>
      <c r="K171" s="29">
        <v>0</v>
      </c>
      <c r="L171" s="35">
        <f t="shared" si="47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X171" s="10">
        <v>0</v>
      </c>
      <c r="Y171" s="10"/>
      <c r="Z171" s="10">
        <v>0</v>
      </c>
      <c r="AA171" s="10"/>
      <c r="AB171" s="10">
        <v>0</v>
      </c>
      <c r="AD171" s="10">
        <f t="shared" si="48"/>
        <v>0</v>
      </c>
      <c r="AF171" s="42" t="str">
        <f t="shared" si="40"/>
        <v/>
      </c>
    </row>
    <row r="172" spans="2:52" x14ac:dyDescent="0.2">
      <c r="B172" s="26">
        <f t="shared" si="49"/>
        <v>106</v>
      </c>
      <c r="D172" s="1" t="s">
        <v>203</v>
      </c>
      <c r="F172" s="35">
        <v>0</v>
      </c>
      <c r="H172" s="17"/>
      <c r="J172" s="19"/>
      <c r="K172" s="29">
        <v>0</v>
      </c>
      <c r="L172" s="35">
        <f t="shared" si="47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X172" s="10">
        <v>0</v>
      </c>
      <c r="Y172" s="10"/>
      <c r="Z172" s="10">
        <v>0</v>
      </c>
      <c r="AA172" s="10"/>
      <c r="AB172" s="10">
        <v>0</v>
      </c>
      <c r="AD172" s="10">
        <f t="shared" si="48"/>
        <v>0</v>
      </c>
      <c r="AF172" s="42" t="str">
        <f t="shared" si="40"/>
        <v/>
      </c>
    </row>
    <row r="173" spans="2:52" x14ac:dyDescent="0.2">
      <c r="B173" s="26">
        <f t="shared" si="49"/>
        <v>107</v>
      </c>
      <c r="D173" s="1" t="s">
        <v>204</v>
      </c>
      <c r="F173" s="35">
        <v>0</v>
      </c>
      <c r="H173" s="17"/>
      <c r="J173" s="19"/>
      <c r="K173" s="29">
        <v>0</v>
      </c>
      <c r="L173" s="35">
        <f t="shared" si="47"/>
        <v>0</v>
      </c>
      <c r="O173" s="29">
        <v>0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X173" s="10">
        <v>0</v>
      </c>
      <c r="Y173" s="10"/>
      <c r="Z173" s="10">
        <v>0</v>
      </c>
      <c r="AA173" s="10"/>
      <c r="AB173" s="10">
        <v>0</v>
      </c>
      <c r="AD173" s="10">
        <f t="shared" si="48"/>
        <v>0</v>
      </c>
      <c r="AF173" s="42" t="str">
        <f t="shared" si="40"/>
        <v/>
      </c>
    </row>
    <row r="174" spans="2:52" x14ac:dyDescent="0.2">
      <c r="B174" s="26">
        <f t="shared" si="49"/>
        <v>108</v>
      </c>
      <c r="D174" s="1" t="s">
        <v>205</v>
      </c>
      <c r="F174" s="35">
        <v>0</v>
      </c>
      <c r="H174" s="17"/>
      <c r="J174" s="19"/>
      <c r="K174" s="29">
        <v>0</v>
      </c>
      <c r="L174" s="35">
        <f t="shared" si="47"/>
        <v>0</v>
      </c>
      <c r="O174" s="29">
        <v>0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X174" s="10">
        <v>0</v>
      </c>
      <c r="Y174" s="10"/>
      <c r="Z174" s="10">
        <v>0</v>
      </c>
      <c r="AA174" s="10"/>
      <c r="AB174" s="10">
        <v>0</v>
      </c>
      <c r="AD174" s="10">
        <f t="shared" si="48"/>
        <v>0</v>
      </c>
      <c r="AF174" s="42" t="str">
        <f t="shared" si="40"/>
        <v/>
      </c>
    </row>
    <row r="175" spans="2:52" x14ac:dyDescent="0.2">
      <c r="B175" s="26">
        <f t="shared" si="49"/>
        <v>109</v>
      </c>
      <c r="D175" s="1" t="s">
        <v>206</v>
      </c>
      <c r="F175" s="35">
        <v>0</v>
      </c>
      <c r="H175" s="17"/>
      <c r="J175" s="19"/>
      <c r="K175" s="29">
        <v>0</v>
      </c>
      <c r="L175" s="35">
        <f t="shared" si="47"/>
        <v>0</v>
      </c>
      <c r="O175" s="29">
        <v>0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X175" s="10">
        <v>0</v>
      </c>
      <c r="Y175" s="10"/>
      <c r="Z175" s="10">
        <v>0</v>
      </c>
      <c r="AA175" s="10"/>
      <c r="AB175" s="10">
        <v>0</v>
      </c>
      <c r="AD175" s="10">
        <f t="shared" si="48"/>
        <v>0</v>
      </c>
      <c r="AF175" s="42" t="str">
        <f t="shared" si="40"/>
        <v/>
      </c>
    </row>
    <row r="176" spans="2:52" x14ac:dyDescent="0.2">
      <c r="B176" s="26">
        <f t="shared" si="49"/>
        <v>110</v>
      </c>
      <c r="D176" s="1" t="s">
        <v>207</v>
      </c>
      <c r="F176" s="35">
        <v>0</v>
      </c>
      <c r="H176" s="17"/>
      <c r="J176" s="19"/>
      <c r="K176" s="29">
        <v>0</v>
      </c>
      <c r="L176" s="35">
        <f t="shared" si="47"/>
        <v>0</v>
      </c>
      <c r="O176" s="29">
        <v>0</v>
      </c>
      <c r="P176" s="10">
        <v>0</v>
      </c>
      <c r="R176" s="10">
        <v>0</v>
      </c>
      <c r="S176" s="10"/>
      <c r="T176" s="10">
        <v>0</v>
      </c>
      <c r="U176" s="10"/>
      <c r="V176" s="10">
        <v>0</v>
      </c>
      <c r="X176" s="10">
        <v>0</v>
      </c>
      <c r="Y176" s="10"/>
      <c r="Z176" s="10">
        <v>0</v>
      </c>
      <c r="AA176" s="10"/>
      <c r="AB176" s="10">
        <v>0</v>
      </c>
      <c r="AD176" s="10">
        <f t="shared" si="48"/>
        <v>0</v>
      </c>
      <c r="AF176" s="42" t="str">
        <f t="shared" si="40"/>
        <v/>
      </c>
    </row>
    <row r="177" spans="2:32" x14ac:dyDescent="0.2">
      <c r="O177" s="29"/>
      <c r="S177" s="10"/>
      <c r="U177" s="10"/>
      <c r="AF177" s="42" t="str">
        <f t="shared" si="40"/>
        <v/>
      </c>
    </row>
    <row r="178" spans="2:32" x14ac:dyDescent="0.2">
      <c r="B178" s="26">
        <f>B176+1</f>
        <v>111</v>
      </c>
      <c r="D178" s="1" t="s">
        <v>208</v>
      </c>
      <c r="F178" s="36">
        <f>SUM(F170:F176)</f>
        <v>0</v>
      </c>
      <c r="H178" s="36">
        <f>SUM(H170:H176)</f>
        <v>0</v>
      </c>
      <c r="J178" s="19"/>
      <c r="L178" s="36">
        <f>SUM(L170:L176)</f>
        <v>0</v>
      </c>
      <c r="O178" s="29"/>
      <c r="P178" s="45">
        <f>SUM(P170:P176)</f>
        <v>0</v>
      </c>
      <c r="R178" s="45">
        <f>SUM(R170:R176)</f>
        <v>0</v>
      </c>
      <c r="S178" s="10"/>
      <c r="T178" s="45">
        <f>SUM(T170:T176)</f>
        <v>0</v>
      </c>
      <c r="U178" s="10"/>
      <c r="V178" s="45">
        <f>SUM(V170:V176)</f>
        <v>0</v>
      </c>
      <c r="X178" s="45">
        <f>SUM(X170:X176)</f>
        <v>0</v>
      </c>
      <c r="Z178" s="45">
        <f>SUM(Z170:Z176)</f>
        <v>0</v>
      </c>
      <c r="AB178" s="45">
        <f>SUM(AB170:AB176)</f>
        <v>0</v>
      </c>
      <c r="AD178" s="45">
        <f>SUM(AD170:AD176)</f>
        <v>0</v>
      </c>
      <c r="AF178" s="42" t="str">
        <f t="shared" si="40"/>
        <v/>
      </c>
    </row>
    <row r="179" spans="2:32" x14ac:dyDescent="0.2">
      <c r="S179" s="10"/>
      <c r="U179" s="10"/>
      <c r="AF179" s="42" t="str">
        <f t="shared" si="40"/>
        <v/>
      </c>
    </row>
    <row r="180" spans="2:32" ht="13.5" thickBot="1" x14ac:dyDescent="0.25">
      <c r="B180" s="26">
        <f>B178+1</f>
        <v>112</v>
      </c>
      <c r="D180" s="1" t="s">
        <v>36</v>
      </c>
      <c r="F180" s="39">
        <f>F164-F178</f>
        <v>403717.30409028684</v>
      </c>
      <c r="H180" s="39">
        <f>H164-H178</f>
        <v>0</v>
      </c>
      <c r="L180" s="39">
        <f>L164-L178</f>
        <v>403717.30409028684</v>
      </c>
      <c r="P180" s="49">
        <f>P164-P178</f>
        <v>12889.72691135346</v>
      </c>
      <c r="R180" s="49">
        <f>R164-R178</f>
        <v>1418.3718363261085</v>
      </c>
      <c r="S180" s="10"/>
      <c r="T180" s="49">
        <f>T164-T178</f>
        <v>46033.650718814592</v>
      </c>
      <c r="U180" s="10"/>
      <c r="V180" s="49">
        <f>V164-V178</f>
        <v>229743.82612937456</v>
      </c>
      <c r="X180" s="49">
        <f>X164-X178</f>
        <v>30569.722628306641</v>
      </c>
      <c r="Z180" s="49">
        <f>Z164-Z178</f>
        <v>53148.309605428796</v>
      </c>
      <c r="AB180" s="49">
        <f>AB164-AB178</f>
        <v>29913.696260682678</v>
      </c>
      <c r="AD180" s="49">
        <f>AD164-AD178</f>
        <v>403717.30409028684</v>
      </c>
      <c r="AF180" s="42" t="str">
        <f t="shared" si="40"/>
        <v/>
      </c>
    </row>
    <row r="181" spans="2:32" ht="13.5" thickTop="1" x14ac:dyDescent="0.2">
      <c r="D181" s="1" t="s">
        <v>209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4
Attachment 6
Page &amp;P of &amp;N
</oddHeader>
  </headerFooter>
  <rowBreaks count="3" manualBreakCount="3">
    <brk id="58" max="29" man="1"/>
    <brk id="111" max="29" man="1"/>
    <brk id="166" max="29" man="1"/>
  </rowBreaks>
  <colBreaks count="3" manualBreakCount="3">
    <brk id="13" max="181" man="1"/>
    <brk id="19" max="1048575" man="1"/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CEDF-F3B7-4D5C-BA26-BBFA544923E0}">
  <sheetPr>
    <pageSetUpPr fitToPage="1"/>
  </sheetPr>
  <dimension ref="B5:BM182"/>
  <sheetViews>
    <sheetView view="pageBreakPreview" topLeftCell="A126" zoomScale="60" zoomScaleNormal="80" workbookViewId="0">
      <selection activeCell="AL159" sqref="AL159"/>
    </sheetView>
  </sheetViews>
  <sheetFormatPr defaultColWidth="9.140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6" customWidth="1"/>
    <col min="11" max="11" width="0.85546875" style="28" customWidth="1"/>
    <col min="12" max="12" width="13.28515625" style="6" customWidth="1"/>
    <col min="13" max="13" width="1.7109375" style="6" customWidth="1"/>
    <col min="14" max="14" width="19.85546875" style="26" customWidth="1"/>
    <col min="15" max="15" width="0.85546875" style="28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2.85546875" style="1" customWidth="1"/>
    <col min="36" max="36" width="15.42578125" style="1" customWidth="1"/>
    <col min="37" max="37" width="9" style="1" customWidth="1"/>
    <col min="38" max="40" width="9.140625" style="1"/>
    <col min="41" max="41" width="12" style="6" bestFit="1" customWidth="1"/>
    <col min="42" max="43" width="9.140625" style="6"/>
    <col min="44" max="44" width="11" style="6" customWidth="1"/>
    <col min="45" max="45" width="1.7109375" style="6" customWidth="1"/>
    <col min="46" max="46" width="11" style="6" customWidth="1"/>
    <col min="47" max="47" width="1.7109375" style="6" customWidth="1"/>
    <col min="48" max="48" width="11" style="6" customWidth="1"/>
    <col min="49" max="49" width="1.7109375" style="6" customWidth="1"/>
    <col min="50" max="50" width="11" style="6" customWidth="1"/>
    <col min="51" max="51" width="1.7109375" style="6" customWidth="1"/>
    <col min="52" max="52" width="11" style="6" customWidth="1"/>
    <col min="53" max="53" width="1.7109375" style="6" customWidth="1"/>
    <col min="54" max="54" width="11" style="6" customWidth="1"/>
    <col min="55" max="55" width="1.7109375" style="6" customWidth="1"/>
    <col min="56" max="56" width="11" style="6" customWidth="1"/>
    <col min="57" max="57" width="1.7109375" style="6" customWidth="1"/>
    <col min="58" max="58" width="11" style="6" customWidth="1"/>
    <col min="59" max="59" width="1.7109375" style="6" customWidth="1"/>
    <col min="60" max="60" width="11" style="6" customWidth="1"/>
    <col min="61" max="61" width="1.7109375" style="6" customWidth="1"/>
    <col min="62" max="62" width="11" style="6" customWidth="1"/>
    <col min="63" max="63" width="1.7109375" style="6" customWidth="1"/>
    <col min="64" max="64" width="12.85546875" style="6" customWidth="1"/>
    <col min="65" max="65" width="9.140625" style="6"/>
    <col min="66" max="16384" width="9.140625" style="1"/>
  </cols>
  <sheetData>
    <row r="5" spans="2:65" ht="15" customHeight="1" x14ac:dyDescent="0.2"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</row>
    <row r="6" spans="2:65" ht="15" customHeight="1" x14ac:dyDescent="0.2">
      <c r="B6" s="247" t="s">
        <v>210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</row>
    <row r="7" spans="2:65" ht="15" customHeight="1" x14ac:dyDescent="0.2">
      <c r="B7" s="247" t="s">
        <v>293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</row>
    <row r="9" spans="2:65" x14ac:dyDescent="0.2">
      <c r="P9" s="248" t="s">
        <v>294</v>
      </c>
      <c r="Q9" s="248"/>
      <c r="R9" s="248"/>
      <c r="S9" s="248"/>
      <c r="T9" s="248"/>
      <c r="U9" s="248"/>
      <c r="V9" s="248"/>
      <c r="X9" s="248" t="s">
        <v>295</v>
      </c>
      <c r="Y9" s="248"/>
      <c r="Z9" s="248"/>
      <c r="AA9" s="248"/>
      <c r="AB9" s="248"/>
      <c r="AC9" s="248"/>
      <c r="AD9" s="248"/>
      <c r="AE9" s="248"/>
      <c r="AF9" s="248"/>
      <c r="AJ9" s="42"/>
    </row>
    <row r="10" spans="2:65" ht="15" x14ac:dyDescent="0.25">
      <c r="H10" s="19" t="s">
        <v>81</v>
      </c>
      <c r="J10" s="19" t="s">
        <v>82</v>
      </c>
      <c r="L10" s="19" t="s">
        <v>83</v>
      </c>
      <c r="N10" s="26" t="s">
        <v>11</v>
      </c>
      <c r="P10" s="26"/>
      <c r="R10" s="26"/>
      <c r="T10" s="26"/>
      <c r="V10" s="26" t="s">
        <v>218</v>
      </c>
      <c r="X10" s="6"/>
      <c r="Y10" s="6"/>
      <c r="Z10" s="6"/>
      <c r="AA10" s="6"/>
      <c r="AB10" s="6"/>
      <c r="AC10" s="6"/>
      <c r="AD10" s="6"/>
      <c r="AE10" s="6"/>
      <c r="AF10" s="19" t="s">
        <v>296</v>
      </c>
      <c r="AG10" s="6"/>
      <c r="AH10" s="19"/>
      <c r="AI10" s="56"/>
    </row>
    <row r="11" spans="2:65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26" t="s">
        <v>212</v>
      </c>
      <c r="P11" s="26" t="s">
        <v>297</v>
      </c>
      <c r="Q11" s="26"/>
      <c r="R11" s="26" t="s">
        <v>297</v>
      </c>
      <c r="S11" s="40"/>
      <c r="T11" s="19" t="s">
        <v>298</v>
      </c>
      <c r="U11" s="40"/>
      <c r="V11" s="19" t="s">
        <v>299</v>
      </c>
      <c r="W11" s="40"/>
      <c r="X11" s="19" t="s">
        <v>11</v>
      </c>
      <c r="Y11" s="19"/>
      <c r="Z11" s="19" t="s">
        <v>11</v>
      </c>
      <c r="AA11" s="19"/>
      <c r="AB11" s="19" t="s">
        <v>11</v>
      </c>
      <c r="AC11" s="19"/>
      <c r="AD11" s="19" t="s">
        <v>11</v>
      </c>
      <c r="AE11" s="19"/>
      <c r="AF11" s="19" t="s">
        <v>299</v>
      </c>
      <c r="AG11" s="19"/>
      <c r="AH11" s="19" t="s">
        <v>11</v>
      </c>
      <c r="AI11" s="40"/>
    </row>
    <row r="12" spans="2:65" x14ac:dyDescent="0.2">
      <c r="B12" s="107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K12" s="29"/>
      <c r="L12" s="18" t="s">
        <v>215</v>
      </c>
      <c r="N12" s="107" t="s">
        <v>88</v>
      </c>
      <c r="O12" s="29"/>
      <c r="P12" s="107" t="s">
        <v>300</v>
      </c>
      <c r="Q12" s="26"/>
      <c r="R12" s="107" t="s">
        <v>301</v>
      </c>
      <c r="S12" s="26"/>
      <c r="T12" s="107" t="s">
        <v>302</v>
      </c>
      <c r="U12" s="26"/>
      <c r="V12" s="107" t="s">
        <v>87</v>
      </c>
      <c r="W12" s="26"/>
      <c r="X12" s="18" t="s">
        <v>103</v>
      </c>
      <c r="Y12" s="19"/>
      <c r="Z12" s="18" t="s">
        <v>111</v>
      </c>
      <c r="AA12" s="19"/>
      <c r="AB12" s="18" t="s">
        <v>303</v>
      </c>
      <c r="AC12" s="19"/>
      <c r="AD12" s="18" t="s">
        <v>304</v>
      </c>
      <c r="AE12" s="19"/>
      <c r="AF12" s="18" t="s">
        <v>87</v>
      </c>
      <c r="AG12" s="19"/>
      <c r="AH12" s="18" t="s">
        <v>216</v>
      </c>
      <c r="AI12" s="40"/>
      <c r="AJ12" s="26"/>
      <c r="AL12" s="30"/>
      <c r="AM12" s="57"/>
    </row>
    <row r="13" spans="2:65" x14ac:dyDescent="0.2">
      <c r="F13" s="19" t="s">
        <v>64</v>
      </c>
      <c r="H13" s="19" t="s">
        <v>13</v>
      </c>
      <c r="J13" s="19" t="s">
        <v>14</v>
      </c>
      <c r="K13" s="29"/>
      <c r="L13" s="19" t="s">
        <v>220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C13" s="26"/>
      <c r="AD13" s="26" t="s">
        <v>72</v>
      </c>
      <c r="AE13" s="26"/>
      <c r="AF13" s="26" t="s">
        <v>73</v>
      </c>
      <c r="AG13" s="26"/>
      <c r="AH13" s="26" t="s">
        <v>74</v>
      </c>
      <c r="AI13" s="26"/>
      <c r="AJ13" s="26"/>
      <c r="AL13" s="32"/>
    </row>
    <row r="14" spans="2:65" s="28" customFormat="1" ht="3.6" customHeight="1" x14ac:dyDescent="0.2">
      <c r="B14" s="29"/>
      <c r="F14" s="6"/>
      <c r="G14" s="6"/>
      <c r="H14" s="6"/>
      <c r="I14" s="6"/>
      <c r="J14" s="6"/>
      <c r="L14" s="6"/>
      <c r="M14" s="6"/>
      <c r="N14" s="29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D14" s="28">
        <v>18</v>
      </c>
      <c r="AF14" s="28">
        <v>20</v>
      </c>
      <c r="AH14" s="28">
        <v>22</v>
      </c>
      <c r="AL14" s="41"/>
      <c r="AO14" s="6"/>
      <c r="AP14" s="6"/>
      <c r="AQ14" s="6"/>
      <c r="AR14" s="19"/>
      <c r="AS14" s="6"/>
      <c r="AT14" s="19"/>
      <c r="AU14" s="6"/>
      <c r="AV14" s="19"/>
      <c r="AW14" s="6"/>
      <c r="AX14" s="19"/>
      <c r="AY14" s="6"/>
      <c r="AZ14" s="6"/>
      <c r="BA14" s="6"/>
      <c r="BB14" s="6"/>
      <c r="BC14" s="6"/>
      <c r="BD14" s="6"/>
      <c r="BE14" s="6"/>
      <c r="BF14" s="6"/>
      <c r="BG14" s="6"/>
      <c r="BH14" s="19"/>
      <c r="BI14" s="6"/>
      <c r="BJ14" s="6"/>
      <c r="BK14" s="6"/>
      <c r="BL14" s="6"/>
      <c r="BM14" s="6"/>
    </row>
    <row r="15" spans="2:65" x14ac:dyDescent="0.2">
      <c r="D15" s="8"/>
      <c r="E15" s="8"/>
      <c r="F15" s="11"/>
      <c r="AL15" s="33"/>
      <c r="AM15" s="42"/>
      <c r="AO15" s="127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2:65" x14ac:dyDescent="0.2">
      <c r="D16" s="8" t="s">
        <v>222</v>
      </c>
      <c r="E16" s="27"/>
      <c r="F16" s="34"/>
      <c r="AL16" s="32"/>
      <c r="AO16" s="127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L16" s="19"/>
    </row>
    <row r="17" spans="2:64" x14ac:dyDescent="0.2">
      <c r="AL17" s="33"/>
      <c r="AM17" s="42"/>
      <c r="AO17" s="128"/>
    </row>
    <row r="18" spans="2:64" x14ac:dyDescent="0.2">
      <c r="B18" s="26">
        <v>1</v>
      </c>
      <c r="D18" s="1" t="s">
        <v>95</v>
      </c>
      <c r="F18" s="35">
        <v>111376.57056194174</v>
      </c>
      <c r="H18" s="35"/>
      <c r="J18" s="19"/>
      <c r="K18" s="29">
        <v>0</v>
      </c>
      <c r="L18" s="35">
        <f>F18-H18</f>
        <v>111376.57056194174</v>
      </c>
      <c r="N18" s="26" t="s">
        <v>305</v>
      </c>
      <c r="O18" s="29">
        <v>35</v>
      </c>
      <c r="P18" s="10">
        <v>31174.461335562897</v>
      </c>
      <c r="R18" s="10">
        <v>5962.5696425473361</v>
      </c>
      <c r="S18" s="10"/>
      <c r="T18" s="10">
        <v>31624.781870995052</v>
      </c>
      <c r="U18" s="10"/>
      <c r="V18" s="10">
        <v>0</v>
      </c>
      <c r="X18" s="10">
        <v>42614.757712836465</v>
      </c>
      <c r="Y18" s="13"/>
      <c r="Z18" s="10">
        <v>0</v>
      </c>
      <c r="AA18" s="10"/>
      <c r="AB18" s="10">
        <v>0</v>
      </c>
      <c r="AC18" s="13"/>
      <c r="AD18" s="10">
        <v>0</v>
      </c>
      <c r="AE18" s="13"/>
      <c r="AF18" s="10">
        <v>0</v>
      </c>
      <c r="AG18" s="13"/>
      <c r="AH18" s="10">
        <v>0</v>
      </c>
      <c r="AI18" s="13"/>
      <c r="AJ18" s="48"/>
      <c r="AL18" s="33"/>
      <c r="AM18" s="5"/>
      <c r="AO18" s="54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</row>
    <row r="19" spans="2:64" x14ac:dyDescent="0.2">
      <c r="B19" s="26">
        <f>B18+1</f>
        <v>2</v>
      </c>
      <c r="D19" s="1" t="s">
        <v>97</v>
      </c>
      <c r="F19" s="35">
        <v>90928.056814230149</v>
      </c>
      <c r="H19" s="35"/>
      <c r="J19" s="19"/>
      <c r="K19" s="29">
        <v>0</v>
      </c>
      <c r="L19" s="35">
        <f>F19-H19</f>
        <v>90928.056814230149</v>
      </c>
      <c r="N19" s="26" t="s">
        <v>305</v>
      </c>
      <c r="O19" s="29">
        <v>35</v>
      </c>
      <c r="P19" s="10">
        <v>25450.89310230298</v>
      </c>
      <c r="R19" s="10">
        <v>4867.8538805863554</v>
      </c>
      <c r="S19" s="10"/>
      <c r="T19" s="10">
        <v>25818.535695568295</v>
      </c>
      <c r="U19" s="10"/>
      <c r="V19" s="10">
        <v>0</v>
      </c>
      <c r="X19" s="10">
        <v>34790.774135772524</v>
      </c>
      <c r="Y19" s="13"/>
      <c r="Z19" s="10">
        <v>0</v>
      </c>
      <c r="AA19" s="10"/>
      <c r="AB19" s="10">
        <v>0</v>
      </c>
      <c r="AC19" s="13"/>
      <c r="AD19" s="10">
        <v>0</v>
      </c>
      <c r="AE19" s="13"/>
      <c r="AF19" s="10">
        <v>0</v>
      </c>
      <c r="AG19" s="13"/>
      <c r="AH19" s="10">
        <v>0</v>
      </c>
      <c r="AI19" s="13"/>
      <c r="AJ19" s="48"/>
      <c r="AL19" s="33"/>
      <c r="AM19" s="5"/>
      <c r="AO19" s="54"/>
      <c r="AR19" s="35"/>
      <c r="AT19" s="35"/>
      <c r="AV19" s="35"/>
      <c r="AX19" s="35"/>
      <c r="AZ19" s="35"/>
      <c r="BB19" s="35"/>
      <c r="BD19" s="35"/>
      <c r="BF19" s="35"/>
      <c r="BH19" s="35"/>
      <c r="BJ19" s="35"/>
      <c r="BL19" s="35"/>
    </row>
    <row r="20" spans="2:64" x14ac:dyDescent="0.2">
      <c r="B20" s="26">
        <f t="shared" ref="B20:B31" si="0">B19+1</f>
        <v>3</v>
      </c>
      <c r="D20" s="1" t="s">
        <v>99</v>
      </c>
      <c r="F20" s="35">
        <v>334784.5579165357</v>
      </c>
      <c r="H20" s="35"/>
      <c r="J20" s="19"/>
      <c r="K20" s="29">
        <v>0</v>
      </c>
      <c r="L20" s="35">
        <f t="shared" ref="L20:L30" si="1">F20-H20</f>
        <v>334784.5579165357</v>
      </c>
      <c r="N20" s="26" t="s">
        <v>305</v>
      </c>
      <c r="O20" s="29">
        <v>35</v>
      </c>
      <c r="P20" s="10">
        <v>93706.676402899335</v>
      </c>
      <c r="R20" s="10">
        <v>17922.766267224928</v>
      </c>
      <c r="S20" s="10"/>
      <c r="T20" s="10">
        <v>95060.285699852393</v>
      </c>
      <c r="U20" s="10"/>
      <c r="V20" s="10">
        <v>0</v>
      </c>
      <c r="W20" s="13"/>
      <c r="X20" s="10">
        <v>128094.82954655906</v>
      </c>
      <c r="Y20" s="13"/>
      <c r="Z20" s="10">
        <v>0</v>
      </c>
      <c r="AA20" s="10"/>
      <c r="AB20" s="10">
        <v>0</v>
      </c>
      <c r="AC20" s="13"/>
      <c r="AD20" s="10">
        <v>0</v>
      </c>
      <c r="AE20" s="13"/>
      <c r="AF20" s="10">
        <v>0</v>
      </c>
      <c r="AG20" s="13"/>
      <c r="AH20" s="10">
        <v>0</v>
      </c>
      <c r="AI20" s="13"/>
      <c r="AJ20" s="48"/>
      <c r="AL20" s="33"/>
      <c r="AM20" s="5"/>
      <c r="AO20" s="54"/>
      <c r="AR20" s="35"/>
      <c r="AT20" s="35"/>
      <c r="AV20" s="35"/>
      <c r="AX20" s="35"/>
      <c r="AZ20" s="35"/>
      <c r="BB20" s="35"/>
      <c r="BD20" s="35"/>
      <c r="BF20" s="35"/>
      <c r="BH20" s="35"/>
      <c r="BJ20" s="35"/>
      <c r="BL20" s="35"/>
    </row>
    <row r="21" spans="2:64" x14ac:dyDescent="0.2">
      <c r="B21" s="26">
        <f t="shared" si="0"/>
        <v>4</v>
      </c>
      <c r="D21" s="1" t="s">
        <v>101</v>
      </c>
      <c r="F21" s="35">
        <v>1039222.5483038996</v>
      </c>
      <c r="H21" s="35"/>
      <c r="J21" s="19"/>
      <c r="K21" s="29">
        <v>0</v>
      </c>
      <c r="L21" s="35">
        <f t="shared" si="1"/>
        <v>1039222.5483038996</v>
      </c>
      <c r="N21" s="26" t="s">
        <v>306</v>
      </c>
      <c r="O21" s="29">
        <v>53</v>
      </c>
      <c r="P21" s="10">
        <v>471151.09111854387</v>
      </c>
      <c r="R21" s="10">
        <v>90114.506317122825</v>
      </c>
      <c r="S21" s="10"/>
      <c r="T21" s="10">
        <v>477956.95086823299</v>
      </c>
      <c r="U21" s="10"/>
      <c r="V21" s="10">
        <v>0</v>
      </c>
      <c r="W21" s="13"/>
      <c r="X21" s="10">
        <v>0</v>
      </c>
      <c r="Y21" s="13"/>
      <c r="Z21" s="10">
        <v>0</v>
      </c>
      <c r="AA21" s="10"/>
      <c r="AB21" s="10">
        <v>0</v>
      </c>
      <c r="AC21" s="13"/>
      <c r="AD21" s="10">
        <v>0</v>
      </c>
      <c r="AE21" s="13"/>
      <c r="AF21" s="10">
        <v>0</v>
      </c>
      <c r="AG21" s="13"/>
      <c r="AH21" s="10">
        <v>0</v>
      </c>
      <c r="AI21" s="13"/>
      <c r="AJ21" s="48"/>
      <c r="AL21" s="33"/>
      <c r="AM21" s="5"/>
      <c r="AO21" s="54"/>
      <c r="AR21" s="35"/>
      <c r="AT21" s="35"/>
      <c r="AV21" s="35"/>
      <c r="AX21" s="35"/>
      <c r="AZ21" s="35"/>
      <c r="BB21" s="35"/>
      <c r="BD21" s="35"/>
      <c r="BF21" s="35"/>
      <c r="BH21" s="35"/>
      <c r="BJ21" s="35"/>
      <c r="BL21" s="35"/>
    </row>
    <row r="22" spans="2:64" x14ac:dyDescent="0.2">
      <c r="B22" s="26">
        <f t="shared" si="0"/>
        <v>5</v>
      </c>
      <c r="D22" s="1" t="s">
        <v>103</v>
      </c>
      <c r="F22" s="35">
        <v>8788880.7876994964</v>
      </c>
      <c r="H22" s="35"/>
      <c r="J22" s="19"/>
      <c r="K22" s="29">
        <v>0</v>
      </c>
      <c r="L22" s="35">
        <f t="shared" si="1"/>
        <v>8788880.7876994964</v>
      </c>
      <c r="N22" s="26" t="s">
        <v>307</v>
      </c>
      <c r="O22" s="29">
        <v>62</v>
      </c>
      <c r="P22" s="10">
        <v>2279749.08388513</v>
      </c>
      <c r="R22" s="10">
        <v>436035.20631459646</v>
      </c>
      <c r="S22" s="10"/>
      <c r="T22" s="10">
        <v>2312680.4573274991</v>
      </c>
      <c r="U22" s="10"/>
      <c r="V22" s="10">
        <v>0</v>
      </c>
      <c r="W22" s="13"/>
      <c r="X22" s="10">
        <v>3760416.040172271</v>
      </c>
      <c r="Y22" s="13"/>
      <c r="Z22" s="10">
        <v>0</v>
      </c>
      <c r="AA22" s="10"/>
      <c r="AB22" s="10">
        <v>0</v>
      </c>
      <c r="AC22" s="13"/>
      <c r="AD22" s="10">
        <v>0</v>
      </c>
      <c r="AE22" s="13"/>
      <c r="AF22" s="10">
        <v>0</v>
      </c>
      <c r="AG22" s="13"/>
      <c r="AH22" s="10">
        <v>0</v>
      </c>
      <c r="AI22" s="13"/>
      <c r="AJ22" s="48"/>
      <c r="AL22" s="33"/>
      <c r="AM22" s="5"/>
      <c r="AO22" s="54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</row>
    <row r="23" spans="2:64" x14ac:dyDescent="0.2">
      <c r="B23" s="26">
        <f t="shared" si="0"/>
        <v>6</v>
      </c>
      <c r="D23" s="1" t="s">
        <v>105</v>
      </c>
      <c r="F23" s="35">
        <v>37552.240402498595</v>
      </c>
      <c r="H23" s="35"/>
      <c r="K23" s="29">
        <v>0</v>
      </c>
      <c r="L23" s="35">
        <f t="shared" si="1"/>
        <v>37552.240402498595</v>
      </c>
      <c r="N23" s="26" t="s">
        <v>308</v>
      </c>
      <c r="O23" s="29">
        <v>14</v>
      </c>
      <c r="P23" s="10">
        <v>0</v>
      </c>
      <c r="R23" s="10">
        <v>0</v>
      </c>
      <c r="S23" s="10"/>
      <c r="T23" s="10">
        <v>0</v>
      </c>
      <c r="U23" s="10"/>
      <c r="V23" s="10">
        <v>0</v>
      </c>
      <c r="W23" s="13"/>
      <c r="X23" s="10">
        <v>0</v>
      </c>
      <c r="Y23" s="13"/>
      <c r="Z23" s="10">
        <v>0</v>
      </c>
      <c r="AA23" s="10"/>
      <c r="AB23" s="10">
        <v>0</v>
      </c>
      <c r="AC23" s="13"/>
      <c r="AD23" s="10">
        <v>37552.240402498595</v>
      </c>
      <c r="AE23" s="13"/>
      <c r="AF23" s="10">
        <v>0</v>
      </c>
      <c r="AG23" s="13"/>
      <c r="AH23" s="10">
        <v>0</v>
      </c>
      <c r="AI23" s="13"/>
      <c r="AJ23" s="48"/>
      <c r="AL23" s="33"/>
      <c r="AM23" s="5"/>
      <c r="AO23" s="54"/>
      <c r="AR23" s="35"/>
      <c r="AT23" s="35"/>
      <c r="AV23" s="35"/>
      <c r="AX23" s="35"/>
      <c r="AZ23" s="35"/>
      <c r="BB23" s="35"/>
      <c r="BD23" s="35"/>
      <c r="BF23" s="35"/>
      <c r="BH23" s="35"/>
      <c r="BJ23" s="35"/>
      <c r="BL23" s="35"/>
    </row>
    <row r="24" spans="2:64" x14ac:dyDescent="0.2">
      <c r="B24" s="26">
        <f t="shared" si="0"/>
        <v>7</v>
      </c>
      <c r="D24" s="1" t="s">
        <v>107</v>
      </c>
      <c r="F24" s="35">
        <v>0</v>
      </c>
      <c r="H24" s="35"/>
      <c r="K24" s="29">
        <v>0</v>
      </c>
      <c r="L24" s="35">
        <f t="shared" si="1"/>
        <v>0</v>
      </c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W24" s="13"/>
      <c r="X24" s="10">
        <v>0</v>
      </c>
      <c r="Y24" s="13"/>
      <c r="Z24" s="10">
        <v>0</v>
      </c>
      <c r="AA24" s="10"/>
      <c r="AB24" s="10">
        <v>0</v>
      </c>
      <c r="AC24" s="13"/>
      <c r="AD24" s="10">
        <v>0</v>
      </c>
      <c r="AE24" s="13"/>
      <c r="AF24" s="10">
        <v>0</v>
      </c>
      <c r="AG24" s="13"/>
      <c r="AH24" s="10">
        <v>0</v>
      </c>
      <c r="AI24" s="13"/>
      <c r="AJ24" s="48"/>
      <c r="AL24" s="33"/>
      <c r="AM24" s="5"/>
      <c r="AO24" s="54"/>
      <c r="AR24" s="35"/>
      <c r="AT24" s="35"/>
      <c r="AV24" s="35"/>
      <c r="AX24" s="35"/>
      <c r="AZ24" s="35"/>
      <c r="BB24" s="35"/>
      <c r="BD24" s="35"/>
      <c r="BF24" s="35"/>
      <c r="BH24" s="35"/>
      <c r="BJ24" s="35"/>
      <c r="BL24" s="35"/>
    </row>
    <row r="25" spans="2:64" x14ac:dyDescent="0.2">
      <c r="B25" s="26">
        <f t="shared" si="0"/>
        <v>8</v>
      </c>
      <c r="D25" s="1" t="s">
        <v>109</v>
      </c>
      <c r="F25" s="35">
        <v>0</v>
      </c>
      <c r="H25" s="35"/>
      <c r="K25" s="29">
        <v>0</v>
      </c>
      <c r="L25" s="35">
        <f t="shared" si="1"/>
        <v>0</v>
      </c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W25" s="13"/>
      <c r="X25" s="10">
        <v>0</v>
      </c>
      <c r="Y25" s="13"/>
      <c r="Z25" s="10">
        <v>0</v>
      </c>
      <c r="AA25" s="10"/>
      <c r="AB25" s="10">
        <v>0</v>
      </c>
      <c r="AC25" s="13"/>
      <c r="AD25" s="10">
        <v>0</v>
      </c>
      <c r="AE25" s="13"/>
      <c r="AF25" s="10">
        <v>0</v>
      </c>
      <c r="AG25" s="13"/>
      <c r="AH25" s="10">
        <v>0</v>
      </c>
      <c r="AI25" s="13"/>
      <c r="AJ25" s="48"/>
      <c r="AL25" s="33"/>
      <c r="AM25" s="5"/>
      <c r="AO25" s="54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</row>
    <row r="26" spans="2:64" x14ac:dyDescent="0.2">
      <c r="B26" s="26">
        <f t="shared" si="0"/>
        <v>9</v>
      </c>
      <c r="D26" s="1" t="s">
        <v>110</v>
      </c>
      <c r="F26" s="35">
        <v>0</v>
      </c>
      <c r="H26" s="35"/>
      <c r="K26" s="29">
        <v>0</v>
      </c>
      <c r="L26" s="35">
        <f t="shared" si="1"/>
        <v>0</v>
      </c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W26" s="13"/>
      <c r="X26" s="10">
        <v>0</v>
      </c>
      <c r="Y26" s="13"/>
      <c r="Z26" s="10">
        <v>0</v>
      </c>
      <c r="AA26" s="10"/>
      <c r="AB26" s="10">
        <v>0</v>
      </c>
      <c r="AC26" s="13"/>
      <c r="AD26" s="10">
        <v>0</v>
      </c>
      <c r="AE26" s="13"/>
      <c r="AF26" s="10">
        <v>0</v>
      </c>
      <c r="AG26" s="13"/>
      <c r="AH26" s="10">
        <v>0</v>
      </c>
      <c r="AI26" s="13"/>
      <c r="AJ26" s="48"/>
      <c r="AL26" s="33"/>
      <c r="AM26" s="5"/>
      <c r="AO26" s="54"/>
      <c r="AR26" s="35"/>
      <c r="AT26" s="35"/>
      <c r="AV26" s="35"/>
      <c r="AX26" s="35"/>
      <c r="AZ26" s="35"/>
      <c r="BB26" s="35"/>
      <c r="BD26" s="35"/>
      <c r="BF26" s="35"/>
      <c r="BH26" s="35"/>
      <c r="BJ26" s="35"/>
      <c r="BL26" s="35"/>
    </row>
    <row r="27" spans="2:64" x14ac:dyDescent="0.2">
      <c r="B27" s="26">
        <f t="shared" si="0"/>
        <v>10</v>
      </c>
      <c r="D27" s="1" t="s">
        <v>111</v>
      </c>
      <c r="F27" s="35">
        <v>5648597.565263316</v>
      </c>
      <c r="H27" s="35"/>
      <c r="K27" s="29">
        <v>0</v>
      </c>
      <c r="L27" s="35">
        <f t="shared" si="1"/>
        <v>5648597.565263316</v>
      </c>
      <c r="N27" s="26" t="s">
        <v>309</v>
      </c>
      <c r="O27" s="29">
        <v>8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W27" s="13"/>
      <c r="X27" s="10">
        <v>0</v>
      </c>
      <c r="Y27" s="13"/>
      <c r="Z27" s="10">
        <v>5648597.565263316</v>
      </c>
      <c r="AA27" s="10"/>
      <c r="AB27" s="10">
        <v>0</v>
      </c>
      <c r="AC27" s="13"/>
      <c r="AD27" s="10">
        <v>0</v>
      </c>
      <c r="AE27" s="13"/>
      <c r="AF27" s="10">
        <v>0</v>
      </c>
      <c r="AG27" s="13"/>
      <c r="AH27" s="10">
        <v>0</v>
      </c>
      <c r="AI27" s="13"/>
      <c r="AJ27" s="48"/>
      <c r="AL27" s="33"/>
      <c r="AM27" s="5"/>
      <c r="AO27" s="54"/>
      <c r="AR27" s="35"/>
      <c r="AT27" s="35"/>
      <c r="AV27" s="35"/>
      <c r="AX27" s="35"/>
      <c r="AZ27" s="35"/>
      <c r="BB27" s="35"/>
      <c r="BD27" s="35"/>
      <c r="BF27" s="35"/>
      <c r="BH27" s="35"/>
      <c r="BJ27" s="35"/>
      <c r="BL27" s="35"/>
    </row>
    <row r="28" spans="2:64" x14ac:dyDescent="0.2">
      <c r="B28" s="26">
        <f t="shared" si="0"/>
        <v>11</v>
      </c>
      <c r="D28" s="1" t="s">
        <v>113</v>
      </c>
      <c r="F28" s="35">
        <v>1686509.739595745</v>
      </c>
      <c r="H28" s="35"/>
      <c r="K28" s="29">
        <v>0</v>
      </c>
      <c r="L28" s="35">
        <f t="shared" si="1"/>
        <v>1686509.739595745</v>
      </c>
      <c r="N28" s="26" t="s">
        <v>310</v>
      </c>
      <c r="O28" s="29">
        <v>5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W28" s="13"/>
      <c r="X28" s="10">
        <v>0</v>
      </c>
      <c r="Y28" s="13"/>
      <c r="Z28" s="10">
        <v>0</v>
      </c>
      <c r="AA28" s="10"/>
      <c r="AB28" s="10">
        <v>1686509.739595745</v>
      </c>
      <c r="AC28" s="13"/>
      <c r="AD28" s="10">
        <v>0</v>
      </c>
      <c r="AE28" s="13"/>
      <c r="AF28" s="10">
        <v>0</v>
      </c>
      <c r="AG28" s="13"/>
      <c r="AH28" s="10">
        <v>0</v>
      </c>
      <c r="AI28" s="13"/>
      <c r="AJ28" s="48"/>
      <c r="AL28" s="33"/>
      <c r="AM28" s="5"/>
      <c r="AO28" s="54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L28" s="35"/>
    </row>
    <row r="29" spans="2:64" x14ac:dyDescent="0.2">
      <c r="B29" s="26">
        <f>B28+1</f>
        <v>12</v>
      </c>
      <c r="D29" s="1" t="s">
        <v>114</v>
      </c>
      <c r="F29" s="35">
        <v>421046.57844368438</v>
      </c>
      <c r="H29" s="35"/>
      <c r="K29" s="29">
        <v>0</v>
      </c>
      <c r="L29" s="35">
        <f t="shared" si="1"/>
        <v>421046.57844368438</v>
      </c>
      <c r="N29" s="26" t="s">
        <v>308</v>
      </c>
      <c r="O29" s="29">
        <v>14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W29" s="13"/>
      <c r="X29" s="10">
        <v>0</v>
      </c>
      <c r="Y29" s="13"/>
      <c r="Z29" s="10">
        <v>0</v>
      </c>
      <c r="AA29" s="10"/>
      <c r="AB29" s="10">
        <v>0</v>
      </c>
      <c r="AC29" s="13"/>
      <c r="AD29" s="10">
        <v>421046.57844368438</v>
      </c>
      <c r="AE29" s="13"/>
      <c r="AF29" s="10">
        <v>0</v>
      </c>
      <c r="AG29" s="13"/>
      <c r="AH29" s="10">
        <v>0</v>
      </c>
      <c r="AI29" s="13"/>
      <c r="AJ29" s="48"/>
      <c r="AL29" s="33"/>
      <c r="AM29" s="5"/>
      <c r="AO29" s="54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</row>
    <row r="30" spans="2:64" x14ac:dyDescent="0.2">
      <c r="B30" s="26">
        <f>B29+1</f>
        <v>13</v>
      </c>
      <c r="D30" s="1" t="s">
        <v>115</v>
      </c>
      <c r="F30" s="35">
        <v>2387.408565560464</v>
      </c>
      <c r="H30" s="35"/>
      <c r="K30" s="29">
        <v>0</v>
      </c>
      <c r="L30" s="35">
        <f t="shared" si="1"/>
        <v>2387.408565560464</v>
      </c>
      <c r="N30" s="26" t="s">
        <v>311</v>
      </c>
      <c r="O30" s="29">
        <v>32</v>
      </c>
      <c r="P30" s="10">
        <v>1798.6302208240654</v>
      </c>
      <c r="R30" s="10">
        <v>344.01421847888173</v>
      </c>
      <c r="S30" s="10"/>
      <c r="T30" s="10">
        <v>244.76412625751692</v>
      </c>
      <c r="U30" s="10"/>
      <c r="V30" s="10">
        <v>0</v>
      </c>
      <c r="W30" s="13"/>
      <c r="X30" s="10">
        <v>0</v>
      </c>
      <c r="Y30" s="13"/>
      <c r="Z30" s="10">
        <v>0</v>
      </c>
      <c r="AA30" s="10"/>
      <c r="AB30" s="10">
        <v>0</v>
      </c>
      <c r="AC30" s="13"/>
      <c r="AD30" s="10">
        <v>0</v>
      </c>
      <c r="AE30" s="13"/>
      <c r="AF30" s="10">
        <v>0</v>
      </c>
      <c r="AG30" s="13"/>
      <c r="AH30" s="10">
        <v>0</v>
      </c>
      <c r="AI30" s="13"/>
      <c r="AJ30" s="48"/>
      <c r="AL30" s="33"/>
      <c r="AM30" s="5"/>
      <c r="AO30" s="54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</row>
    <row r="31" spans="2:64" x14ac:dyDescent="0.2">
      <c r="B31" s="26">
        <f t="shared" si="0"/>
        <v>14</v>
      </c>
      <c r="D31" s="1" t="s">
        <v>117</v>
      </c>
      <c r="F31" s="36">
        <f>SUM(F18:F30)</f>
        <v>18161286.05356691</v>
      </c>
      <c r="H31" s="36">
        <f>SUM(H18:H30)</f>
        <v>0</v>
      </c>
      <c r="L31" s="36">
        <f>SUM(L18:L30)</f>
        <v>18161286.05356691</v>
      </c>
      <c r="P31" s="15">
        <f>SUM(P18:P30)</f>
        <v>2903030.836065263</v>
      </c>
      <c r="Q31" s="58"/>
      <c r="R31" s="15">
        <f>SUM(R18:R30)</f>
        <v>555246.91664055688</v>
      </c>
      <c r="S31" s="48"/>
      <c r="T31" s="15">
        <f>SUM(T18:T30)</f>
        <v>2943385.7755884053</v>
      </c>
      <c r="U31" s="48"/>
      <c r="V31" s="15">
        <f>SUM(V18:V30)</f>
        <v>0</v>
      </c>
      <c r="W31" s="48"/>
      <c r="X31" s="15">
        <f>SUM(X18:X30)</f>
        <v>3965916.4015674391</v>
      </c>
      <c r="Y31" s="48"/>
      <c r="Z31" s="15">
        <f>SUM(Z18:Z30)</f>
        <v>5648597.565263316</v>
      </c>
      <c r="AA31" s="48"/>
      <c r="AB31" s="15">
        <f>SUM(AB18:AB30)</f>
        <v>1686509.739595745</v>
      </c>
      <c r="AC31" s="48"/>
      <c r="AD31" s="15">
        <f>SUM(AD18:AD30)</f>
        <v>458598.81884618296</v>
      </c>
      <c r="AE31" s="48"/>
      <c r="AF31" s="15">
        <f>SUM(AF18:AF30)</f>
        <v>0</v>
      </c>
      <c r="AG31" s="48"/>
      <c r="AH31" s="15">
        <f>SUM(AH18:AH30)</f>
        <v>0</v>
      </c>
      <c r="AI31" s="48"/>
      <c r="AJ31" s="48"/>
      <c r="AK31" s="5"/>
      <c r="AL31" s="33"/>
      <c r="AO31" s="54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</row>
    <row r="32" spans="2:64" x14ac:dyDescent="0.2">
      <c r="AJ32" s="5"/>
      <c r="AL32" s="33"/>
    </row>
    <row r="33" spans="2:64" x14ac:dyDescent="0.2">
      <c r="B33" s="26">
        <f>B31+1</f>
        <v>15</v>
      </c>
      <c r="D33" s="1" t="s">
        <v>118</v>
      </c>
      <c r="F33" s="35">
        <v>679229.182026239</v>
      </c>
      <c r="H33" s="35"/>
      <c r="K33" s="29">
        <v>0</v>
      </c>
      <c r="L33" s="35">
        <f t="shared" ref="L33" si="2">F33-H33</f>
        <v>679229.182026239</v>
      </c>
      <c r="N33" s="26" t="s">
        <v>312</v>
      </c>
      <c r="O33" s="29">
        <v>26</v>
      </c>
      <c r="P33" s="10">
        <v>90204.560979270871</v>
      </c>
      <c r="R33" s="10">
        <v>17252.935700311406</v>
      </c>
      <c r="S33" s="10"/>
      <c r="T33" s="10">
        <v>91507.581607642394</v>
      </c>
      <c r="U33" s="10"/>
      <c r="V33" s="10">
        <v>28292.579188374169</v>
      </c>
      <c r="W33" s="13"/>
      <c r="X33" s="10">
        <v>120817.04092888454</v>
      </c>
      <c r="Y33" s="13"/>
      <c r="Z33" s="10">
        <v>166794.86588745602</v>
      </c>
      <c r="AA33" s="10"/>
      <c r="AB33" s="10">
        <v>59952.30821290327</v>
      </c>
      <c r="AC33" s="13"/>
      <c r="AD33" s="10">
        <v>14703.087233585475</v>
      </c>
      <c r="AE33" s="13"/>
      <c r="AF33" s="10">
        <v>89704.222287810859</v>
      </c>
      <c r="AG33" s="13"/>
      <c r="AH33" s="10">
        <v>0</v>
      </c>
      <c r="AI33" s="13"/>
      <c r="AJ33" s="48"/>
      <c r="AL33" s="33"/>
    </row>
    <row r="34" spans="2:64" x14ac:dyDescent="0.2">
      <c r="AJ34" s="5"/>
      <c r="AL34" s="33"/>
    </row>
    <row r="35" spans="2:64" x14ac:dyDescent="0.2">
      <c r="B35" s="26">
        <f>B33+1</f>
        <v>16</v>
      </c>
      <c r="D35" s="1" t="s">
        <v>120</v>
      </c>
      <c r="F35" s="36">
        <f>F31+F33</f>
        <v>18840515.235593148</v>
      </c>
      <c r="H35" s="36">
        <f>H31+H33</f>
        <v>0</v>
      </c>
      <c r="L35" s="36">
        <f>L31+L33</f>
        <v>18840515.235593148</v>
      </c>
      <c r="P35" s="45">
        <f>P31+P33</f>
        <v>2993235.3970445339</v>
      </c>
      <c r="Q35" s="16"/>
      <c r="R35" s="45">
        <f>R31+R33</f>
        <v>572499.85234086832</v>
      </c>
      <c r="S35" s="5"/>
      <c r="T35" s="45">
        <f>T31+T33</f>
        <v>3034893.3571960479</v>
      </c>
      <c r="U35" s="5"/>
      <c r="V35" s="45">
        <f>V31+V33</f>
        <v>28292.579188374169</v>
      </c>
      <c r="W35" s="5"/>
      <c r="X35" s="45">
        <f>X31+X33</f>
        <v>4086733.4424963235</v>
      </c>
      <c r="Y35" s="5"/>
      <c r="Z35" s="45">
        <f>Z31+Z33</f>
        <v>5815392.4311507717</v>
      </c>
      <c r="AA35" s="5"/>
      <c r="AB35" s="45">
        <f>AB31+AB33</f>
        <v>1746462.0478086483</v>
      </c>
      <c r="AC35" s="5"/>
      <c r="AD35" s="45">
        <f>AD31+AD33</f>
        <v>473301.90607976844</v>
      </c>
      <c r="AE35" s="5"/>
      <c r="AF35" s="45">
        <f>AF31+AF33</f>
        <v>89704.222287810859</v>
      </c>
      <c r="AG35" s="5"/>
      <c r="AH35" s="45">
        <f>AH31+AH33</f>
        <v>0</v>
      </c>
      <c r="AI35" s="5"/>
      <c r="AJ35" s="5"/>
      <c r="AL35" s="33"/>
      <c r="AM35" s="5"/>
    </row>
    <row r="36" spans="2:64" x14ac:dyDescent="0.2">
      <c r="D36" s="8"/>
      <c r="E36" s="8"/>
      <c r="F36" s="11"/>
      <c r="H36" s="11"/>
      <c r="L36" s="11"/>
      <c r="AL36" s="33"/>
    </row>
    <row r="37" spans="2:64" x14ac:dyDescent="0.2">
      <c r="AL37" s="33"/>
    </row>
    <row r="38" spans="2:64" x14ac:dyDescent="0.2">
      <c r="D38" s="8" t="s">
        <v>121</v>
      </c>
      <c r="E38" s="27"/>
      <c r="F38" s="34"/>
      <c r="AL38" s="32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L38" s="19"/>
    </row>
    <row r="39" spans="2:64" x14ac:dyDescent="0.2">
      <c r="AL39" s="33"/>
    </row>
    <row r="40" spans="2:64" x14ac:dyDescent="0.2">
      <c r="B40" s="26">
        <f>B35+1</f>
        <v>17</v>
      </c>
      <c r="D40" s="1" t="s">
        <v>95</v>
      </c>
      <c r="F40" s="35">
        <v>0</v>
      </c>
      <c r="H40" s="35"/>
      <c r="J40" s="19"/>
      <c r="K40" s="29">
        <v>0</v>
      </c>
      <c r="L40" s="35">
        <f>F40-H40</f>
        <v>0</v>
      </c>
      <c r="N40" s="26" t="s">
        <v>305</v>
      </c>
      <c r="O40" s="29">
        <v>35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3"/>
      <c r="Z40" s="10">
        <v>0</v>
      </c>
      <c r="AA40" s="10"/>
      <c r="AB40" s="10">
        <v>0</v>
      </c>
      <c r="AC40" s="13"/>
      <c r="AD40" s="10">
        <v>0</v>
      </c>
      <c r="AE40" s="13"/>
      <c r="AF40" s="10">
        <v>0</v>
      </c>
      <c r="AG40" s="13"/>
      <c r="AH40" s="10">
        <v>0</v>
      </c>
      <c r="AI40" s="13"/>
      <c r="AJ40" s="48"/>
      <c r="AL40" s="33"/>
      <c r="AM40" s="5"/>
      <c r="AO40" s="38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</row>
    <row r="41" spans="2:64" x14ac:dyDescent="0.2">
      <c r="B41" s="26">
        <f>B40+1</f>
        <v>18</v>
      </c>
      <c r="D41" s="1" t="s">
        <v>97</v>
      </c>
      <c r="F41" s="35">
        <v>-20930.803618101087</v>
      </c>
      <c r="H41" s="35"/>
      <c r="J41" s="19"/>
      <c r="K41" s="29">
        <v>0</v>
      </c>
      <c r="L41" s="35">
        <f>F41-H41</f>
        <v>-20930.803618101087</v>
      </c>
      <c r="N41" s="26" t="s">
        <v>305</v>
      </c>
      <c r="O41" s="29">
        <v>35</v>
      </c>
      <c r="P41" s="10">
        <v>-5858.5618575125973</v>
      </c>
      <c r="R41" s="10">
        <v>-1120.5352581582817</v>
      </c>
      <c r="S41" s="10"/>
      <c r="T41" s="10">
        <v>-5943.1898061446354</v>
      </c>
      <c r="U41" s="10"/>
      <c r="V41" s="10">
        <v>0</v>
      </c>
      <c r="X41" s="10">
        <v>-8008.5166962855719</v>
      </c>
      <c r="Y41" s="13"/>
      <c r="Z41" s="10">
        <v>0</v>
      </c>
      <c r="AA41" s="10"/>
      <c r="AB41" s="10">
        <v>0</v>
      </c>
      <c r="AC41" s="13"/>
      <c r="AD41" s="10">
        <v>0</v>
      </c>
      <c r="AE41" s="13"/>
      <c r="AF41" s="10">
        <v>0</v>
      </c>
      <c r="AG41" s="13"/>
      <c r="AH41" s="10">
        <v>0</v>
      </c>
      <c r="AI41" s="13"/>
      <c r="AJ41" s="48"/>
      <c r="AL41" s="33"/>
      <c r="AM41" s="5"/>
      <c r="AO41" s="38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</row>
    <row r="42" spans="2:64" x14ac:dyDescent="0.2">
      <c r="B42" s="26">
        <f t="shared" ref="B42:B53" si="3">B41+1</f>
        <v>19</v>
      </c>
      <c r="D42" s="1" t="s">
        <v>99</v>
      </c>
      <c r="F42" s="35">
        <v>-107521.11072554668</v>
      </c>
      <c r="H42" s="35"/>
      <c r="J42" s="19"/>
      <c r="K42" s="29">
        <v>0</v>
      </c>
      <c r="L42" s="35">
        <f t="shared" ref="L42:L52" si="4">F42-H42</f>
        <v>-107521.11072554668</v>
      </c>
      <c r="N42" s="26" t="s">
        <v>305</v>
      </c>
      <c r="O42" s="29">
        <v>35</v>
      </c>
      <c r="P42" s="10">
        <v>-30095.312615198327</v>
      </c>
      <c r="R42" s="10">
        <v>-5756.1667369580964</v>
      </c>
      <c r="S42" s="10"/>
      <c r="T42" s="10">
        <v>-30530.044659001564</v>
      </c>
      <c r="U42" s="10"/>
      <c r="V42" s="10">
        <v>0</v>
      </c>
      <c r="W42" s="13"/>
      <c r="X42" s="10">
        <v>-41139.586714388694</v>
      </c>
      <c r="Y42" s="13"/>
      <c r="Z42" s="10">
        <v>0</v>
      </c>
      <c r="AA42" s="10"/>
      <c r="AB42" s="10">
        <v>0</v>
      </c>
      <c r="AC42" s="13"/>
      <c r="AD42" s="10">
        <v>0</v>
      </c>
      <c r="AE42" s="13"/>
      <c r="AF42" s="10">
        <v>0</v>
      </c>
      <c r="AG42" s="13"/>
      <c r="AH42" s="10">
        <v>0</v>
      </c>
      <c r="AI42" s="13"/>
      <c r="AJ42" s="48"/>
      <c r="AL42" s="33"/>
      <c r="AM42" s="5"/>
      <c r="AO42" s="38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</row>
    <row r="43" spans="2:64" x14ac:dyDescent="0.2">
      <c r="B43" s="26">
        <f t="shared" si="3"/>
        <v>20</v>
      </c>
      <c r="D43" s="1" t="s">
        <v>101</v>
      </c>
      <c r="F43" s="35">
        <v>-371324.53497546032</v>
      </c>
      <c r="H43" s="35"/>
      <c r="J43" s="19"/>
      <c r="K43" s="29">
        <v>0</v>
      </c>
      <c r="L43" s="35">
        <f t="shared" si="4"/>
        <v>-371324.53497546032</v>
      </c>
      <c r="N43" s="26" t="s">
        <v>306</v>
      </c>
      <c r="O43" s="29">
        <v>53</v>
      </c>
      <c r="P43" s="10">
        <v>-168346.96292753404</v>
      </c>
      <c r="R43" s="10">
        <v>-32198.80785627797</v>
      </c>
      <c r="S43" s="10"/>
      <c r="T43" s="10">
        <v>-170778.76419164834</v>
      </c>
      <c r="U43" s="10"/>
      <c r="V43" s="10">
        <v>0</v>
      </c>
      <c r="W43" s="13"/>
      <c r="X43" s="10">
        <v>0</v>
      </c>
      <c r="Y43" s="13"/>
      <c r="Z43" s="10">
        <v>0</v>
      </c>
      <c r="AA43" s="10"/>
      <c r="AB43" s="10">
        <v>0</v>
      </c>
      <c r="AC43" s="13"/>
      <c r="AD43" s="10">
        <v>0</v>
      </c>
      <c r="AE43" s="13"/>
      <c r="AF43" s="10">
        <v>0</v>
      </c>
      <c r="AG43" s="13"/>
      <c r="AH43" s="10">
        <v>0</v>
      </c>
      <c r="AI43" s="13"/>
      <c r="AJ43" s="48"/>
      <c r="AL43" s="33"/>
      <c r="AM43" s="5"/>
      <c r="AO43" s="38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</row>
    <row r="44" spans="2:64" x14ac:dyDescent="0.2">
      <c r="B44" s="26">
        <f t="shared" si="3"/>
        <v>21</v>
      </c>
      <c r="D44" s="1" t="s">
        <v>103</v>
      </c>
      <c r="F44" s="35">
        <v>-3164609.488205547</v>
      </c>
      <c r="H44" s="35"/>
      <c r="J44" s="19"/>
      <c r="K44" s="29">
        <v>0</v>
      </c>
      <c r="L44" s="35">
        <f t="shared" si="4"/>
        <v>-3164609.488205547</v>
      </c>
      <c r="N44" s="26" t="s">
        <v>307</v>
      </c>
      <c r="O44" s="29">
        <v>62</v>
      </c>
      <c r="P44" s="10">
        <v>-820868.52192691958</v>
      </c>
      <c r="R44" s="10">
        <v>-157003.056979229</v>
      </c>
      <c r="S44" s="10"/>
      <c r="T44" s="10">
        <v>-832726.11100711452</v>
      </c>
      <c r="U44" s="10"/>
      <c r="V44" s="10">
        <v>0</v>
      </c>
      <c r="W44" s="13"/>
      <c r="X44" s="10">
        <v>-1354011.7982922839</v>
      </c>
      <c r="Y44" s="13"/>
      <c r="Z44" s="10">
        <v>0</v>
      </c>
      <c r="AA44" s="10"/>
      <c r="AB44" s="10">
        <v>0</v>
      </c>
      <c r="AC44" s="13"/>
      <c r="AD44" s="10">
        <v>0</v>
      </c>
      <c r="AE44" s="13"/>
      <c r="AF44" s="10">
        <v>0</v>
      </c>
      <c r="AG44" s="13"/>
      <c r="AH44" s="10">
        <v>0</v>
      </c>
      <c r="AI44" s="13"/>
      <c r="AJ44" s="48"/>
      <c r="AL44" s="33"/>
      <c r="AM44" s="5"/>
      <c r="AO44" s="38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</row>
    <row r="45" spans="2:64" x14ac:dyDescent="0.2">
      <c r="B45" s="26">
        <f t="shared" si="3"/>
        <v>22</v>
      </c>
      <c r="D45" s="1" t="s">
        <v>105</v>
      </c>
      <c r="F45" s="35">
        <v>-7071.2809398120935</v>
      </c>
      <c r="H45" s="35"/>
      <c r="K45" s="29">
        <v>0</v>
      </c>
      <c r="L45" s="35">
        <f t="shared" si="4"/>
        <v>-7071.2809398120935</v>
      </c>
      <c r="N45" s="26" t="s">
        <v>308</v>
      </c>
      <c r="O45" s="29">
        <v>14</v>
      </c>
      <c r="P45" s="10">
        <v>0</v>
      </c>
      <c r="R45" s="10">
        <v>0</v>
      </c>
      <c r="S45" s="10"/>
      <c r="T45" s="10">
        <v>0</v>
      </c>
      <c r="U45" s="10"/>
      <c r="V45" s="10">
        <v>0</v>
      </c>
      <c r="W45" s="13"/>
      <c r="X45" s="10">
        <v>0</v>
      </c>
      <c r="Y45" s="13"/>
      <c r="Z45" s="10">
        <v>0</v>
      </c>
      <c r="AA45" s="10"/>
      <c r="AB45" s="10">
        <v>0</v>
      </c>
      <c r="AC45" s="13"/>
      <c r="AD45" s="10">
        <v>-7071.2809398120935</v>
      </c>
      <c r="AE45" s="13"/>
      <c r="AF45" s="10">
        <v>0</v>
      </c>
      <c r="AG45" s="13"/>
      <c r="AH45" s="10">
        <v>0</v>
      </c>
      <c r="AI45" s="13"/>
      <c r="AJ45" s="48"/>
      <c r="AL45" s="33"/>
      <c r="AM45" s="5"/>
      <c r="AO45" s="38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</row>
    <row r="46" spans="2:64" x14ac:dyDescent="0.2">
      <c r="B46" s="26">
        <f t="shared" si="3"/>
        <v>23</v>
      </c>
      <c r="D46" s="1" t="s">
        <v>107</v>
      </c>
      <c r="F46" s="35">
        <v>0</v>
      </c>
      <c r="H46" s="35"/>
      <c r="K46" s="29">
        <v>0</v>
      </c>
      <c r="L46" s="35">
        <f t="shared" si="4"/>
        <v>0</v>
      </c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W46" s="13"/>
      <c r="X46" s="10">
        <v>0</v>
      </c>
      <c r="Y46" s="13"/>
      <c r="Z46" s="10">
        <v>0</v>
      </c>
      <c r="AA46" s="10"/>
      <c r="AB46" s="10">
        <v>0</v>
      </c>
      <c r="AC46" s="13"/>
      <c r="AD46" s="10">
        <v>0</v>
      </c>
      <c r="AE46" s="13"/>
      <c r="AF46" s="10">
        <v>0</v>
      </c>
      <c r="AG46" s="13"/>
      <c r="AH46" s="10">
        <v>0</v>
      </c>
      <c r="AI46" s="13"/>
      <c r="AJ46" s="48"/>
      <c r="AL46" s="33"/>
      <c r="AM46" s="5"/>
      <c r="AO46" s="38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</row>
    <row r="47" spans="2:64" x14ac:dyDescent="0.2">
      <c r="B47" s="26">
        <f t="shared" si="3"/>
        <v>24</v>
      </c>
      <c r="D47" s="1" t="s">
        <v>109</v>
      </c>
      <c r="F47" s="35">
        <v>0</v>
      </c>
      <c r="H47" s="35"/>
      <c r="K47" s="29">
        <v>0</v>
      </c>
      <c r="L47" s="35">
        <f t="shared" si="4"/>
        <v>0</v>
      </c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W47" s="13"/>
      <c r="X47" s="10">
        <v>0</v>
      </c>
      <c r="Y47" s="13"/>
      <c r="Z47" s="10">
        <v>0</v>
      </c>
      <c r="AA47" s="10"/>
      <c r="AB47" s="10">
        <v>0</v>
      </c>
      <c r="AC47" s="13"/>
      <c r="AD47" s="10">
        <v>0</v>
      </c>
      <c r="AE47" s="13"/>
      <c r="AF47" s="10">
        <v>0</v>
      </c>
      <c r="AG47" s="13"/>
      <c r="AH47" s="10">
        <v>0</v>
      </c>
      <c r="AI47" s="13"/>
      <c r="AJ47" s="48"/>
      <c r="AL47" s="33"/>
      <c r="AM47" s="5"/>
      <c r="AO47" s="38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</row>
    <row r="48" spans="2:64" x14ac:dyDescent="0.2">
      <c r="B48" s="26">
        <f t="shared" si="3"/>
        <v>25</v>
      </c>
      <c r="D48" s="1" t="s">
        <v>110</v>
      </c>
      <c r="F48" s="35">
        <v>0</v>
      </c>
      <c r="H48" s="35"/>
      <c r="K48" s="29">
        <v>0</v>
      </c>
      <c r="L48" s="35">
        <f t="shared" si="4"/>
        <v>0</v>
      </c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W48" s="13"/>
      <c r="X48" s="10">
        <v>0</v>
      </c>
      <c r="Y48" s="13"/>
      <c r="Z48" s="10">
        <v>0</v>
      </c>
      <c r="AA48" s="10"/>
      <c r="AB48" s="10">
        <v>0</v>
      </c>
      <c r="AC48" s="13"/>
      <c r="AD48" s="10">
        <v>0</v>
      </c>
      <c r="AE48" s="13"/>
      <c r="AF48" s="10">
        <v>0</v>
      </c>
      <c r="AG48" s="13"/>
      <c r="AH48" s="10">
        <v>0</v>
      </c>
      <c r="AI48" s="13"/>
      <c r="AJ48" s="48"/>
      <c r="AL48" s="33"/>
      <c r="AM48" s="5"/>
      <c r="AO48" s="38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</row>
    <row r="49" spans="2:64" x14ac:dyDescent="0.2">
      <c r="B49" s="26">
        <f t="shared" si="3"/>
        <v>26</v>
      </c>
      <c r="D49" s="1" t="s">
        <v>111</v>
      </c>
      <c r="F49" s="35">
        <v>-2151619.3783299127</v>
      </c>
      <c r="H49" s="35"/>
      <c r="K49" s="29">
        <v>0</v>
      </c>
      <c r="L49" s="35">
        <f t="shared" si="4"/>
        <v>-2151619.3783299127</v>
      </c>
      <c r="N49" s="26" t="s">
        <v>309</v>
      </c>
      <c r="O49" s="29">
        <v>8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W49" s="13"/>
      <c r="X49" s="10">
        <v>0</v>
      </c>
      <c r="Y49" s="13"/>
      <c r="Z49" s="10">
        <v>-2151619.3783299127</v>
      </c>
      <c r="AA49" s="10"/>
      <c r="AB49" s="10">
        <v>0</v>
      </c>
      <c r="AC49" s="13"/>
      <c r="AD49" s="10">
        <v>0</v>
      </c>
      <c r="AE49" s="13"/>
      <c r="AF49" s="10">
        <v>0</v>
      </c>
      <c r="AG49" s="13"/>
      <c r="AH49" s="10">
        <v>0</v>
      </c>
      <c r="AI49" s="13"/>
      <c r="AJ49" s="48"/>
      <c r="AL49" s="33"/>
      <c r="AM49" s="5"/>
      <c r="AO49" s="38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</row>
    <row r="50" spans="2:64" x14ac:dyDescent="0.2">
      <c r="B50" s="26">
        <f t="shared" si="3"/>
        <v>27</v>
      </c>
      <c r="D50" s="1" t="s">
        <v>113</v>
      </c>
      <c r="F50" s="35">
        <v>-656728.98608636635</v>
      </c>
      <c r="H50" s="35"/>
      <c r="K50" s="29">
        <v>0</v>
      </c>
      <c r="L50" s="35">
        <f t="shared" si="4"/>
        <v>-656728.98608636635</v>
      </c>
      <c r="N50" s="26" t="s">
        <v>310</v>
      </c>
      <c r="O50" s="29">
        <v>5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W50" s="13"/>
      <c r="X50" s="10">
        <v>0</v>
      </c>
      <c r="Y50" s="13"/>
      <c r="Z50" s="10">
        <v>0</v>
      </c>
      <c r="AA50" s="10"/>
      <c r="AB50" s="10">
        <v>-656728.98608636635</v>
      </c>
      <c r="AC50" s="13"/>
      <c r="AD50" s="10">
        <v>0</v>
      </c>
      <c r="AE50" s="13"/>
      <c r="AF50" s="10">
        <v>0</v>
      </c>
      <c r="AG50" s="13"/>
      <c r="AH50" s="10">
        <v>0</v>
      </c>
      <c r="AI50" s="13"/>
      <c r="AJ50" s="48"/>
      <c r="AL50" s="33"/>
      <c r="AM50" s="5"/>
      <c r="AO50" s="38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</row>
    <row r="51" spans="2:64" x14ac:dyDescent="0.2">
      <c r="B51" s="26">
        <f>B50+1</f>
        <v>28</v>
      </c>
      <c r="D51" s="1" t="s">
        <v>114</v>
      </c>
      <c r="F51" s="35">
        <v>-167236.19894237144</v>
      </c>
      <c r="H51" s="35"/>
      <c r="K51" s="29">
        <v>0</v>
      </c>
      <c r="L51" s="35">
        <f t="shared" si="4"/>
        <v>-167236.19894237144</v>
      </c>
      <c r="N51" s="26" t="s">
        <v>308</v>
      </c>
      <c r="O51" s="29">
        <v>14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W51" s="13"/>
      <c r="X51" s="10">
        <v>0</v>
      </c>
      <c r="Y51" s="13"/>
      <c r="Z51" s="10">
        <v>0</v>
      </c>
      <c r="AA51" s="10"/>
      <c r="AB51" s="10">
        <v>0</v>
      </c>
      <c r="AC51" s="13"/>
      <c r="AD51" s="10">
        <v>-167236.19894237144</v>
      </c>
      <c r="AE51" s="13"/>
      <c r="AF51" s="10">
        <v>0</v>
      </c>
      <c r="AG51" s="13"/>
      <c r="AH51" s="10">
        <v>0</v>
      </c>
      <c r="AI51" s="13"/>
      <c r="AJ51" s="48"/>
      <c r="AL51" s="33"/>
      <c r="AM51" s="5"/>
      <c r="AO51" s="38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</row>
    <row r="52" spans="2:64" x14ac:dyDescent="0.2">
      <c r="B52" s="26">
        <f>B51+1</f>
        <v>29</v>
      </c>
      <c r="D52" s="1" t="s">
        <v>115</v>
      </c>
      <c r="F52" s="35">
        <v>0</v>
      </c>
      <c r="H52" s="35"/>
      <c r="K52" s="29">
        <v>0</v>
      </c>
      <c r="L52" s="35">
        <f t="shared" si="4"/>
        <v>0</v>
      </c>
      <c r="N52" s="26" t="s">
        <v>311</v>
      </c>
      <c r="O52" s="29">
        <v>32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W52" s="13"/>
      <c r="X52" s="10">
        <v>0</v>
      </c>
      <c r="Y52" s="13"/>
      <c r="Z52" s="10">
        <v>0</v>
      </c>
      <c r="AA52" s="10"/>
      <c r="AB52" s="10">
        <v>0</v>
      </c>
      <c r="AC52" s="13"/>
      <c r="AD52" s="10">
        <v>0</v>
      </c>
      <c r="AE52" s="13"/>
      <c r="AF52" s="10">
        <v>0</v>
      </c>
      <c r="AG52" s="13"/>
      <c r="AH52" s="10">
        <v>0</v>
      </c>
      <c r="AI52" s="13"/>
      <c r="AJ52" s="48"/>
      <c r="AL52" s="33"/>
      <c r="AM52" s="5"/>
      <c r="AO52" s="38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</row>
    <row r="53" spans="2:64" x14ac:dyDescent="0.2">
      <c r="B53" s="26">
        <f t="shared" si="3"/>
        <v>30</v>
      </c>
      <c r="D53" s="1" t="s">
        <v>127</v>
      </c>
      <c r="F53" s="36">
        <f>SUM(F40:F52)</f>
        <v>-6647041.7818231182</v>
      </c>
      <c r="H53" s="36">
        <f>SUM(H40:H52)</f>
        <v>0</v>
      </c>
      <c r="L53" s="36">
        <f>SUM(L40:L52)</f>
        <v>-6647041.7818231182</v>
      </c>
      <c r="P53" s="15">
        <f>SUM(P40:P52)</f>
        <v>-1025169.3593271645</v>
      </c>
      <c r="Q53" s="58"/>
      <c r="R53" s="15">
        <f>SUM(R40:R52)</f>
        <v>-196078.56683062337</v>
      </c>
      <c r="S53" s="48"/>
      <c r="T53" s="15">
        <f>SUM(T40:T52)</f>
        <v>-1039978.1096639091</v>
      </c>
      <c r="U53" s="48"/>
      <c r="V53" s="15">
        <f>SUM(V40:V52)</f>
        <v>0</v>
      </c>
      <c r="W53" s="48"/>
      <c r="X53" s="15">
        <f>SUM(X40:X52)</f>
        <v>-1403159.9017029582</v>
      </c>
      <c r="Y53" s="48"/>
      <c r="Z53" s="15">
        <f>SUM(Z40:Z52)</f>
        <v>-2151619.3783299127</v>
      </c>
      <c r="AA53" s="48"/>
      <c r="AB53" s="15">
        <f>SUM(AB40:AB52)</f>
        <v>-656728.98608636635</v>
      </c>
      <c r="AC53" s="48"/>
      <c r="AD53" s="15">
        <f>SUM(AD40:AD52)</f>
        <v>-174307.47988218354</v>
      </c>
      <c r="AE53" s="48"/>
      <c r="AF53" s="15">
        <f>SUM(AF40:AF52)</f>
        <v>0</v>
      </c>
      <c r="AG53" s="48"/>
      <c r="AH53" s="15">
        <f>SUM(AH40:AH52)</f>
        <v>0</v>
      </c>
      <c r="AI53" s="48"/>
      <c r="AJ53" s="48"/>
      <c r="AK53" s="5"/>
      <c r="AL53" s="33"/>
      <c r="AM53" s="4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5"/>
      <c r="AL54" s="33"/>
      <c r="AM54" s="42"/>
    </row>
    <row r="55" spans="2:64" x14ac:dyDescent="0.2">
      <c r="B55" s="26">
        <f>B53+1</f>
        <v>31</v>
      </c>
      <c r="D55" s="1" t="s">
        <v>118</v>
      </c>
      <c r="F55" s="35">
        <v>-339597.40146953578</v>
      </c>
      <c r="H55" s="35"/>
      <c r="K55" s="29">
        <v>0</v>
      </c>
      <c r="L55" s="35">
        <f t="shared" ref="L55" si="5">F55-H55</f>
        <v>-339597.40146953578</v>
      </c>
      <c r="N55" s="26" t="s">
        <v>312</v>
      </c>
      <c r="O55" s="29">
        <v>26</v>
      </c>
      <c r="P55" s="10">
        <v>-45099.99764420795</v>
      </c>
      <c r="R55" s="10">
        <v>-8626.0312227285904</v>
      </c>
      <c r="S55" s="10"/>
      <c r="T55" s="10">
        <v>-45751.474982293039</v>
      </c>
      <c r="U55" s="10"/>
      <c r="V55" s="10">
        <v>-14145.573581777835</v>
      </c>
      <c r="W55" s="13"/>
      <c r="X55" s="10">
        <v>-60405.462895884179</v>
      </c>
      <c r="Y55" s="13"/>
      <c r="Z55" s="10">
        <v>-83393.211794677612</v>
      </c>
      <c r="AA55" s="10"/>
      <c r="AB55" s="10">
        <v>-29974.636867731271</v>
      </c>
      <c r="AC55" s="13"/>
      <c r="AD55" s="10">
        <v>-7351.1715194719727</v>
      </c>
      <c r="AE55" s="13"/>
      <c r="AF55" s="10">
        <v>-44849.840960763329</v>
      </c>
      <c r="AG55" s="13"/>
      <c r="AH55" s="10">
        <v>0</v>
      </c>
      <c r="AI55" s="13"/>
      <c r="AJ55" s="48"/>
      <c r="AL55" s="33"/>
      <c r="AM55" s="42"/>
    </row>
    <row r="56" spans="2:64" x14ac:dyDescent="0.2">
      <c r="AJ56" s="5"/>
      <c r="AL56" s="33"/>
      <c r="AM56" s="42"/>
    </row>
    <row r="57" spans="2:64" x14ac:dyDescent="0.2">
      <c r="B57" s="26">
        <f>B55+1</f>
        <v>32</v>
      </c>
      <c r="D57" s="1" t="s">
        <v>128</v>
      </c>
      <c r="F57" s="36">
        <f>F53+F55</f>
        <v>-6986639.1832926543</v>
      </c>
      <c r="H57" s="36">
        <f>H53+H55</f>
        <v>0</v>
      </c>
      <c r="L57" s="36">
        <f>L53+L55</f>
        <v>-6986639.1832926543</v>
      </c>
      <c r="P57" s="45">
        <f>P53+P55</f>
        <v>-1070269.3569713724</v>
      </c>
      <c r="Q57" s="16"/>
      <c r="R57" s="45">
        <f>R53+R55</f>
        <v>-204704.59805335198</v>
      </c>
      <c r="S57" s="5"/>
      <c r="T57" s="45">
        <f>T53+T55</f>
        <v>-1085729.5846462022</v>
      </c>
      <c r="U57" s="5"/>
      <c r="V57" s="45">
        <f>V53+V55</f>
        <v>-14145.573581777835</v>
      </c>
      <c r="W57" s="5"/>
      <c r="X57" s="45">
        <f>X53+X55</f>
        <v>-1463565.3645988423</v>
      </c>
      <c r="Y57" s="5"/>
      <c r="Z57" s="45">
        <f>Z53+Z55</f>
        <v>-2235012.5901245903</v>
      </c>
      <c r="AA57" s="5"/>
      <c r="AB57" s="45">
        <f>AB53+AB55</f>
        <v>-686703.62295409758</v>
      </c>
      <c r="AC57" s="5"/>
      <c r="AD57" s="45">
        <f>AD53+AD55</f>
        <v>-181658.65140165552</v>
      </c>
      <c r="AE57" s="5"/>
      <c r="AF57" s="45">
        <f>AF53+AF55</f>
        <v>-44849.840960763329</v>
      </c>
      <c r="AG57" s="5"/>
      <c r="AH57" s="45">
        <f>AH53+AH55</f>
        <v>0</v>
      </c>
      <c r="AI57" s="5"/>
      <c r="AJ57" s="5"/>
      <c r="AL57" s="33"/>
      <c r="AM57" s="42"/>
    </row>
    <row r="58" spans="2:64" x14ac:dyDescent="0.2">
      <c r="D58" s="8"/>
      <c r="E58" s="8"/>
      <c r="F58" s="11"/>
      <c r="H58" s="11"/>
      <c r="L58" s="11"/>
      <c r="AL58" s="33"/>
      <c r="AM58" s="42"/>
    </row>
    <row r="59" spans="2:64" x14ac:dyDescent="0.2">
      <c r="AL59" s="33"/>
      <c r="AM59" s="42"/>
    </row>
    <row r="60" spans="2:64" x14ac:dyDescent="0.2">
      <c r="D60" s="8" t="s">
        <v>129</v>
      </c>
      <c r="E60" s="27"/>
      <c r="F60" s="34"/>
      <c r="AL60" s="32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L60" s="19"/>
    </row>
    <row r="61" spans="2:64" x14ac:dyDescent="0.2">
      <c r="AL61" s="33"/>
      <c r="AM61" s="42"/>
    </row>
    <row r="62" spans="2:64" x14ac:dyDescent="0.2">
      <c r="B62" s="26">
        <f>B57+1</f>
        <v>33</v>
      </c>
      <c r="D62" s="1" t="s">
        <v>95</v>
      </c>
      <c r="F62" s="35">
        <v>111376.57056194174</v>
      </c>
      <c r="H62" s="35"/>
      <c r="J62" s="19"/>
      <c r="K62" s="29">
        <v>0</v>
      </c>
      <c r="L62" s="35">
        <f>F62-H62</f>
        <v>111376.57056194174</v>
      </c>
      <c r="O62" s="29">
        <v>0</v>
      </c>
      <c r="P62" s="10">
        <f>P18+P40</f>
        <v>31174.461335562897</v>
      </c>
      <c r="R62" s="10">
        <f>R18+R40</f>
        <v>5962.5696425473361</v>
      </c>
      <c r="S62" s="10"/>
      <c r="T62" s="10">
        <f>T18+T40</f>
        <v>31624.781870995052</v>
      </c>
      <c r="U62" s="10"/>
      <c r="V62" s="10">
        <f>V18+V40</f>
        <v>0</v>
      </c>
      <c r="X62" s="10">
        <f>X18+X40</f>
        <v>42614.757712836465</v>
      </c>
      <c r="Y62" s="13"/>
      <c r="Z62" s="10">
        <f>Z18+Z40</f>
        <v>0</v>
      </c>
      <c r="AA62" s="10"/>
      <c r="AB62" s="10">
        <f>AB18+AB40</f>
        <v>0</v>
      </c>
      <c r="AC62" s="13"/>
      <c r="AD62" s="10">
        <f>AD18+AD40</f>
        <v>0</v>
      </c>
      <c r="AE62" s="13"/>
      <c r="AF62" s="10">
        <f>AF18+AF40</f>
        <v>0</v>
      </c>
      <c r="AG62" s="13"/>
      <c r="AH62" s="10">
        <f>AH18+AH40</f>
        <v>0</v>
      </c>
      <c r="AI62" s="13"/>
      <c r="AJ62" s="48"/>
      <c r="AL62" s="33"/>
      <c r="AM62" s="42"/>
      <c r="AO62" s="38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</row>
    <row r="63" spans="2:64" x14ac:dyDescent="0.2">
      <c r="B63" s="26">
        <f>B62+1</f>
        <v>34</v>
      </c>
      <c r="D63" s="1" t="s">
        <v>97</v>
      </c>
      <c r="F63" s="35">
        <v>69997.253196129066</v>
      </c>
      <c r="H63" s="35"/>
      <c r="J63" s="19"/>
      <c r="K63" s="29">
        <v>0</v>
      </c>
      <c r="L63" s="35">
        <f>F63-H63</f>
        <v>69997.253196129066</v>
      </c>
      <c r="O63" s="29">
        <v>0</v>
      </c>
      <c r="P63" s="10">
        <f t="shared" ref="P63:R74" si="6">P19+P41</f>
        <v>19592.331244790381</v>
      </c>
      <c r="R63" s="10">
        <f t="shared" si="6"/>
        <v>3747.3186224280735</v>
      </c>
      <c r="S63" s="10"/>
      <c r="T63" s="10">
        <f t="shared" ref="T63:T74" si="7">T19+T41</f>
        <v>19875.345889423661</v>
      </c>
      <c r="U63" s="10"/>
      <c r="V63" s="10">
        <f t="shared" ref="V63:V74" si="8">V19+V41</f>
        <v>0</v>
      </c>
      <c r="X63" s="10">
        <f t="shared" ref="X63:X74" si="9">X19+X41</f>
        <v>26782.257439486952</v>
      </c>
      <c r="Y63" s="13"/>
      <c r="Z63" s="10">
        <f t="shared" ref="Z63:Z74" si="10">Z19+Z41</f>
        <v>0</v>
      </c>
      <c r="AA63" s="10"/>
      <c r="AB63" s="10">
        <f t="shared" ref="AB63:AB74" si="11">AB19+AB41</f>
        <v>0</v>
      </c>
      <c r="AC63" s="13"/>
      <c r="AD63" s="10">
        <f t="shared" ref="AD63:AD74" si="12">AD19+AD41</f>
        <v>0</v>
      </c>
      <c r="AE63" s="13"/>
      <c r="AF63" s="10">
        <f t="shared" ref="AF63:AF74" si="13">AF19+AF41</f>
        <v>0</v>
      </c>
      <c r="AG63" s="13"/>
      <c r="AH63" s="10">
        <f t="shared" ref="AH63:AH74" si="14">AH19+AH41</f>
        <v>0</v>
      </c>
      <c r="AI63" s="13"/>
      <c r="AJ63" s="48"/>
      <c r="AL63" s="33"/>
      <c r="AM63" s="42"/>
      <c r="AO63" s="38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</row>
    <row r="64" spans="2:64" x14ac:dyDescent="0.2">
      <c r="B64" s="26">
        <f t="shared" ref="B64:B75" si="15">B63+1</f>
        <v>35</v>
      </c>
      <c r="D64" s="1" t="s">
        <v>99</v>
      </c>
      <c r="F64" s="35">
        <v>227263.44719098904</v>
      </c>
      <c r="H64" s="35"/>
      <c r="J64" s="19"/>
      <c r="K64" s="29">
        <v>0</v>
      </c>
      <c r="L64" s="35">
        <f t="shared" ref="L64:L74" si="16">F64-H64</f>
        <v>227263.44719098904</v>
      </c>
      <c r="O64" s="29">
        <v>0</v>
      </c>
      <c r="P64" s="10">
        <f t="shared" si="6"/>
        <v>63611.363787701004</v>
      </c>
      <c r="R64" s="10">
        <f t="shared" si="6"/>
        <v>12166.599530266831</v>
      </c>
      <c r="S64" s="10"/>
      <c r="T64" s="10">
        <f t="shared" si="7"/>
        <v>64530.241040850829</v>
      </c>
      <c r="U64" s="10"/>
      <c r="V64" s="10">
        <f t="shared" si="8"/>
        <v>0</v>
      </c>
      <c r="W64" s="13"/>
      <c r="X64" s="10">
        <f t="shared" si="9"/>
        <v>86955.242832170363</v>
      </c>
      <c r="Y64" s="13"/>
      <c r="Z64" s="10">
        <f t="shared" si="10"/>
        <v>0</v>
      </c>
      <c r="AA64" s="10"/>
      <c r="AB64" s="10">
        <f t="shared" si="11"/>
        <v>0</v>
      </c>
      <c r="AC64" s="13"/>
      <c r="AD64" s="10">
        <f t="shared" si="12"/>
        <v>0</v>
      </c>
      <c r="AE64" s="13"/>
      <c r="AF64" s="10">
        <f t="shared" si="13"/>
        <v>0</v>
      </c>
      <c r="AG64" s="13"/>
      <c r="AH64" s="10">
        <f t="shared" si="14"/>
        <v>0</v>
      </c>
      <c r="AI64" s="13"/>
      <c r="AJ64" s="48"/>
      <c r="AL64" s="33"/>
      <c r="AM64" s="42"/>
      <c r="AO64" s="38"/>
      <c r="AR64" s="35"/>
      <c r="AT64" s="35"/>
      <c r="AV64" s="35"/>
      <c r="AX64" s="35"/>
      <c r="AZ64" s="35"/>
      <c r="BB64" s="35"/>
      <c r="BD64" s="35"/>
      <c r="BF64" s="35"/>
      <c r="BH64" s="35"/>
      <c r="BJ64" s="35"/>
      <c r="BL64" s="35"/>
    </row>
    <row r="65" spans="2:64" x14ac:dyDescent="0.2">
      <c r="B65" s="26">
        <f t="shared" si="15"/>
        <v>36</v>
      </c>
      <c r="D65" s="1" t="s">
        <v>101</v>
      </c>
      <c r="F65" s="35">
        <v>667898.01332843932</v>
      </c>
      <c r="H65" s="35"/>
      <c r="J65" s="19"/>
      <c r="K65" s="29">
        <v>0</v>
      </c>
      <c r="L65" s="35">
        <f t="shared" si="16"/>
        <v>667898.01332843932</v>
      </c>
      <c r="O65" s="29">
        <v>0</v>
      </c>
      <c r="P65" s="10">
        <f t="shared" si="6"/>
        <v>302804.12819100986</v>
      </c>
      <c r="R65" s="10">
        <f t="shared" si="6"/>
        <v>57915.698460844855</v>
      </c>
      <c r="S65" s="10"/>
      <c r="T65" s="10">
        <f t="shared" si="7"/>
        <v>307178.18667658465</v>
      </c>
      <c r="U65" s="10"/>
      <c r="V65" s="10">
        <f t="shared" si="8"/>
        <v>0</v>
      </c>
      <c r="W65" s="13"/>
      <c r="X65" s="10">
        <f t="shared" si="9"/>
        <v>0</v>
      </c>
      <c r="Y65" s="13"/>
      <c r="Z65" s="10">
        <f t="shared" si="10"/>
        <v>0</v>
      </c>
      <c r="AA65" s="10"/>
      <c r="AB65" s="10">
        <f t="shared" si="11"/>
        <v>0</v>
      </c>
      <c r="AC65" s="13"/>
      <c r="AD65" s="10">
        <f t="shared" si="12"/>
        <v>0</v>
      </c>
      <c r="AE65" s="13"/>
      <c r="AF65" s="10">
        <f t="shared" si="13"/>
        <v>0</v>
      </c>
      <c r="AG65" s="13"/>
      <c r="AH65" s="10">
        <f t="shared" si="14"/>
        <v>0</v>
      </c>
      <c r="AI65" s="13"/>
      <c r="AJ65" s="48"/>
      <c r="AL65" s="33"/>
      <c r="AM65" s="42"/>
      <c r="AO65" s="38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</row>
    <row r="66" spans="2:64" x14ac:dyDescent="0.2">
      <c r="B66" s="26">
        <f t="shared" si="15"/>
        <v>37</v>
      </c>
      <c r="D66" s="1" t="s">
        <v>103</v>
      </c>
      <c r="F66" s="35">
        <v>5624271.2994939499</v>
      </c>
      <c r="H66" s="35"/>
      <c r="J66" s="19"/>
      <c r="K66" s="29">
        <v>0</v>
      </c>
      <c r="L66" s="35">
        <f t="shared" si="16"/>
        <v>5624271.2994939499</v>
      </c>
      <c r="O66" s="29">
        <v>0</v>
      </c>
      <c r="P66" s="10">
        <f t="shared" si="6"/>
        <v>1458880.5619582105</v>
      </c>
      <c r="R66" s="10">
        <f t="shared" si="6"/>
        <v>279032.14933536749</v>
      </c>
      <c r="S66" s="10"/>
      <c r="T66" s="10">
        <f t="shared" si="7"/>
        <v>1479954.3463203846</v>
      </c>
      <c r="U66" s="10"/>
      <c r="V66" s="10">
        <f t="shared" si="8"/>
        <v>0</v>
      </c>
      <c r="W66" s="13"/>
      <c r="X66" s="10">
        <f t="shared" si="9"/>
        <v>2406404.2418799871</v>
      </c>
      <c r="Y66" s="13"/>
      <c r="Z66" s="10">
        <f t="shared" si="10"/>
        <v>0</v>
      </c>
      <c r="AA66" s="10"/>
      <c r="AB66" s="10">
        <f t="shared" si="11"/>
        <v>0</v>
      </c>
      <c r="AC66" s="13"/>
      <c r="AD66" s="10">
        <f t="shared" si="12"/>
        <v>0</v>
      </c>
      <c r="AE66" s="13"/>
      <c r="AF66" s="10">
        <f t="shared" si="13"/>
        <v>0</v>
      </c>
      <c r="AG66" s="13"/>
      <c r="AH66" s="10">
        <f t="shared" si="14"/>
        <v>0</v>
      </c>
      <c r="AI66" s="13"/>
      <c r="AJ66" s="48"/>
      <c r="AL66" s="33"/>
      <c r="AM66" s="42"/>
      <c r="AO66" s="38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</row>
    <row r="67" spans="2:64" x14ac:dyDescent="0.2">
      <c r="B67" s="26">
        <f t="shared" si="15"/>
        <v>38</v>
      </c>
      <c r="D67" s="1" t="s">
        <v>105</v>
      </c>
      <c r="F67" s="35">
        <v>30480.9594626865</v>
      </c>
      <c r="H67" s="35"/>
      <c r="K67" s="29">
        <v>0</v>
      </c>
      <c r="L67" s="35">
        <f t="shared" si="16"/>
        <v>30480.9594626865</v>
      </c>
      <c r="O67" s="29">
        <v>0</v>
      </c>
      <c r="P67" s="10">
        <f t="shared" si="6"/>
        <v>0</v>
      </c>
      <c r="R67" s="10">
        <f t="shared" si="6"/>
        <v>0</v>
      </c>
      <c r="S67" s="10"/>
      <c r="T67" s="10">
        <f t="shared" si="7"/>
        <v>0</v>
      </c>
      <c r="U67" s="10"/>
      <c r="V67" s="10">
        <f t="shared" si="8"/>
        <v>0</v>
      </c>
      <c r="W67" s="13"/>
      <c r="X67" s="10">
        <f t="shared" si="9"/>
        <v>0</v>
      </c>
      <c r="Y67" s="13"/>
      <c r="Z67" s="10">
        <f t="shared" si="10"/>
        <v>0</v>
      </c>
      <c r="AA67" s="10"/>
      <c r="AB67" s="10">
        <f t="shared" si="11"/>
        <v>0</v>
      </c>
      <c r="AC67" s="13"/>
      <c r="AD67" s="10">
        <f t="shared" si="12"/>
        <v>30480.9594626865</v>
      </c>
      <c r="AE67" s="13"/>
      <c r="AF67" s="10">
        <f t="shared" si="13"/>
        <v>0</v>
      </c>
      <c r="AG67" s="13"/>
      <c r="AH67" s="10">
        <f t="shared" si="14"/>
        <v>0</v>
      </c>
      <c r="AI67" s="13"/>
      <c r="AJ67" s="48"/>
      <c r="AL67" s="33"/>
      <c r="AM67" s="42"/>
      <c r="AO67" s="38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</row>
    <row r="68" spans="2:64" x14ac:dyDescent="0.2">
      <c r="B68" s="26">
        <f t="shared" si="15"/>
        <v>39</v>
      </c>
      <c r="D68" s="1" t="s">
        <v>107</v>
      </c>
      <c r="F68" s="35">
        <v>0</v>
      </c>
      <c r="H68" s="35"/>
      <c r="K68" s="29">
        <v>0</v>
      </c>
      <c r="L68" s="35">
        <f t="shared" si="16"/>
        <v>0</v>
      </c>
      <c r="O68" s="29">
        <v>0</v>
      </c>
      <c r="P68" s="10">
        <f t="shared" si="6"/>
        <v>0</v>
      </c>
      <c r="R68" s="10">
        <f t="shared" si="6"/>
        <v>0</v>
      </c>
      <c r="S68" s="10"/>
      <c r="T68" s="10">
        <f t="shared" si="7"/>
        <v>0</v>
      </c>
      <c r="U68" s="10"/>
      <c r="V68" s="10">
        <f t="shared" si="8"/>
        <v>0</v>
      </c>
      <c r="W68" s="13"/>
      <c r="X68" s="10">
        <f t="shared" si="9"/>
        <v>0</v>
      </c>
      <c r="Y68" s="13"/>
      <c r="Z68" s="10">
        <f t="shared" si="10"/>
        <v>0</v>
      </c>
      <c r="AA68" s="10"/>
      <c r="AB68" s="10">
        <f t="shared" si="11"/>
        <v>0</v>
      </c>
      <c r="AC68" s="13"/>
      <c r="AD68" s="10">
        <f t="shared" si="12"/>
        <v>0</v>
      </c>
      <c r="AE68" s="13"/>
      <c r="AF68" s="10">
        <f t="shared" si="13"/>
        <v>0</v>
      </c>
      <c r="AG68" s="13"/>
      <c r="AH68" s="10">
        <f t="shared" si="14"/>
        <v>0</v>
      </c>
      <c r="AI68" s="13"/>
      <c r="AJ68" s="48"/>
      <c r="AL68" s="33"/>
      <c r="AM68" s="42"/>
      <c r="AO68" s="38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</row>
    <row r="69" spans="2:64" x14ac:dyDescent="0.2">
      <c r="B69" s="26">
        <f t="shared" si="15"/>
        <v>40</v>
      </c>
      <c r="D69" s="1" t="s">
        <v>109</v>
      </c>
      <c r="F69" s="35">
        <v>0</v>
      </c>
      <c r="H69" s="35"/>
      <c r="K69" s="29">
        <v>0</v>
      </c>
      <c r="L69" s="35">
        <f t="shared" si="16"/>
        <v>0</v>
      </c>
      <c r="O69" s="29">
        <v>0</v>
      </c>
      <c r="P69" s="10">
        <f t="shared" si="6"/>
        <v>0</v>
      </c>
      <c r="R69" s="10">
        <f t="shared" si="6"/>
        <v>0</v>
      </c>
      <c r="S69" s="10"/>
      <c r="T69" s="10">
        <f t="shared" si="7"/>
        <v>0</v>
      </c>
      <c r="U69" s="10"/>
      <c r="V69" s="10">
        <f t="shared" si="8"/>
        <v>0</v>
      </c>
      <c r="W69" s="13"/>
      <c r="X69" s="10">
        <f t="shared" si="9"/>
        <v>0</v>
      </c>
      <c r="Y69" s="13"/>
      <c r="Z69" s="10">
        <f t="shared" si="10"/>
        <v>0</v>
      </c>
      <c r="AA69" s="10"/>
      <c r="AB69" s="10">
        <f t="shared" si="11"/>
        <v>0</v>
      </c>
      <c r="AC69" s="13"/>
      <c r="AD69" s="10">
        <f t="shared" si="12"/>
        <v>0</v>
      </c>
      <c r="AE69" s="13"/>
      <c r="AF69" s="10">
        <f t="shared" si="13"/>
        <v>0</v>
      </c>
      <c r="AG69" s="13"/>
      <c r="AH69" s="10">
        <f t="shared" si="14"/>
        <v>0</v>
      </c>
      <c r="AI69" s="13"/>
      <c r="AJ69" s="48"/>
      <c r="AL69" s="33"/>
      <c r="AM69" s="42"/>
      <c r="AO69" s="38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</row>
    <row r="70" spans="2:64" x14ac:dyDescent="0.2">
      <c r="B70" s="26">
        <f t="shared" si="15"/>
        <v>41</v>
      </c>
      <c r="D70" s="1" t="s">
        <v>110</v>
      </c>
      <c r="F70" s="35">
        <v>0</v>
      </c>
      <c r="H70" s="35"/>
      <c r="K70" s="29">
        <v>0</v>
      </c>
      <c r="L70" s="35">
        <f t="shared" si="16"/>
        <v>0</v>
      </c>
      <c r="O70" s="29">
        <v>0</v>
      </c>
      <c r="P70" s="10">
        <f t="shared" si="6"/>
        <v>0</v>
      </c>
      <c r="R70" s="10">
        <f t="shared" si="6"/>
        <v>0</v>
      </c>
      <c r="S70" s="10"/>
      <c r="T70" s="10">
        <f t="shared" si="7"/>
        <v>0</v>
      </c>
      <c r="U70" s="10"/>
      <c r="V70" s="10">
        <f t="shared" si="8"/>
        <v>0</v>
      </c>
      <c r="W70" s="13"/>
      <c r="X70" s="10">
        <f t="shared" si="9"/>
        <v>0</v>
      </c>
      <c r="Y70" s="13"/>
      <c r="Z70" s="10">
        <f t="shared" si="10"/>
        <v>0</v>
      </c>
      <c r="AA70" s="10"/>
      <c r="AB70" s="10">
        <f t="shared" si="11"/>
        <v>0</v>
      </c>
      <c r="AC70" s="13"/>
      <c r="AD70" s="10">
        <f t="shared" si="12"/>
        <v>0</v>
      </c>
      <c r="AE70" s="13"/>
      <c r="AF70" s="10">
        <f t="shared" si="13"/>
        <v>0</v>
      </c>
      <c r="AG70" s="13"/>
      <c r="AH70" s="10">
        <f t="shared" si="14"/>
        <v>0</v>
      </c>
      <c r="AI70" s="13"/>
      <c r="AJ70" s="48"/>
      <c r="AL70" s="33"/>
      <c r="AM70" s="42"/>
      <c r="AO70" s="38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</row>
    <row r="71" spans="2:64" x14ac:dyDescent="0.2">
      <c r="B71" s="26">
        <f t="shared" si="15"/>
        <v>42</v>
      </c>
      <c r="D71" s="1" t="s">
        <v>111</v>
      </c>
      <c r="F71" s="35">
        <v>3496978.1869334034</v>
      </c>
      <c r="H71" s="35"/>
      <c r="K71" s="29">
        <v>0</v>
      </c>
      <c r="L71" s="35">
        <f t="shared" si="16"/>
        <v>3496978.1869334034</v>
      </c>
      <c r="O71" s="29">
        <v>0</v>
      </c>
      <c r="P71" s="10">
        <f t="shared" si="6"/>
        <v>0</v>
      </c>
      <c r="R71" s="10">
        <f t="shared" si="6"/>
        <v>0</v>
      </c>
      <c r="S71" s="10"/>
      <c r="T71" s="10">
        <f t="shared" si="7"/>
        <v>0</v>
      </c>
      <c r="U71" s="10"/>
      <c r="V71" s="10">
        <f t="shared" si="8"/>
        <v>0</v>
      </c>
      <c r="W71" s="13"/>
      <c r="X71" s="10">
        <f t="shared" si="9"/>
        <v>0</v>
      </c>
      <c r="Y71" s="13"/>
      <c r="Z71" s="10">
        <f t="shared" si="10"/>
        <v>3496978.1869334034</v>
      </c>
      <c r="AA71" s="10"/>
      <c r="AB71" s="10">
        <f t="shared" si="11"/>
        <v>0</v>
      </c>
      <c r="AC71" s="13"/>
      <c r="AD71" s="10">
        <f t="shared" si="12"/>
        <v>0</v>
      </c>
      <c r="AE71" s="13"/>
      <c r="AF71" s="10">
        <f t="shared" si="13"/>
        <v>0</v>
      </c>
      <c r="AG71" s="13"/>
      <c r="AH71" s="10">
        <f t="shared" si="14"/>
        <v>0</v>
      </c>
      <c r="AI71" s="13"/>
      <c r="AJ71" s="48"/>
      <c r="AL71" s="33"/>
      <c r="AM71" s="42"/>
      <c r="AO71" s="38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</row>
    <row r="72" spans="2:64" x14ac:dyDescent="0.2">
      <c r="B72" s="26">
        <f t="shared" si="15"/>
        <v>43</v>
      </c>
      <c r="D72" s="1" t="s">
        <v>113</v>
      </c>
      <c r="F72" s="35">
        <v>1029780.7535093786</v>
      </c>
      <c r="H72" s="35"/>
      <c r="K72" s="29">
        <v>0</v>
      </c>
      <c r="L72" s="35">
        <f t="shared" si="16"/>
        <v>1029780.7535093786</v>
      </c>
      <c r="O72" s="29">
        <v>0</v>
      </c>
      <c r="P72" s="10">
        <f t="shared" si="6"/>
        <v>0</v>
      </c>
      <c r="R72" s="10">
        <f t="shared" si="6"/>
        <v>0</v>
      </c>
      <c r="S72" s="10"/>
      <c r="T72" s="10">
        <f t="shared" si="7"/>
        <v>0</v>
      </c>
      <c r="U72" s="10"/>
      <c r="V72" s="10">
        <f t="shared" si="8"/>
        <v>0</v>
      </c>
      <c r="W72" s="13"/>
      <c r="X72" s="10">
        <f t="shared" si="9"/>
        <v>0</v>
      </c>
      <c r="Y72" s="13"/>
      <c r="Z72" s="10">
        <f t="shared" si="10"/>
        <v>0</v>
      </c>
      <c r="AA72" s="10"/>
      <c r="AB72" s="10">
        <f t="shared" si="11"/>
        <v>1029780.7535093786</v>
      </c>
      <c r="AC72" s="13"/>
      <c r="AD72" s="10">
        <f t="shared" si="12"/>
        <v>0</v>
      </c>
      <c r="AE72" s="13"/>
      <c r="AF72" s="10">
        <f t="shared" si="13"/>
        <v>0</v>
      </c>
      <c r="AG72" s="13"/>
      <c r="AH72" s="10">
        <f t="shared" si="14"/>
        <v>0</v>
      </c>
      <c r="AI72" s="13"/>
      <c r="AJ72" s="48"/>
      <c r="AL72" s="33"/>
      <c r="AM72" s="42"/>
      <c r="AO72" s="38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</row>
    <row r="73" spans="2:64" x14ac:dyDescent="0.2">
      <c r="B73" s="26">
        <f>B72+1</f>
        <v>44</v>
      </c>
      <c r="D73" s="1" t="s">
        <v>114</v>
      </c>
      <c r="F73" s="35">
        <v>253810.37950131294</v>
      </c>
      <c r="H73" s="35"/>
      <c r="K73" s="29">
        <v>0</v>
      </c>
      <c r="L73" s="35">
        <f t="shared" si="16"/>
        <v>253810.37950131294</v>
      </c>
      <c r="O73" s="29">
        <v>0</v>
      </c>
      <c r="P73" s="10">
        <f t="shared" si="6"/>
        <v>0</v>
      </c>
      <c r="R73" s="10">
        <f t="shared" si="6"/>
        <v>0</v>
      </c>
      <c r="S73" s="10"/>
      <c r="T73" s="10">
        <f t="shared" si="7"/>
        <v>0</v>
      </c>
      <c r="U73" s="10"/>
      <c r="V73" s="10">
        <f t="shared" si="8"/>
        <v>0</v>
      </c>
      <c r="W73" s="13"/>
      <c r="X73" s="10">
        <f t="shared" si="9"/>
        <v>0</v>
      </c>
      <c r="Y73" s="13"/>
      <c r="Z73" s="10">
        <f t="shared" si="10"/>
        <v>0</v>
      </c>
      <c r="AA73" s="10"/>
      <c r="AB73" s="10">
        <f t="shared" si="11"/>
        <v>0</v>
      </c>
      <c r="AC73" s="13"/>
      <c r="AD73" s="10">
        <f t="shared" si="12"/>
        <v>253810.37950131294</v>
      </c>
      <c r="AE73" s="13"/>
      <c r="AF73" s="10">
        <f t="shared" si="13"/>
        <v>0</v>
      </c>
      <c r="AG73" s="13"/>
      <c r="AH73" s="10">
        <f t="shared" si="14"/>
        <v>0</v>
      </c>
      <c r="AI73" s="13"/>
      <c r="AJ73" s="48"/>
      <c r="AL73" s="33"/>
      <c r="AM73" s="42"/>
      <c r="AO73" s="38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</row>
    <row r="74" spans="2:64" x14ac:dyDescent="0.2">
      <c r="B74" s="26">
        <f>B73+1</f>
        <v>45</v>
      </c>
      <c r="D74" s="1" t="s">
        <v>115</v>
      </c>
      <c r="F74" s="35">
        <v>2387.408565560464</v>
      </c>
      <c r="H74" s="35"/>
      <c r="K74" s="29">
        <v>0</v>
      </c>
      <c r="L74" s="35">
        <f t="shared" si="16"/>
        <v>2387.408565560464</v>
      </c>
      <c r="O74" s="29">
        <v>0</v>
      </c>
      <c r="P74" s="10">
        <f t="shared" si="6"/>
        <v>1798.6302208240654</v>
      </c>
      <c r="R74" s="10">
        <f t="shared" si="6"/>
        <v>344.01421847888173</v>
      </c>
      <c r="S74" s="10"/>
      <c r="T74" s="10">
        <f t="shared" si="7"/>
        <v>244.76412625751692</v>
      </c>
      <c r="U74" s="10"/>
      <c r="V74" s="10">
        <f t="shared" si="8"/>
        <v>0</v>
      </c>
      <c r="W74" s="13"/>
      <c r="X74" s="10">
        <f t="shared" si="9"/>
        <v>0</v>
      </c>
      <c r="Y74" s="13"/>
      <c r="Z74" s="10">
        <f t="shared" si="10"/>
        <v>0</v>
      </c>
      <c r="AA74" s="10"/>
      <c r="AB74" s="10">
        <f t="shared" si="11"/>
        <v>0</v>
      </c>
      <c r="AC74" s="13"/>
      <c r="AD74" s="10">
        <f t="shared" si="12"/>
        <v>0</v>
      </c>
      <c r="AE74" s="13"/>
      <c r="AF74" s="10">
        <f t="shared" si="13"/>
        <v>0</v>
      </c>
      <c r="AG74" s="13"/>
      <c r="AH74" s="10">
        <f t="shared" si="14"/>
        <v>0</v>
      </c>
      <c r="AI74" s="13"/>
      <c r="AJ74" s="48"/>
      <c r="AL74" s="33"/>
      <c r="AM74" s="42"/>
      <c r="AO74" s="38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</row>
    <row r="75" spans="2:64" x14ac:dyDescent="0.2">
      <c r="B75" s="26">
        <f t="shared" si="15"/>
        <v>46</v>
      </c>
      <c r="D75" s="1" t="s">
        <v>130</v>
      </c>
      <c r="F75" s="36">
        <f>SUM(F62:F74)</f>
        <v>11514244.271743789</v>
      </c>
      <c r="H75" s="36">
        <f>SUM(H62:H74)</f>
        <v>0</v>
      </c>
      <c r="L75" s="36">
        <f>SUM(L62:L74)</f>
        <v>11514244.271743789</v>
      </c>
      <c r="P75" s="15">
        <f>SUM(P62:P74)</f>
        <v>1877861.4767380988</v>
      </c>
      <c r="Q75" s="58"/>
      <c r="R75" s="15">
        <f>SUM(R62:R74)</f>
        <v>359168.34980993345</v>
      </c>
      <c r="S75" s="48"/>
      <c r="T75" s="15">
        <f>SUM(T62:T74)</f>
        <v>1903407.6659244965</v>
      </c>
      <c r="U75" s="48"/>
      <c r="V75" s="15">
        <f>SUM(V62:V74)</f>
        <v>0</v>
      </c>
      <c r="W75" s="48"/>
      <c r="X75" s="15">
        <f>SUM(X62:X74)</f>
        <v>2562756.4998644809</v>
      </c>
      <c r="Y75" s="48"/>
      <c r="Z75" s="15">
        <f>SUM(Z62:Z74)</f>
        <v>3496978.1869334034</v>
      </c>
      <c r="AA75" s="48"/>
      <c r="AB75" s="15">
        <f>SUM(AB62:AB74)</f>
        <v>1029780.7535093786</v>
      </c>
      <c r="AC75" s="48"/>
      <c r="AD75" s="15">
        <f>SUM(AD62:AD74)</f>
        <v>284291.33896399941</v>
      </c>
      <c r="AE75" s="48"/>
      <c r="AF75" s="15">
        <f>SUM(AF62:AF74)</f>
        <v>0</v>
      </c>
      <c r="AG75" s="48"/>
      <c r="AH75" s="15">
        <f>SUM(AH62:AH74)</f>
        <v>0</v>
      </c>
      <c r="AI75" s="48"/>
      <c r="AJ75" s="48"/>
      <c r="AK75" s="5"/>
      <c r="AL75" s="33"/>
      <c r="AM75" s="4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5"/>
      <c r="AL76" s="33"/>
      <c r="AM76" s="42"/>
    </row>
    <row r="77" spans="2:64" x14ac:dyDescent="0.2">
      <c r="B77" s="26">
        <f>B75+1</f>
        <v>47</v>
      </c>
      <c r="D77" s="1" t="s">
        <v>118</v>
      </c>
      <c r="F77" s="35">
        <v>339631.78055670322</v>
      </c>
      <c r="H77" s="35"/>
      <c r="K77" s="29">
        <v>0</v>
      </c>
      <c r="L77" s="35">
        <f t="shared" ref="L77" si="17">F77-H77</f>
        <v>339631.78055670322</v>
      </c>
      <c r="O77" s="29">
        <v>0</v>
      </c>
      <c r="P77" s="10">
        <f t="shared" ref="P77:R77" si="18">P33+P55</f>
        <v>45104.563335062921</v>
      </c>
      <c r="R77" s="10">
        <f t="shared" si="18"/>
        <v>8626.9044775828152</v>
      </c>
      <c r="S77" s="10"/>
      <c r="T77" s="10">
        <f t="shared" ref="T77" si="19">T33+T55</f>
        <v>45756.106625349355</v>
      </c>
      <c r="U77" s="10"/>
      <c r="V77" s="10">
        <f t="shared" ref="V77" si="20">V33+V55</f>
        <v>14147.005606596334</v>
      </c>
      <c r="W77" s="13"/>
      <c r="X77" s="10">
        <f t="shared" ref="X77" si="21">X33+X55</f>
        <v>60411.578033000362</v>
      </c>
      <c r="Y77" s="13"/>
      <c r="Z77" s="10">
        <f t="shared" ref="Z77" si="22">Z33+Z55</f>
        <v>83401.654092778408</v>
      </c>
      <c r="AA77" s="10"/>
      <c r="AB77" s="10">
        <f t="shared" ref="AB77" si="23">AB33+AB55</f>
        <v>29977.671345171999</v>
      </c>
      <c r="AC77" s="13"/>
      <c r="AD77" s="10">
        <f t="shared" ref="AD77" si="24">AD33+AD55</f>
        <v>7351.915714113502</v>
      </c>
      <c r="AE77" s="13"/>
      <c r="AF77" s="10">
        <f t="shared" ref="AF77" si="25">AF33+AF55</f>
        <v>44854.381327047529</v>
      </c>
      <c r="AG77" s="13"/>
      <c r="AH77" s="10">
        <f t="shared" ref="AH77" si="26">AH33+AH55</f>
        <v>0</v>
      </c>
      <c r="AI77" s="13"/>
      <c r="AJ77" s="48"/>
      <c r="AL77" s="33"/>
      <c r="AM77" s="42"/>
    </row>
    <row r="78" spans="2:64" x14ac:dyDescent="0.2">
      <c r="AJ78" s="5"/>
      <c r="AL78" s="33"/>
      <c r="AM78" s="42"/>
    </row>
    <row r="79" spans="2:64" x14ac:dyDescent="0.2">
      <c r="B79" s="26">
        <f>B77+1</f>
        <v>48</v>
      </c>
      <c r="D79" s="1" t="s">
        <v>131</v>
      </c>
      <c r="F79" s="36">
        <f>F75+F77</f>
        <v>11853876.052300492</v>
      </c>
      <c r="H79" s="36">
        <f>H75+H77</f>
        <v>0</v>
      </c>
      <c r="L79" s="36">
        <f>L75+L77</f>
        <v>11853876.052300492</v>
      </c>
      <c r="P79" s="45">
        <f>P75+P77</f>
        <v>1922966.0400731617</v>
      </c>
      <c r="Q79" s="16"/>
      <c r="R79" s="45">
        <f>R75+R77</f>
        <v>367795.25428751629</v>
      </c>
      <c r="S79" s="5"/>
      <c r="T79" s="45">
        <f>T75+T77</f>
        <v>1949163.7725498457</v>
      </c>
      <c r="U79" s="5"/>
      <c r="V79" s="45">
        <f>V75+V77</f>
        <v>14147.005606596334</v>
      </c>
      <c r="W79" s="5"/>
      <c r="X79" s="45">
        <f>X75+X77</f>
        <v>2623168.0778974812</v>
      </c>
      <c r="Y79" s="5"/>
      <c r="Z79" s="45">
        <f>Z75+Z77</f>
        <v>3580379.8410261818</v>
      </c>
      <c r="AA79" s="5"/>
      <c r="AB79" s="45">
        <f>AB75+AB77</f>
        <v>1059758.4248545507</v>
      </c>
      <c r="AC79" s="5"/>
      <c r="AD79" s="45">
        <f>AD75+AD77</f>
        <v>291643.25467811292</v>
      </c>
      <c r="AE79" s="5"/>
      <c r="AF79" s="45">
        <f>AF75+AF77</f>
        <v>44854.381327047529</v>
      </c>
      <c r="AG79" s="5"/>
      <c r="AH79" s="45">
        <f>AH75+AH77</f>
        <v>0</v>
      </c>
      <c r="AI79" s="5"/>
      <c r="AJ79" s="5"/>
      <c r="AL79" s="33"/>
      <c r="AM79" s="42"/>
    </row>
    <row r="80" spans="2:64" x14ac:dyDescent="0.2">
      <c r="D80" s="8"/>
      <c r="E80" s="8"/>
      <c r="F80" s="11"/>
      <c r="H80" s="11"/>
      <c r="L80" s="11"/>
      <c r="AL80" s="33"/>
      <c r="AM80" s="42"/>
    </row>
    <row r="81" spans="2:39" x14ac:dyDescent="0.2">
      <c r="E81" s="26"/>
      <c r="F81" s="19"/>
      <c r="G81" s="19"/>
      <c r="H81" s="19"/>
      <c r="I81" s="19"/>
      <c r="J81" s="19"/>
      <c r="K81" s="29"/>
      <c r="L81" s="19"/>
      <c r="M81" s="19"/>
      <c r="AL81" s="33"/>
      <c r="AM81" s="42"/>
    </row>
    <row r="82" spans="2:39" x14ac:dyDescent="0.2">
      <c r="D82" s="8" t="s">
        <v>132</v>
      </c>
      <c r="E82" s="26"/>
      <c r="F82" s="19"/>
      <c r="G82" s="19"/>
      <c r="H82" s="19"/>
      <c r="I82" s="19"/>
      <c r="J82" s="19"/>
      <c r="K82" s="29"/>
      <c r="L82" s="19"/>
      <c r="M82" s="19"/>
      <c r="AL82" s="33"/>
      <c r="AM82" s="42"/>
    </row>
    <row r="83" spans="2:39" x14ac:dyDescent="0.2">
      <c r="N83" s="1"/>
      <c r="AL83" s="33"/>
      <c r="AM83" s="42"/>
    </row>
    <row r="84" spans="2:39" x14ac:dyDescent="0.2">
      <c r="B84" s="26">
        <f>B79+1</f>
        <v>49</v>
      </c>
      <c r="D84" s="1" t="s">
        <v>133</v>
      </c>
      <c r="F84" s="35">
        <v>84076.885985193789</v>
      </c>
      <c r="H84" s="35"/>
      <c r="K84" s="29">
        <v>0</v>
      </c>
      <c r="L84" s="35">
        <f t="shared" ref="L84:L88" si="27">F84-H84</f>
        <v>84076.885985193789</v>
      </c>
      <c r="N84" s="26" t="s">
        <v>313</v>
      </c>
      <c r="O84" s="29">
        <v>38</v>
      </c>
      <c r="P84" s="10">
        <v>13701.831418024027</v>
      </c>
      <c r="R84" s="10">
        <v>2620.6747626209221</v>
      </c>
      <c r="S84" s="10"/>
      <c r="T84" s="10">
        <v>13899.756764484689</v>
      </c>
      <c r="U84" s="10"/>
      <c r="V84" s="10">
        <v>0</v>
      </c>
      <c r="W84" s="13"/>
      <c r="X84" s="10">
        <v>18717.100864597876</v>
      </c>
      <c r="Y84" s="13"/>
      <c r="Z84" s="10">
        <v>25540.192152314237</v>
      </c>
      <c r="AA84" s="10"/>
      <c r="AB84" s="10">
        <v>7521.0072563959484</v>
      </c>
      <c r="AC84" s="13"/>
      <c r="AD84" s="10">
        <v>2076.3227667560855</v>
      </c>
      <c r="AE84" s="13"/>
      <c r="AF84" s="10">
        <v>0</v>
      </c>
      <c r="AG84" s="13"/>
      <c r="AH84" s="10">
        <v>0</v>
      </c>
      <c r="AI84" s="13"/>
      <c r="AJ84" s="23"/>
      <c r="AL84" s="33"/>
      <c r="AM84" s="42"/>
    </row>
    <row r="85" spans="2:39" x14ac:dyDescent="0.2">
      <c r="B85" s="26">
        <f>B84+1</f>
        <v>50</v>
      </c>
      <c r="D85" s="1" t="s">
        <v>135</v>
      </c>
      <c r="F85" s="35">
        <v>-3989.230434967275</v>
      </c>
      <c r="H85" s="35"/>
      <c r="K85" s="29">
        <v>0</v>
      </c>
      <c r="L85" s="35">
        <f t="shared" si="27"/>
        <v>-3989.230434967275</v>
      </c>
      <c r="N85" s="26" t="s">
        <v>313</v>
      </c>
      <c r="O85" s="29">
        <v>38</v>
      </c>
      <c r="P85" s="10">
        <v>-650.11640556238035</v>
      </c>
      <c r="R85" s="10">
        <v>-124.34422850816676</v>
      </c>
      <c r="S85" s="10"/>
      <c r="T85" s="10">
        <v>-659.50745051724903</v>
      </c>
      <c r="U85" s="10"/>
      <c r="V85" s="10">
        <v>0</v>
      </c>
      <c r="W85" s="13"/>
      <c r="X85" s="10">
        <v>-888.07794851673282</v>
      </c>
      <c r="Y85" s="13"/>
      <c r="Z85" s="10">
        <v>-1211.8159545878841</v>
      </c>
      <c r="AA85" s="10"/>
      <c r="AB85" s="10">
        <v>-356.85231080166398</v>
      </c>
      <c r="AC85" s="13"/>
      <c r="AD85" s="10">
        <v>-98.516136473197719</v>
      </c>
      <c r="AE85" s="13"/>
      <c r="AF85" s="10">
        <v>0</v>
      </c>
      <c r="AG85" s="13"/>
      <c r="AH85" s="10">
        <v>0</v>
      </c>
      <c r="AI85" s="13"/>
      <c r="AJ85" s="23"/>
      <c r="AL85" s="33"/>
      <c r="AM85" s="42"/>
    </row>
    <row r="86" spans="2:39" x14ac:dyDescent="0.2">
      <c r="B86" s="26">
        <f t="shared" ref="B86:B89" si="28">B85+1</f>
        <v>51</v>
      </c>
      <c r="D86" s="1" t="s">
        <v>136</v>
      </c>
      <c r="F86" s="35">
        <v>-47296.412746348738</v>
      </c>
      <c r="H86" s="35"/>
      <c r="K86" s="29">
        <v>0</v>
      </c>
      <c r="L86" s="35">
        <f t="shared" si="27"/>
        <v>-47296.412746348738</v>
      </c>
      <c r="N86" s="26" t="s">
        <v>313</v>
      </c>
      <c r="O86" s="29">
        <v>38</v>
      </c>
      <c r="P86" s="10">
        <v>-7707.7958648691683</v>
      </c>
      <c r="R86" s="10">
        <v>-1474.2281876220577</v>
      </c>
      <c r="S86" s="10"/>
      <c r="T86" s="10">
        <v>-7819.1363215175752</v>
      </c>
      <c r="U86" s="10"/>
      <c r="V86" s="10">
        <v>0</v>
      </c>
      <c r="W86" s="13"/>
      <c r="X86" s="10">
        <v>-10529.073686945991</v>
      </c>
      <c r="Y86" s="13"/>
      <c r="Z86" s="10">
        <v>-14367.319335181333</v>
      </c>
      <c r="AA86" s="10"/>
      <c r="AB86" s="10">
        <v>-4230.849647897634</v>
      </c>
      <c r="AC86" s="13"/>
      <c r="AD86" s="10">
        <v>-1168.0097023149788</v>
      </c>
      <c r="AE86" s="13"/>
      <c r="AF86" s="10">
        <v>0</v>
      </c>
      <c r="AG86" s="13"/>
      <c r="AH86" s="10">
        <v>0</v>
      </c>
      <c r="AI86" s="13"/>
      <c r="AJ86" s="23"/>
      <c r="AL86" s="33"/>
      <c r="AM86" s="42"/>
    </row>
    <row r="87" spans="2:39" x14ac:dyDescent="0.2">
      <c r="B87" s="26">
        <f t="shared" si="28"/>
        <v>52</v>
      </c>
      <c r="D87" s="1" t="s">
        <v>137</v>
      </c>
      <c r="F87" s="35">
        <v>0</v>
      </c>
      <c r="H87" s="35"/>
      <c r="K87" s="29">
        <v>0</v>
      </c>
      <c r="L87" s="35">
        <f t="shared" si="27"/>
        <v>0</v>
      </c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W87" s="13"/>
      <c r="X87" s="10">
        <v>0</v>
      </c>
      <c r="Y87" s="13"/>
      <c r="Z87" s="10">
        <v>0</v>
      </c>
      <c r="AA87" s="10"/>
      <c r="AB87" s="10">
        <v>0</v>
      </c>
      <c r="AC87" s="13"/>
      <c r="AD87" s="10">
        <v>0</v>
      </c>
      <c r="AE87" s="13"/>
      <c r="AF87" s="10">
        <v>0</v>
      </c>
      <c r="AG87" s="13"/>
      <c r="AH87" s="10">
        <v>0</v>
      </c>
      <c r="AI87" s="13"/>
      <c r="AJ87" s="23"/>
      <c r="AL87" s="33"/>
      <c r="AM87" s="42"/>
    </row>
    <row r="88" spans="2:39" x14ac:dyDescent="0.2">
      <c r="B88" s="26">
        <f t="shared" si="28"/>
        <v>53</v>
      </c>
      <c r="D88" s="1" t="s">
        <v>138</v>
      </c>
      <c r="F88" s="35">
        <v>-102473.00891693014</v>
      </c>
      <c r="H88" s="35"/>
      <c r="K88" s="29">
        <v>0</v>
      </c>
      <c r="L88" s="35">
        <f t="shared" si="27"/>
        <v>-102473.00891693014</v>
      </c>
      <c r="N88" s="26" t="s">
        <v>313</v>
      </c>
      <c r="O88" s="29">
        <v>38</v>
      </c>
      <c r="P88" s="10">
        <v>-16699.808474408892</v>
      </c>
      <c r="R88" s="10">
        <v>-3194.0815263510085</v>
      </c>
      <c r="S88" s="10"/>
      <c r="T88" s="10">
        <v>-16941.040122739942</v>
      </c>
      <c r="U88" s="10"/>
      <c r="V88" s="10">
        <v>0</v>
      </c>
      <c r="W88" s="13"/>
      <c r="X88" s="10">
        <v>-22812.424857585527</v>
      </c>
      <c r="Y88" s="13"/>
      <c r="Z88" s="10">
        <v>-31128.416656928752</v>
      </c>
      <c r="AA88" s="10"/>
      <c r="AB88" s="10">
        <v>-9166.6126143715774</v>
      </c>
      <c r="AC88" s="13"/>
      <c r="AD88" s="10">
        <v>-2530.6246645444312</v>
      </c>
      <c r="AE88" s="13"/>
      <c r="AF88" s="10">
        <v>0</v>
      </c>
      <c r="AG88" s="13"/>
      <c r="AH88" s="10">
        <v>0</v>
      </c>
      <c r="AI88" s="13"/>
      <c r="AJ88" s="23"/>
      <c r="AL88" s="33"/>
      <c r="AM88" s="42"/>
    </row>
    <row r="89" spans="2:39" x14ac:dyDescent="0.2">
      <c r="B89" s="26">
        <f t="shared" si="28"/>
        <v>54</v>
      </c>
      <c r="D89" s="1" t="s">
        <v>139</v>
      </c>
      <c r="F89" s="36">
        <f>SUM(F81:F88)</f>
        <v>-69681.766113052363</v>
      </c>
      <c r="H89" s="36">
        <f>SUM(H81:H88)</f>
        <v>0</v>
      </c>
      <c r="L89" s="36">
        <f>SUM(L81:L88)</f>
        <v>-69681.766113052363</v>
      </c>
      <c r="P89" s="15">
        <f>SUM(P81:P88)</f>
        <v>-11355.889326816414</v>
      </c>
      <c r="Q89" s="48"/>
      <c r="R89" s="15">
        <f>SUM(R81:R88)</f>
        <v>-2171.979179860311</v>
      </c>
      <c r="S89" s="48"/>
      <c r="T89" s="15">
        <f>SUM(T81:T88)</f>
        <v>-11519.927130290076</v>
      </c>
      <c r="U89" s="48"/>
      <c r="V89" s="15">
        <f>SUM(V81:V88)</f>
        <v>0</v>
      </c>
      <c r="W89" s="48"/>
      <c r="X89" s="15">
        <f>SUM(X81:X88)</f>
        <v>-15512.475628450375</v>
      </c>
      <c r="Y89" s="48"/>
      <c r="Z89" s="15">
        <f>SUM(Z81:Z88)</f>
        <v>-21167.35979438373</v>
      </c>
      <c r="AA89" s="48"/>
      <c r="AB89" s="15">
        <f>SUM(AB81:AB88)</f>
        <v>-6233.3073166749273</v>
      </c>
      <c r="AC89" s="48"/>
      <c r="AD89" s="15">
        <f>SUM(AD81:AD88)</f>
        <v>-1720.8277365765223</v>
      </c>
      <c r="AE89" s="48"/>
      <c r="AF89" s="15">
        <f>SUM(AF81:AF88)</f>
        <v>0</v>
      </c>
      <c r="AG89" s="48"/>
      <c r="AH89" s="15">
        <f>SUM(AH81:AH88)</f>
        <v>0</v>
      </c>
      <c r="AI89" s="48"/>
      <c r="AJ89" s="48"/>
      <c r="AL89" s="33"/>
      <c r="AM89" s="42"/>
    </row>
    <row r="90" spans="2:39" x14ac:dyDescent="0.2">
      <c r="AL90" s="33"/>
      <c r="AM90" s="42"/>
    </row>
    <row r="91" spans="2:39" x14ac:dyDescent="0.2">
      <c r="AL91" s="33"/>
      <c r="AM91" s="42"/>
    </row>
    <row r="92" spans="2:39" x14ac:dyDescent="0.2">
      <c r="B92" s="26">
        <f>B89+1</f>
        <v>55</v>
      </c>
      <c r="D92" s="1" t="s">
        <v>140</v>
      </c>
      <c r="F92" s="36">
        <f>F79+F89</f>
        <v>11784194.28618744</v>
      </c>
      <c r="H92" s="36">
        <f>H79+H89</f>
        <v>0</v>
      </c>
      <c r="L92" s="36">
        <f>L79+L89</f>
        <v>11784194.28618744</v>
      </c>
      <c r="P92" s="59">
        <f>P79+P89</f>
        <v>1911610.1507463453</v>
      </c>
      <c r="Q92" s="16"/>
      <c r="R92" s="45">
        <f>R79+R89</f>
        <v>365623.27510765597</v>
      </c>
      <c r="S92" s="5"/>
      <c r="T92" s="45">
        <f>T79+T89</f>
        <v>1937643.8454195557</v>
      </c>
      <c r="U92" s="5"/>
      <c r="V92" s="45">
        <f>V79+V89</f>
        <v>14147.005606596334</v>
      </c>
      <c r="W92" s="5"/>
      <c r="X92" s="45">
        <f>X79+X89</f>
        <v>2607655.6022690306</v>
      </c>
      <c r="Y92" s="5"/>
      <c r="Z92" s="45">
        <f>Z79+Z89</f>
        <v>3559212.481231798</v>
      </c>
      <c r="AA92" s="5"/>
      <c r="AB92" s="45">
        <f>AB79+AB89</f>
        <v>1053525.1175378759</v>
      </c>
      <c r="AC92" s="5"/>
      <c r="AD92" s="45">
        <f>AD79+AD89</f>
        <v>289922.42694153643</v>
      </c>
      <c r="AE92" s="5"/>
      <c r="AF92" s="45">
        <f>AF79+AF89</f>
        <v>44854.381327047529</v>
      </c>
      <c r="AG92" s="5"/>
      <c r="AH92" s="45">
        <f>AH79+AH89</f>
        <v>0</v>
      </c>
      <c r="AI92" s="5"/>
      <c r="AJ92" s="5"/>
      <c r="AL92" s="33"/>
      <c r="AM92" s="42"/>
    </row>
    <row r="93" spans="2:39" x14ac:dyDescent="0.2">
      <c r="AL93" s="33"/>
      <c r="AM93" s="42"/>
    </row>
    <row r="94" spans="2:39" x14ac:dyDescent="0.2">
      <c r="AL94" s="33"/>
      <c r="AM94" s="42"/>
    </row>
    <row r="95" spans="2:39" x14ac:dyDescent="0.2">
      <c r="B95" s="26">
        <f>B92+1</f>
        <v>56</v>
      </c>
      <c r="D95" s="1" t="s">
        <v>141</v>
      </c>
      <c r="F95" s="118">
        <v>6.0821321807016528E-2</v>
      </c>
      <c r="G95" s="119"/>
      <c r="H95" s="118">
        <v>6.0821321807016528E-2</v>
      </c>
      <c r="I95" s="119"/>
      <c r="J95" s="119"/>
      <c r="K95" s="120"/>
      <c r="L95" s="118">
        <v>6.0821321807016528E-2</v>
      </c>
      <c r="M95" s="119"/>
      <c r="N95" s="129"/>
      <c r="O95" s="120"/>
      <c r="P95" s="122">
        <f>$F$95</f>
        <v>6.0821321807016528E-2</v>
      </c>
      <c r="Q95" s="122"/>
      <c r="R95" s="122">
        <f>$F$95</f>
        <v>6.0821321807016528E-2</v>
      </c>
      <c r="S95" s="122"/>
      <c r="T95" s="122">
        <f>$F$95</f>
        <v>6.0821321807016528E-2</v>
      </c>
      <c r="U95" s="122"/>
      <c r="V95" s="122">
        <f>$F$95</f>
        <v>6.0821321807016528E-2</v>
      </c>
      <c r="W95" s="122"/>
      <c r="X95" s="122">
        <f>$F$95</f>
        <v>6.0821321807016528E-2</v>
      </c>
      <c r="Y95" s="122"/>
      <c r="Z95" s="122">
        <f>$F$95</f>
        <v>6.0821321807016528E-2</v>
      </c>
      <c r="AA95" s="122"/>
      <c r="AB95" s="122">
        <f>$F$95</f>
        <v>6.0821321807016528E-2</v>
      </c>
      <c r="AC95" s="122"/>
      <c r="AD95" s="122">
        <f>$F$95</f>
        <v>6.0821321807016528E-2</v>
      </c>
      <c r="AE95" s="122"/>
      <c r="AF95" s="122">
        <f>$F$95</f>
        <v>6.0821321807016528E-2</v>
      </c>
      <c r="AG95" s="122"/>
      <c r="AH95" s="122">
        <f>$F$95</f>
        <v>6.0821321807016528E-2</v>
      </c>
      <c r="AJ95" s="142"/>
      <c r="AL95" s="33"/>
      <c r="AM95" s="42"/>
    </row>
    <row r="96" spans="2:39" x14ac:dyDescent="0.2">
      <c r="AL96" s="33"/>
      <c r="AM96" s="42"/>
    </row>
    <row r="97" spans="2:60" x14ac:dyDescent="0.2">
      <c r="B97" s="26">
        <f>B95+1</f>
        <v>57</v>
      </c>
      <c r="D97" s="1" t="s">
        <v>142</v>
      </c>
      <c r="F97" s="36">
        <f>F92*F95</f>
        <v>716730.27291661175</v>
      </c>
      <c r="H97" s="36">
        <f>H92*H95</f>
        <v>0</v>
      </c>
      <c r="L97" s="36">
        <f>L92*L95</f>
        <v>716730.27291661175</v>
      </c>
      <c r="N97" s="60"/>
      <c r="P97" s="45">
        <f>P92*P95</f>
        <v>116266.65614810285</v>
      </c>
      <c r="R97" s="45">
        <f>R92*R95</f>
        <v>22237.69087545808</v>
      </c>
      <c r="S97" s="10"/>
      <c r="T97" s="45">
        <f>T92*T95</f>
        <v>117850.05986964778</v>
      </c>
      <c r="U97" s="10"/>
      <c r="V97" s="45">
        <f>V92*V95</f>
        <v>860.43958060446266</v>
      </c>
      <c r="W97" s="13"/>
      <c r="X97" s="45">
        <f>X92*X95</f>
        <v>158601.06054747422</v>
      </c>
      <c r="Y97" s="13"/>
      <c r="Z97" s="45">
        <f>Z92*Z95</f>
        <v>216476.00770054894</v>
      </c>
      <c r="AA97" s="10"/>
      <c r="AB97" s="45">
        <f>AB92*AB95</f>
        <v>64076.790205546058</v>
      </c>
      <c r="AC97" s="13"/>
      <c r="AD97" s="45">
        <f>AD92*AD95</f>
        <v>17633.465228082427</v>
      </c>
      <c r="AE97" s="13"/>
      <c r="AF97" s="45">
        <f>AF92*AF95</f>
        <v>2728.1027611469908</v>
      </c>
      <c r="AG97" s="13"/>
      <c r="AH97" s="45">
        <f>AH92*AH95</f>
        <v>0</v>
      </c>
      <c r="AI97" s="13"/>
      <c r="AJ97" s="5"/>
      <c r="AL97" s="33"/>
      <c r="AM97" s="42"/>
    </row>
    <row r="98" spans="2:60" x14ac:dyDescent="0.2">
      <c r="F98" s="35"/>
      <c r="H98" s="35"/>
      <c r="L98" s="35"/>
      <c r="AL98" s="33"/>
      <c r="AM98" s="42"/>
    </row>
    <row r="99" spans="2:60" x14ac:dyDescent="0.2">
      <c r="F99" s="35"/>
      <c r="H99" s="35"/>
      <c r="L99" s="35"/>
      <c r="AL99" s="33"/>
      <c r="AM99" s="42"/>
    </row>
    <row r="100" spans="2:60" x14ac:dyDescent="0.2">
      <c r="D100" s="8" t="s">
        <v>21</v>
      </c>
      <c r="AL100" s="33"/>
      <c r="AM100" s="42"/>
    </row>
    <row r="101" spans="2:60" x14ac:dyDescent="0.2">
      <c r="AL101" s="33"/>
      <c r="AM101" s="42"/>
    </row>
    <row r="102" spans="2:60" x14ac:dyDescent="0.2">
      <c r="B102" s="26">
        <f>B97+1</f>
        <v>58</v>
      </c>
      <c r="D102" s="1" t="s">
        <v>143</v>
      </c>
      <c r="F102" s="35">
        <v>565624.78092949442</v>
      </c>
      <c r="H102" s="35"/>
      <c r="J102" s="19"/>
      <c r="K102" s="29">
        <v>0</v>
      </c>
      <c r="L102" s="35">
        <f t="shared" ref="L102:L103" si="29">F102-H102</f>
        <v>565624.78092949442</v>
      </c>
      <c r="N102" s="26" t="s">
        <v>314</v>
      </c>
      <c r="O102" s="29">
        <v>23</v>
      </c>
      <c r="P102" s="10">
        <v>65950.711314555854</v>
      </c>
      <c r="R102" s="10">
        <v>12614.033806575584</v>
      </c>
      <c r="S102" s="10"/>
      <c r="T102" s="10">
        <v>66903.380851059526</v>
      </c>
      <c r="U102" s="10"/>
      <c r="V102" s="10">
        <v>0</v>
      </c>
      <c r="W102" s="13"/>
      <c r="X102" s="10">
        <v>87870.752514497537</v>
      </c>
      <c r="Y102" s="13"/>
      <c r="Z102" s="10">
        <v>167835.0176424954</v>
      </c>
      <c r="AA102" s="10"/>
      <c r="AB102" s="10">
        <v>150968.24809454844</v>
      </c>
      <c r="AC102" s="13"/>
      <c r="AD102" s="10">
        <v>13482.636705762123</v>
      </c>
      <c r="AE102" s="13"/>
      <c r="AF102" s="10">
        <v>0</v>
      </c>
      <c r="AG102" s="13"/>
      <c r="AH102" s="10">
        <v>0</v>
      </c>
      <c r="AI102" s="13"/>
      <c r="AJ102" s="23"/>
      <c r="AL102" s="33"/>
      <c r="AM102" s="42"/>
    </row>
    <row r="103" spans="2:60" x14ac:dyDescent="0.2">
      <c r="B103" s="26">
        <f>B102+1</f>
        <v>59</v>
      </c>
      <c r="D103" s="1" t="s">
        <v>118</v>
      </c>
      <c r="F103" s="51">
        <v>47226.529641032546</v>
      </c>
      <c r="H103" s="51"/>
      <c r="K103" s="29">
        <v>0</v>
      </c>
      <c r="L103" s="51">
        <f t="shared" si="29"/>
        <v>47226.529641032546</v>
      </c>
      <c r="N103" s="26" t="s">
        <v>312</v>
      </c>
      <c r="O103" s="29">
        <v>26</v>
      </c>
      <c r="P103" s="10">
        <v>6271.8865525411065</v>
      </c>
      <c r="R103" s="10">
        <v>1199.5896242486667</v>
      </c>
      <c r="S103" s="10"/>
      <c r="T103" s="10">
        <v>6362.4850485378329</v>
      </c>
      <c r="U103" s="10"/>
      <c r="V103" s="10">
        <v>1967.1715600838195</v>
      </c>
      <c r="W103" s="13"/>
      <c r="X103" s="10">
        <v>8400.3598719782203</v>
      </c>
      <c r="Y103" s="13"/>
      <c r="Z103" s="10">
        <v>11597.179400194986</v>
      </c>
      <c r="AA103" s="10"/>
      <c r="AB103" s="10">
        <v>4168.4596831053395</v>
      </c>
      <c r="AC103" s="13"/>
      <c r="AD103" s="10">
        <v>1022.2996941624152</v>
      </c>
      <c r="AE103" s="13"/>
      <c r="AF103" s="10">
        <v>6237.0982061801597</v>
      </c>
      <c r="AG103" s="13"/>
      <c r="AH103" s="10">
        <v>0</v>
      </c>
      <c r="AI103" s="13"/>
      <c r="AJ103" s="23"/>
      <c r="AL103" s="33"/>
      <c r="AM103" s="42"/>
    </row>
    <row r="104" spans="2:60" x14ac:dyDescent="0.2">
      <c r="B104" s="26">
        <f>B103+1</f>
        <v>60</v>
      </c>
      <c r="D104" s="1" t="s">
        <v>145</v>
      </c>
      <c r="F104" s="36">
        <f>F102+F103</f>
        <v>612851.31057052698</v>
      </c>
      <c r="H104" s="36">
        <f>H102+H103</f>
        <v>0</v>
      </c>
      <c r="L104" s="36">
        <f>L102+L103</f>
        <v>612851.31057052698</v>
      </c>
      <c r="P104" s="45">
        <f>P102+P103</f>
        <v>72222.597867096963</v>
      </c>
      <c r="R104" s="45">
        <f>R102+R103</f>
        <v>13813.623430824251</v>
      </c>
      <c r="T104" s="45">
        <f>T102+T103</f>
        <v>73265.865899597353</v>
      </c>
      <c r="V104" s="45">
        <f>V102+V103</f>
        <v>1967.1715600838195</v>
      </c>
      <c r="X104" s="45">
        <f>X102+X103</f>
        <v>96271.112386475754</v>
      </c>
      <c r="Z104" s="45">
        <f>Z102+Z103</f>
        <v>179432.19704269039</v>
      </c>
      <c r="AB104" s="45">
        <f>AB102+AB103</f>
        <v>155136.70777765379</v>
      </c>
      <c r="AD104" s="45">
        <f>AD102+AD103</f>
        <v>14504.936399924538</v>
      </c>
      <c r="AF104" s="45">
        <f>AF102+AF103</f>
        <v>6237.0982061801597</v>
      </c>
      <c r="AH104" s="45">
        <f>AH102+AH103</f>
        <v>0</v>
      </c>
      <c r="AJ104" s="5"/>
      <c r="AL104" s="33"/>
      <c r="AM104" s="42"/>
    </row>
    <row r="105" spans="2:60" x14ac:dyDescent="0.2">
      <c r="AL105" s="33"/>
      <c r="AM105" s="42"/>
    </row>
    <row r="106" spans="2:60" x14ac:dyDescent="0.2">
      <c r="D106" s="8" t="s">
        <v>146</v>
      </c>
      <c r="F106" s="35"/>
      <c r="H106" s="35"/>
      <c r="L106" s="35"/>
      <c r="AL106" s="33"/>
      <c r="AM106" s="42"/>
    </row>
    <row r="107" spans="2:60" x14ac:dyDescent="0.2">
      <c r="F107" s="35"/>
      <c r="H107" s="35"/>
      <c r="L107" s="35"/>
      <c r="AL107" s="33"/>
      <c r="AM107" s="42"/>
    </row>
    <row r="108" spans="2:60" x14ac:dyDescent="0.2">
      <c r="B108" s="26">
        <f>B104+1</f>
        <v>61</v>
      </c>
      <c r="D108" s="1" t="s">
        <v>147</v>
      </c>
      <c r="F108" s="35">
        <v>92491.927807701548</v>
      </c>
      <c r="H108" s="35"/>
      <c r="K108" s="29">
        <v>0</v>
      </c>
      <c r="L108" s="35">
        <f t="shared" ref="L108:L109" si="30">F108-H108</f>
        <v>92491.927807701548</v>
      </c>
      <c r="N108" s="26" t="s">
        <v>315</v>
      </c>
      <c r="O108" s="29">
        <v>47</v>
      </c>
      <c r="P108" s="10">
        <v>15003.869060996582</v>
      </c>
      <c r="R108" s="10">
        <v>2869.7084200071899</v>
      </c>
      <c r="S108" s="10"/>
      <c r="T108" s="10">
        <v>15208.202641197706</v>
      </c>
      <c r="U108" s="10"/>
      <c r="V108" s="10">
        <v>111.03719011100863</v>
      </c>
      <c r="W108" s="13"/>
      <c r="X108" s="10">
        <v>20466.999088356621</v>
      </c>
      <c r="Y108" s="13"/>
      <c r="Z108" s="10">
        <v>27935.590323067208</v>
      </c>
      <c r="AA108" s="10"/>
      <c r="AB108" s="10">
        <v>8268.9207890206326</v>
      </c>
      <c r="AC108" s="13"/>
      <c r="AD108" s="10">
        <v>2275.5466798388866</v>
      </c>
      <c r="AE108" s="13"/>
      <c r="AF108" s="10">
        <v>352.05361510571487</v>
      </c>
      <c r="AG108" s="13"/>
      <c r="AH108" s="10">
        <v>0</v>
      </c>
      <c r="AI108" s="13"/>
      <c r="AJ108" s="48"/>
      <c r="AL108" s="33"/>
      <c r="AM108" s="42"/>
    </row>
    <row r="109" spans="2:60" x14ac:dyDescent="0.2">
      <c r="B109" s="26">
        <f>B108+1</f>
        <v>62</v>
      </c>
      <c r="D109" s="1" t="s">
        <v>149</v>
      </c>
      <c r="F109" s="35">
        <v>95278.782195306019</v>
      </c>
      <c r="H109" s="35"/>
      <c r="K109" s="29">
        <v>0</v>
      </c>
      <c r="L109" s="35">
        <f t="shared" si="30"/>
        <v>95278.782195306019</v>
      </c>
      <c r="N109" s="26" t="s">
        <v>316</v>
      </c>
      <c r="O109" s="29">
        <v>44</v>
      </c>
      <c r="P109" s="10">
        <v>19694.934093863736</v>
      </c>
      <c r="R109" s="10">
        <v>3766.9429112502116</v>
      </c>
      <c r="S109" s="10"/>
      <c r="T109" s="10">
        <v>21290.651503878958</v>
      </c>
      <c r="U109" s="10"/>
      <c r="V109" s="10">
        <v>0</v>
      </c>
      <c r="W109" s="13"/>
      <c r="X109" s="10">
        <v>32109.185356070342</v>
      </c>
      <c r="Y109" s="13"/>
      <c r="Z109" s="10">
        <v>18417.068330242775</v>
      </c>
      <c r="AA109" s="10"/>
      <c r="AB109" s="10">
        <v>0</v>
      </c>
      <c r="AC109" s="13"/>
      <c r="AD109" s="10">
        <v>0</v>
      </c>
      <c r="AE109" s="13"/>
      <c r="AF109" s="10">
        <v>0</v>
      </c>
      <c r="AG109" s="13"/>
      <c r="AH109" s="10">
        <v>0</v>
      </c>
      <c r="AI109" s="13"/>
      <c r="AJ109" s="48"/>
      <c r="AL109" s="33"/>
      <c r="AM109" s="42"/>
    </row>
    <row r="110" spans="2:60" x14ac:dyDescent="0.2">
      <c r="B110" s="26">
        <f>B109+1</f>
        <v>63</v>
      </c>
      <c r="D110" s="1" t="s">
        <v>151</v>
      </c>
      <c r="F110" s="36">
        <f>F108+F109</f>
        <v>187770.71000300755</v>
      </c>
      <c r="H110" s="36">
        <f>H108+H109</f>
        <v>0</v>
      </c>
      <c r="L110" s="36">
        <f>L108+L109</f>
        <v>187770.71000300755</v>
      </c>
      <c r="P110" s="45">
        <f>P108+P109</f>
        <v>34698.803154860318</v>
      </c>
      <c r="R110" s="45">
        <f>R108+R109</f>
        <v>6636.6513312574016</v>
      </c>
      <c r="T110" s="45">
        <f>T108+T109</f>
        <v>36498.854145076664</v>
      </c>
      <c r="V110" s="45">
        <f>V108+V109</f>
        <v>111.03719011100863</v>
      </c>
      <c r="X110" s="45">
        <f>X108+X109</f>
        <v>52576.184444426966</v>
      </c>
      <c r="Z110" s="45">
        <f>Z108+Z109</f>
        <v>46352.658653309983</v>
      </c>
      <c r="AB110" s="45">
        <f>AB108+AB109</f>
        <v>8268.9207890206326</v>
      </c>
      <c r="AD110" s="45">
        <f>AD108+AD109</f>
        <v>2275.5466798388866</v>
      </c>
      <c r="AF110" s="45">
        <f>AF108+AF109</f>
        <v>352.05361510571487</v>
      </c>
      <c r="AH110" s="45">
        <f>AH108+AH109</f>
        <v>0</v>
      </c>
      <c r="AJ110" s="5"/>
      <c r="AL110" s="33"/>
      <c r="AM110" s="42"/>
    </row>
    <row r="111" spans="2:60" x14ac:dyDescent="0.2">
      <c r="AL111" s="33"/>
      <c r="AM111" s="42"/>
    </row>
    <row r="112" spans="2:60" x14ac:dyDescent="0.2">
      <c r="AL112" s="33"/>
      <c r="AM112" s="42"/>
      <c r="AR112" s="19"/>
      <c r="AT112" s="19"/>
      <c r="AV112" s="19"/>
      <c r="AX112" s="19"/>
      <c r="BH112" s="19"/>
    </row>
    <row r="113" spans="2:64" x14ac:dyDescent="0.2">
      <c r="D113" s="8" t="s">
        <v>152</v>
      </c>
      <c r="AL113" s="33"/>
      <c r="AM113" s="42"/>
      <c r="AO113" s="19"/>
      <c r="AP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:64" x14ac:dyDescent="0.2">
      <c r="AL114" s="33"/>
      <c r="AM114" s="42"/>
      <c r="AO114" s="19"/>
      <c r="AP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L114" s="19"/>
    </row>
    <row r="115" spans="2:64" x14ac:dyDescent="0.2">
      <c r="D115" s="1" t="s">
        <v>8</v>
      </c>
      <c r="AL115" s="33"/>
      <c r="AM115" s="42"/>
    </row>
    <row r="116" spans="2:64" x14ac:dyDescent="0.2">
      <c r="B116" s="26">
        <f>B110+1</f>
        <v>64</v>
      </c>
      <c r="D116" s="12" t="s">
        <v>153</v>
      </c>
      <c r="F116" s="35">
        <v>0</v>
      </c>
      <c r="H116" s="17"/>
      <c r="K116" s="29">
        <v>0</v>
      </c>
      <c r="L116" s="35">
        <f t="shared" ref="L116:L122" si="31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W116" s="13"/>
      <c r="X116" s="10">
        <v>0</v>
      </c>
      <c r="Y116" s="13"/>
      <c r="Z116" s="10">
        <v>0</v>
      </c>
      <c r="AA116" s="10"/>
      <c r="AB116" s="10">
        <v>0</v>
      </c>
      <c r="AC116" s="13"/>
      <c r="AD116" s="10">
        <v>0</v>
      </c>
      <c r="AE116" s="13"/>
      <c r="AF116" s="10">
        <v>0</v>
      </c>
      <c r="AG116" s="13"/>
      <c r="AH116" s="10">
        <v>0</v>
      </c>
      <c r="AI116" s="13"/>
      <c r="AJ116" s="48"/>
      <c r="AL116" s="33"/>
      <c r="AM116" s="42"/>
      <c r="AO116" s="53"/>
      <c r="AP116" s="55"/>
      <c r="AR116" s="35"/>
      <c r="AT116" s="35"/>
      <c r="AV116" s="35"/>
      <c r="AX116" s="35"/>
      <c r="AZ116" s="35"/>
      <c r="BB116" s="35"/>
      <c r="BD116" s="35"/>
      <c r="BF116" s="35"/>
      <c r="BH116" s="35"/>
      <c r="BJ116" s="35"/>
      <c r="BL116" s="35"/>
    </row>
    <row r="117" spans="2:64" x14ac:dyDescent="0.2">
      <c r="B117" s="26">
        <f t="shared" ref="B117:B122" si="32">B116+1</f>
        <v>65</v>
      </c>
      <c r="D117" s="12" t="s">
        <v>155</v>
      </c>
      <c r="F117" s="35">
        <v>0</v>
      </c>
      <c r="H117" s="17"/>
      <c r="K117" s="29">
        <v>0</v>
      </c>
      <c r="L117" s="35">
        <f t="shared" si="31"/>
        <v>0</v>
      </c>
      <c r="O117" s="29">
        <v>0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W117" s="13"/>
      <c r="X117" s="10">
        <v>0</v>
      </c>
      <c r="Y117" s="13"/>
      <c r="Z117" s="10">
        <v>0</v>
      </c>
      <c r="AA117" s="10"/>
      <c r="AB117" s="10">
        <v>0</v>
      </c>
      <c r="AC117" s="13"/>
      <c r="AD117" s="10">
        <v>0</v>
      </c>
      <c r="AE117" s="13"/>
      <c r="AF117" s="10">
        <v>0</v>
      </c>
      <c r="AG117" s="13"/>
      <c r="AH117" s="10">
        <v>0</v>
      </c>
      <c r="AI117" s="13"/>
      <c r="AJ117" s="48"/>
      <c r="AL117" s="33"/>
      <c r="AM117" s="42"/>
      <c r="AO117" s="53"/>
      <c r="AP117" s="55"/>
      <c r="AR117" s="35"/>
      <c r="AT117" s="35"/>
      <c r="AV117" s="35"/>
      <c r="AX117" s="35"/>
      <c r="AZ117" s="35"/>
      <c r="BB117" s="35"/>
      <c r="BD117" s="35"/>
      <c r="BF117" s="35"/>
      <c r="BH117" s="35"/>
      <c r="BJ117" s="35"/>
      <c r="BL117" s="35"/>
    </row>
    <row r="118" spans="2:64" x14ac:dyDescent="0.2">
      <c r="B118" s="26">
        <f t="shared" si="32"/>
        <v>66</v>
      </c>
      <c r="D118" s="12" t="s">
        <v>157</v>
      </c>
      <c r="F118" s="35">
        <v>16614.592810299422</v>
      </c>
      <c r="H118" s="17"/>
      <c r="K118" s="29">
        <v>0</v>
      </c>
      <c r="L118" s="35">
        <f t="shared" si="31"/>
        <v>16614.592810299422</v>
      </c>
      <c r="N118" s="26" t="s">
        <v>317</v>
      </c>
      <c r="O118" s="29">
        <v>20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W118" s="13"/>
      <c r="X118" s="10">
        <v>0</v>
      </c>
      <c r="Y118" s="13"/>
      <c r="Z118" s="10">
        <v>0</v>
      </c>
      <c r="AA118" s="10"/>
      <c r="AB118" s="10">
        <v>0</v>
      </c>
      <c r="AC118" s="13"/>
      <c r="AD118" s="10">
        <v>0</v>
      </c>
      <c r="AE118" s="13"/>
      <c r="AF118" s="10">
        <v>0</v>
      </c>
      <c r="AG118" s="13"/>
      <c r="AH118" s="10">
        <v>16614.592810299422</v>
      </c>
      <c r="AI118" s="13"/>
      <c r="AJ118" s="48"/>
      <c r="AL118" s="33"/>
      <c r="AM118" s="42"/>
      <c r="AO118" s="53"/>
      <c r="AP118" s="55"/>
      <c r="AR118" s="35"/>
      <c r="AT118" s="35"/>
      <c r="AV118" s="35"/>
      <c r="AX118" s="35"/>
      <c r="AZ118" s="35"/>
      <c r="BB118" s="35"/>
      <c r="BD118" s="35"/>
      <c r="BF118" s="35"/>
      <c r="BH118" s="35"/>
      <c r="BJ118" s="35"/>
      <c r="BL118" s="35"/>
    </row>
    <row r="119" spans="2:64" x14ac:dyDescent="0.2">
      <c r="B119" s="26">
        <f t="shared" si="32"/>
        <v>67</v>
      </c>
      <c r="D119" s="12" t="s">
        <v>159</v>
      </c>
      <c r="F119" s="35">
        <v>1725.290575876292</v>
      </c>
      <c r="H119" s="17"/>
      <c r="K119" s="29">
        <v>0</v>
      </c>
      <c r="L119" s="35">
        <f t="shared" si="31"/>
        <v>1725.290575876292</v>
      </c>
      <c r="N119" s="26" t="s">
        <v>317</v>
      </c>
      <c r="O119" s="29">
        <v>20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W119" s="13"/>
      <c r="X119" s="10">
        <v>0</v>
      </c>
      <c r="Y119" s="13"/>
      <c r="Z119" s="10">
        <v>0</v>
      </c>
      <c r="AA119" s="10"/>
      <c r="AB119" s="10">
        <v>0</v>
      </c>
      <c r="AC119" s="13"/>
      <c r="AD119" s="10">
        <v>0</v>
      </c>
      <c r="AE119" s="13"/>
      <c r="AF119" s="10">
        <v>0</v>
      </c>
      <c r="AG119" s="13"/>
      <c r="AH119" s="10">
        <v>1725.290575876292</v>
      </c>
      <c r="AI119" s="13"/>
      <c r="AJ119" s="48"/>
      <c r="AL119" s="33"/>
      <c r="AM119" s="42"/>
      <c r="AO119" s="53"/>
      <c r="AP119" s="55"/>
      <c r="AR119" s="35"/>
      <c r="AT119" s="35"/>
      <c r="AV119" s="35"/>
      <c r="AX119" s="35"/>
      <c r="AZ119" s="35"/>
      <c r="BB119" s="35"/>
      <c r="BD119" s="35"/>
      <c r="BF119" s="35"/>
      <c r="BH119" s="35"/>
      <c r="BJ119" s="35"/>
      <c r="BL119" s="35"/>
    </row>
    <row r="120" spans="2:64" x14ac:dyDescent="0.2">
      <c r="B120" s="26">
        <f t="shared" si="32"/>
        <v>68</v>
      </c>
      <c r="D120" s="12" t="s">
        <v>161</v>
      </c>
      <c r="F120" s="35">
        <v>0</v>
      </c>
      <c r="H120" s="17"/>
      <c r="K120" s="29">
        <v>0</v>
      </c>
      <c r="L120" s="35">
        <f t="shared" si="31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W120" s="13"/>
      <c r="X120" s="10">
        <v>0</v>
      </c>
      <c r="Y120" s="13"/>
      <c r="Z120" s="10">
        <v>0</v>
      </c>
      <c r="AA120" s="10"/>
      <c r="AB120" s="10">
        <v>0</v>
      </c>
      <c r="AC120" s="13"/>
      <c r="AD120" s="10">
        <v>0</v>
      </c>
      <c r="AE120" s="13"/>
      <c r="AF120" s="10">
        <v>0</v>
      </c>
      <c r="AG120" s="13"/>
      <c r="AH120" s="10">
        <v>0</v>
      </c>
      <c r="AI120" s="13"/>
      <c r="AJ120" s="48"/>
      <c r="AL120" s="33"/>
      <c r="AM120" s="42"/>
      <c r="AO120" s="53"/>
      <c r="AP120" s="55"/>
      <c r="AR120" s="35"/>
      <c r="AT120" s="35"/>
      <c r="AV120" s="35"/>
      <c r="AX120" s="35"/>
      <c r="AZ120" s="35"/>
      <c r="BB120" s="35"/>
      <c r="BD120" s="35"/>
      <c r="BF120" s="35"/>
      <c r="BH120" s="35"/>
      <c r="BJ120" s="35"/>
      <c r="BL120" s="35"/>
    </row>
    <row r="121" spans="2:64" x14ac:dyDescent="0.2">
      <c r="B121" s="26">
        <f t="shared" si="32"/>
        <v>69</v>
      </c>
      <c r="D121" s="12" t="s">
        <v>162</v>
      </c>
      <c r="F121" s="35"/>
      <c r="H121" s="17"/>
      <c r="K121" s="29">
        <v>0</v>
      </c>
      <c r="L121" s="35"/>
      <c r="O121" s="29">
        <v>0</v>
      </c>
      <c r="P121" s="10">
        <v>0</v>
      </c>
      <c r="R121" s="10">
        <v>0</v>
      </c>
      <c r="S121" s="10"/>
      <c r="T121" s="10">
        <v>0</v>
      </c>
      <c r="U121" s="10"/>
      <c r="V121" s="10">
        <v>0</v>
      </c>
      <c r="W121" s="13"/>
      <c r="X121" s="10">
        <v>0</v>
      </c>
      <c r="Y121" s="13"/>
      <c r="Z121" s="10">
        <v>0</v>
      </c>
      <c r="AA121" s="10"/>
      <c r="AB121" s="10">
        <v>0</v>
      </c>
      <c r="AC121" s="13"/>
      <c r="AD121" s="10">
        <v>0</v>
      </c>
      <c r="AE121" s="13"/>
      <c r="AF121" s="10">
        <v>0</v>
      </c>
      <c r="AG121" s="13"/>
      <c r="AH121" s="10">
        <v>0</v>
      </c>
      <c r="AI121" s="13"/>
      <c r="AJ121" s="48"/>
      <c r="AL121" s="33"/>
      <c r="AM121" s="42"/>
      <c r="AO121" s="53"/>
      <c r="AP121" s="55"/>
      <c r="AR121" s="35"/>
      <c r="AT121" s="35"/>
      <c r="AV121" s="35"/>
      <c r="AX121" s="35"/>
      <c r="AZ121" s="35"/>
      <c r="BB121" s="35"/>
      <c r="BD121" s="35"/>
      <c r="BF121" s="35"/>
      <c r="BH121" s="35"/>
      <c r="BJ121" s="35"/>
      <c r="BL121" s="35"/>
    </row>
    <row r="122" spans="2:64" x14ac:dyDescent="0.2">
      <c r="B122" s="26">
        <f t="shared" si="32"/>
        <v>70</v>
      </c>
      <c r="D122" s="12" t="s">
        <v>164</v>
      </c>
      <c r="F122" s="35">
        <v>10709.990086266376</v>
      </c>
      <c r="H122" s="17"/>
      <c r="K122" s="29">
        <v>0</v>
      </c>
      <c r="L122" s="35">
        <f t="shared" si="31"/>
        <v>10709.990086266376</v>
      </c>
      <c r="N122" s="26" t="s">
        <v>318</v>
      </c>
      <c r="O122" s="29">
        <v>59</v>
      </c>
      <c r="P122" s="10">
        <v>10709.990086266376</v>
      </c>
      <c r="R122" s="10">
        <v>0</v>
      </c>
      <c r="S122" s="10"/>
      <c r="T122" s="10">
        <v>0</v>
      </c>
      <c r="U122" s="10"/>
      <c r="V122" s="10">
        <v>0</v>
      </c>
      <c r="W122" s="13"/>
      <c r="X122" s="10">
        <v>0</v>
      </c>
      <c r="Y122" s="13"/>
      <c r="Z122" s="10">
        <v>0</v>
      </c>
      <c r="AA122" s="10"/>
      <c r="AB122" s="10">
        <v>0</v>
      </c>
      <c r="AC122" s="13"/>
      <c r="AD122" s="10">
        <v>0</v>
      </c>
      <c r="AE122" s="13"/>
      <c r="AF122" s="10">
        <v>0</v>
      </c>
      <c r="AG122" s="13"/>
      <c r="AH122" s="10">
        <v>0</v>
      </c>
      <c r="AI122" s="13"/>
      <c r="AJ122" s="48"/>
      <c r="AL122" s="33"/>
      <c r="AM122" s="42"/>
      <c r="AO122" s="53"/>
      <c r="AP122" s="55"/>
      <c r="AR122" s="35"/>
      <c r="AT122" s="35"/>
      <c r="AV122" s="35"/>
      <c r="AX122" s="35"/>
      <c r="AZ122" s="35"/>
      <c r="BB122" s="35"/>
      <c r="BD122" s="35"/>
      <c r="BF122" s="35"/>
      <c r="BH122" s="35"/>
      <c r="BJ122" s="35"/>
      <c r="BL122" s="35"/>
    </row>
    <row r="123" spans="2:64" x14ac:dyDescent="0.2">
      <c r="D123" s="1" t="s">
        <v>9</v>
      </c>
      <c r="O123" s="29"/>
      <c r="AD123" s="13"/>
      <c r="AE123" s="13"/>
      <c r="AF123" s="13"/>
      <c r="AG123" s="13"/>
      <c r="AH123" s="13"/>
      <c r="AJ123" s="48"/>
      <c r="AL123" s="33"/>
      <c r="AM123" s="42"/>
      <c r="AR123" s="35"/>
      <c r="AT123" s="35"/>
      <c r="AV123" s="35"/>
      <c r="AX123" s="35"/>
      <c r="AZ123" s="35"/>
      <c r="BB123" s="35"/>
      <c r="BD123" s="35"/>
      <c r="BF123" s="35"/>
      <c r="BH123" s="35"/>
      <c r="BJ123" s="35"/>
      <c r="BL123" s="35"/>
    </row>
    <row r="124" spans="2:64" x14ac:dyDescent="0.2">
      <c r="B124" s="26">
        <f>B122+1</f>
        <v>71</v>
      </c>
      <c r="D124" s="12" t="s">
        <v>166</v>
      </c>
      <c r="F124" s="35">
        <v>0</v>
      </c>
      <c r="H124" s="17"/>
      <c r="K124" s="29">
        <v>0</v>
      </c>
      <c r="L124" s="35">
        <f t="shared" ref="L124" si="33">F124-H124</f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W124" s="13"/>
      <c r="X124" s="10">
        <v>0</v>
      </c>
      <c r="Y124" s="13"/>
      <c r="Z124" s="10">
        <v>0</v>
      </c>
      <c r="AA124" s="10"/>
      <c r="AB124" s="10">
        <v>0</v>
      </c>
      <c r="AC124" s="13"/>
      <c r="AD124" s="10">
        <v>0</v>
      </c>
      <c r="AE124" s="13"/>
      <c r="AF124" s="10">
        <v>0</v>
      </c>
      <c r="AG124" s="13"/>
      <c r="AH124" s="10">
        <v>0</v>
      </c>
      <c r="AI124" s="13"/>
      <c r="AJ124" s="48"/>
      <c r="AL124" s="33"/>
      <c r="AM124" s="42"/>
      <c r="AO124" s="53"/>
      <c r="AP124" s="55"/>
      <c r="AR124" s="35"/>
      <c r="AT124" s="35"/>
      <c r="AV124" s="35"/>
      <c r="AX124" s="35"/>
      <c r="AZ124" s="35"/>
      <c r="BB124" s="35"/>
      <c r="BD124" s="35"/>
      <c r="BF124" s="35"/>
      <c r="BH124" s="35"/>
      <c r="BJ124" s="35"/>
      <c r="BL124" s="35"/>
    </row>
    <row r="125" spans="2:64" x14ac:dyDescent="0.2">
      <c r="B125" s="26">
        <f t="shared" ref="B125:B131" si="34">B124+1</f>
        <v>72</v>
      </c>
      <c r="D125" s="12" t="s">
        <v>167</v>
      </c>
      <c r="F125" s="35">
        <v>0</v>
      </c>
      <c r="H125" s="17"/>
      <c r="K125" s="29">
        <v>0</v>
      </c>
      <c r="L125" s="35"/>
      <c r="O125" s="29">
        <v>0</v>
      </c>
      <c r="P125" s="10">
        <v>0</v>
      </c>
      <c r="R125" s="10">
        <v>0</v>
      </c>
      <c r="S125" s="10"/>
      <c r="T125" s="10">
        <v>0</v>
      </c>
      <c r="U125" s="10"/>
      <c r="V125" s="10">
        <v>0</v>
      </c>
      <c r="W125" s="13"/>
      <c r="X125" s="10">
        <v>0</v>
      </c>
      <c r="Y125" s="13"/>
      <c r="Z125" s="10">
        <v>0</v>
      </c>
      <c r="AA125" s="10"/>
      <c r="AB125" s="10">
        <v>0</v>
      </c>
      <c r="AC125" s="13"/>
      <c r="AD125" s="10">
        <v>0</v>
      </c>
      <c r="AE125" s="13"/>
      <c r="AF125" s="10">
        <v>0</v>
      </c>
      <c r="AG125" s="13"/>
      <c r="AH125" s="10">
        <v>0</v>
      </c>
      <c r="AI125" s="13"/>
      <c r="AJ125" s="48"/>
      <c r="AL125" s="33"/>
      <c r="AM125" s="42"/>
      <c r="AO125" s="53"/>
      <c r="AP125" s="55"/>
      <c r="AR125" s="35"/>
      <c r="AT125" s="35"/>
      <c r="AV125" s="35"/>
      <c r="AX125" s="35"/>
      <c r="AZ125" s="35"/>
      <c r="BB125" s="35"/>
      <c r="BD125" s="35"/>
      <c r="BF125" s="35"/>
      <c r="BH125" s="35"/>
      <c r="BJ125" s="35"/>
      <c r="BL125" s="35"/>
    </row>
    <row r="126" spans="2:64" x14ac:dyDescent="0.2">
      <c r="B126" s="26">
        <f t="shared" si="34"/>
        <v>73</v>
      </c>
      <c r="D126" s="12" t="s">
        <v>169</v>
      </c>
      <c r="F126" s="35">
        <v>0</v>
      </c>
      <c r="H126" s="17"/>
      <c r="K126" s="29">
        <v>0</v>
      </c>
      <c r="L126" s="35">
        <f t="shared" ref="L126:L131" si="35">F126-H126</f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W126" s="13"/>
      <c r="X126" s="10">
        <v>0</v>
      </c>
      <c r="Y126" s="13"/>
      <c r="Z126" s="10">
        <v>0</v>
      </c>
      <c r="AA126" s="10"/>
      <c r="AB126" s="10">
        <v>0</v>
      </c>
      <c r="AC126" s="13"/>
      <c r="AD126" s="10">
        <v>0</v>
      </c>
      <c r="AE126" s="13"/>
      <c r="AF126" s="10">
        <v>0</v>
      </c>
      <c r="AG126" s="13"/>
      <c r="AH126" s="10">
        <v>0</v>
      </c>
      <c r="AI126" s="13"/>
      <c r="AJ126" s="48"/>
      <c r="AL126" s="33"/>
      <c r="AM126" s="42"/>
      <c r="AO126" s="53"/>
      <c r="AP126" s="55"/>
      <c r="AR126" s="35"/>
      <c r="AT126" s="35"/>
      <c r="AV126" s="35"/>
      <c r="AX126" s="35"/>
      <c r="AZ126" s="35"/>
      <c r="BB126" s="35"/>
      <c r="BD126" s="35"/>
      <c r="BF126" s="35"/>
      <c r="BH126" s="35"/>
      <c r="BJ126" s="35"/>
      <c r="BL126" s="35"/>
    </row>
    <row r="127" spans="2:64" x14ac:dyDescent="0.2">
      <c r="B127" s="26">
        <f t="shared" si="34"/>
        <v>74</v>
      </c>
      <c r="D127" s="12" t="s">
        <v>170</v>
      </c>
      <c r="F127" s="35">
        <v>0</v>
      </c>
      <c r="H127" s="17"/>
      <c r="K127" s="29">
        <v>0</v>
      </c>
      <c r="L127" s="35">
        <f t="shared" si="35"/>
        <v>0</v>
      </c>
      <c r="O127" s="29">
        <v>0</v>
      </c>
      <c r="P127" s="10">
        <v>0</v>
      </c>
      <c r="R127" s="10">
        <v>0</v>
      </c>
      <c r="S127" s="10"/>
      <c r="T127" s="10">
        <v>0</v>
      </c>
      <c r="U127" s="10"/>
      <c r="V127" s="10">
        <v>0</v>
      </c>
      <c r="W127" s="13"/>
      <c r="X127" s="10">
        <v>0</v>
      </c>
      <c r="Y127" s="13"/>
      <c r="Z127" s="10">
        <v>0</v>
      </c>
      <c r="AA127" s="10"/>
      <c r="AB127" s="10">
        <v>0</v>
      </c>
      <c r="AC127" s="13"/>
      <c r="AD127" s="10">
        <v>0</v>
      </c>
      <c r="AE127" s="13"/>
      <c r="AF127" s="10">
        <v>0</v>
      </c>
      <c r="AG127" s="13"/>
      <c r="AH127" s="10">
        <v>0</v>
      </c>
      <c r="AI127" s="13"/>
      <c r="AJ127" s="48"/>
      <c r="AL127" s="33"/>
      <c r="AM127" s="42"/>
      <c r="AO127" s="53"/>
      <c r="AP127" s="55"/>
      <c r="AR127" s="35"/>
      <c r="AT127" s="35"/>
      <c r="AV127" s="35"/>
      <c r="AX127" s="35"/>
      <c r="AZ127" s="35"/>
      <c r="BB127" s="35"/>
      <c r="BD127" s="35"/>
      <c r="BF127" s="35"/>
      <c r="BH127" s="35"/>
      <c r="BJ127" s="35"/>
      <c r="BL127" s="35"/>
    </row>
    <row r="128" spans="2:64" x14ac:dyDescent="0.2">
      <c r="B128" s="26">
        <f t="shared" si="34"/>
        <v>75</v>
      </c>
      <c r="D128" s="12" t="s">
        <v>101</v>
      </c>
      <c r="F128" s="35">
        <v>0</v>
      </c>
      <c r="H128" s="17"/>
      <c r="K128" s="29">
        <v>0</v>
      </c>
      <c r="L128" s="35">
        <f t="shared" si="35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W128" s="13"/>
      <c r="X128" s="10">
        <v>0</v>
      </c>
      <c r="Y128" s="13"/>
      <c r="Z128" s="10">
        <v>0</v>
      </c>
      <c r="AA128" s="10"/>
      <c r="AB128" s="10">
        <v>0</v>
      </c>
      <c r="AC128" s="13"/>
      <c r="AD128" s="10">
        <v>0</v>
      </c>
      <c r="AE128" s="13"/>
      <c r="AF128" s="10">
        <v>0</v>
      </c>
      <c r="AG128" s="13"/>
      <c r="AH128" s="10">
        <v>0</v>
      </c>
      <c r="AI128" s="13"/>
      <c r="AJ128" s="48"/>
      <c r="AL128" s="33"/>
      <c r="AM128" s="42"/>
      <c r="AO128" s="53"/>
      <c r="AP128" s="55"/>
      <c r="AR128" s="35"/>
      <c r="AT128" s="35"/>
      <c r="AV128" s="35"/>
      <c r="AX128" s="35"/>
      <c r="AZ128" s="35"/>
      <c r="BB128" s="35"/>
      <c r="BD128" s="35"/>
      <c r="BF128" s="35"/>
      <c r="BH128" s="35"/>
      <c r="BJ128" s="35"/>
      <c r="BL128" s="35"/>
    </row>
    <row r="129" spans="2:64" x14ac:dyDescent="0.2">
      <c r="B129" s="26">
        <f t="shared" si="34"/>
        <v>76</v>
      </c>
      <c r="D129" s="12" t="s">
        <v>172</v>
      </c>
      <c r="F129" s="35">
        <v>0</v>
      </c>
      <c r="H129" s="17"/>
      <c r="K129" s="29">
        <v>0</v>
      </c>
      <c r="L129" s="35">
        <f t="shared" si="35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W129" s="13"/>
      <c r="X129" s="10">
        <v>0</v>
      </c>
      <c r="Y129" s="13"/>
      <c r="Z129" s="10">
        <v>0</v>
      </c>
      <c r="AA129" s="10"/>
      <c r="AB129" s="10">
        <v>0</v>
      </c>
      <c r="AC129" s="13"/>
      <c r="AD129" s="10">
        <v>0</v>
      </c>
      <c r="AE129" s="13"/>
      <c r="AF129" s="10">
        <v>0</v>
      </c>
      <c r="AG129" s="13"/>
      <c r="AH129" s="10">
        <v>0</v>
      </c>
      <c r="AI129" s="13"/>
      <c r="AJ129" s="48"/>
      <c r="AL129" s="33"/>
      <c r="AM129" s="42"/>
      <c r="AO129" s="53"/>
      <c r="AP129" s="55"/>
      <c r="AR129" s="35"/>
      <c r="AT129" s="35"/>
      <c r="AV129" s="35"/>
      <c r="AX129" s="35"/>
      <c r="AZ129" s="35"/>
      <c r="BB129" s="35"/>
      <c r="BD129" s="35"/>
      <c r="BF129" s="35"/>
      <c r="BH129" s="35"/>
      <c r="BJ129" s="35"/>
      <c r="BL129" s="35"/>
    </row>
    <row r="130" spans="2:64" x14ac:dyDescent="0.2">
      <c r="B130" s="26">
        <f t="shared" si="34"/>
        <v>77</v>
      </c>
      <c r="D130" s="12" t="s">
        <v>173</v>
      </c>
      <c r="F130" s="35">
        <v>0</v>
      </c>
      <c r="H130" s="17"/>
      <c r="K130" s="29">
        <v>0</v>
      </c>
      <c r="L130" s="35">
        <f t="shared" si="35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W130" s="13"/>
      <c r="X130" s="10">
        <v>0</v>
      </c>
      <c r="Y130" s="13"/>
      <c r="Z130" s="10">
        <v>0</v>
      </c>
      <c r="AA130" s="10"/>
      <c r="AB130" s="10">
        <v>0</v>
      </c>
      <c r="AC130" s="13"/>
      <c r="AD130" s="10">
        <v>0</v>
      </c>
      <c r="AE130" s="13"/>
      <c r="AF130" s="10">
        <v>0</v>
      </c>
      <c r="AG130" s="13"/>
      <c r="AH130" s="10">
        <v>0</v>
      </c>
      <c r="AI130" s="13"/>
      <c r="AJ130" s="48"/>
      <c r="AL130" s="33"/>
      <c r="AM130" s="42"/>
      <c r="AO130" s="53"/>
      <c r="AP130" s="55"/>
      <c r="AR130" s="35"/>
      <c r="AT130" s="35"/>
      <c r="AV130" s="35"/>
      <c r="AX130" s="35"/>
      <c r="AZ130" s="35"/>
      <c r="BB130" s="35"/>
      <c r="BD130" s="35"/>
      <c r="BF130" s="35"/>
      <c r="BH130" s="35"/>
      <c r="BJ130" s="35"/>
      <c r="BL130" s="35"/>
    </row>
    <row r="131" spans="2:64" x14ac:dyDescent="0.2">
      <c r="B131" s="26">
        <f t="shared" si="34"/>
        <v>78</v>
      </c>
      <c r="D131" s="12" t="s">
        <v>174</v>
      </c>
      <c r="F131" s="35">
        <v>0</v>
      </c>
      <c r="H131" s="17"/>
      <c r="K131" s="29">
        <v>0</v>
      </c>
      <c r="L131" s="35">
        <f t="shared" si="35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W131" s="13"/>
      <c r="X131" s="10">
        <v>0</v>
      </c>
      <c r="Y131" s="13"/>
      <c r="Z131" s="10">
        <v>0</v>
      </c>
      <c r="AA131" s="10"/>
      <c r="AB131" s="10">
        <v>0</v>
      </c>
      <c r="AC131" s="13"/>
      <c r="AD131" s="10">
        <v>0</v>
      </c>
      <c r="AE131" s="13"/>
      <c r="AF131" s="10">
        <v>0</v>
      </c>
      <c r="AG131" s="13"/>
      <c r="AH131" s="10">
        <v>0</v>
      </c>
      <c r="AI131" s="13"/>
      <c r="AJ131" s="48"/>
      <c r="AL131" s="33"/>
      <c r="AM131" s="42"/>
      <c r="AO131" s="53"/>
      <c r="AP131" s="55"/>
      <c r="AR131" s="35"/>
      <c r="AT131" s="35"/>
      <c r="AV131" s="35"/>
      <c r="AX131" s="35"/>
      <c r="AZ131" s="35"/>
      <c r="BB131" s="35"/>
      <c r="BD131" s="35"/>
      <c r="BF131" s="35"/>
      <c r="BH131" s="35"/>
      <c r="BJ131" s="35"/>
      <c r="BL131" s="35"/>
    </row>
    <row r="132" spans="2:64" x14ac:dyDescent="0.2">
      <c r="D132" s="1" t="s">
        <v>10</v>
      </c>
      <c r="AD132" s="13"/>
      <c r="AE132" s="13"/>
      <c r="AF132" s="13"/>
      <c r="AG132" s="13"/>
      <c r="AH132" s="13"/>
      <c r="AJ132" s="48"/>
      <c r="AL132" s="33"/>
      <c r="AM132" s="42"/>
      <c r="AR132" s="35"/>
      <c r="AT132" s="35"/>
      <c r="AV132" s="35"/>
      <c r="AX132" s="35"/>
      <c r="AZ132" s="35"/>
      <c r="BB132" s="35"/>
      <c r="BD132" s="35"/>
      <c r="BF132" s="35"/>
      <c r="BH132" s="35"/>
      <c r="BJ132" s="35"/>
      <c r="BL132" s="35"/>
    </row>
    <row r="133" spans="2:64" x14ac:dyDescent="0.2">
      <c r="B133" s="26">
        <f>B131+1</f>
        <v>79</v>
      </c>
      <c r="D133" s="1" t="s">
        <v>175</v>
      </c>
      <c r="F133" s="35">
        <v>0</v>
      </c>
      <c r="K133" s="29">
        <v>0</v>
      </c>
      <c r="L133" s="35">
        <f t="shared" ref="L133:L136" si="36">F133-H133</f>
        <v>0</v>
      </c>
      <c r="P133" s="10">
        <v>0</v>
      </c>
      <c r="R133" s="10">
        <v>0</v>
      </c>
      <c r="S133" s="10"/>
      <c r="T133" s="10">
        <v>0</v>
      </c>
      <c r="U133" s="10"/>
      <c r="V133" s="10">
        <v>0</v>
      </c>
      <c r="W133" s="13"/>
      <c r="X133" s="10">
        <v>0</v>
      </c>
      <c r="Y133" s="13"/>
      <c r="Z133" s="10">
        <v>0</v>
      </c>
      <c r="AA133" s="10"/>
      <c r="AB133" s="10">
        <v>0</v>
      </c>
      <c r="AC133" s="13"/>
      <c r="AD133" s="10">
        <v>0</v>
      </c>
      <c r="AE133" s="13"/>
      <c r="AF133" s="10">
        <v>0</v>
      </c>
      <c r="AG133" s="13"/>
      <c r="AH133" s="10">
        <v>0</v>
      </c>
      <c r="AJ133" s="48"/>
      <c r="AL133" s="33"/>
      <c r="AM133" s="42"/>
      <c r="AO133" s="53"/>
      <c r="AP133" s="55"/>
      <c r="AR133" s="35"/>
      <c r="AT133" s="35"/>
      <c r="AV133" s="35"/>
      <c r="AX133" s="35"/>
      <c r="AZ133" s="35"/>
      <c r="BB133" s="35"/>
      <c r="BD133" s="35"/>
      <c r="BF133" s="35"/>
      <c r="BH133" s="35"/>
      <c r="BJ133" s="35"/>
      <c r="BL133" s="35"/>
    </row>
    <row r="134" spans="2:64" x14ac:dyDescent="0.2">
      <c r="B134" s="26">
        <f>B133+1</f>
        <v>80</v>
      </c>
      <c r="D134" s="12" t="s">
        <v>176</v>
      </c>
      <c r="F134" s="35">
        <v>0</v>
      </c>
      <c r="H134" s="17"/>
      <c r="K134" s="29">
        <v>0</v>
      </c>
      <c r="L134" s="35">
        <f t="shared" si="36"/>
        <v>0</v>
      </c>
      <c r="O134" s="29">
        <v>0</v>
      </c>
      <c r="P134" s="10">
        <v>0</v>
      </c>
      <c r="R134" s="10">
        <v>0</v>
      </c>
      <c r="S134" s="10"/>
      <c r="T134" s="10">
        <v>0</v>
      </c>
      <c r="U134" s="10"/>
      <c r="V134" s="10">
        <v>0</v>
      </c>
      <c r="W134" s="13"/>
      <c r="X134" s="10">
        <v>0</v>
      </c>
      <c r="Y134" s="13"/>
      <c r="Z134" s="10">
        <v>0</v>
      </c>
      <c r="AA134" s="10"/>
      <c r="AB134" s="10">
        <v>0</v>
      </c>
      <c r="AC134" s="13"/>
      <c r="AD134" s="10">
        <v>0</v>
      </c>
      <c r="AE134" s="13"/>
      <c r="AF134" s="10">
        <v>0</v>
      </c>
      <c r="AG134" s="13"/>
      <c r="AH134" s="10">
        <v>0</v>
      </c>
      <c r="AI134" s="13"/>
      <c r="AJ134" s="48"/>
      <c r="AL134" s="33"/>
      <c r="AM134" s="42"/>
      <c r="AO134" s="53"/>
      <c r="AP134" s="55"/>
      <c r="AR134" s="35"/>
      <c r="AT134" s="35"/>
      <c r="AV134" s="35"/>
      <c r="AX134" s="35"/>
      <c r="AZ134" s="35"/>
      <c r="BB134" s="35"/>
      <c r="BD134" s="35"/>
      <c r="BF134" s="35"/>
      <c r="BH134" s="35"/>
      <c r="BJ134" s="35"/>
      <c r="BL134" s="35"/>
    </row>
    <row r="135" spans="2:64" x14ac:dyDescent="0.2">
      <c r="B135" s="26">
        <f t="shared" ref="B135:B136" si="37">B134+1</f>
        <v>81</v>
      </c>
      <c r="D135" s="12" t="s">
        <v>170</v>
      </c>
      <c r="F135" s="35">
        <v>0</v>
      </c>
      <c r="H135" s="17"/>
      <c r="K135" s="29">
        <v>0</v>
      </c>
      <c r="L135" s="35">
        <f t="shared" si="36"/>
        <v>0</v>
      </c>
      <c r="O135" s="29">
        <v>0</v>
      </c>
      <c r="P135" s="10">
        <v>0</v>
      </c>
      <c r="R135" s="10">
        <v>0</v>
      </c>
      <c r="S135" s="10"/>
      <c r="T135" s="10">
        <v>0</v>
      </c>
      <c r="U135" s="10"/>
      <c r="V135" s="10">
        <v>0</v>
      </c>
      <c r="W135" s="13"/>
      <c r="X135" s="10">
        <v>0</v>
      </c>
      <c r="Y135" s="13"/>
      <c r="Z135" s="10">
        <v>0</v>
      </c>
      <c r="AA135" s="10"/>
      <c r="AB135" s="10">
        <v>0</v>
      </c>
      <c r="AC135" s="13"/>
      <c r="AD135" s="10">
        <v>0</v>
      </c>
      <c r="AE135" s="13"/>
      <c r="AF135" s="10">
        <v>0</v>
      </c>
      <c r="AG135" s="13"/>
      <c r="AH135" s="10">
        <v>0</v>
      </c>
      <c r="AI135" s="13"/>
      <c r="AJ135" s="48"/>
      <c r="AL135" s="33"/>
      <c r="AM135" s="42"/>
      <c r="AO135" s="53"/>
      <c r="AP135" s="55"/>
      <c r="AR135" s="35"/>
      <c r="AT135" s="35"/>
      <c r="AV135" s="35"/>
      <c r="AX135" s="35"/>
      <c r="AZ135" s="35"/>
      <c r="BB135" s="35"/>
      <c r="BD135" s="35"/>
      <c r="BF135" s="35"/>
      <c r="BH135" s="35"/>
      <c r="BJ135" s="35"/>
      <c r="BL135" s="35"/>
    </row>
    <row r="136" spans="2:64" x14ac:dyDescent="0.2">
      <c r="B136" s="26">
        <f t="shared" si="37"/>
        <v>82</v>
      </c>
      <c r="D136" s="12" t="s">
        <v>101</v>
      </c>
      <c r="F136" s="35">
        <v>0</v>
      </c>
      <c r="H136" s="17"/>
      <c r="K136" s="29">
        <v>0</v>
      </c>
      <c r="L136" s="35">
        <f t="shared" si="36"/>
        <v>0</v>
      </c>
      <c r="O136" s="29">
        <v>0</v>
      </c>
      <c r="P136" s="10">
        <v>0</v>
      </c>
      <c r="R136" s="10">
        <v>0</v>
      </c>
      <c r="S136" s="10"/>
      <c r="T136" s="10">
        <v>0</v>
      </c>
      <c r="U136" s="10"/>
      <c r="V136" s="10">
        <v>0</v>
      </c>
      <c r="W136" s="13"/>
      <c r="X136" s="10">
        <v>0</v>
      </c>
      <c r="Y136" s="13"/>
      <c r="Z136" s="10">
        <v>0</v>
      </c>
      <c r="AA136" s="10"/>
      <c r="AB136" s="10">
        <v>0</v>
      </c>
      <c r="AC136" s="13"/>
      <c r="AD136" s="10">
        <v>0</v>
      </c>
      <c r="AE136" s="13"/>
      <c r="AF136" s="10">
        <v>0</v>
      </c>
      <c r="AG136" s="13"/>
      <c r="AH136" s="10">
        <v>0</v>
      </c>
      <c r="AI136" s="13"/>
      <c r="AJ136" s="48"/>
      <c r="AL136" s="33"/>
      <c r="AM136" s="42"/>
      <c r="AO136" s="53"/>
      <c r="AP136" s="55"/>
      <c r="AR136" s="35"/>
      <c r="AT136" s="35"/>
      <c r="AV136" s="35"/>
      <c r="AX136" s="35"/>
      <c r="AZ136" s="35"/>
      <c r="BB136" s="35"/>
      <c r="BD136" s="35"/>
      <c r="BF136" s="35"/>
      <c r="BH136" s="35"/>
      <c r="BJ136" s="35"/>
      <c r="BL136" s="35"/>
    </row>
    <row r="137" spans="2:64" x14ac:dyDescent="0.2">
      <c r="D137" s="1" t="s">
        <v>11</v>
      </c>
      <c r="AD137" s="13"/>
      <c r="AE137" s="13"/>
      <c r="AF137" s="13"/>
      <c r="AG137" s="13"/>
      <c r="AH137" s="13"/>
      <c r="AJ137" s="48"/>
      <c r="AL137" s="33"/>
      <c r="AM137" s="42"/>
      <c r="AP137" s="55"/>
      <c r="AR137" s="35"/>
      <c r="AT137" s="35"/>
      <c r="AV137" s="35"/>
      <c r="AX137" s="35"/>
      <c r="AZ137" s="35"/>
      <c r="BB137" s="35"/>
      <c r="BD137" s="35"/>
      <c r="BF137" s="35"/>
      <c r="BH137" s="35"/>
      <c r="BJ137" s="35"/>
      <c r="BL137" s="35"/>
    </row>
    <row r="138" spans="2:64" x14ac:dyDescent="0.2">
      <c r="B138" s="26">
        <f>B136+1</f>
        <v>83</v>
      </c>
      <c r="D138" s="1" t="s">
        <v>175</v>
      </c>
      <c r="F138" s="35">
        <v>10616.772187581613</v>
      </c>
      <c r="K138" s="29">
        <v>0</v>
      </c>
      <c r="L138" s="35">
        <f t="shared" ref="L138:L143" si="38">F138-H138</f>
        <v>10616.772187581613</v>
      </c>
      <c r="N138" s="26" t="s">
        <v>319</v>
      </c>
      <c r="O138" s="29">
        <v>50</v>
      </c>
      <c r="P138" s="10">
        <v>1535.8209489488574</v>
      </c>
      <c r="R138" s="10">
        <v>293.74811862889084</v>
      </c>
      <c r="S138" s="10"/>
      <c r="T138" s="10">
        <v>1558.0061506309021</v>
      </c>
      <c r="U138" s="10"/>
      <c r="V138" s="10">
        <v>0</v>
      </c>
      <c r="W138" s="13"/>
      <c r="X138" s="10">
        <v>1819.3076087929016</v>
      </c>
      <c r="Y138" s="13"/>
      <c r="Z138" s="10">
        <v>2732.8190337742058</v>
      </c>
      <c r="AA138" s="10"/>
      <c r="AB138" s="10">
        <v>2299.9543136867696</v>
      </c>
      <c r="AC138" s="13"/>
      <c r="AD138" s="10">
        <v>377.11601311908538</v>
      </c>
      <c r="AE138" s="13"/>
      <c r="AF138" s="10">
        <v>0</v>
      </c>
      <c r="AG138" s="13"/>
      <c r="AH138" s="10">
        <v>0</v>
      </c>
      <c r="AI138" s="13"/>
      <c r="AJ138" s="48"/>
      <c r="AL138" s="33"/>
      <c r="AM138" s="42"/>
      <c r="AO138" s="53"/>
      <c r="AP138" s="55"/>
      <c r="AR138" s="35"/>
      <c r="AT138" s="35"/>
      <c r="AV138" s="35"/>
      <c r="AX138" s="35"/>
      <c r="AZ138" s="35"/>
      <c r="BB138" s="35"/>
      <c r="BD138" s="35"/>
      <c r="BF138" s="35"/>
      <c r="BH138" s="35"/>
      <c r="BJ138" s="35"/>
      <c r="BL138" s="35"/>
    </row>
    <row r="139" spans="2:64" x14ac:dyDescent="0.2">
      <c r="B139" s="26">
        <f>B138+1</f>
        <v>84</v>
      </c>
      <c r="D139" s="12" t="s">
        <v>177</v>
      </c>
      <c r="F139" s="35">
        <v>22130.98895566666</v>
      </c>
      <c r="H139" s="17">
        <v>2479.1055581980895</v>
      </c>
      <c r="J139" s="19" t="s">
        <v>308</v>
      </c>
      <c r="K139" s="29">
        <v>14</v>
      </c>
      <c r="L139" s="35">
        <f t="shared" si="38"/>
        <v>19651.883397468569</v>
      </c>
      <c r="N139" s="26" t="s">
        <v>310</v>
      </c>
      <c r="O139" s="29">
        <v>5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W139" s="13"/>
      <c r="X139" s="10">
        <v>0</v>
      </c>
      <c r="Y139" s="13"/>
      <c r="Z139" s="10">
        <v>0</v>
      </c>
      <c r="AA139" s="10"/>
      <c r="AB139" s="10">
        <v>19651.883397468569</v>
      </c>
      <c r="AC139" s="13"/>
      <c r="AD139" s="10">
        <v>2479.1055581980895</v>
      </c>
      <c r="AE139" s="13"/>
      <c r="AF139" s="10">
        <v>0</v>
      </c>
      <c r="AG139" s="13"/>
      <c r="AH139" s="10">
        <v>0</v>
      </c>
      <c r="AI139" s="13"/>
      <c r="AJ139" s="48"/>
      <c r="AL139" s="33"/>
      <c r="AM139" s="42"/>
      <c r="AO139" s="53"/>
      <c r="AP139" s="55"/>
      <c r="AR139" s="35"/>
      <c r="AT139" s="35"/>
      <c r="AV139" s="35"/>
      <c r="AX139" s="35"/>
      <c r="AZ139" s="35"/>
      <c r="BB139" s="35"/>
      <c r="BD139" s="35"/>
      <c r="BF139" s="35"/>
      <c r="BH139" s="35"/>
      <c r="BJ139" s="35"/>
      <c r="BL139" s="35"/>
    </row>
    <row r="140" spans="2:64" x14ac:dyDescent="0.2">
      <c r="B140" s="26">
        <f t="shared" ref="B140:B143" si="39">B139+1</f>
        <v>85</v>
      </c>
      <c r="D140" s="12" t="s">
        <v>178</v>
      </c>
      <c r="F140" s="35">
        <v>0</v>
      </c>
      <c r="H140" s="17"/>
      <c r="K140" s="29">
        <v>0</v>
      </c>
      <c r="L140" s="35">
        <f t="shared" si="38"/>
        <v>0</v>
      </c>
      <c r="N140" s="26" t="s">
        <v>310</v>
      </c>
      <c r="O140" s="29">
        <v>5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W140" s="13"/>
      <c r="X140" s="10">
        <v>0</v>
      </c>
      <c r="Y140" s="13"/>
      <c r="Z140" s="10">
        <v>0</v>
      </c>
      <c r="AA140" s="10"/>
      <c r="AB140" s="10">
        <v>0</v>
      </c>
      <c r="AC140" s="13"/>
      <c r="AD140" s="10">
        <v>0</v>
      </c>
      <c r="AE140" s="13"/>
      <c r="AF140" s="10">
        <v>0</v>
      </c>
      <c r="AG140" s="13"/>
      <c r="AH140" s="10">
        <v>0</v>
      </c>
      <c r="AI140" s="13"/>
      <c r="AJ140" s="48"/>
      <c r="AL140" s="33"/>
      <c r="AM140" s="42"/>
      <c r="AO140" s="53"/>
      <c r="AP140" s="55"/>
      <c r="AR140" s="35"/>
      <c r="AT140" s="35"/>
      <c r="AV140" s="35"/>
      <c r="AX140" s="35"/>
      <c r="AZ140" s="35"/>
      <c r="BB140" s="35"/>
      <c r="BD140" s="35"/>
      <c r="BF140" s="35"/>
      <c r="BH140" s="35"/>
      <c r="BJ140" s="35"/>
      <c r="BL140" s="35"/>
    </row>
    <row r="141" spans="2:64" x14ac:dyDescent="0.2">
      <c r="B141" s="26">
        <f t="shared" si="39"/>
        <v>86</v>
      </c>
      <c r="D141" s="12" t="s">
        <v>179</v>
      </c>
      <c r="F141" s="35">
        <v>59329.65715247715</v>
      </c>
      <c r="H141" s="17"/>
      <c r="K141" s="29">
        <v>0</v>
      </c>
      <c r="L141" s="35">
        <f t="shared" si="38"/>
        <v>59329.65715247715</v>
      </c>
      <c r="N141" s="26" t="s">
        <v>320</v>
      </c>
      <c r="O141" s="29">
        <v>56</v>
      </c>
      <c r="P141" s="10">
        <v>9368.4456685486002</v>
      </c>
      <c r="R141" s="10">
        <v>1791.8516422742014</v>
      </c>
      <c r="S141" s="10"/>
      <c r="T141" s="10">
        <v>9503.7745014742595</v>
      </c>
      <c r="U141" s="10"/>
      <c r="V141" s="10">
        <v>0</v>
      </c>
      <c r="W141" s="13"/>
      <c r="X141" s="10">
        <v>15453.127544832776</v>
      </c>
      <c r="Y141" s="13"/>
      <c r="Z141" s="10">
        <v>23212.457795347313</v>
      </c>
      <c r="AA141" s="10"/>
      <c r="AB141" s="10">
        <v>0</v>
      </c>
      <c r="AC141" s="13"/>
      <c r="AD141" s="10">
        <v>0</v>
      </c>
      <c r="AE141" s="13"/>
      <c r="AF141" s="10">
        <v>0</v>
      </c>
      <c r="AG141" s="13"/>
      <c r="AH141" s="10">
        <v>0</v>
      </c>
      <c r="AI141" s="13"/>
      <c r="AJ141" s="48"/>
      <c r="AL141" s="33"/>
      <c r="AM141" s="42"/>
      <c r="AO141" s="53"/>
      <c r="AP141" s="55"/>
      <c r="AR141" s="35"/>
      <c r="AT141" s="35"/>
      <c r="AV141" s="35"/>
      <c r="AX141" s="35"/>
      <c r="AZ141" s="35"/>
      <c r="BB141" s="35"/>
      <c r="BD141" s="35"/>
      <c r="BF141" s="35"/>
      <c r="BH141" s="35"/>
      <c r="BJ141" s="35"/>
      <c r="BL141" s="35"/>
    </row>
    <row r="142" spans="2:64" x14ac:dyDescent="0.2">
      <c r="B142" s="26">
        <f t="shared" si="39"/>
        <v>87</v>
      </c>
      <c r="D142" s="12" t="s">
        <v>101</v>
      </c>
      <c r="F142" s="35">
        <v>8901.2312001131213</v>
      </c>
      <c r="H142" s="17">
        <v>743.14971575767004</v>
      </c>
      <c r="J142" s="19" t="s">
        <v>308</v>
      </c>
      <c r="K142" s="29">
        <v>14</v>
      </c>
      <c r="L142" s="35">
        <f t="shared" si="38"/>
        <v>8158.0814843554508</v>
      </c>
      <c r="N142" s="26" t="s">
        <v>306</v>
      </c>
      <c r="O142" s="29">
        <v>53</v>
      </c>
      <c r="P142" s="10">
        <v>3698.6197028358279</v>
      </c>
      <c r="R142" s="10">
        <v>707.41487148965223</v>
      </c>
      <c r="S142" s="10"/>
      <c r="T142" s="10">
        <v>3752.0469100299715</v>
      </c>
      <c r="U142" s="10"/>
      <c r="V142" s="10">
        <v>0</v>
      </c>
      <c r="W142" s="13"/>
      <c r="X142" s="10">
        <v>0</v>
      </c>
      <c r="Y142" s="13"/>
      <c r="Z142" s="10">
        <v>0</v>
      </c>
      <c r="AA142" s="10"/>
      <c r="AB142" s="10">
        <v>0</v>
      </c>
      <c r="AC142" s="13"/>
      <c r="AD142" s="10">
        <v>743.14971575767004</v>
      </c>
      <c r="AE142" s="13"/>
      <c r="AF142" s="10">
        <v>0</v>
      </c>
      <c r="AG142" s="13"/>
      <c r="AH142" s="10">
        <v>0</v>
      </c>
      <c r="AI142" s="13"/>
      <c r="AJ142" s="48"/>
      <c r="AL142" s="33"/>
      <c r="AM142" s="42"/>
      <c r="AO142" s="53"/>
      <c r="AP142" s="55"/>
      <c r="AR142" s="35"/>
      <c r="AT142" s="35"/>
      <c r="AV142" s="35"/>
      <c r="AX142" s="35"/>
      <c r="AZ142" s="35"/>
      <c r="BB142" s="35"/>
      <c r="BD142" s="35"/>
      <c r="BF142" s="35"/>
      <c r="BH142" s="35"/>
      <c r="BJ142" s="35"/>
      <c r="BL142" s="35"/>
    </row>
    <row r="143" spans="2:64" x14ac:dyDescent="0.2">
      <c r="B143" s="26">
        <f t="shared" si="39"/>
        <v>88</v>
      </c>
      <c r="D143" s="12" t="s">
        <v>180</v>
      </c>
      <c r="F143" s="35">
        <v>352.78073788360939</v>
      </c>
      <c r="H143" s="17"/>
      <c r="K143" s="29">
        <v>0</v>
      </c>
      <c r="L143" s="35">
        <f t="shared" si="38"/>
        <v>352.78073788360939</v>
      </c>
      <c r="N143" s="26" t="s">
        <v>320</v>
      </c>
      <c r="O143" s="29">
        <v>56</v>
      </c>
      <c r="P143" s="10">
        <v>55.705819557986231</v>
      </c>
      <c r="R143" s="10">
        <v>10.654549088575967</v>
      </c>
      <c r="S143" s="10"/>
      <c r="T143" s="10">
        <v>56.510499844840858</v>
      </c>
      <c r="U143" s="10"/>
      <c r="V143" s="10">
        <v>0</v>
      </c>
      <c r="W143" s="13"/>
      <c r="X143" s="10">
        <v>91.886014508142495</v>
      </c>
      <c r="Y143" s="13"/>
      <c r="Z143" s="10">
        <v>138.02385488406384</v>
      </c>
      <c r="AA143" s="10"/>
      <c r="AB143" s="10">
        <v>0</v>
      </c>
      <c r="AC143" s="13"/>
      <c r="AD143" s="10">
        <v>0</v>
      </c>
      <c r="AE143" s="13"/>
      <c r="AF143" s="10">
        <v>0</v>
      </c>
      <c r="AG143" s="13"/>
      <c r="AH143" s="10">
        <v>0</v>
      </c>
      <c r="AI143" s="13"/>
      <c r="AJ143" s="48"/>
      <c r="AL143" s="33"/>
      <c r="AM143" s="42"/>
      <c r="AO143" s="53"/>
      <c r="AP143" s="55"/>
      <c r="AR143" s="35"/>
      <c r="AT143" s="35"/>
      <c r="AV143" s="35"/>
      <c r="AX143" s="35"/>
      <c r="AZ143" s="35"/>
      <c r="BB143" s="35"/>
      <c r="BD143" s="35"/>
      <c r="BF143" s="35"/>
      <c r="BH143" s="35"/>
      <c r="BJ143" s="35"/>
      <c r="BL143" s="35"/>
    </row>
    <row r="144" spans="2:64" x14ac:dyDescent="0.2">
      <c r="D144" s="1" t="s">
        <v>27</v>
      </c>
      <c r="F144" s="35"/>
      <c r="K144" s="29"/>
      <c r="O144" s="29"/>
      <c r="P144" s="10"/>
      <c r="R144" s="10"/>
      <c r="S144" s="10"/>
      <c r="T144" s="10"/>
      <c r="U144" s="10"/>
      <c r="V144" s="10"/>
      <c r="W144" s="13"/>
      <c r="X144" s="10"/>
      <c r="Y144" s="13"/>
      <c r="Z144" s="10"/>
      <c r="AA144" s="10"/>
      <c r="AB144" s="10"/>
      <c r="AC144" s="13"/>
      <c r="AD144" s="10"/>
      <c r="AE144" s="13"/>
      <c r="AF144" s="10"/>
      <c r="AG144" s="13"/>
      <c r="AH144" s="10"/>
      <c r="AJ144" s="48"/>
      <c r="AL144" s="33"/>
      <c r="AM144" s="42"/>
      <c r="AR144" s="35"/>
      <c r="AT144" s="35"/>
      <c r="AV144" s="35"/>
      <c r="AX144" s="35"/>
      <c r="AZ144" s="35"/>
      <c r="BB144" s="35"/>
      <c r="BD144" s="35"/>
      <c r="BF144" s="35"/>
      <c r="BH144" s="35"/>
      <c r="BJ144" s="35"/>
      <c r="BL144" s="35"/>
    </row>
    <row r="145" spans="2:64" x14ac:dyDescent="0.2">
      <c r="B145" s="26">
        <f>B143+1</f>
        <v>89</v>
      </c>
      <c r="D145" s="12" t="s">
        <v>181</v>
      </c>
      <c r="F145" s="35">
        <v>169987.47758188492</v>
      </c>
      <c r="H145" s="17">
        <v>394.23107506524224</v>
      </c>
      <c r="J145" s="19" t="s">
        <v>321</v>
      </c>
      <c r="K145" s="29">
        <v>11</v>
      </c>
      <c r="L145" s="35">
        <f t="shared" ref="L145" si="40">F145-H145</f>
        <v>169593.24650681968</v>
      </c>
      <c r="N145" s="26" t="s">
        <v>313</v>
      </c>
      <c r="O145" s="29">
        <v>38</v>
      </c>
      <c r="P145" s="10">
        <v>27638.250941894461</v>
      </c>
      <c r="R145" s="10">
        <v>5286.2179161778186</v>
      </c>
      <c r="S145" s="10"/>
      <c r="T145" s="10">
        <v>28037.49030095162</v>
      </c>
      <c r="U145" s="10"/>
      <c r="V145" s="10">
        <v>0</v>
      </c>
      <c r="W145" s="13"/>
      <c r="X145" s="10">
        <v>37754.655915559939</v>
      </c>
      <c r="Y145" s="13"/>
      <c r="Z145" s="10">
        <v>51517.656163927757</v>
      </c>
      <c r="AA145" s="10"/>
      <c r="AB145" s="10">
        <v>15170.781156644638</v>
      </c>
      <c r="AC145" s="13"/>
      <c r="AD145" s="10">
        <v>4188.1941116634362</v>
      </c>
      <c r="AE145" s="13"/>
      <c r="AF145" s="10">
        <v>394.23107506524224</v>
      </c>
      <c r="AG145" s="13"/>
      <c r="AH145" s="10">
        <v>0</v>
      </c>
      <c r="AI145" s="13"/>
      <c r="AJ145" s="48"/>
      <c r="AL145" s="33"/>
      <c r="AM145" s="42"/>
      <c r="AO145" s="53"/>
      <c r="AP145" s="61"/>
      <c r="AR145" s="35"/>
      <c r="AT145" s="35"/>
      <c r="AV145" s="35"/>
      <c r="AX145" s="35"/>
      <c r="AZ145" s="35"/>
      <c r="BB145" s="35"/>
      <c r="BD145" s="35"/>
      <c r="BF145" s="35"/>
      <c r="BH145" s="130"/>
      <c r="BJ145" s="35"/>
      <c r="BL145" s="35"/>
    </row>
    <row r="146" spans="2:64" x14ac:dyDescent="0.2">
      <c r="D146" s="1" t="s">
        <v>28</v>
      </c>
      <c r="AD146" s="13"/>
      <c r="AE146" s="13"/>
      <c r="AF146" s="13"/>
      <c r="AG146" s="13"/>
      <c r="AH146" s="13"/>
      <c r="AJ146" s="48"/>
      <c r="AL146" s="33"/>
      <c r="AM146" s="42"/>
      <c r="AR146" s="35"/>
      <c r="AT146" s="35"/>
      <c r="AV146" s="35"/>
      <c r="AX146" s="35"/>
      <c r="AZ146" s="35"/>
      <c r="BB146" s="35"/>
      <c r="BD146" s="35"/>
      <c r="BF146" s="35"/>
      <c r="BH146" s="35"/>
      <c r="BJ146" s="35"/>
      <c r="BL146" s="35"/>
    </row>
    <row r="147" spans="2:64" x14ac:dyDescent="0.2">
      <c r="B147" s="26">
        <f>B145+1</f>
        <v>90</v>
      </c>
      <c r="D147" s="12" t="s">
        <v>184</v>
      </c>
      <c r="F147" s="35">
        <v>10182.521136802581</v>
      </c>
      <c r="H147" s="17"/>
      <c r="K147" s="29">
        <v>0</v>
      </c>
      <c r="L147" s="35">
        <f t="shared" ref="L147:L149" si="41">F147-H147</f>
        <v>10182.521136802581</v>
      </c>
      <c r="N147" s="26" t="s">
        <v>321</v>
      </c>
      <c r="O147" s="29">
        <v>11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W147" s="13"/>
      <c r="X147" s="10">
        <v>0</v>
      </c>
      <c r="Y147" s="13"/>
      <c r="Z147" s="10">
        <v>0</v>
      </c>
      <c r="AA147" s="10"/>
      <c r="AB147" s="10">
        <v>0</v>
      </c>
      <c r="AC147" s="13"/>
      <c r="AD147" s="10">
        <v>0</v>
      </c>
      <c r="AE147" s="13"/>
      <c r="AF147" s="10">
        <v>10182.521136802581</v>
      </c>
      <c r="AG147" s="13"/>
      <c r="AH147" s="10">
        <v>0</v>
      </c>
      <c r="AI147" s="13"/>
      <c r="AJ147" s="48"/>
      <c r="AL147" s="33"/>
      <c r="AM147" s="42"/>
      <c r="AO147" s="53"/>
      <c r="AP147" s="55"/>
      <c r="AR147" s="35"/>
      <c r="AT147" s="35"/>
      <c r="AV147" s="35"/>
      <c r="AX147" s="35"/>
      <c r="AZ147" s="35"/>
      <c r="BB147" s="35"/>
      <c r="BD147" s="35"/>
      <c r="BF147" s="35"/>
      <c r="BH147" s="35"/>
      <c r="BJ147" s="35"/>
      <c r="BL147" s="35"/>
    </row>
    <row r="148" spans="2:64" x14ac:dyDescent="0.2">
      <c r="B148" s="26">
        <f>B147+1</f>
        <v>91</v>
      </c>
      <c r="D148" s="12" t="s">
        <v>185</v>
      </c>
      <c r="F148" s="35">
        <v>150927.52203758305</v>
      </c>
      <c r="H148" s="17"/>
      <c r="K148" s="29">
        <v>0</v>
      </c>
      <c r="L148" s="35">
        <f t="shared" si="41"/>
        <v>150927.52203758305</v>
      </c>
      <c r="N148" s="26" t="s">
        <v>322</v>
      </c>
      <c r="O148" s="29">
        <v>17</v>
      </c>
      <c r="P148" s="10">
        <v>0</v>
      </c>
      <c r="R148" s="10">
        <v>0</v>
      </c>
      <c r="S148" s="10"/>
      <c r="T148" s="10">
        <v>0</v>
      </c>
      <c r="U148" s="10"/>
      <c r="V148" s="10">
        <v>150927.52203758305</v>
      </c>
      <c r="W148" s="13"/>
      <c r="X148" s="10">
        <v>0</v>
      </c>
      <c r="Y148" s="13"/>
      <c r="Z148" s="10">
        <v>0</v>
      </c>
      <c r="AA148" s="10"/>
      <c r="AB148" s="10">
        <v>0</v>
      </c>
      <c r="AC148" s="13"/>
      <c r="AD148" s="10">
        <v>0</v>
      </c>
      <c r="AE148" s="13"/>
      <c r="AF148" s="10">
        <v>0</v>
      </c>
      <c r="AG148" s="13"/>
      <c r="AH148" s="10">
        <v>0</v>
      </c>
      <c r="AI148" s="13"/>
      <c r="AJ148" s="48"/>
      <c r="AL148" s="33"/>
      <c r="AM148" s="42"/>
      <c r="AO148" s="53"/>
      <c r="AP148" s="55"/>
      <c r="AR148" s="35"/>
      <c r="AT148" s="35"/>
      <c r="AV148" s="35"/>
      <c r="AX148" s="35"/>
      <c r="AZ148" s="35"/>
      <c r="BB148" s="35"/>
      <c r="BD148" s="35"/>
      <c r="BF148" s="35"/>
      <c r="BH148" s="35"/>
      <c r="BJ148" s="35"/>
      <c r="BL148" s="35"/>
    </row>
    <row r="149" spans="2:64" x14ac:dyDescent="0.2">
      <c r="B149" s="26">
        <f t="shared" ref="B149" si="42">B148+1</f>
        <v>92</v>
      </c>
      <c r="D149" s="12" t="s">
        <v>186</v>
      </c>
      <c r="F149" s="35">
        <v>32154.405162180323</v>
      </c>
      <c r="H149" s="17"/>
      <c r="K149" s="29">
        <v>0</v>
      </c>
      <c r="L149" s="35">
        <f t="shared" si="41"/>
        <v>32154.405162180323</v>
      </c>
      <c r="N149" s="26" t="s">
        <v>322</v>
      </c>
      <c r="O149" s="29">
        <v>17</v>
      </c>
      <c r="P149" s="10">
        <v>0</v>
      </c>
      <c r="R149" s="10">
        <v>0</v>
      </c>
      <c r="S149" s="10"/>
      <c r="T149" s="10">
        <v>0</v>
      </c>
      <c r="U149" s="10"/>
      <c r="V149" s="10">
        <v>32154.405162180323</v>
      </c>
      <c r="W149" s="13"/>
      <c r="X149" s="10">
        <v>0</v>
      </c>
      <c r="Y149" s="13"/>
      <c r="Z149" s="10">
        <v>0</v>
      </c>
      <c r="AA149" s="10"/>
      <c r="AB149" s="10">
        <v>0</v>
      </c>
      <c r="AC149" s="13"/>
      <c r="AD149" s="10">
        <v>0</v>
      </c>
      <c r="AE149" s="13"/>
      <c r="AF149" s="10">
        <v>0</v>
      </c>
      <c r="AG149" s="13"/>
      <c r="AH149" s="10">
        <v>0</v>
      </c>
      <c r="AI149" s="13"/>
      <c r="AJ149" s="48"/>
      <c r="AL149" s="33"/>
      <c r="AM149" s="42"/>
      <c r="AO149" s="53"/>
      <c r="AP149" s="55"/>
      <c r="AR149" s="35"/>
      <c r="AT149" s="35"/>
      <c r="AV149" s="35"/>
      <c r="AX149" s="35"/>
      <c r="AZ149" s="35"/>
      <c r="BB149" s="35"/>
      <c r="BD149" s="35"/>
      <c r="BF149" s="35"/>
      <c r="BH149" s="35"/>
      <c r="BJ149" s="35"/>
      <c r="BL149" s="35"/>
    </row>
    <row r="150" spans="2:64" x14ac:dyDescent="0.2">
      <c r="D150" s="1" t="s">
        <v>29</v>
      </c>
      <c r="AD150" s="13"/>
      <c r="AE150" s="13"/>
      <c r="AF150" s="13"/>
      <c r="AG150" s="13"/>
      <c r="AH150" s="13"/>
      <c r="AJ150" s="48"/>
      <c r="AL150" s="33"/>
      <c r="AM150" s="42"/>
      <c r="AR150" s="35"/>
      <c r="AT150" s="35"/>
      <c r="AV150" s="35"/>
      <c r="AX150" s="35"/>
      <c r="AZ150" s="35"/>
      <c r="BB150" s="35"/>
      <c r="BD150" s="35"/>
      <c r="BF150" s="35"/>
      <c r="BH150" s="35"/>
      <c r="BJ150" s="35"/>
      <c r="BL150" s="35"/>
    </row>
    <row r="151" spans="2:64" x14ac:dyDescent="0.2">
      <c r="B151" s="26">
        <f>B149+1</f>
        <v>93</v>
      </c>
      <c r="D151" s="12" t="s">
        <v>167</v>
      </c>
      <c r="F151" s="35">
        <v>2999.0388448958947</v>
      </c>
      <c r="H151" s="17">
        <v>412.91835995474958</v>
      </c>
      <c r="J151" s="19" t="s">
        <v>321</v>
      </c>
      <c r="K151" s="29">
        <v>11</v>
      </c>
      <c r="L151" s="35">
        <f t="shared" ref="L151:L157" si="43">F151-H151</f>
        <v>2586.1204849411452</v>
      </c>
      <c r="N151" s="26" t="s">
        <v>321</v>
      </c>
      <c r="O151" s="29">
        <v>11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W151" s="13"/>
      <c r="X151" s="10">
        <v>0</v>
      </c>
      <c r="Y151" s="13"/>
      <c r="Z151" s="10">
        <v>0</v>
      </c>
      <c r="AA151" s="10"/>
      <c r="AB151" s="10">
        <v>0</v>
      </c>
      <c r="AC151" s="13"/>
      <c r="AD151" s="10">
        <v>0</v>
      </c>
      <c r="AE151" s="13"/>
      <c r="AF151" s="10">
        <v>2999.0388448958947</v>
      </c>
      <c r="AG151" s="13"/>
      <c r="AH151" s="10">
        <v>0</v>
      </c>
      <c r="AI151" s="13"/>
      <c r="AJ151" s="48"/>
      <c r="AL151" s="33"/>
      <c r="AM151" s="42"/>
      <c r="AO151" s="53"/>
      <c r="AP151" s="61"/>
      <c r="AR151" s="35"/>
      <c r="AT151" s="35"/>
      <c r="AV151" s="35"/>
      <c r="AX151" s="35"/>
      <c r="AZ151" s="35"/>
      <c r="BB151" s="35"/>
      <c r="BD151" s="35"/>
      <c r="BF151" s="35"/>
      <c r="BH151" s="130"/>
      <c r="BJ151" s="35"/>
      <c r="BL151" s="35"/>
    </row>
    <row r="152" spans="2:64" x14ac:dyDescent="0.2">
      <c r="B152" s="26">
        <f>B151+1</f>
        <v>94</v>
      </c>
      <c r="D152" s="12" t="s">
        <v>188</v>
      </c>
      <c r="F152" s="35">
        <v>19535.319138357758</v>
      </c>
      <c r="H152" s="17"/>
      <c r="K152" s="29">
        <v>0</v>
      </c>
      <c r="L152" s="35">
        <f t="shared" si="43"/>
        <v>19535.319138357758</v>
      </c>
      <c r="N152" s="26" t="s">
        <v>321</v>
      </c>
      <c r="O152" s="29">
        <v>11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W152" s="13"/>
      <c r="X152" s="10">
        <v>0</v>
      </c>
      <c r="Y152" s="13"/>
      <c r="Z152" s="10">
        <v>0</v>
      </c>
      <c r="AA152" s="10"/>
      <c r="AB152" s="10">
        <v>0</v>
      </c>
      <c r="AC152" s="13"/>
      <c r="AD152" s="10">
        <v>0</v>
      </c>
      <c r="AE152" s="13"/>
      <c r="AF152" s="10">
        <v>19535.319138357758</v>
      </c>
      <c r="AG152" s="13"/>
      <c r="AH152" s="10">
        <v>0</v>
      </c>
      <c r="AI152" s="13"/>
      <c r="AJ152" s="48"/>
      <c r="AL152" s="33"/>
      <c r="AM152" s="42"/>
      <c r="AO152" s="53"/>
      <c r="AP152" s="55"/>
      <c r="AR152" s="35"/>
      <c r="AT152" s="35"/>
      <c r="AV152" s="35"/>
      <c r="AX152" s="35"/>
      <c r="AZ152" s="35"/>
      <c r="BB152" s="35"/>
      <c r="BD152" s="35"/>
      <c r="BF152" s="35"/>
      <c r="BH152" s="35"/>
      <c r="BJ152" s="35"/>
      <c r="BL152" s="35"/>
    </row>
    <row r="153" spans="2:64" x14ac:dyDescent="0.2">
      <c r="B153" s="26">
        <f>B152+1</f>
        <v>95</v>
      </c>
      <c r="D153" s="12" t="s">
        <v>189</v>
      </c>
      <c r="F153" s="35">
        <v>23437.232127810334</v>
      </c>
      <c r="H153" s="17"/>
      <c r="K153" s="29">
        <v>0</v>
      </c>
      <c r="L153" s="35">
        <f t="shared" si="43"/>
        <v>23437.232127810334</v>
      </c>
      <c r="N153" s="26" t="s">
        <v>321</v>
      </c>
      <c r="O153" s="29">
        <v>11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W153" s="13"/>
      <c r="X153" s="10">
        <v>0</v>
      </c>
      <c r="Y153" s="13"/>
      <c r="Z153" s="10">
        <v>0</v>
      </c>
      <c r="AA153" s="10"/>
      <c r="AB153" s="10">
        <v>0</v>
      </c>
      <c r="AC153" s="13"/>
      <c r="AD153" s="10">
        <v>0</v>
      </c>
      <c r="AE153" s="13"/>
      <c r="AF153" s="10">
        <v>23437.232127810334</v>
      </c>
      <c r="AG153" s="13"/>
      <c r="AH153" s="10">
        <v>0</v>
      </c>
      <c r="AI153" s="13"/>
      <c r="AJ153" s="48"/>
      <c r="AL153" s="33"/>
      <c r="AM153" s="42"/>
      <c r="AO153" s="53"/>
      <c r="AP153" s="55"/>
      <c r="AR153" s="35"/>
      <c r="AT153" s="35"/>
      <c r="AV153" s="35"/>
      <c r="AX153" s="35"/>
      <c r="AZ153" s="35"/>
      <c r="BB153" s="35"/>
      <c r="BD153" s="35"/>
      <c r="BF153" s="35"/>
      <c r="BH153" s="35"/>
      <c r="BJ153" s="35"/>
      <c r="BL153" s="35"/>
    </row>
    <row r="154" spans="2:64" x14ac:dyDescent="0.2">
      <c r="B154" s="26">
        <f t="shared" ref="B154:B157" si="44">B153+1</f>
        <v>96</v>
      </c>
      <c r="D154" s="12" t="s">
        <v>190</v>
      </c>
      <c r="F154" s="35">
        <v>47499.389818864729</v>
      </c>
      <c r="H154" s="17"/>
      <c r="K154" s="29">
        <v>0</v>
      </c>
      <c r="L154" s="35">
        <f t="shared" si="43"/>
        <v>47499.389818864729</v>
      </c>
      <c r="N154" s="26" t="s">
        <v>321</v>
      </c>
      <c r="O154" s="29">
        <v>11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W154" s="13"/>
      <c r="X154" s="10">
        <v>0</v>
      </c>
      <c r="Y154" s="13"/>
      <c r="Z154" s="10">
        <v>0</v>
      </c>
      <c r="AA154" s="10"/>
      <c r="AB154" s="10">
        <v>0</v>
      </c>
      <c r="AC154" s="13"/>
      <c r="AD154" s="10">
        <v>0</v>
      </c>
      <c r="AE154" s="13"/>
      <c r="AF154" s="10">
        <v>47499.389818864729</v>
      </c>
      <c r="AG154" s="13"/>
      <c r="AH154" s="10">
        <v>0</v>
      </c>
      <c r="AI154" s="13"/>
      <c r="AJ154" s="48"/>
      <c r="AL154" s="33"/>
      <c r="AM154" s="42"/>
      <c r="AO154" s="53"/>
      <c r="AP154" s="55"/>
      <c r="AR154" s="35"/>
      <c r="AT154" s="35"/>
      <c r="AV154" s="35"/>
      <c r="AX154" s="35"/>
      <c r="AZ154" s="35"/>
      <c r="BB154" s="35"/>
      <c r="BD154" s="35"/>
      <c r="BF154" s="35"/>
      <c r="BH154" s="35"/>
      <c r="BJ154" s="35"/>
      <c r="BL154" s="35"/>
    </row>
    <row r="155" spans="2:64" x14ac:dyDescent="0.2">
      <c r="B155" s="26">
        <f t="shared" si="44"/>
        <v>97</v>
      </c>
      <c r="D155" s="12" t="s">
        <v>191</v>
      </c>
      <c r="F155" s="35">
        <v>6052.9452734375218</v>
      </c>
      <c r="H155" s="17"/>
      <c r="K155" s="29">
        <v>0</v>
      </c>
      <c r="L155" s="35">
        <f t="shared" si="43"/>
        <v>6052.9452734375218</v>
      </c>
      <c r="N155" s="26" t="s">
        <v>321</v>
      </c>
      <c r="O155" s="29">
        <v>11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W155" s="13"/>
      <c r="X155" s="10">
        <v>0</v>
      </c>
      <c r="Y155" s="13"/>
      <c r="Z155" s="10">
        <v>0</v>
      </c>
      <c r="AA155" s="10"/>
      <c r="AB155" s="10">
        <v>0</v>
      </c>
      <c r="AC155" s="13"/>
      <c r="AD155" s="10">
        <v>0</v>
      </c>
      <c r="AE155" s="13"/>
      <c r="AF155" s="10">
        <v>6052.9452734375218</v>
      </c>
      <c r="AG155" s="13"/>
      <c r="AH155" s="10">
        <v>0</v>
      </c>
      <c r="AI155" s="13"/>
      <c r="AJ155" s="48"/>
      <c r="AL155" s="33"/>
      <c r="AM155" s="42"/>
      <c r="AO155" s="53"/>
      <c r="AP155" s="55"/>
      <c r="AR155" s="35"/>
      <c r="AT155" s="35"/>
      <c r="AV155" s="35"/>
      <c r="AX155" s="35"/>
      <c r="AZ155" s="35"/>
      <c r="BB155" s="35"/>
      <c r="BD155" s="35"/>
      <c r="BF155" s="35"/>
      <c r="BH155" s="35"/>
      <c r="BJ155" s="35"/>
      <c r="BL155" s="35"/>
    </row>
    <row r="156" spans="2:64" x14ac:dyDescent="0.2">
      <c r="B156" s="26">
        <f t="shared" si="44"/>
        <v>98</v>
      </c>
      <c r="D156" s="12" t="s">
        <v>192</v>
      </c>
      <c r="F156" s="35">
        <v>6258.7532042938401</v>
      </c>
      <c r="H156" s="17"/>
      <c r="K156" s="29">
        <v>0</v>
      </c>
      <c r="L156" s="35">
        <f t="shared" si="43"/>
        <v>6258.7532042938401</v>
      </c>
      <c r="N156" s="26" t="s">
        <v>321</v>
      </c>
      <c r="O156" s="29">
        <v>11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W156" s="13"/>
      <c r="X156" s="10">
        <v>0</v>
      </c>
      <c r="Y156" s="13"/>
      <c r="Z156" s="10">
        <v>0</v>
      </c>
      <c r="AA156" s="10"/>
      <c r="AB156" s="10">
        <v>0</v>
      </c>
      <c r="AC156" s="13"/>
      <c r="AD156" s="10">
        <v>0</v>
      </c>
      <c r="AE156" s="13"/>
      <c r="AF156" s="10">
        <v>6258.7532042938401</v>
      </c>
      <c r="AG156" s="13"/>
      <c r="AH156" s="10">
        <v>0</v>
      </c>
      <c r="AI156" s="13"/>
      <c r="AJ156" s="48"/>
      <c r="AL156" s="33"/>
      <c r="AM156" s="42"/>
      <c r="AO156" s="53"/>
      <c r="AP156" s="55"/>
      <c r="AR156" s="35"/>
      <c r="AT156" s="35"/>
      <c r="AV156" s="35"/>
      <c r="AX156" s="35"/>
      <c r="AZ156" s="35"/>
      <c r="BB156" s="35"/>
      <c r="BD156" s="35"/>
      <c r="BF156" s="35"/>
      <c r="BH156" s="35"/>
      <c r="BJ156" s="35"/>
      <c r="BL156" s="35"/>
    </row>
    <row r="157" spans="2:64" x14ac:dyDescent="0.2">
      <c r="B157" s="26">
        <f t="shared" si="44"/>
        <v>99</v>
      </c>
      <c r="D157" s="12" t="s">
        <v>193</v>
      </c>
      <c r="F157" s="35">
        <v>11814.781536038916</v>
      </c>
      <c r="H157" s="17"/>
      <c r="K157" s="29">
        <v>0</v>
      </c>
      <c r="L157" s="35">
        <f t="shared" si="43"/>
        <v>11814.781536038916</v>
      </c>
      <c r="N157" s="26" t="s">
        <v>321</v>
      </c>
      <c r="O157" s="29">
        <v>11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W157" s="13"/>
      <c r="X157" s="10">
        <v>0</v>
      </c>
      <c r="Y157" s="13"/>
      <c r="Z157" s="10">
        <v>0</v>
      </c>
      <c r="AA157" s="10"/>
      <c r="AB157" s="10">
        <v>0</v>
      </c>
      <c r="AC157" s="13"/>
      <c r="AD157" s="10">
        <v>0</v>
      </c>
      <c r="AE157" s="13"/>
      <c r="AF157" s="10">
        <v>11814.781536038916</v>
      </c>
      <c r="AG157" s="13"/>
      <c r="AH157" s="10">
        <v>0</v>
      </c>
      <c r="AI157" s="13"/>
      <c r="AJ157" s="48"/>
      <c r="AL157" s="33"/>
      <c r="AM157" s="42"/>
      <c r="AO157" s="53"/>
      <c r="AP157" s="55"/>
      <c r="AR157" s="35"/>
      <c r="AT157" s="35"/>
      <c r="AV157" s="35"/>
      <c r="AX157" s="35"/>
      <c r="AZ157" s="35"/>
      <c r="BB157" s="35"/>
      <c r="BD157" s="35"/>
      <c r="BF157" s="35"/>
      <c r="BH157" s="35"/>
      <c r="BJ157" s="35"/>
      <c r="BL157" s="35"/>
    </row>
    <row r="158" spans="2:64" x14ac:dyDescent="0.2">
      <c r="D158" s="1" t="s">
        <v>30</v>
      </c>
      <c r="AD158" s="13"/>
      <c r="AE158" s="13"/>
      <c r="AF158" s="13"/>
      <c r="AG158" s="13"/>
      <c r="AH158" s="13"/>
      <c r="AJ158" s="48"/>
      <c r="AL158" s="33"/>
      <c r="AM158" s="42"/>
      <c r="AR158" s="35"/>
      <c r="AT158" s="35"/>
      <c r="AV158" s="35"/>
      <c r="AX158" s="35"/>
      <c r="AZ158" s="35"/>
      <c r="BB158" s="35"/>
      <c r="BD158" s="35"/>
      <c r="BF158" s="35"/>
      <c r="BH158" s="35"/>
      <c r="BJ158" s="35"/>
      <c r="BL158" s="35"/>
    </row>
    <row r="159" spans="2:64" x14ac:dyDescent="0.2">
      <c r="B159" s="26">
        <f>B157+1</f>
        <v>100</v>
      </c>
      <c r="D159" s="12" t="s">
        <v>31</v>
      </c>
      <c r="F159" s="35">
        <v>151458.62512828546</v>
      </c>
      <c r="H159" s="17">
        <v>427.13051271001717</v>
      </c>
      <c r="J159" s="19" t="s">
        <v>321</v>
      </c>
      <c r="K159" s="29">
        <v>11</v>
      </c>
      <c r="L159" s="35">
        <f t="shared" ref="L159:L160" si="45">F159-H159</f>
        <v>151031.49461557544</v>
      </c>
      <c r="N159" s="26" t="s">
        <v>323</v>
      </c>
      <c r="O159" s="29">
        <v>29</v>
      </c>
      <c r="P159" s="10">
        <v>16355.649916370174</v>
      </c>
      <c r="R159" s="10">
        <v>3128.2561910454197</v>
      </c>
      <c r="S159" s="10"/>
      <c r="T159" s="10">
        <v>16591.91013425816</v>
      </c>
      <c r="U159" s="10"/>
      <c r="V159" s="10">
        <v>15450.631284303165</v>
      </c>
      <c r="W159" s="13"/>
      <c r="X159" s="10">
        <v>20955.360028710787</v>
      </c>
      <c r="Y159" s="13"/>
      <c r="Z159" s="10">
        <v>29461.926867395032</v>
      </c>
      <c r="AA159" s="10"/>
      <c r="AB159" s="10">
        <v>12635.927051838729</v>
      </c>
      <c r="AC159" s="13"/>
      <c r="AD159" s="10">
        <v>2839.9369420136341</v>
      </c>
      <c r="AE159" s="13"/>
      <c r="AF159" s="10">
        <v>34039.026712350402</v>
      </c>
      <c r="AG159" s="13"/>
      <c r="AH159" s="10">
        <v>0</v>
      </c>
      <c r="AI159" s="13"/>
      <c r="AJ159" s="48"/>
      <c r="AL159" s="33"/>
      <c r="AM159" s="42"/>
      <c r="AO159" s="53"/>
      <c r="AP159" s="55"/>
      <c r="AR159" s="35"/>
      <c r="AT159" s="35"/>
      <c r="AV159" s="35"/>
      <c r="AX159" s="35"/>
      <c r="AZ159" s="35"/>
      <c r="BB159" s="35"/>
      <c r="BD159" s="35"/>
      <c r="BF159" s="35"/>
      <c r="BH159" s="35"/>
      <c r="BJ159" s="35"/>
      <c r="BL159" s="35"/>
    </row>
    <row r="160" spans="2:64" x14ac:dyDescent="0.2">
      <c r="B160" s="26">
        <f>B159+1</f>
        <v>101</v>
      </c>
      <c r="D160" s="12" t="s">
        <v>32</v>
      </c>
      <c r="F160" s="35">
        <v>184250.05767693275</v>
      </c>
      <c r="H160" s="38">
        <v>1107.36012997326</v>
      </c>
      <c r="J160" s="19" t="s">
        <v>321</v>
      </c>
      <c r="K160" s="29">
        <v>11</v>
      </c>
      <c r="L160" s="35">
        <f t="shared" si="45"/>
        <v>183142.69754695948</v>
      </c>
      <c r="N160" s="26" t="s">
        <v>324</v>
      </c>
      <c r="O160" s="29">
        <v>41</v>
      </c>
      <c r="P160" s="23">
        <v>18856.373801257076</v>
      </c>
      <c r="R160" s="23">
        <v>3606.5560455295117</v>
      </c>
      <c r="S160" s="23"/>
      <c r="T160" s="23">
        <v>19128.757412158615</v>
      </c>
      <c r="U160" s="23"/>
      <c r="V160" s="23">
        <v>15304.692369778431</v>
      </c>
      <c r="W160" s="48"/>
      <c r="X160" s="23">
        <v>24457.377068685651</v>
      </c>
      <c r="Y160" s="13"/>
      <c r="Z160" s="10">
        <v>34419.982039641938</v>
      </c>
      <c r="AA160" s="10"/>
      <c r="AB160" s="10">
        <v>15997.030879782425</v>
      </c>
      <c r="AC160" s="13"/>
      <c r="AD160" s="10">
        <v>3416.6690359990898</v>
      </c>
      <c r="AE160" s="13"/>
      <c r="AF160" s="10">
        <v>49062.619024099913</v>
      </c>
      <c r="AG160" s="13"/>
      <c r="AH160" s="10">
        <v>0</v>
      </c>
      <c r="AI160" s="13"/>
      <c r="AJ160" s="48"/>
      <c r="AL160" s="33"/>
      <c r="AM160" s="42"/>
      <c r="AO160" s="53"/>
      <c r="AP160" s="61"/>
      <c r="AR160" s="35"/>
      <c r="AT160" s="35"/>
      <c r="AV160" s="35"/>
      <c r="AX160" s="35"/>
      <c r="AZ160" s="35"/>
      <c r="BB160" s="35"/>
      <c r="BD160" s="35"/>
      <c r="BF160" s="35"/>
      <c r="BH160" s="130"/>
      <c r="BJ160" s="35"/>
      <c r="BL160" s="35"/>
    </row>
    <row r="161" spans="2:64" x14ac:dyDescent="0.2">
      <c r="AL161" s="33"/>
      <c r="AM161" s="42"/>
    </row>
    <row r="162" spans="2:64" x14ac:dyDescent="0.2">
      <c r="B162" s="26">
        <f>B160+1</f>
        <v>102</v>
      </c>
      <c r="D162" s="1" t="s">
        <v>199</v>
      </c>
      <c r="F162" s="37">
        <f>SUM(F115:F160)</f>
        <v>946939.3723735325</v>
      </c>
      <c r="H162" s="37">
        <f>SUM(H115:H160)</f>
        <v>5563.8953516590282</v>
      </c>
      <c r="L162" s="37">
        <f>SUM(L115:L160)</f>
        <v>941375.47702187346</v>
      </c>
      <c r="P162" s="15">
        <f>SUM(P115:P160)</f>
        <v>88218.856885679357</v>
      </c>
      <c r="R162" s="15">
        <f>SUM(R115:R160)</f>
        <v>14824.699334234072</v>
      </c>
      <c r="S162" s="10"/>
      <c r="T162" s="15">
        <f>SUM(T115:T160)</f>
        <v>78628.495909348363</v>
      </c>
      <c r="U162" s="10"/>
      <c r="V162" s="15">
        <f>SUM(V115:V160)</f>
        <v>213837.25085384498</v>
      </c>
      <c r="X162" s="15">
        <f>SUM(X115:X160)</f>
        <v>100531.71418109018</v>
      </c>
      <c r="Z162" s="15">
        <f>SUM(Z115:Z160)</f>
        <v>141482.86575497029</v>
      </c>
      <c r="AB162" s="15">
        <f>SUM(AB115:AB160)</f>
        <v>65755.576799421135</v>
      </c>
      <c r="AD162" s="15">
        <f>SUM(AD115:AD160)</f>
        <v>14044.171376751005</v>
      </c>
      <c r="AF162" s="15">
        <f>SUM(AF115:AF160)</f>
        <v>211275.85789201711</v>
      </c>
      <c r="AH162" s="15">
        <f>SUM(AH115:AH160)</f>
        <v>18339.883386175716</v>
      </c>
      <c r="AJ162" s="48"/>
      <c r="AL162" s="33"/>
      <c r="AM162" s="42"/>
      <c r="AO162" s="52"/>
      <c r="AR162" s="52"/>
      <c r="AT162" s="52"/>
      <c r="AV162" s="52"/>
      <c r="AX162" s="52"/>
      <c r="AZ162" s="52"/>
      <c r="BB162" s="52"/>
      <c r="BD162" s="52"/>
      <c r="BF162" s="52"/>
      <c r="BH162" s="52"/>
      <c r="BJ162" s="52"/>
      <c r="BL162" s="52"/>
    </row>
    <row r="163" spans="2:64" x14ac:dyDescent="0.2">
      <c r="S163" s="10"/>
      <c r="U163" s="10"/>
      <c r="AL163" s="33"/>
      <c r="AM163" s="42"/>
    </row>
    <row r="164" spans="2:64" ht="13.5" thickBot="1" x14ac:dyDescent="0.25">
      <c r="B164" s="26">
        <f>B162+1</f>
        <v>103</v>
      </c>
      <c r="D164" s="1" t="s">
        <v>200</v>
      </c>
      <c r="F164" s="39">
        <f>F162+F104+F109+F108+F97</f>
        <v>2464291.6658636788</v>
      </c>
      <c r="H164" s="39">
        <f>H162+H104+H109+H108+H97</f>
        <v>5563.8953516590282</v>
      </c>
      <c r="L164" s="39">
        <f>L162+L104+L109+L108+L97</f>
        <v>2458727.7705120193</v>
      </c>
      <c r="P164" s="49">
        <f>P162+P104+P109+P108+P97</f>
        <v>311406.91405573947</v>
      </c>
      <c r="R164" s="49">
        <f>R162+R104+R109+R108+R97</f>
        <v>57512.664971773804</v>
      </c>
      <c r="S164" s="10"/>
      <c r="T164" s="49">
        <f>T162+T104+T109+T108+T97</f>
        <v>306243.27582367021</v>
      </c>
      <c r="U164" s="10"/>
      <c r="V164" s="49">
        <f>V162+V104+V109+V108+V97</f>
        <v>216775.89918464425</v>
      </c>
      <c r="X164" s="49">
        <f>X162+X104+X109+X108+X97</f>
        <v>407980.07155946712</v>
      </c>
      <c r="Z164" s="49">
        <f>Z162+Z104+Z109+Z108+Z97</f>
        <v>583743.7291515196</v>
      </c>
      <c r="AB164" s="49">
        <f>AB162+AB104+AB109+AB108+AB97</f>
        <v>293237.9955716416</v>
      </c>
      <c r="AD164" s="49">
        <f>AD162+AD104+AD109+AD108+AD97</f>
        <v>48458.119684596852</v>
      </c>
      <c r="AF164" s="49">
        <f>AF162+AF104+AF109+AF108+AF97</f>
        <v>220593.11247444997</v>
      </c>
      <c r="AH164" s="49">
        <f>AH162+AH104+AH109+AH108+AH97</f>
        <v>18339.883386175716</v>
      </c>
      <c r="AJ164" s="5"/>
      <c r="AL164" s="33"/>
      <c r="AM164" s="42"/>
    </row>
    <row r="165" spans="2:64" ht="13.5" thickTop="1" x14ac:dyDescent="0.2">
      <c r="F165" s="35"/>
      <c r="H165" s="35"/>
      <c r="L165" s="35"/>
      <c r="AL165" s="33"/>
      <c r="AM165" s="42"/>
    </row>
    <row r="166" spans="2:64" x14ac:dyDescent="0.2">
      <c r="F166" s="35"/>
      <c r="H166" s="35"/>
      <c r="L166" s="35"/>
      <c r="AL166" s="33"/>
      <c r="AM166" s="42"/>
    </row>
    <row r="167" spans="2:64" x14ac:dyDescent="0.2">
      <c r="F167" s="35"/>
      <c r="H167" s="35"/>
      <c r="L167" s="35"/>
      <c r="AL167" s="33"/>
      <c r="AM167" s="42"/>
    </row>
    <row r="168" spans="2:64" x14ac:dyDescent="0.2">
      <c r="D168" s="8" t="s">
        <v>35</v>
      </c>
      <c r="AL168" s="33"/>
      <c r="AM168" s="42"/>
    </row>
    <row r="169" spans="2:64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W169" s="13"/>
      <c r="X169" s="10"/>
      <c r="Y169" s="13"/>
      <c r="Z169" s="10"/>
      <c r="AA169" s="10"/>
      <c r="AB169" s="10"/>
      <c r="AC169" s="13"/>
      <c r="AD169" s="10"/>
      <c r="AE169" s="13"/>
      <c r="AF169" s="10"/>
      <c r="AG169" s="13"/>
      <c r="AH169" s="10"/>
      <c r="AI169" s="13"/>
      <c r="AJ169" s="23"/>
      <c r="AL169" s="33"/>
      <c r="AM169" s="42"/>
    </row>
    <row r="170" spans="2:64" x14ac:dyDescent="0.2">
      <c r="B170" s="26">
        <f>B164+1</f>
        <v>104</v>
      </c>
      <c r="D170" s="1" t="s">
        <v>201</v>
      </c>
      <c r="F170" s="35">
        <v>0</v>
      </c>
      <c r="H170" s="17"/>
      <c r="K170" s="29">
        <v>0</v>
      </c>
      <c r="L170" s="35">
        <f t="shared" ref="L170:L176" si="46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W170" s="13"/>
      <c r="X170" s="10">
        <v>0</v>
      </c>
      <c r="Y170" s="13"/>
      <c r="Z170" s="10">
        <v>0</v>
      </c>
      <c r="AA170" s="10"/>
      <c r="AB170" s="10">
        <v>0</v>
      </c>
      <c r="AC170" s="13"/>
      <c r="AD170" s="10">
        <v>0</v>
      </c>
      <c r="AE170" s="13"/>
      <c r="AF170" s="10">
        <v>0</v>
      </c>
      <c r="AG170" s="13"/>
      <c r="AH170" s="10">
        <v>0</v>
      </c>
      <c r="AI170" s="13"/>
      <c r="AJ170" s="23"/>
      <c r="AL170" s="33"/>
      <c r="AM170" s="42"/>
    </row>
    <row r="171" spans="2:64" x14ac:dyDescent="0.2">
      <c r="B171" s="26">
        <f t="shared" ref="B171:B176" si="47">B170+1</f>
        <v>105</v>
      </c>
      <c r="D171" s="1" t="s">
        <v>202</v>
      </c>
      <c r="F171" s="35">
        <v>0</v>
      </c>
      <c r="H171" s="17"/>
      <c r="J171" s="19"/>
      <c r="K171" s="29">
        <v>0</v>
      </c>
      <c r="L171" s="35">
        <f t="shared" si="46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W171" s="13"/>
      <c r="X171" s="10">
        <v>0</v>
      </c>
      <c r="Y171" s="13"/>
      <c r="Z171" s="10">
        <v>0</v>
      </c>
      <c r="AA171" s="10"/>
      <c r="AB171" s="10">
        <v>0</v>
      </c>
      <c r="AC171" s="13"/>
      <c r="AD171" s="10">
        <v>0</v>
      </c>
      <c r="AE171" s="13"/>
      <c r="AF171" s="10">
        <v>0</v>
      </c>
      <c r="AG171" s="13"/>
      <c r="AH171" s="10">
        <v>0</v>
      </c>
      <c r="AI171" s="13"/>
      <c r="AJ171" s="23"/>
      <c r="AL171" s="33"/>
      <c r="AM171" s="42"/>
    </row>
    <row r="172" spans="2:64" x14ac:dyDescent="0.2">
      <c r="B172" s="26">
        <f t="shared" si="47"/>
        <v>106</v>
      </c>
      <c r="D172" s="1" t="s">
        <v>203</v>
      </c>
      <c r="F172" s="35">
        <v>0</v>
      </c>
      <c r="H172" s="17"/>
      <c r="J172" s="19"/>
      <c r="K172" s="29">
        <v>0</v>
      </c>
      <c r="L172" s="35">
        <f t="shared" si="46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W172" s="13"/>
      <c r="X172" s="10">
        <v>0</v>
      </c>
      <c r="Y172" s="13"/>
      <c r="Z172" s="10">
        <v>0</v>
      </c>
      <c r="AA172" s="10"/>
      <c r="AB172" s="10">
        <v>0</v>
      </c>
      <c r="AC172" s="13"/>
      <c r="AD172" s="10">
        <v>0</v>
      </c>
      <c r="AE172" s="13"/>
      <c r="AF172" s="10">
        <v>0</v>
      </c>
      <c r="AG172" s="13"/>
      <c r="AH172" s="10">
        <v>0</v>
      </c>
      <c r="AI172" s="13"/>
      <c r="AJ172" s="23"/>
      <c r="AL172" s="33"/>
      <c r="AM172" s="42"/>
    </row>
    <row r="173" spans="2:64" x14ac:dyDescent="0.2">
      <c r="B173" s="26">
        <f t="shared" si="47"/>
        <v>107</v>
      </c>
      <c r="D173" s="1" t="s">
        <v>204</v>
      </c>
      <c r="F173" s="35">
        <v>26870.623617239937</v>
      </c>
      <c r="H173" s="17"/>
      <c r="J173" s="19"/>
      <c r="K173" s="29">
        <v>0</v>
      </c>
      <c r="L173" s="35">
        <f t="shared" si="46"/>
        <v>26870.623617239937</v>
      </c>
      <c r="N173" s="26" t="s">
        <v>321</v>
      </c>
      <c r="O173" s="29">
        <v>11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W173" s="13"/>
      <c r="X173" s="10">
        <v>0</v>
      </c>
      <c r="Y173" s="13"/>
      <c r="Z173" s="10">
        <v>0</v>
      </c>
      <c r="AA173" s="10"/>
      <c r="AB173" s="10">
        <v>0</v>
      </c>
      <c r="AC173" s="13"/>
      <c r="AD173" s="10">
        <v>0</v>
      </c>
      <c r="AE173" s="13"/>
      <c r="AF173" s="10">
        <v>26870.623617239937</v>
      </c>
      <c r="AG173" s="13"/>
      <c r="AH173" s="10">
        <v>0</v>
      </c>
      <c r="AI173" s="13"/>
      <c r="AJ173" s="23"/>
      <c r="AL173" s="33"/>
      <c r="AM173" s="42"/>
    </row>
    <row r="174" spans="2:64" x14ac:dyDescent="0.2">
      <c r="B174" s="26">
        <f t="shared" si="47"/>
        <v>108</v>
      </c>
      <c r="D174" s="1" t="s">
        <v>205</v>
      </c>
      <c r="F174" s="35">
        <v>14283.139384300001</v>
      </c>
      <c r="H174" s="17"/>
      <c r="J174" s="19"/>
      <c r="K174" s="29">
        <v>0</v>
      </c>
      <c r="L174" s="35">
        <f t="shared" si="46"/>
        <v>14283.139384300001</v>
      </c>
      <c r="N174" s="26" t="s">
        <v>321</v>
      </c>
      <c r="O174" s="29">
        <v>11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W174" s="13"/>
      <c r="X174" s="10">
        <v>0</v>
      </c>
      <c r="Y174" s="13"/>
      <c r="Z174" s="10">
        <v>0</v>
      </c>
      <c r="AA174" s="10"/>
      <c r="AB174" s="10">
        <v>0</v>
      </c>
      <c r="AC174" s="13"/>
      <c r="AD174" s="10">
        <v>0</v>
      </c>
      <c r="AE174" s="13"/>
      <c r="AF174" s="10">
        <v>14283.139384300001</v>
      </c>
      <c r="AG174" s="13"/>
      <c r="AH174" s="10">
        <v>0</v>
      </c>
      <c r="AI174" s="13"/>
      <c r="AJ174" s="23"/>
      <c r="AL174" s="33"/>
      <c r="AM174" s="42"/>
    </row>
    <row r="175" spans="2:64" x14ac:dyDescent="0.2">
      <c r="B175" s="26">
        <f t="shared" si="47"/>
        <v>109</v>
      </c>
      <c r="D175" s="1" t="s">
        <v>206</v>
      </c>
      <c r="F175" s="35">
        <v>17761.652743977927</v>
      </c>
      <c r="H175" s="17"/>
      <c r="J175" s="19"/>
      <c r="K175" s="29">
        <v>0</v>
      </c>
      <c r="L175" s="35">
        <f t="shared" si="46"/>
        <v>17761.652743977927</v>
      </c>
      <c r="N175" s="26" t="s">
        <v>321</v>
      </c>
      <c r="O175" s="29">
        <v>11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W175" s="13"/>
      <c r="X175" s="10">
        <v>0</v>
      </c>
      <c r="Y175" s="13"/>
      <c r="Z175" s="10">
        <v>0</v>
      </c>
      <c r="AA175" s="10"/>
      <c r="AB175" s="10">
        <v>0</v>
      </c>
      <c r="AC175" s="13"/>
      <c r="AD175" s="10">
        <v>0</v>
      </c>
      <c r="AE175" s="13"/>
      <c r="AF175" s="10">
        <v>17761.652743977927</v>
      </c>
      <c r="AG175" s="13"/>
      <c r="AH175" s="10">
        <v>0</v>
      </c>
      <c r="AI175" s="13"/>
      <c r="AJ175" s="23"/>
      <c r="AL175" s="33"/>
      <c r="AM175" s="42"/>
    </row>
    <row r="176" spans="2:64" x14ac:dyDescent="0.2">
      <c r="B176" s="26">
        <f t="shared" si="47"/>
        <v>110</v>
      </c>
      <c r="D176" s="1" t="s">
        <v>207</v>
      </c>
      <c r="F176" s="35">
        <v>6017.1693334783249</v>
      </c>
      <c r="H176" s="17">
        <v>3019.5891666666666</v>
      </c>
      <c r="J176" s="19" t="s">
        <v>308</v>
      </c>
      <c r="K176" s="29">
        <v>14</v>
      </c>
      <c r="L176" s="35">
        <f t="shared" si="46"/>
        <v>2997.5801668116583</v>
      </c>
      <c r="N176" s="26" t="s">
        <v>325</v>
      </c>
      <c r="O176" s="29">
        <v>2</v>
      </c>
      <c r="P176" s="10">
        <v>0</v>
      </c>
      <c r="R176" s="10">
        <v>0</v>
      </c>
      <c r="S176" s="10"/>
      <c r="T176" s="10">
        <v>559.86422969329931</v>
      </c>
      <c r="U176" s="10"/>
      <c r="V176" s="10">
        <v>0</v>
      </c>
      <c r="W176" s="13"/>
      <c r="X176" s="10">
        <v>745.85620820414306</v>
      </c>
      <c r="Y176" s="13"/>
      <c r="Z176" s="10">
        <v>1067.1817442544775</v>
      </c>
      <c r="AA176" s="10"/>
      <c r="AB176" s="10">
        <v>536.08838942165892</v>
      </c>
      <c r="AC176" s="13"/>
      <c r="AD176" s="10">
        <v>3108.1787619047464</v>
      </c>
      <c r="AE176" s="13"/>
      <c r="AF176" s="10">
        <v>0</v>
      </c>
      <c r="AG176" s="13"/>
      <c r="AH176" s="10">
        <v>0</v>
      </c>
      <c r="AI176" s="13"/>
      <c r="AJ176" s="23"/>
      <c r="AL176" s="33"/>
      <c r="AM176" s="42"/>
    </row>
    <row r="177" spans="2:39" x14ac:dyDescent="0.2">
      <c r="AE177" s="13"/>
      <c r="AG177" s="13"/>
      <c r="AL177" s="33"/>
      <c r="AM177" s="42"/>
    </row>
    <row r="178" spans="2:39" x14ac:dyDescent="0.2">
      <c r="B178" s="26">
        <f>B176+1</f>
        <v>111</v>
      </c>
      <c r="D178" s="1" t="s">
        <v>208</v>
      </c>
      <c r="F178" s="36">
        <f>SUM(F170:F176)</f>
        <v>64932.585078996191</v>
      </c>
      <c r="H178" s="36">
        <f>SUM(H170:H176)</f>
        <v>3019.5891666666666</v>
      </c>
      <c r="J178" s="19"/>
      <c r="L178" s="36">
        <f>SUM(L170:L176)</f>
        <v>61912.995912329527</v>
      </c>
      <c r="P178" s="45">
        <f>SUM(P170:P176)</f>
        <v>0</v>
      </c>
      <c r="R178" s="45">
        <f>SUM(R170:R176)</f>
        <v>0</v>
      </c>
      <c r="S178" s="10"/>
      <c r="T178" s="45">
        <f>SUM(T170:T176)</f>
        <v>559.86422969329931</v>
      </c>
      <c r="U178" s="10"/>
      <c r="V178" s="45">
        <f>SUM(V170:V176)</f>
        <v>0</v>
      </c>
      <c r="X178" s="45">
        <f>SUM(X170:X176)</f>
        <v>745.85620820414306</v>
      </c>
      <c r="Z178" s="45">
        <f>SUM(Z170:Z176)</f>
        <v>1067.1817442544775</v>
      </c>
      <c r="AB178" s="45">
        <f>SUM(AB170:AB176)</f>
        <v>536.08838942165892</v>
      </c>
      <c r="AD178" s="45">
        <f>SUM(AD170:AD176)</f>
        <v>3108.1787619047464</v>
      </c>
      <c r="AE178" s="13"/>
      <c r="AF178" s="45">
        <f>SUM(AF170:AF176)</f>
        <v>58915.415745517865</v>
      </c>
      <c r="AG178" s="13"/>
      <c r="AH178" s="45">
        <f>SUM(AH170:AH176)</f>
        <v>0</v>
      </c>
      <c r="AJ178" s="5"/>
      <c r="AL178" s="33"/>
      <c r="AM178" s="42"/>
    </row>
    <row r="179" spans="2:39" x14ac:dyDescent="0.2">
      <c r="S179" s="10"/>
      <c r="U179" s="10"/>
      <c r="AL179" s="33"/>
      <c r="AM179" s="42"/>
    </row>
    <row r="180" spans="2:39" ht="13.5" thickBot="1" x14ac:dyDescent="0.25">
      <c r="B180" s="26">
        <f>B178+1</f>
        <v>112</v>
      </c>
      <c r="D180" s="1" t="s">
        <v>36</v>
      </c>
      <c r="F180" s="39">
        <f>F164-F178</f>
        <v>2399359.0807846827</v>
      </c>
      <c r="H180" s="39">
        <f>H164-H178</f>
        <v>2544.3061849923615</v>
      </c>
      <c r="L180" s="39">
        <f>L164-L178</f>
        <v>2396814.77459969</v>
      </c>
      <c r="P180" s="49">
        <f>P164-P178</f>
        <v>311406.91405573947</v>
      </c>
      <c r="R180" s="49">
        <f>R164-R178</f>
        <v>57512.664971773804</v>
      </c>
      <c r="S180" s="10"/>
      <c r="T180" s="49">
        <f>T164-T178</f>
        <v>305683.4115939769</v>
      </c>
      <c r="U180" s="10"/>
      <c r="V180" s="49">
        <f>V164-V178</f>
        <v>216775.89918464425</v>
      </c>
      <c r="X180" s="49">
        <f>X164-X178</f>
        <v>407234.215351263</v>
      </c>
      <c r="Z180" s="49">
        <f>Z164-Z178</f>
        <v>582676.54740726517</v>
      </c>
      <c r="AB180" s="49">
        <f>AB164-AB178</f>
        <v>292701.90718221996</v>
      </c>
      <c r="AD180" s="49">
        <f>AD164-AD178</f>
        <v>45349.940922692105</v>
      </c>
      <c r="AF180" s="49">
        <f>AF164-AF178</f>
        <v>161677.69672893209</v>
      </c>
      <c r="AH180" s="49">
        <f>AH164-AH178</f>
        <v>18339.883386175716</v>
      </c>
      <c r="AJ180" s="5"/>
      <c r="AL180" s="33"/>
      <c r="AM180" s="42"/>
    </row>
    <row r="181" spans="2:39" ht="13.5" thickTop="1" x14ac:dyDescent="0.2">
      <c r="D181" s="1" t="s">
        <v>209</v>
      </c>
    </row>
    <row r="182" spans="2:39" x14ac:dyDescent="0.2">
      <c r="V182" s="5"/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38" fitToHeight="0" orientation="landscape" blackAndWhite="1" horizontalDpi="1200" verticalDpi="1200" r:id="rId1"/>
  <headerFooter>
    <oddHeader xml:space="preserve">&amp;R&amp;"Arial,Regular"&amp;10Filed: 2025-02-28
EB-2025-0064
Phase 3 Exhibit 7
Tab 3
Schedule 4
Attachment 7
Page &amp;P of &amp;N
</oddHeader>
  </headerFooter>
  <rowBreaks count="4" manualBreakCount="4">
    <brk id="58" max="33" man="1"/>
    <brk id="111" max="33" man="1"/>
    <brk id="166" max="33" man="1"/>
    <brk id="183" max="35" man="1"/>
  </rowBreaks>
  <colBreaks count="1" manualBreakCount="1">
    <brk id="17" max="18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8B8-A77E-40B0-8B02-FDAA0D01041F}">
  <dimension ref="B2:S66"/>
  <sheetViews>
    <sheetView view="pageBreakPreview" topLeftCell="A18" zoomScale="60" zoomScaleNormal="70" zoomScalePageLayoutView="60" workbookViewId="0">
      <selection activeCell="Q70" sqref="Q70"/>
    </sheetView>
  </sheetViews>
  <sheetFormatPr defaultColWidth="9.140625" defaultRowHeight="12.75" x14ac:dyDescent="0.2"/>
  <cols>
    <col min="1" max="1" width="9.140625" style="6"/>
    <col min="2" max="2" width="5.7109375" style="19" customWidth="1"/>
    <col min="3" max="3" width="44.7109375" style="6" customWidth="1"/>
    <col min="4" max="4" width="1.7109375" style="6" customWidth="1"/>
    <col min="5" max="5" width="20.140625" style="6" customWidth="1"/>
    <col min="6" max="6" width="1.7109375" style="6" customWidth="1"/>
    <col min="7" max="7" width="20.140625" style="6" customWidth="1"/>
    <col min="8" max="8" width="1.7109375" style="6" customWidth="1"/>
    <col min="9" max="9" width="17.140625" style="6" customWidth="1"/>
    <col min="10" max="10" width="1.7109375" style="110" customWidth="1"/>
    <col min="11" max="11" width="26.85546875" style="19" customWidth="1"/>
    <col min="12" max="12" width="1.7109375" style="28" customWidth="1"/>
    <col min="13" max="13" width="17.140625" style="6" customWidth="1"/>
    <col min="14" max="14" width="1.7109375" style="110" customWidth="1"/>
    <col min="15" max="15" width="21.140625" style="19" customWidth="1"/>
    <col min="16" max="16" width="1.7109375" style="28" customWidth="1"/>
    <col min="17" max="17" width="14.5703125" style="6" customWidth="1"/>
    <col min="18" max="18" width="15.42578125" style="6" customWidth="1"/>
    <col min="19" max="19" width="12.85546875" style="6" customWidth="1"/>
    <col min="20" max="16384" width="9.140625" style="6"/>
  </cols>
  <sheetData>
    <row r="2" spans="2:19" ht="15" customHeight="1" x14ac:dyDescent="0.2">
      <c r="B2" s="251" t="s">
        <v>326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19" ht="15" customHeight="1" x14ac:dyDescent="0.2">
      <c r="B3" s="251" t="s">
        <v>327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5" spans="2:19" x14ac:dyDescent="0.2">
      <c r="G5" s="19" t="s">
        <v>328</v>
      </c>
    </row>
    <row r="6" spans="2:19" x14ac:dyDescent="0.2">
      <c r="B6" s="19" t="s">
        <v>3</v>
      </c>
      <c r="E6" s="19" t="s">
        <v>328</v>
      </c>
      <c r="G6" s="19" t="s">
        <v>7</v>
      </c>
      <c r="I6" s="19" t="s">
        <v>329</v>
      </c>
      <c r="K6" s="19" t="s">
        <v>330</v>
      </c>
      <c r="L6" s="29"/>
      <c r="M6" s="19" t="s">
        <v>331</v>
      </c>
      <c r="O6" s="19" t="s">
        <v>87</v>
      </c>
      <c r="Q6" s="19"/>
      <c r="R6" s="19"/>
      <c r="S6" s="19"/>
    </row>
    <row r="7" spans="2:19" x14ac:dyDescent="0.2">
      <c r="B7" s="18" t="s">
        <v>5</v>
      </c>
      <c r="C7" s="101" t="s">
        <v>6</v>
      </c>
      <c r="E7" s="18" t="s">
        <v>332</v>
      </c>
      <c r="G7" s="18" t="s">
        <v>333</v>
      </c>
      <c r="I7" s="18" t="s">
        <v>85</v>
      </c>
      <c r="K7" s="18" t="s">
        <v>88</v>
      </c>
      <c r="L7" s="29"/>
      <c r="M7" s="18" t="s">
        <v>334</v>
      </c>
      <c r="O7" s="18" t="s">
        <v>88</v>
      </c>
      <c r="Q7" s="107" t="s">
        <v>335</v>
      </c>
      <c r="R7" s="107" t="s">
        <v>336</v>
      </c>
      <c r="S7" s="18" t="s">
        <v>337</v>
      </c>
    </row>
    <row r="8" spans="2:19" x14ac:dyDescent="0.2">
      <c r="E8" s="103" t="s">
        <v>64</v>
      </c>
      <c r="G8" s="103" t="s">
        <v>13</v>
      </c>
      <c r="I8" s="103" t="s">
        <v>14</v>
      </c>
      <c r="K8" s="103" t="s">
        <v>15</v>
      </c>
      <c r="M8" s="103" t="s">
        <v>16</v>
      </c>
      <c r="O8" s="103" t="s">
        <v>65</v>
      </c>
      <c r="Q8" s="103" t="s">
        <v>66</v>
      </c>
      <c r="R8" s="103" t="s">
        <v>67</v>
      </c>
      <c r="S8" s="103" t="s">
        <v>68</v>
      </c>
    </row>
    <row r="9" spans="2:19" x14ac:dyDescent="0.2">
      <c r="E9" s="103"/>
      <c r="G9" s="103"/>
      <c r="I9" s="103"/>
      <c r="K9" s="103"/>
      <c r="M9" s="103"/>
      <c r="O9" s="103"/>
      <c r="Q9" s="111">
        <v>4</v>
      </c>
      <c r="R9" s="111">
        <v>6</v>
      </c>
      <c r="S9" s="111">
        <v>8</v>
      </c>
    </row>
    <row r="10" spans="2:19" x14ac:dyDescent="0.2">
      <c r="C10" s="11" t="s">
        <v>338</v>
      </c>
      <c r="Q10" s="28"/>
      <c r="R10" s="28"/>
      <c r="S10" s="28"/>
    </row>
    <row r="11" spans="2:19" x14ac:dyDescent="0.2">
      <c r="B11" s="19">
        <v>1</v>
      </c>
      <c r="C11" s="6" t="s">
        <v>339</v>
      </c>
      <c r="E11" s="17">
        <v>1878311.1040714213</v>
      </c>
      <c r="F11" s="17"/>
      <c r="G11" s="17">
        <v>1878311.1040714213</v>
      </c>
      <c r="L11" s="28">
        <v>0</v>
      </c>
      <c r="M11" s="17">
        <f>G11-I11</f>
        <v>1878311.1040714213</v>
      </c>
      <c r="O11" s="19" t="s">
        <v>340</v>
      </c>
      <c r="P11" s="28">
        <v>2</v>
      </c>
      <c r="Q11" s="13">
        <v>270929.52717932063</v>
      </c>
      <c r="R11" s="13">
        <v>1607381.5768921007</v>
      </c>
      <c r="S11" s="13">
        <v>0</v>
      </c>
    </row>
    <row r="12" spans="2:19" x14ac:dyDescent="0.2">
      <c r="B12" s="19">
        <f>B11+1</f>
        <v>2</v>
      </c>
      <c r="C12" s="6" t="s">
        <v>341</v>
      </c>
      <c r="E12" s="17">
        <v>161486.41315728414</v>
      </c>
      <c r="F12" s="17"/>
      <c r="G12" s="17">
        <v>153599.23567205007</v>
      </c>
      <c r="I12" s="17"/>
      <c r="L12" s="28">
        <v>0</v>
      </c>
      <c r="M12" s="17">
        <f t="shared" ref="M12:M16" si="0">G12-I12</f>
        <v>153599.23567205007</v>
      </c>
      <c r="O12" s="19" t="s">
        <v>342</v>
      </c>
      <c r="P12" s="28">
        <v>5</v>
      </c>
      <c r="Q12" s="13">
        <v>139318.88173012092</v>
      </c>
      <c r="R12" s="13">
        <v>14280.353941929141</v>
      </c>
      <c r="S12" s="13">
        <v>0</v>
      </c>
    </row>
    <row r="13" spans="2:19" x14ac:dyDescent="0.2">
      <c r="B13" s="19">
        <f t="shared" ref="B13:B17" si="1">B12+1</f>
        <v>3</v>
      </c>
      <c r="C13" s="6" t="s">
        <v>343</v>
      </c>
      <c r="E13" s="17">
        <v>40328.527901042762</v>
      </c>
      <c r="F13" s="17"/>
      <c r="G13" s="17">
        <v>40328.527901042762</v>
      </c>
      <c r="L13" s="28">
        <v>0</v>
      </c>
      <c r="M13" s="17">
        <f>G13-I13</f>
        <v>40328.527901042762</v>
      </c>
      <c r="O13" s="19" t="s">
        <v>344</v>
      </c>
      <c r="P13" s="28">
        <v>11</v>
      </c>
      <c r="Q13" s="13">
        <v>6857.6208003154688</v>
      </c>
      <c r="R13" s="13">
        <v>33470.907100727294</v>
      </c>
      <c r="S13" s="13">
        <v>0</v>
      </c>
    </row>
    <row r="14" spans="2:19" x14ac:dyDescent="0.2">
      <c r="B14" s="19">
        <f t="shared" si="1"/>
        <v>4</v>
      </c>
      <c r="C14" s="6" t="s">
        <v>345</v>
      </c>
      <c r="E14" s="17">
        <v>152523.42553920622</v>
      </c>
      <c r="F14" s="17"/>
      <c r="G14" s="17">
        <v>145074.01041898847</v>
      </c>
      <c r="I14" s="17">
        <v>-7449.4151202177381</v>
      </c>
      <c r="K14" s="19" t="s">
        <v>346</v>
      </c>
      <c r="L14" s="28">
        <v>17</v>
      </c>
      <c r="M14" s="17">
        <f>G14-I14</f>
        <v>152523.42553920622</v>
      </c>
      <c r="O14" s="19" t="s">
        <v>347</v>
      </c>
      <c r="P14" s="28">
        <v>14</v>
      </c>
      <c r="Q14" s="13">
        <v>106070.8439506734</v>
      </c>
      <c r="R14" s="13">
        <v>39003.166468315074</v>
      </c>
      <c r="S14" s="13">
        <v>0</v>
      </c>
    </row>
    <row r="15" spans="2:19" x14ac:dyDescent="0.2">
      <c r="B15" s="19">
        <f t="shared" si="1"/>
        <v>5</v>
      </c>
      <c r="C15" s="6" t="s">
        <v>348</v>
      </c>
      <c r="E15" s="17">
        <v>14888.543237034275</v>
      </c>
      <c r="F15" s="17"/>
      <c r="G15" s="17">
        <v>14888.543237034275</v>
      </c>
      <c r="L15" s="28">
        <v>0</v>
      </c>
      <c r="M15" s="17">
        <f t="shared" si="0"/>
        <v>14888.543237034275</v>
      </c>
      <c r="O15" s="19" t="s">
        <v>349</v>
      </c>
      <c r="P15" s="28">
        <v>20</v>
      </c>
      <c r="Q15" s="13">
        <v>14324.690465038228</v>
      </c>
      <c r="R15" s="13">
        <v>563.8527719960482</v>
      </c>
      <c r="S15" s="13">
        <v>0</v>
      </c>
    </row>
    <row r="16" spans="2:19" x14ac:dyDescent="0.2">
      <c r="B16" s="19">
        <f t="shared" si="1"/>
        <v>6</v>
      </c>
      <c r="C16" s="6" t="s">
        <v>219</v>
      </c>
      <c r="E16" s="17">
        <v>20855.923243351954</v>
      </c>
      <c r="F16" s="17"/>
      <c r="G16" s="17">
        <v>15491.673288166032</v>
      </c>
      <c r="L16" s="28">
        <v>0</v>
      </c>
      <c r="M16" s="17">
        <f t="shared" si="0"/>
        <v>15491.673288166032</v>
      </c>
      <c r="O16" s="19" t="s">
        <v>350</v>
      </c>
      <c r="P16" s="28">
        <v>23</v>
      </c>
      <c r="Q16" s="13">
        <v>2849.7936423711335</v>
      </c>
      <c r="R16" s="13">
        <v>12641.879645794897</v>
      </c>
      <c r="S16" s="13">
        <v>0</v>
      </c>
    </row>
    <row r="17" spans="2:19" x14ac:dyDescent="0.2">
      <c r="B17" s="19">
        <f t="shared" si="1"/>
        <v>7</v>
      </c>
      <c r="C17" s="6" t="s">
        <v>351</v>
      </c>
      <c r="E17" s="37">
        <f>SUM(E11:E16)</f>
        <v>2268393.9371493403</v>
      </c>
      <c r="F17" s="17"/>
      <c r="G17" s="37">
        <f>SUM(G11:G16)</f>
        <v>2247693.094588703</v>
      </c>
      <c r="I17" s="37">
        <f>SUM(I11:I16)</f>
        <v>-7449.4151202177381</v>
      </c>
      <c r="M17" s="36">
        <f>SUM(M11:M16)</f>
        <v>2255142.5097089205</v>
      </c>
      <c r="Q17" s="36">
        <f t="shared" ref="Q17:S17" si="2">SUM(Q11:Q16)</f>
        <v>540351.35776783968</v>
      </c>
      <c r="R17" s="36">
        <f t="shared" si="2"/>
        <v>1707341.7368208631</v>
      </c>
      <c r="S17" s="36">
        <f t="shared" si="2"/>
        <v>0</v>
      </c>
    </row>
    <row r="18" spans="2:19" x14ac:dyDescent="0.2">
      <c r="E18" s="17"/>
      <c r="F18" s="17"/>
      <c r="G18" s="17"/>
      <c r="Q18" s="17" t="s">
        <v>224</v>
      </c>
      <c r="R18" s="17"/>
      <c r="S18" s="17"/>
    </row>
    <row r="19" spans="2:19" x14ac:dyDescent="0.2">
      <c r="C19" s="11" t="s">
        <v>352</v>
      </c>
      <c r="E19" s="17"/>
      <c r="F19" s="17"/>
      <c r="G19" s="17"/>
      <c r="Q19" s="17"/>
      <c r="R19" s="17"/>
      <c r="S19" s="17"/>
    </row>
    <row r="20" spans="2:19" x14ac:dyDescent="0.2">
      <c r="B20" s="19">
        <f>B17+1</f>
        <v>8</v>
      </c>
      <c r="C20" s="6" t="s">
        <v>353</v>
      </c>
      <c r="E20" s="17">
        <v>106265.51371986591</v>
      </c>
      <c r="F20" s="17"/>
      <c r="G20" s="17">
        <v>106265.51371986591</v>
      </c>
      <c r="L20" s="28">
        <v>0</v>
      </c>
      <c r="M20" s="17">
        <f t="shared" ref="M20:M23" si="3">G20-I20</f>
        <v>106265.51371986591</v>
      </c>
      <c r="O20" s="19" t="s">
        <v>344</v>
      </c>
      <c r="P20" s="28">
        <v>11</v>
      </c>
      <c r="Q20" s="13">
        <v>18069.804061028441</v>
      </c>
      <c r="R20" s="13">
        <v>88195.70965883747</v>
      </c>
      <c r="S20" s="13">
        <v>0</v>
      </c>
    </row>
    <row r="21" spans="2:19" x14ac:dyDescent="0.2">
      <c r="B21" s="19">
        <f>B20+1</f>
        <v>9</v>
      </c>
      <c r="C21" s="6" t="s">
        <v>354</v>
      </c>
      <c r="E21" s="17">
        <v>67317.433307812898</v>
      </c>
      <c r="F21" s="17"/>
      <c r="G21" s="17">
        <v>67317.433307812898</v>
      </c>
      <c r="I21" s="17">
        <v>28256.55440729922</v>
      </c>
      <c r="K21" s="19" t="s">
        <v>355</v>
      </c>
      <c r="L21" s="28">
        <v>31</v>
      </c>
      <c r="M21" s="17">
        <f t="shared" si="3"/>
        <v>39060.878900513679</v>
      </c>
      <c r="O21" s="19" t="s">
        <v>356</v>
      </c>
      <c r="P21" s="28">
        <v>28</v>
      </c>
      <c r="Q21" s="13">
        <v>12594.453556751592</v>
      </c>
      <c r="R21" s="13">
        <v>54722.979751061299</v>
      </c>
      <c r="S21" s="13">
        <v>0</v>
      </c>
    </row>
    <row r="22" spans="2:19" x14ac:dyDescent="0.2">
      <c r="B22" s="19">
        <f t="shared" ref="B22:B24" si="4">B21+1</f>
        <v>10</v>
      </c>
      <c r="C22" s="6" t="s">
        <v>357</v>
      </c>
      <c r="E22" s="17">
        <v>5768.9625818688937</v>
      </c>
      <c r="F22" s="17"/>
      <c r="G22" s="17">
        <v>5768.9625818688937</v>
      </c>
      <c r="L22" s="28">
        <v>0</v>
      </c>
      <c r="M22" s="17">
        <f t="shared" si="3"/>
        <v>5768.9625818688937</v>
      </c>
      <c r="O22" s="19" t="s">
        <v>358</v>
      </c>
      <c r="P22" s="28">
        <v>34</v>
      </c>
      <c r="Q22" s="13">
        <v>940.68031530198107</v>
      </c>
      <c r="R22" s="13">
        <v>4368.2244235760718</v>
      </c>
      <c r="S22" s="13">
        <v>460.05784299084013</v>
      </c>
    </row>
    <row r="23" spans="2:19" x14ac:dyDescent="0.2">
      <c r="B23" s="19">
        <f t="shared" si="4"/>
        <v>11</v>
      </c>
      <c r="C23" s="6" t="s">
        <v>359</v>
      </c>
      <c r="E23" s="17">
        <v>14135.587472300971</v>
      </c>
      <c r="F23" s="17"/>
      <c r="G23" s="17">
        <v>14135.587472300971</v>
      </c>
      <c r="L23" s="28">
        <v>0</v>
      </c>
      <c r="M23" s="17">
        <f t="shared" si="3"/>
        <v>14135.587472300971</v>
      </c>
      <c r="O23" s="19" t="s">
        <v>360</v>
      </c>
      <c r="P23" s="28">
        <v>37</v>
      </c>
      <c r="Q23" s="13">
        <v>2164.0334581366324</v>
      </c>
      <c r="R23" s="13">
        <v>11971.55401416434</v>
      </c>
      <c r="S23" s="13">
        <v>0</v>
      </c>
    </row>
    <row r="24" spans="2:19" x14ac:dyDescent="0.2">
      <c r="B24" s="19">
        <f t="shared" si="4"/>
        <v>12</v>
      </c>
      <c r="C24" s="6" t="s">
        <v>361</v>
      </c>
      <c r="E24" s="36">
        <f>SUM(E20:E23)</f>
        <v>193487.49708184868</v>
      </c>
      <c r="G24" s="36">
        <f>SUM(G20:G23)</f>
        <v>193487.49708184868</v>
      </c>
      <c r="I24" s="36">
        <f>SUM(I20:I23)</f>
        <v>28256.55440729922</v>
      </c>
      <c r="K24" s="104"/>
      <c r="M24" s="36">
        <f>SUM(M20:M23)</f>
        <v>165230.94267454944</v>
      </c>
      <c r="Q24" s="36">
        <f t="shared" ref="Q24:S24" si="5">SUM(Q20:Q23)</f>
        <v>33768.971391218649</v>
      </c>
      <c r="R24" s="36">
        <f t="shared" si="5"/>
        <v>159258.46784763917</v>
      </c>
      <c r="S24" s="36">
        <f t="shared" si="5"/>
        <v>460.05784299084013</v>
      </c>
    </row>
    <row r="25" spans="2:19" x14ac:dyDescent="0.2">
      <c r="E25" s="35"/>
      <c r="Q25" s="17"/>
      <c r="R25" s="17"/>
      <c r="S25" s="17"/>
    </row>
    <row r="26" spans="2:19" x14ac:dyDescent="0.2">
      <c r="C26" s="11" t="s">
        <v>362</v>
      </c>
      <c r="Q26" s="17"/>
      <c r="R26" s="17"/>
      <c r="S26" s="17"/>
    </row>
    <row r="27" spans="2:19" x14ac:dyDescent="0.2">
      <c r="B27" s="19">
        <f>B24+1</f>
        <v>13</v>
      </c>
      <c r="C27" s="6" t="s">
        <v>363</v>
      </c>
      <c r="E27" s="17">
        <v>12889.72691135346</v>
      </c>
      <c r="F27" s="17"/>
      <c r="G27" s="17">
        <v>12889.72691135346</v>
      </c>
      <c r="L27" s="28">
        <v>0</v>
      </c>
      <c r="M27" s="17">
        <f t="shared" ref="M27:M33" si="6">G27-I27</f>
        <v>12889.72691135346</v>
      </c>
      <c r="O27" s="19" t="s">
        <v>364</v>
      </c>
      <c r="P27" s="28">
        <v>42</v>
      </c>
      <c r="Q27" s="13">
        <v>1027.3968883345722</v>
      </c>
      <c r="R27" s="13">
        <v>7179.1739335693392</v>
      </c>
      <c r="S27" s="13">
        <v>4683.1560894495487</v>
      </c>
    </row>
    <row r="28" spans="2:19" x14ac:dyDescent="0.2">
      <c r="B28" s="19">
        <f>B27+1</f>
        <v>14</v>
      </c>
      <c r="C28" s="6" t="s">
        <v>365</v>
      </c>
      <c r="E28" s="17">
        <v>1418.3718363261085</v>
      </c>
      <c r="F28" s="17"/>
      <c r="G28" s="17">
        <v>1418.3718363261085</v>
      </c>
      <c r="L28" s="28">
        <v>0</v>
      </c>
      <c r="M28" s="17">
        <f t="shared" si="6"/>
        <v>1418.3718363261085</v>
      </c>
      <c r="O28" s="19" t="s">
        <v>366</v>
      </c>
      <c r="P28" s="28">
        <v>45</v>
      </c>
      <c r="Q28" s="13">
        <v>135.75366221986275</v>
      </c>
      <c r="R28" s="13">
        <v>286.05282800224478</v>
      </c>
      <c r="S28" s="13">
        <v>996.56534610400081</v>
      </c>
    </row>
    <row r="29" spans="2:19" x14ac:dyDescent="0.2">
      <c r="B29" s="19">
        <f t="shared" ref="B29:B34" si="7">B28+1</f>
        <v>15</v>
      </c>
      <c r="C29" s="6" t="s">
        <v>367</v>
      </c>
      <c r="E29" s="17">
        <v>46033.650718814592</v>
      </c>
      <c r="F29" s="17"/>
      <c r="G29" s="17">
        <v>46033.650718814592</v>
      </c>
      <c r="L29" s="28">
        <v>0</v>
      </c>
      <c r="M29" s="17">
        <f t="shared" si="6"/>
        <v>46033.650718814592</v>
      </c>
      <c r="O29" s="19" t="s">
        <v>368</v>
      </c>
      <c r="P29" s="28">
        <v>48</v>
      </c>
      <c r="Q29" s="13">
        <v>5975.1599630035262</v>
      </c>
      <c r="R29" s="13">
        <v>16407.221259188133</v>
      </c>
      <c r="S29" s="13">
        <v>23651.269496622928</v>
      </c>
    </row>
    <row r="30" spans="2:19" x14ac:dyDescent="0.2">
      <c r="B30" s="19">
        <f t="shared" si="7"/>
        <v>16</v>
      </c>
      <c r="C30" s="6" t="s">
        <v>369</v>
      </c>
      <c r="E30" s="17">
        <v>229743.82612937456</v>
      </c>
      <c r="F30" s="17"/>
      <c r="G30" s="17">
        <v>229743.82612937456</v>
      </c>
      <c r="L30" s="28">
        <v>0</v>
      </c>
      <c r="M30" s="17">
        <f t="shared" si="6"/>
        <v>229743.82612937456</v>
      </c>
      <c r="O30" s="19" t="s">
        <v>370</v>
      </c>
      <c r="P30" s="28">
        <v>51</v>
      </c>
      <c r="Q30" s="13">
        <v>22094.044389053375</v>
      </c>
      <c r="R30" s="13">
        <v>141086.42307606991</v>
      </c>
      <c r="S30" s="13">
        <v>66563.358664251267</v>
      </c>
    </row>
    <row r="31" spans="2:19" x14ac:dyDescent="0.2">
      <c r="B31" s="19">
        <f t="shared" si="7"/>
        <v>17</v>
      </c>
      <c r="C31" s="6" t="s">
        <v>371</v>
      </c>
      <c r="E31" s="17">
        <v>30569.722628306641</v>
      </c>
      <c r="F31" s="17"/>
      <c r="G31" s="17">
        <v>30569.722628306641</v>
      </c>
      <c r="L31" s="28">
        <v>0</v>
      </c>
      <c r="M31" s="17">
        <f t="shared" si="6"/>
        <v>30569.722628306641</v>
      </c>
      <c r="O31" s="19" t="s">
        <v>372</v>
      </c>
      <c r="P31" s="28">
        <v>54</v>
      </c>
      <c r="Q31" s="13">
        <v>0</v>
      </c>
      <c r="R31" s="13">
        <v>12227.889051322658</v>
      </c>
      <c r="S31" s="13">
        <v>18341.833576983983</v>
      </c>
    </row>
    <row r="32" spans="2:19" x14ac:dyDescent="0.2">
      <c r="B32" s="19">
        <f t="shared" si="7"/>
        <v>18</v>
      </c>
      <c r="C32" s="6" t="s">
        <v>373</v>
      </c>
      <c r="E32" s="17">
        <v>53148.309605428803</v>
      </c>
      <c r="F32" s="17"/>
      <c r="G32" s="17">
        <v>53148.309605428803</v>
      </c>
      <c r="L32" s="28">
        <v>0</v>
      </c>
      <c r="M32" s="17">
        <f t="shared" si="6"/>
        <v>53148.309605428803</v>
      </c>
      <c r="O32" s="19" t="s">
        <v>374</v>
      </c>
      <c r="P32" s="28">
        <v>57</v>
      </c>
      <c r="Q32" s="13">
        <v>0</v>
      </c>
      <c r="R32" s="13">
        <v>53148.309605428803</v>
      </c>
      <c r="S32" s="13">
        <v>0</v>
      </c>
    </row>
    <row r="33" spans="2:19" x14ac:dyDescent="0.2">
      <c r="B33" s="19">
        <f t="shared" si="7"/>
        <v>19</v>
      </c>
      <c r="C33" s="6" t="s">
        <v>375</v>
      </c>
      <c r="E33" s="17">
        <v>29913.696260682678</v>
      </c>
      <c r="F33" s="17"/>
      <c r="G33" s="17">
        <v>29913.696260682678</v>
      </c>
      <c r="I33" s="17">
        <v>18533.95038585359</v>
      </c>
      <c r="K33" s="19" t="s">
        <v>376</v>
      </c>
      <c r="L33" s="28">
        <v>60</v>
      </c>
      <c r="M33" s="17">
        <f t="shared" si="6"/>
        <v>11379.745874829088</v>
      </c>
      <c r="O33" s="19" t="s">
        <v>377</v>
      </c>
      <c r="P33" s="28">
        <v>63</v>
      </c>
      <c r="Q33" s="13">
        <v>1093.9002420090587</v>
      </c>
      <c r="R33" s="13">
        <v>8163.6709527584489</v>
      </c>
      <c r="S33" s="13">
        <v>20656.12506591517</v>
      </c>
    </row>
    <row r="34" spans="2:19" x14ac:dyDescent="0.2">
      <c r="B34" s="19">
        <f t="shared" si="7"/>
        <v>20</v>
      </c>
      <c r="C34" s="6" t="s">
        <v>378</v>
      </c>
      <c r="E34" s="36">
        <f>SUM(E27:E33)</f>
        <v>403717.30409028684</v>
      </c>
      <c r="G34" s="36">
        <v>403717.30409028684</v>
      </c>
      <c r="I34" s="36">
        <f>SUM(I27:I33)</f>
        <v>18533.95038585359</v>
      </c>
      <c r="M34" s="36">
        <f>SUM(M27:M33)</f>
        <v>385183.35370443325</v>
      </c>
      <c r="P34" s="110"/>
      <c r="Q34" s="36">
        <f t="shared" ref="Q34:S34" si="8">SUM(Q27:Q33)</f>
        <v>30326.255144620394</v>
      </c>
      <c r="R34" s="36">
        <f t="shared" si="8"/>
        <v>238498.74070633954</v>
      </c>
      <c r="S34" s="36">
        <f t="shared" si="8"/>
        <v>134892.3082393269</v>
      </c>
    </row>
    <row r="35" spans="2:19" x14ac:dyDescent="0.2">
      <c r="E35" s="35"/>
      <c r="Q35" s="17"/>
      <c r="R35" s="17"/>
      <c r="S35" s="17"/>
    </row>
    <row r="36" spans="2:19" x14ac:dyDescent="0.2">
      <c r="C36" s="11" t="s">
        <v>379</v>
      </c>
      <c r="Q36" s="17"/>
      <c r="R36" s="17"/>
      <c r="S36" s="17"/>
    </row>
    <row r="37" spans="2:19" x14ac:dyDescent="0.2">
      <c r="B37" s="19">
        <f>B34+1</f>
        <v>21</v>
      </c>
      <c r="C37" s="6" t="s">
        <v>380</v>
      </c>
      <c r="E37" s="17">
        <v>311406.91405573947</v>
      </c>
      <c r="F37" s="17"/>
      <c r="G37" s="17">
        <v>311406.91405573947</v>
      </c>
      <c r="H37" s="17"/>
      <c r="I37" s="17"/>
      <c r="J37" s="109"/>
      <c r="K37" s="105"/>
      <c r="M37" s="17">
        <f t="shared" ref="M37:M51" si="9">G37-I37</f>
        <v>311406.91405573947</v>
      </c>
      <c r="Q37" s="48"/>
      <c r="R37" s="48"/>
      <c r="S37" s="48"/>
    </row>
    <row r="38" spans="2:19" x14ac:dyDescent="0.2">
      <c r="B38" s="19">
        <f>B37+1</f>
        <v>22</v>
      </c>
      <c r="C38" s="6" t="s">
        <v>381</v>
      </c>
      <c r="E38" s="17">
        <v>57512.664971773804</v>
      </c>
      <c r="F38" s="17"/>
      <c r="G38" s="17">
        <v>57512.664971773804</v>
      </c>
      <c r="H38" s="17"/>
      <c r="I38" s="17"/>
      <c r="J38" s="109"/>
      <c r="K38" s="105"/>
      <c r="M38" s="17">
        <f t="shared" si="9"/>
        <v>57512.664971773804</v>
      </c>
      <c r="Q38" s="48"/>
      <c r="R38" s="48"/>
      <c r="S38" s="48"/>
    </row>
    <row r="39" spans="2:19" x14ac:dyDescent="0.2">
      <c r="B39" s="19">
        <f>B38+1</f>
        <v>23</v>
      </c>
      <c r="C39" s="6" t="s">
        <v>382</v>
      </c>
      <c r="E39" s="17">
        <v>306243.27582367021</v>
      </c>
      <c r="F39" s="17"/>
      <c r="G39" s="17">
        <v>305683.4115939769</v>
      </c>
      <c r="H39" s="17"/>
      <c r="I39" s="17"/>
      <c r="J39" s="109"/>
      <c r="K39" s="105"/>
      <c r="M39" s="17">
        <f t="shared" si="9"/>
        <v>305683.4115939769</v>
      </c>
      <c r="Q39" s="48"/>
      <c r="R39" s="48"/>
      <c r="S39" s="48"/>
    </row>
    <row r="40" spans="2:19" x14ac:dyDescent="0.2">
      <c r="C40" s="6" t="s">
        <v>383</v>
      </c>
      <c r="E40" s="17"/>
      <c r="F40" s="17"/>
      <c r="G40" s="17"/>
      <c r="H40" s="17"/>
      <c r="I40" s="17"/>
      <c r="J40" s="109"/>
      <c r="K40" s="105"/>
      <c r="M40" s="17"/>
    </row>
    <row r="41" spans="2:19" x14ac:dyDescent="0.2">
      <c r="B41" s="19">
        <f>B39+1</f>
        <v>24</v>
      </c>
      <c r="C41" s="106" t="s">
        <v>384</v>
      </c>
      <c r="E41" s="17">
        <v>150927.52203758305</v>
      </c>
      <c r="F41" s="17"/>
      <c r="G41" s="17">
        <f>E41</f>
        <v>150927.52203758305</v>
      </c>
      <c r="H41" s="17"/>
      <c r="I41" s="17"/>
      <c r="J41" s="109"/>
      <c r="K41" s="105"/>
      <c r="M41" s="17">
        <f t="shared" si="9"/>
        <v>150927.52203758305</v>
      </c>
      <c r="Q41" s="48"/>
      <c r="R41" s="48"/>
      <c r="S41" s="48"/>
    </row>
    <row r="42" spans="2:19" x14ac:dyDescent="0.2">
      <c r="B42" s="19">
        <f t="shared" ref="B42:B52" si="10">B41+1</f>
        <v>25</v>
      </c>
      <c r="C42" s="106" t="s">
        <v>385</v>
      </c>
      <c r="E42" s="17">
        <v>65848.377147061168</v>
      </c>
      <c r="F42" s="17"/>
      <c r="G42" s="17">
        <v>65848.377147061168</v>
      </c>
      <c r="H42" s="17"/>
      <c r="I42" s="17"/>
      <c r="J42" s="109"/>
      <c r="K42" s="105"/>
      <c r="M42" s="17">
        <f t="shared" si="9"/>
        <v>65848.377147061168</v>
      </c>
      <c r="Q42" s="48"/>
      <c r="R42" s="48"/>
      <c r="S42" s="48"/>
    </row>
    <row r="43" spans="2:19" x14ac:dyDescent="0.2">
      <c r="B43" s="19">
        <f t="shared" si="10"/>
        <v>26</v>
      </c>
      <c r="C43" s="6" t="s">
        <v>386</v>
      </c>
      <c r="E43" s="17">
        <v>407980.07155946712</v>
      </c>
      <c r="F43" s="17"/>
      <c r="G43" s="17">
        <v>407234.215351263</v>
      </c>
      <c r="H43" s="17"/>
      <c r="I43" s="17"/>
      <c r="J43" s="109"/>
      <c r="K43" s="105"/>
      <c r="M43" s="17">
        <f>G43-I43</f>
        <v>407234.215351263</v>
      </c>
      <c r="Q43" s="48"/>
      <c r="R43" s="48"/>
      <c r="S43" s="48"/>
    </row>
    <row r="44" spans="2:19" x14ac:dyDescent="0.2">
      <c r="B44" s="19">
        <f t="shared" si="10"/>
        <v>27</v>
      </c>
      <c r="C44" s="6" t="s">
        <v>387</v>
      </c>
      <c r="E44" s="17">
        <v>583743.7291515196</v>
      </c>
      <c r="F44" s="17"/>
      <c r="G44" s="17">
        <v>582676.54740726517</v>
      </c>
      <c r="H44" s="17"/>
      <c r="I44" s="17"/>
      <c r="J44" s="109"/>
      <c r="K44" s="105"/>
      <c r="M44" s="17">
        <f t="shared" si="9"/>
        <v>582676.54740726517</v>
      </c>
      <c r="Q44" s="48"/>
      <c r="R44" s="48"/>
      <c r="S44" s="48"/>
    </row>
    <row r="45" spans="2:19" x14ac:dyDescent="0.2">
      <c r="B45" s="19">
        <f t="shared" si="10"/>
        <v>28</v>
      </c>
      <c r="C45" s="6" t="s">
        <v>388</v>
      </c>
      <c r="E45" s="17">
        <v>293237.9955716416</v>
      </c>
      <c r="F45" s="17"/>
      <c r="G45" s="17">
        <v>292701.90718221996</v>
      </c>
      <c r="H45" s="17"/>
      <c r="I45" s="17"/>
      <c r="J45" s="109"/>
      <c r="K45" s="105"/>
      <c r="M45" s="17">
        <f t="shared" si="9"/>
        <v>292701.90718221996</v>
      </c>
      <c r="Q45" s="48"/>
      <c r="R45" s="48"/>
      <c r="S45" s="48"/>
    </row>
    <row r="46" spans="2:19" x14ac:dyDescent="0.2">
      <c r="B46" s="19">
        <f t="shared" si="10"/>
        <v>29</v>
      </c>
      <c r="C46" s="6" t="s">
        <v>389</v>
      </c>
      <c r="E46" s="17">
        <v>48458.119684596859</v>
      </c>
      <c r="F46" s="17"/>
      <c r="G46" s="17">
        <v>45349.940922692113</v>
      </c>
      <c r="H46" s="17"/>
      <c r="I46" s="17"/>
      <c r="J46" s="109"/>
      <c r="K46" s="105"/>
      <c r="M46" s="17">
        <f t="shared" si="9"/>
        <v>45349.940922692113</v>
      </c>
      <c r="Q46" s="48"/>
      <c r="R46" s="48"/>
      <c r="S46" s="48"/>
    </row>
    <row r="47" spans="2:19" x14ac:dyDescent="0.2">
      <c r="C47" s="6" t="s">
        <v>390</v>
      </c>
      <c r="E47" s="17"/>
      <c r="F47" s="17"/>
      <c r="G47" s="17"/>
      <c r="H47" s="17"/>
      <c r="I47" s="17"/>
      <c r="J47" s="109"/>
      <c r="K47" s="105"/>
      <c r="M47" s="17"/>
      <c r="O47" s="1"/>
      <c r="Q47" s="38"/>
      <c r="R47" s="38"/>
      <c r="S47" s="38"/>
    </row>
    <row r="48" spans="2:19" x14ac:dyDescent="0.2">
      <c r="B48" s="19">
        <f>B46+1</f>
        <v>30</v>
      </c>
      <c r="C48" s="106" t="s">
        <v>193</v>
      </c>
      <c r="E48" s="17">
        <v>12619.21223901281</v>
      </c>
      <c r="G48" s="35">
        <v>12619.21223901281</v>
      </c>
      <c r="M48" s="17">
        <f t="shared" si="9"/>
        <v>12619.21223901281</v>
      </c>
      <c r="Q48" s="48"/>
      <c r="R48" s="48"/>
      <c r="S48" s="48"/>
    </row>
    <row r="49" spans="2:19" x14ac:dyDescent="0.2">
      <c r="B49" s="19">
        <f t="shared" si="10"/>
        <v>31</v>
      </c>
      <c r="C49" s="106" t="s">
        <v>29</v>
      </c>
      <c r="E49" s="17">
        <v>191117.96744973466</v>
      </c>
      <c r="G49" s="35">
        <v>132202.55170421681</v>
      </c>
      <c r="I49" s="17">
        <v>11615.535133857922</v>
      </c>
      <c r="K49" s="19" t="s">
        <v>391</v>
      </c>
      <c r="M49" s="17">
        <f t="shared" si="9"/>
        <v>120587.01657035889</v>
      </c>
      <c r="Q49" s="48"/>
      <c r="R49" s="48"/>
      <c r="S49" s="48"/>
    </row>
    <row r="50" spans="2:19" x14ac:dyDescent="0.2">
      <c r="B50" s="19">
        <f t="shared" si="10"/>
        <v>32</v>
      </c>
      <c r="C50" s="106" t="s">
        <v>191</v>
      </c>
      <c r="E50" s="17">
        <v>16855.932785702531</v>
      </c>
      <c r="G50" s="35">
        <v>16855.932785702531</v>
      </c>
      <c r="M50" s="17">
        <f t="shared" si="9"/>
        <v>16855.932785702531</v>
      </c>
      <c r="Q50" s="48"/>
      <c r="R50" s="48"/>
      <c r="S50" s="48"/>
    </row>
    <row r="51" spans="2:19" x14ac:dyDescent="0.2">
      <c r="B51" s="19">
        <f t="shared" si="10"/>
        <v>33</v>
      </c>
      <c r="C51" s="6" t="s">
        <v>392</v>
      </c>
      <c r="E51" s="35">
        <v>18339.883386175716</v>
      </c>
      <c r="G51" s="35">
        <v>18339.883386175716</v>
      </c>
      <c r="I51" s="17">
        <v>0</v>
      </c>
      <c r="M51" s="17">
        <f t="shared" si="9"/>
        <v>18339.883386175716</v>
      </c>
      <c r="Q51" s="48"/>
      <c r="R51" s="48"/>
      <c r="S51" s="48"/>
    </row>
    <row r="52" spans="2:19" x14ac:dyDescent="0.2">
      <c r="B52" s="19">
        <f t="shared" si="10"/>
        <v>34</v>
      </c>
      <c r="C52" s="6" t="s">
        <v>393</v>
      </c>
      <c r="E52" s="36">
        <f>SUM(E37:E51)</f>
        <v>2464291.6658636783</v>
      </c>
      <c r="G52" s="36">
        <f>SUM(G37:G51)</f>
        <v>2399359.0807846817</v>
      </c>
      <c r="I52" s="36">
        <f>SUM(I37:I51)</f>
        <v>11615.535133857922</v>
      </c>
      <c r="M52" s="36">
        <f>SUM(M37:M51)</f>
        <v>2387743.545650824</v>
      </c>
      <c r="Q52" s="35"/>
      <c r="R52" s="35"/>
      <c r="S52" s="35"/>
    </row>
    <row r="53" spans="2:19" x14ac:dyDescent="0.2">
      <c r="E53" s="35"/>
      <c r="G53" s="35"/>
    </row>
    <row r="54" spans="2:19" ht="13.5" thickBot="1" x14ac:dyDescent="0.25">
      <c r="B54" s="19">
        <f>B52+1</f>
        <v>35</v>
      </c>
      <c r="C54" s="6" t="s">
        <v>394</v>
      </c>
      <c r="E54" s="39">
        <f>E17+E24+E34+E52</f>
        <v>5329890.4041851535</v>
      </c>
      <c r="G54" s="39">
        <f>G17+G24+G34+G52</f>
        <v>5244256.9765455201</v>
      </c>
      <c r="I54" s="39">
        <f>I17+I24+I34+I52</f>
        <v>50956.624806792992</v>
      </c>
      <c r="M54" s="39">
        <f>M17+M24+M34+M52</f>
        <v>5193300.3517387267</v>
      </c>
      <c r="O54" s="1"/>
      <c r="Q54" s="35"/>
      <c r="R54" s="35"/>
      <c r="S54" s="35"/>
    </row>
    <row r="55" spans="2:19" ht="13.5" thickTop="1" x14ac:dyDescent="0.2">
      <c r="E55" s="35"/>
      <c r="G55" s="35"/>
      <c r="Q55" s="35"/>
      <c r="R55" s="35"/>
      <c r="S55" s="35"/>
    </row>
    <row r="56" spans="2:19" x14ac:dyDescent="0.2">
      <c r="E56" s="35"/>
      <c r="G56" s="35"/>
      <c r="I56" s="35"/>
      <c r="M56" s="35"/>
      <c r="O56" s="1"/>
      <c r="Q56" s="35"/>
      <c r="R56" s="35"/>
      <c r="S56" s="35"/>
    </row>
    <row r="57" spans="2:19" x14ac:dyDescent="0.2">
      <c r="B57" s="19" t="s">
        <v>395</v>
      </c>
      <c r="O57" s="1"/>
    </row>
    <row r="58" spans="2:19" x14ac:dyDescent="0.2">
      <c r="B58" s="103" t="s">
        <v>396</v>
      </c>
      <c r="C58" s="6" t="s">
        <v>397</v>
      </c>
    </row>
    <row r="60" spans="2:19" x14ac:dyDescent="0.2">
      <c r="O60" s="1"/>
    </row>
    <row r="63" spans="2:19" x14ac:dyDescent="0.2">
      <c r="O63" s="1"/>
    </row>
    <row r="65" spans="15:15" x14ac:dyDescent="0.2">
      <c r="O65" s="1"/>
    </row>
    <row r="66" spans="15:15" x14ac:dyDescent="0.2">
      <c r="O66" s="1"/>
    </row>
  </sheetData>
  <mergeCells count="2">
    <mergeCell ref="B2:S2"/>
    <mergeCell ref="B3:S3"/>
  </mergeCells>
  <printOptions horizontalCentered="1"/>
  <pageMargins left="0.7" right="0.7" top="0.75" bottom="0.75" header="0.3" footer="0.3"/>
  <pageSetup scale="51" orientation="landscape" useFirstPageNumber="1" r:id="rId1"/>
  <headerFooter>
    <oddHeader xml:space="preserve">&amp;R&amp;"Arial,Regular"&amp;10Filed: 2025-02-28
EB-2025-0064
Phase 3 Exhibit 7
Tab 3
Schedule 4
Attachment 8
Page 1 of 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7908-A9C7-49D0-A987-E248315DA55B}">
  <dimension ref="A1:AD59"/>
  <sheetViews>
    <sheetView view="pageBreakPreview" zoomScale="60" zoomScaleNormal="70" workbookViewId="0">
      <selection activeCell="AB17" sqref="AB17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4.5703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28515625" style="6" customWidth="1"/>
    <col min="21" max="29" width="10.7109375" style="6" customWidth="1"/>
    <col min="30" max="16384" width="9.140625" style="6"/>
  </cols>
  <sheetData>
    <row r="1" spans="1:30" ht="60.6" customHeight="1" x14ac:dyDescent="0.2"/>
    <row r="2" spans="1:30" ht="15" customHeight="1" x14ac:dyDescent="0.2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 t="s">
        <v>0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30" ht="15" customHeight="1" x14ac:dyDescent="0.2">
      <c r="A3" s="251" t="s">
        <v>398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 t="s">
        <v>399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5" spans="1:30" x14ac:dyDescent="0.2">
      <c r="D5" s="19" t="s">
        <v>328</v>
      </c>
    </row>
    <row r="6" spans="1:30" x14ac:dyDescent="0.2">
      <c r="A6" s="19" t="s">
        <v>3</v>
      </c>
      <c r="D6" s="19" t="s">
        <v>7</v>
      </c>
      <c r="F6" s="19" t="s">
        <v>329</v>
      </c>
      <c r="H6" s="19" t="s">
        <v>330</v>
      </c>
      <c r="I6" s="19"/>
      <c r="J6" s="19" t="s">
        <v>331</v>
      </c>
      <c r="L6" s="19" t="s">
        <v>87</v>
      </c>
      <c r="N6" s="19" t="s">
        <v>400</v>
      </c>
      <c r="O6" s="19" t="s">
        <v>400</v>
      </c>
      <c r="P6" s="19" t="s">
        <v>400</v>
      </c>
      <c r="Q6" s="19" t="s">
        <v>400</v>
      </c>
      <c r="R6" s="19" t="s">
        <v>400</v>
      </c>
      <c r="S6" s="19" t="s">
        <v>400</v>
      </c>
      <c r="T6" s="19" t="s">
        <v>400</v>
      </c>
      <c r="U6" s="19" t="s">
        <v>400</v>
      </c>
      <c r="V6" s="19" t="s">
        <v>400</v>
      </c>
      <c r="W6" s="19" t="s">
        <v>400</v>
      </c>
      <c r="X6" s="19" t="s">
        <v>400</v>
      </c>
      <c r="Y6" s="19" t="s">
        <v>400</v>
      </c>
      <c r="Z6" s="19" t="s">
        <v>400</v>
      </c>
      <c r="AA6" s="19" t="s">
        <v>400</v>
      </c>
      <c r="AB6" s="19" t="s">
        <v>400</v>
      </c>
      <c r="AC6" s="19" t="s">
        <v>400</v>
      </c>
    </row>
    <row r="7" spans="1:30" x14ac:dyDescent="0.2">
      <c r="A7" s="18" t="s">
        <v>5</v>
      </c>
      <c r="B7" s="101" t="s">
        <v>6</v>
      </c>
      <c r="D7" s="18" t="s">
        <v>333</v>
      </c>
      <c r="F7" s="18" t="s">
        <v>85</v>
      </c>
      <c r="H7" s="18" t="s">
        <v>88</v>
      </c>
      <c r="I7" s="19"/>
      <c r="J7" s="18" t="s">
        <v>334</v>
      </c>
      <c r="L7" s="18" t="s">
        <v>88</v>
      </c>
      <c r="N7" s="18" t="s">
        <v>401</v>
      </c>
      <c r="O7" s="18" t="s">
        <v>402</v>
      </c>
      <c r="P7" s="18" t="s">
        <v>403</v>
      </c>
      <c r="Q7" s="18" t="s">
        <v>46</v>
      </c>
      <c r="R7" s="18" t="s">
        <v>47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02" t="s">
        <v>412</v>
      </c>
      <c r="AB7" s="18" t="s">
        <v>413</v>
      </c>
      <c r="AC7" s="18" t="s">
        <v>414</v>
      </c>
    </row>
    <row r="8" spans="1:30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</row>
    <row r="10" spans="1:30" x14ac:dyDescent="0.2">
      <c r="B10" s="11" t="s">
        <v>338</v>
      </c>
    </row>
    <row r="11" spans="1:30" x14ac:dyDescent="0.2">
      <c r="A11" s="19">
        <v>1</v>
      </c>
      <c r="B11" s="6" t="s">
        <v>339</v>
      </c>
      <c r="D11" s="17">
        <v>270929.52717932063</v>
      </c>
      <c r="J11" s="17">
        <f>D11-F11</f>
        <v>270929.52717932063</v>
      </c>
      <c r="L11" s="19" t="s">
        <v>415</v>
      </c>
      <c r="N11" s="17">
        <v>178880.33443915378</v>
      </c>
      <c r="O11" s="17">
        <v>69383.573866603023</v>
      </c>
      <c r="P11" s="17">
        <v>6297.2593833721794</v>
      </c>
      <c r="Q11" s="17"/>
      <c r="R11" s="17"/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637.1758591763579</v>
      </c>
      <c r="Z11" s="17">
        <v>54.670996477038791</v>
      </c>
      <c r="AA11" s="17">
        <v>0</v>
      </c>
      <c r="AB11" s="17">
        <v>15676.512634538278</v>
      </c>
      <c r="AC11" s="17">
        <v>0</v>
      </c>
      <c r="AD11" s="35"/>
    </row>
    <row r="12" spans="1:30" x14ac:dyDescent="0.2">
      <c r="A12" s="19">
        <f>A11+1</f>
        <v>2</v>
      </c>
      <c r="B12" s="6" t="s">
        <v>341</v>
      </c>
      <c r="D12" s="17">
        <v>139318.88173012092</v>
      </c>
      <c r="F12" s="35"/>
      <c r="J12" s="17">
        <f t="shared" ref="J12:J16" si="0">D12-F12</f>
        <v>139318.88173012092</v>
      </c>
      <c r="L12" s="19" t="s">
        <v>416</v>
      </c>
      <c r="N12" s="17">
        <v>75681.630693266241</v>
      </c>
      <c r="O12" s="17">
        <v>52265.338149768984</v>
      </c>
      <c r="P12" s="17">
        <v>4584.4765207212531</v>
      </c>
      <c r="Q12" s="17"/>
      <c r="R12" s="17"/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2.8548561482142363</v>
      </c>
      <c r="Z12" s="17">
        <v>0</v>
      </c>
      <c r="AA12" s="17">
        <v>1506.2943698291006</v>
      </c>
      <c r="AB12" s="17">
        <v>5278.2871403871395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343</v>
      </c>
      <c r="D13" s="17">
        <v>6857.6208003154688</v>
      </c>
      <c r="J13" s="17">
        <f t="shared" si="0"/>
        <v>6857.6208003154688</v>
      </c>
      <c r="L13" s="19" t="s">
        <v>417</v>
      </c>
      <c r="N13" s="17">
        <v>3781.516991091431</v>
      </c>
      <c r="O13" s="17">
        <v>2532.7937536871132</v>
      </c>
      <c r="P13" s="17">
        <v>222.50694204157028</v>
      </c>
      <c r="Q13" s="17"/>
      <c r="R13" s="17"/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0.12301879041470183</v>
      </c>
      <c r="Z13" s="17">
        <v>0</v>
      </c>
      <c r="AA13" s="17">
        <v>93.233083100495676</v>
      </c>
      <c r="AB13" s="17">
        <v>227.44701160444384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345</v>
      </c>
      <c r="D14" s="17">
        <v>106070.83001398612</v>
      </c>
      <c r="F14" s="35">
        <v>-5446.6389014705228</v>
      </c>
      <c r="H14" s="19" t="s">
        <v>418</v>
      </c>
      <c r="J14" s="17">
        <f t="shared" si="0"/>
        <v>111517.46891545664</v>
      </c>
      <c r="L14" s="19" t="s">
        <v>419</v>
      </c>
      <c r="N14" s="17">
        <v>52700.111058486516</v>
      </c>
      <c r="O14" s="17">
        <v>31729.998917700159</v>
      </c>
      <c r="P14" s="17">
        <v>12038.249426872579</v>
      </c>
      <c r="Q14" s="17"/>
      <c r="R14" s="17"/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1585.9674135154999</v>
      </c>
      <c r="Z14" s="17">
        <v>334.88752502853708</v>
      </c>
      <c r="AA14" s="17">
        <v>207.41373546891916</v>
      </c>
      <c r="AB14" s="17">
        <v>7474.2019369139252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348</v>
      </c>
      <c r="D15" s="17">
        <v>14324.690465038228</v>
      </c>
      <c r="J15" s="17">
        <f t="shared" si="0"/>
        <v>14324.690465038228</v>
      </c>
      <c r="L15" s="19" t="s">
        <v>420</v>
      </c>
      <c r="N15" s="17">
        <v>7191.0306935377894</v>
      </c>
      <c r="O15" s="17">
        <v>4331.3023351440943</v>
      </c>
      <c r="P15" s="17">
        <v>1530.9336685012327</v>
      </c>
      <c r="Q15" s="17"/>
      <c r="R15" s="17"/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214.66607057624037</v>
      </c>
      <c r="Z15" s="17">
        <v>44.704921403869363</v>
      </c>
      <c r="AA15" s="17">
        <v>14.304023908463687</v>
      </c>
      <c r="AB15" s="17">
        <v>997.7487519665367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2849.7936423711335</v>
      </c>
      <c r="J16" s="17">
        <f t="shared" si="0"/>
        <v>2849.7936423711335</v>
      </c>
      <c r="L16" s="19" t="s">
        <v>415</v>
      </c>
      <c r="N16" s="17">
        <v>1881.5669341663111</v>
      </c>
      <c r="O16" s="17">
        <v>729.81660488840714</v>
      </c>
      <c r="P16" s="17">
        <v>66.238220477231778</v>
      </c>
      <c r="Q16" s="17"/>
      <c r="R16" s="17"/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6.7021846288142282</v>
      </c>
      <c r="Z16" s="17">
        <v>0.57506119692609015</v>
      </c>
      <c r="AA16" s="17">
        <v>0</v>
      </c>
      <c r="AB16" s="17">
        <v>164.89463701344343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351</v>
      </c>
      <c r="D17" s="36">
        <f>SUM(D11:D16)</f>
        <v>540351.34383115242</v>
      </c>
      <c r="F17" s="37">
        <f>SUM(F11:F16)</f>
        <v>-5446.6389014705228</v>
      </c>
      <c r="J17" s="36">
        <f>SUM(J11:J16)</f>
        <v>545797.98273262288</v>
      </c>
      <c r="N17" s="36">
        <f t="shared" ref="N17:AB17" si="2">SUM(N11:N16)</f>
        <v>320116.19080970204</v>
      </c>
      <c r="O17" s="36">
        <f t="shared" si="2"/>
        <v>160972.8236277918</v>
      </c>
      <c r="P17" s="36">
        <f t="shared" si="2"/>
        <v>24739.664161986046</v>
      </c>
      <c r="Q17" s="36"/>
      <c r="R17" s="36"/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2447.4894028355411</v>
      </c>
      <c r="Z17" s="36">
        <f t="shared" si="2"/>
        <v>434.83850410637132</v>
      </c>
      <c r="AA17" s="36">
        <f t="shared" si="2"/>
        <v>1821.2452123069791</v>
      </c>
      <c r="AB17" s="36">
        <f t="shared" si="2"/>
        <v>29819.092112423765</v>
      </c>
      <c r="AC17" s="36">
        <f>SUM(AC11:AC16)</f>
        <v>0</v>
      </c>
      <c r="AD17" s="35"/>
    </row>
    <row r="18" spans="1:30" x14ac:dyDescent="0.2"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352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353</v>
      </c>
      <c r="D20" s="17">
        <v>18069.804061028441</v>
      </c>
      <c r="J20" s="17">
        <f t="shared" ref="J20:J23" si="3">D20-F20</f>
        <v>18069.804061028441</v>
      </c>
      <c r="L20" s="19" t="s">
        <v>417</v>
      </c>
      <c r="N20" s="17">
        <v>9964.2825219103051</v>
      </c>
      <c r="O20" s="17">
        <v>6673.901661931709</v>
      </c>
      <c r="P20" s="17">
        <v>586.30492440247292</v>
      </c>
      <c r="Q20" s="17"/>
      <c r="R20" s="17"/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0.32415403291417416</v>
      </c>
      <c r="Z20" s="17">
        <v>0</v>
      </c>
      <c r="AA20" s="17">
        <v>245.66881031888465</v>
      </c>
      <c r="AB20" s="17">
        <v>599.32198843215349</v>
      </c>
      <c r="AC20" s="17">
        <v>0</v>
      </c>
      <c r="AD20" s="35"/>
    </row>
    <row r="21" spans="1:30" x14ac:dyDescent="0.2">
      <c r="A21" s="19">
        <f>A20+1</f>
        <v>9</v>
      </c>
      <c r="B21" s="6" t="s">
        <v>354</v>
      </c>
      <c r="D21" s="17">
        <v>12594.453556751592</v>
      </c>
      <c r="F21" s="17">
        <v>5495.4447783159658</v>
      </c>
      <c r="H21" s="19" t="s">
        <v>421</v>
      </c>
      <c r="J21" s="17">
        <f t="shared" si="3"/>
        <v>7099.0087784356265</v>
      </c>
      <c r="L21" s="19" t="s">
        <v>422</v>
      </c>
      <c r="N21" s="17">
        <v>6528.5891246030496</v>
      </c>
      <c r="O21" s="17">
        <v>4788.0313307172482</v>
      </c>
      <c r="P21" s="17">
        <v>456.60144578646765</v>
      </c>
      <c r="Q21" s="17"/>
      <c r="R21" s="17"/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53.691887848294357</v>
      </c>
      <c r="Z21" s="17">
        <v>0</v>
      </c>
      <c r="AA21" s="17">
        <v>171.86007481922138</v>
      </c>
      <c r="AB21" s="17">
        <v>595.67969297731065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357</v>
      </c>
      <c r="D22" s="17">
        <v>940.68031530198107</v>
      </c>
      <c r="J22" s="17">
        <f t="shared" si="3"/>
        <v>940.68031530198107</v>
      </c>
      <c r="L22" s="19" t="s">
        <v>423</v>
      </c>
      <c r="N22" s="17">
        <v>531.18040544722521</v>
      </c>
      <c r="O22" s="17">
        <v>348.19243030594123</v>
      </c>
      <c r="P22" s="17">
        <v>13.141453101011562</v>
      </c>
      <c r="Q22" s="17"/>
      <c r="R22" s="17"/>
      <c r="S22" s="17">
        <v>0</v>
      </c>
      <c r="T22" s="17">
        <v>0</v>
      </c>
      <c r="U22" s="17">
        <v>14.134857380232466</v>
      </c>
      <c r="V22" s="17">
        <v>0.88840039449626063</v>
      </c>
      <c r="W22" s="17">
        <v>14.489002855242063</v>
      </c>
      <c r="X22" s="17">
        <v>0.96553814959623618</v>
      </c>
      <c r="Y22" s="17">
        <v>1.2889121508145027</v>
      </c>
      <c r="Z22" s="17">
        <v>0.13048027851073338</v>
      </c>
      <c r="AA22" s="17">
        <v>4.1339202011272089</v>
      </c>
      <c r="AB22" s="17">
        <v>12.134915037783557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359</v>
      </c>
      <c r="D23" s="17">
        <v>2164.0334581366324</v>
      </c>
      <c r="J23" s="17">
        <f t="shared" si="3"/>
        <v>2164.0334581366324</v>
      </c>
      <c r="L23" s="19" t="s">
        <v>424</v>
      </c>
      <c r="N23" s="17">
        <v>1124.5752436953617</v>
      </c>
      <c r="O23" s="17">
        <v>652.43510150876773</v>
      </c>
      <c r="P23" s="17">
        <v>211.66907821774635</v>
      </c>
      <c r="Q23" s="17"/>
      <c r="R23" s="17"/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28.969913495298449</v>
      </c>
      <c r="Z23" s="17">
        <v>5.6248375324150857</v>
      </c>
      <c r="AA23" s="17">
        <v>15.221100155063281</v>
      </c>
      <c r="AB23" s="17">
        <v>125.53818353197981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361</v>
      </c>
      <c r="D24" s="36">
        <f>SUM(D20:D23)</f>
        <v>33768.971391218649</v>
      </c>
      <c r="F24" s="36">
        <f>SUM(F20:F23)</f>
        <v>5495.4447783159658</v>
      </c>
      <c r="H24" s="104"/>
      <c r="J24" s="36">
        <f>SUM(J20:J23)</f>
        <v>28273.526612902682</v>
      </c>
      <c r="N24" s="36">
        <f t="shared" ref="N24:AB24" si="5">SUM(N20:N23)</f>
        <v>18148.627295655944</v>
      </c>
      <c r="O24" s="36">
        <f t="shared" si="5"/>
        <v>12462.560524463664</v>
      </c>
      <c r="P24" s="36">
        <f t="shared" si="5"/>
        <v>1267.7169015076986</v>
      </c>
      <c r="Q24" s="36"/>
      <c r="R24" s="36"/>
      <c r="S24" s="36">
        <f t="shared" si="5"/>
        <v>0</v>
      </c>
      <c r="T24" s="36">
        <f t="shared" si="5"/>
        <v>0</v>
      </c>
      <c r="U24" s="36">
        <f t="shared" si="5"/>
        <v>14.134857380232466</v>
      </c>
      <c r="V24" s="36">
        <f t="shared" si="5"/>
        <v>0.88840039449626063</v>
      </c>
      <c r="W24" s="36">
        <f t="shared" si="5"/>
        <v>14.489002855242063</v>
      </c>
      <c r="X24" s="36">
        <f t="shared" si="5"/>
        <v>0.96553814959623618</v>
      </c>
      <c r="Y24" s="36">
        <f t="shared" si="5"/>
        <v>84.274867527321476</v>
      </c>
      <c r="Z24" s="36">
        <f t="shared" si="5"/>
        <v>5.7553178109258187</v>
      </c>
      <c r="AA24" s="36">
        <f t="shared" si="5"/>
        <v>436.88390549429647</v>
      </c>
      <c r="AB24" s="36">
        <f t="shared" si="5"/>
        <v>1332.6747799792274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362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363</v>
      </c>
      <c r="D27" s="17">
        <v>1027.3968883345722</v>
      </c>
      <c r="J27" s="17">
        <f t="shared" ref="J27:J33" si="6">D27-F27</f>
        <v>1027.3968883345722</v>
      </c>
      <c r="L27" s="19" t="s">
        <v>425</v>
      </c>
      <c r="N27" s="17">
        <v>561.05978716691493</v>
      </c>
      <c r="O27" s="17">
        <v>361.70314326916213</v>
      </c>
      <c r="P27" s="17">
        <v>52.911113851571905</v>
      </c>
      <c r="Q27" s="17"/>
      <c r="R27" s="17"/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1.7197337847930125E-2</v>
      </c>
      <c r="AA27" s="17">
        <v>10.04071377420588</v>
      </c>
      <c r="AB27" s="17">
        <v>41.664932934869292</v>
      </c>
      <c r="AC27" s="17">
        <v>0</v>
      </c>
      <c r="AD27" s="35"/>
    </row>
    <row r="28" spans="1:30" x14ac:dyDescent="0.2">
      <c r="A28" s="19">
        <f>A27+1</f>
        <v>14</v>
      </c>
      <c r="B28" s="6" t="s">
        <v>365</v>
      </c>
      <c r="D28" s="17">
        <v>135.75366221986272</v>
      </c>
      <c r="J28" s="17">
        <f t="shared" si="6"/>
        <v>135.75366221986272</v>
      </c>
      <c r="L28" s="19" t="s">
        <v>426</v>
      </c>
      <c r="N28" s="17">
        <v>74.134856448389399</v>
      </c>
      <c r="O28" s="17">
        <v>47.793142935073988</v>
      </c>
      <c r="P28" s="17">
        <v>6.9913366090942324</v>
      </c>
      <c r="Q28" s="17"/>
      <c r="R28" s="17"/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2.2723463734382107E-3</v>
      </c>
      <c r="AA28" s="17">
        <v>1.326715782018201</v>
      </c>
      <c r="AB28" s="17">
        <v>5.5053380989134828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367</v>
      </c>
      <c r="D29" s="17">
        <v>5975.1599630035262</v>
      </c>
      <c r="J29" s="17">
        <f t="shared" si="6"/>
        <v>5975.1599630035262</v>
      </c>
      <c r="L29" s="19" t="s">
        <v>427</v>
      </c>
      <c r="N29" s="17">
        <v>3263.0252390245832</v>
      </c>
      <c r="O29" s="17">
        <v>2103.6019912984393</v>
      </c>
      <c r="P29" s="17">
        <v>307.72175064333919</v>
      </c>
      <c r="Q29" s="17"/>
      <c r="R29" s="17"/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0.10001669826523216</v>
      </c>
      <c r="AA29" s="17">
        <v>58.395028858677691</v>
      </c>
      <c r="AB29" s="17">
        <v>242.31593648022206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369</v>
      </c>
      <c r="D30" s="17">
        <v>22094.044389053375</v>
      </c>
      <c r="J30" s="17">
        <f t="shared" si="6"/>
        <v>22094.044389053375</v>
      </c>
      <c r="L30" s="19" t="s">
        <v>428</v>
      </c>
      <c r="N30" s="17">
        <v>12065.522081415796</v>
      </c>
      <c r="O30" s="17">
        <v>7778.3818442387301</v>
      </c>
      <c r="P30" s="17">
        <v>1137.8470300858012</v>
      </c>
      <c r="Q30" s="17"/>
      <c r="R30" s="17"/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0.36982664644978192</v>
      </c>
      <c r="AA30" s="17">
        <v>215.92432130555775</v>
      </c>
      <c r="AB30" s="17">
        <v>895.99928536104119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371</v>
      </c>
      <c r="D31" s="17">
        <v>0</v>
      </c>
      <c r="J31" s="17">
        <f t="shared" si="6"/>
        <v>0</v>
      </c>
      <c r="L31" s="19" t="s">
        <v>429</v>
      </c>
      <c r="N31" s="17">
        <v>0</v>
      </c>
      <c r="O31" s="17">
        <v>0</v>
      </c>
      <c r="P31" s="17">
        <v>0</v>
      </c>
      <c r="Q31" s="17"/>
      <c r="R31" s="17"/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373</v>
      </c>
      <c r="D32" s="17">
        <v>0</v>
      </c>
      <c r="J32" s="17">
        <f t="shared" si="6"/>
        <v>0</v>
      </c>
      <c r="L32" s="19" t="s">
        <v>288</v>
      </c>
      <c r="N32" s="17">
        <v>0</v>
      </c>
      <c r="O32" s="17">
        <v>0</v>
      </c>
      <c r="P32" s="17">
        <v>0</v>
      </c>
      <c r="Q32" s="17"/>
      <c r="R32" s="17"/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375</v>
      </c>
      <c r="D33" s="17">
        <v>1093.9002420090587</v>
      </c>
      <c r="F33" s="17">
        <v>1036.8177511340325</v>
      </c>
      <c r="H33" s="19" t="s">
        <v>430</v>
      </c>
      <c r="J33" s="17">
        <f t="shared" si="6"/>
        <v>57.082490875026224</v>
      </c>
      <c r="L33" s="19" t="s">
        <v>431</v>
      </c>
      <c r="N33" s="17">
        <v>570.8314938454331</v>
      </c>
      <c r="O33" s="17">
        <v>330.07040482297288</v>
      </c>
      <c r="P33" s="17">
        <v>107.43491998037608</v>
      </c>
      <c r="Q33" s="17"/>
      <c r="R33" s="17"/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14.711558844759395</v>
      </c>
      <c r="Z33" s="17">
        <v>2.8551517048079251</v>
      </c>
      <c r="AA33" s="17">
        <v>4.2738840739585999</v>
      </c>
      <c r="AB33" s="17">
        <v>63.722828736750586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378</v>
      </c>
      <c r="D34" s="36">
        <f>SUM(D27:D33)</f>
        <v>30326.255144620394</v>
      </c>
      <c r="F34" s="36">
        <f>SUM(F27:F33)</f>
        <v>1036.8177511340325</v>
      </c>
      <c r="J34" s="36">
        <f>SUM(J27:J33)</f>
        <v>29289.437393486362</v>
      </c>
      <c r="N34" s="36">
        <f t="shared" ref="N34:AB34" si="8">SUM(N27:N33)</f>
        <v>16534.573457901115</v>
      </c>
      <c r="O34" s="36">
        <f t="shared" si="8"/>
        <v>10621.550526564379</v>
      </c>
      <c r="P34" s="36">
        <f t="shared" si="8"/>
        <v>1612.9061511701825</v>
      </c>
      <c r="Q34" s="36"/>
      <c r="R34" s="36"/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14.711558844759395</v>
      </c>
      <c r="Z34" s="36">
        <f t="shared" si="8"/>
        <v>3.3444647337443074</v>
      </c>
      <c r="AA34" s="36">
        <f t="shared" si="8"/>
        <v>289.96066379441811</v>
      </c>
      <c r="AB34" s="36">
        <f t="shared" si="8"/>
        <v>1249.2083216117967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idden="1" x14ac:dyDescent="0.2">
      <c r="B36" s="11" t="s">
        <v>432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hidden="1" x14ac:dyDescent="0.2">
      <c r="A37" s="19">
        <f>A34+1</f>
        <v>21</v>
      </c>
      <c r="B37" s="6" t="s">
        <v>380</v>
      </c>
      <c r="D37" s="17">
        <v>64030.452893941489</v>
      </c>
      <c r="E37" s="17"/>
      <c r="F37" s="17"/>
      <c r="G37" s="17"/>
      <c r="H37" s="105"/>
      <c r="I37" s="17"/>
      <c r="J37" s="17">
        <f t="shared" ref="J37:J51" si="9">D37-F37</f>
        <v>64030.452893941489</v>
      </c>
      <c r="L37" s="19" t="s">
        <v>433</v>
      </c>
      <c r="N37" s="17">
        <v>26356.832533497509</v>
      </c>
      <c r="O37" s="17">
        <v>17038.577572488975</v>
      </c>
      <c r="P37" s="17">
        <v>2485.5985027702891</v>
      </c>
      <c r="Q37" s="17"/>
      <c r="R37" s="17"/>
      <c r="S37" s="17">
        <v>0</v>
      </c>
      <c r="T37" s="17">
        <v>0</v>
      </c>
      <c r="U37" s="17">
        <v>8047.0537831982083</v>
      </c>
      <c r="V37" s="17">
        <v>0</v>
      </c>
      <c r="W37" s="17">
        <v>8144.2944980207176</v>
      </c>
      <c r="X37" s="17">
        <v>0</v>
      </c>
      <c r="Y37" s="17">
        <v>0</v>
      </c>
      <c r="Z37" s="17">
        <v>0.8078770998161483</v>
      </c>
      <c r="AA37" s="17">
        <v>0</v>
      </c>
      <c r="AB37" s="17">
        <v>1957.2881268659769</v>
      </c>
      <c r="AC37" s="17">
        <v>0</v>
      </c>
      <c r="AD37" s="35"/>
    </row>
    <row r="38" spans="1:30" hidden="1" x14ac:dyDescent="0.2">
      <c r="A38" s="19">
        <f>A37+1</f>
        <v>22</v>
      </c>
      <c r="B38" s="6" t="s">
        <v>381</v>
      </c>
      <c r="D38" s="17">
        <v>12439.588642790051</v>
      </c>
      <c r="E38" s="17"/>
      <c r="F38" s="17"/>
      <c r="G38" s="17"/>
      <c r="H38" s="105"/>
      <c r="I38" s="17"/>
      <c r="J38" s="17">
        <f t="shared" si="9"/>
        <v>12439.588642790051</v>
      </c>
      <c r="L38" s="19" t="s">
        <v>434</v>
      </c>
      <c r="N38" s="17">
        <v>7116.0065011251227</v>
      </c>
      <c r="O38" s="17">
        <v>4600.1972589711268</v>
      </c>
      <c r="P38" s="17">
        <v>457.60884384911208</v>
      </c>
      <c r="Q38" s="17"/>
      <c r="R38" s="17"/>
      <c r="S38" s="17">
        <v>0</v>
      </c>
      <c r="T38" s="17">
        <v>0</v>
      </c>
      <c r="U38" s="17">
        <v>265.63988783511962</v>
      </c>
      <c r="V38" s="17">
        <v>0</v>
      </c>
      <c r="W38" s="17">
        <v>0</v>
      </c>
      <c r="X38" s="17">
        <v>0</v>
      </c>
      <c r="Y38" s="17">
        <v>0</v>
      </c>
      <c r="Z38" s="17">
        <v>0.13615100956858459</v>
      </c>
      <c r="AA38" s="17">
        <v>0</v>
      </c>
      <c r="AB38" s="17">
        <v>0</v>
      </c>
      <c r="AC38" s="17">
        <v>0</v>
      </c>
      <c r="AD38" s="35"/>
    </row>
    <row r="39" spans="1:30" hidden="1" x14ac:dyDescent="0.2">
      <c r="A39" s="19">
        <f t="shared" ref="A39:A52" si="10">A38+1</f>
        <v>23</v>
      </c>
      <c r="B39" s="6" t="s">
        <v>382</v>
      </c>
      <c r="D39" s="17">
        <v>66331.533485144479</v>
      </c>
      <c r="E39" s="17"/>
      <c r="F39" s="17"/>
      <c r="G39" s="17"/>
      <c r="H39" s="105"/>
      <c r="I39" s="17"/>
      <c r="J39" s="17">
        <f t="shared" si="9"/>
        <v>66331.533485144479</v>
      </c>
      <c r="L39" s="19" t="s">
        <v>435</v>
      </c>
      <c r="N39" s="17">
        <v>37926.350807867813</v>
      </c>
      <c r="O39" s="17">
        <v>24517.781848786304</v>
      </c>
      <c r="P39" s="17">
        <v>1995.3051288891056</v>
      </c>
      <c r="Q39" s="17"/>
      <c r="R39" s="17"/>
      <c r="S39" s="17">
        <v>0</v>
      </c>
      <c r="T39" s="17">
        <v>0</v>
      </c>
      <c r="U39" s="17">
        <v>32.028977677339377</v>
      </c>
      <c r="V39" s="17">
        <v>581.47679559247501</v>
      </c>
      <c r="W39" s="17">
        <v>0</v>
      </c>
      <c r="X39" s="17">
        <v>1203.3177817803776</v>
      </c>
      <c r="Y39" s="17">
        <v>74.730603370095864</v>
      </c>
      <c r="Z39" s="17">
        <v>0.54154118095465908</v>
      </c>
      <c r="AA39" s="17">
        <v>0</v>
      </c>
      <c r="AB39" s="17">
        <v>0</v>
      </c>
      <c r="AC39" s="17">
        <v>0</v>
      </c>
      <c r="AD39" s="35"/>
    </row>
    <row r="40" spans="1:30" hidden="1" x14ac:dyDescent="0.2">
      <c r="B40" s="6" t="s">
        <v>383</v>
      </c>
      <c r="D40" s="17"/>
      <c r="E40" s="17"/>
      <c r="F40" s="17"/>
      <c r="G40" s="17"/>
      <c r="H40" s="105"/>
      <c r="I40" s="17"/>
      <c r="J40" s="17">
        <f t="shared" si="9"/>
        <v>0</v>
      </c>
      <c r="N40" s="17">
        <v>0</v>
      </c>
      <c r="O40" s="17">
        <v>0</v>
      </c>
      <c r="P40" s="17">
        <v>0</v>
      </c>
      <c r="Q40" s="17"/>
      <c r="R40" s="17"/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hidden="1" x14ac:dyDescent="0.2">
      <c r="A41" s="19">
        <f>A39+1</f>
        <v>24</v>
      </c>
      <c r="B41" s="106" t="s">
        <v>384</v>
      </c>
      <c r="D41" s="17">
        <v>26194.90785653748</v>
      </c>
      <c r="E41" s="17"/>
      <c r="F41" s="17"/>
      <c r="G41" s="17"/>
      <c r="H41" s="105"/>
      <c r="I41" s="17"/>
      <c r="J41" s="17">
        <f t="shared" si="9"/>
        <v>26194.90785653748</v>
      </c>
      <c r="L41" s="19" t="s">
        <v>436</v>
      </c>
      <c r="N41" s="17">
        <v>19898.257573059538</v>
      </c>
      <c r="O41" s="17">
        <v>3565.3537380143243</v>
      </c>
      <c r="P41" s="17">
        <v>1043.0829584341225</v>
      </c>
      <c r="Q41" s="17"/>
      <c r="R41" s="17"/>
      <c r="S41" s="17">
        <v>0</v>
      </c>
      <c r="T41" s="17">
        <v>0</v>
      </c>
      <c r="U41" s="17">
        <v>1170.4404097252682</v>
      </c>
      <c r="V41" s="17">
        <v>73.564217435152656</v>
      </c>
      <c r="W41" s="17">
        <v>207.41058658767858</v>
      </c>
      <c r="X41" s="17">
        <v>13.821729333408713</v>
      </c>
      <c r="Y41" s="17">
        <v>87.130378997228163</v>
      </c>
      <c r="Z41" s="17">
        <v>103.14088054997968</v>
      </c>
      <c r="AA41" s="17">
        <v>0</v>
      </c>
      <c r="AB41" s="17">
        <v>32.705384400780112</v>
      </c>
      <c r="AC41" s="17">
        <v>0</v>
      </c>
      <c r="AD41" s="35"/>
    </row>
    <row r="42" spans="1:30" hidden="1" x14ac:dyDescent="0.2">
      <c r="A42" s="19">
        <f t="shared" si="10"/>
        <v>25</v>
      </c>
      <c r="B42" s="106" t="s">
        <v>385</v>
      </c>
      <c r="D42" s="17">
        <v>10871.824947018513</v>
      </c>
      <c r="E42" s="17"/>
      <c r="F42" s="17"/>
      <c r="G42" s="17"/>
      <c r="H42" s="105"/>
      <c r="I42" s="17"/>
      <c r="J42" s="17">
        <f t="shared" si="9"/>
        <v>10871.824947018513</v>
      </c>
      <c r="L42" s="19" t="s">
        <v>437</v>
      </c>
      <c r="N42" s="17">
        <v>7166.4210198328437</v>
      </c>
      <c r="O42" s="17">
        <v>1984.2456044203852</v>
      </c>
      <c r="P42" s="17">
        <v>808.58474131559365</v>
      </c>
      <c r="Q42" s="17"/>
      <c r="R42" s="17"/>
      <c r="S42" s="17">
        <v>0</v>
      </c>
      <c r="T42" s="17">
        <v>0</v>
      </c>
      <c r="U42" s="17">
        <v>622.2184671339337</v>
      </c>
      <c r="V42" s="17">
        <v>39.107513913632026</v>
      </c>
      <c r="W42" s="17">
        <v>87.830558483878249</v>
      </c>
      <c r="X42" s="17">
        <v>5.8529809231946226</v>
      </c>
      <c r="Y42" s="17">
        <v>58.447335571849358</v>
      </c>
      <c r="Z42" s="17">
        <v>86.07393058317858</v>
      </c>
      <c r="AA42" s="17">
        <v>0</v>
      </c>
      <c r="AB42" s="17">
        <v>13.042794840022383</v>
      </c>
      <c r="AC42" s="17">
        <v>0</v>
      </c>
      <c r="AD42" s="35"/>
    </row>
    <row r="43" spans="1:30" hidden="1" x14ac:dyDescent="0.2">
      <c r="A43" s="19">
        <f t="shared" si="10"/>
        <v>26</v>
      </c>
      <c r="B43" s="6" t="s">
        <v>386</v>
      </c>
      <c r="D43" s="17">
        <v>90526.297625461884</v>
      </c>
      <c r="E43" s="17"/>
      <c r="F43" s="17"/>
      <c r="G43" s="17"/>
      <c r="H43" s="105"/>
      <c r="I43" s="17"/>
      <c r="J43" s="17">
        <f t="shared" si="9"/>
        <v>90526.297625461884</v>
      </c>
      <c r="L43" s="19" t="s">
        <v>438</v>
      </c>
      <c r="N43" s="17">
        <v>88764.859283244092</v>
      </c>
      <c r="O43" s="17">
        <v>1744.5723684044247</v>
      </c>
      <c r="P43" s="17">
        <v>9.1740797333550681</v>
      </c>
      <c r="Q43" s="17"/>
      <c r="R43" s="17"/>
      <c r="S43" s="17">
        <v>0</v>
      </c>
      <c r="T43" s="17">
        <v>0</v>
      </c>
      <c r="U43" s="17">
        <v>5.7632039350563886</v>
      </c>
      <c r="V43" s="17">
        <v>0</v>
      </c>
      <c r="W43" s="17">
        <v>0.35284922051365647</v>
      </c>
      <c r="X43" s="17">
        <v>0</v>
      </c>
      <c r="Y43" s="17">
        <v>0.51729326289182287</v>
      </c>
      <c r="Z43" s="17">
        <v>0.94093125470308381</v>
      </c>
      <c r="AA43" s="17">
        <v>0</v>
      </c>
      <c r="AB43" s="17">
        <v>0.11761640683788548</v>
      </c>
      <c r="AC43" s="17">
        <v>0</v>
      </c>
      <c r="AD43" s="35"/>
    </row>
    <row r="44" spans="1:30" hidden="1" x14ac:dyDescent="0.2">
      <c r="A44" s="19">
        <f t="shared" si="10"/>
        <v>27</v>
      </c>
      <c r="B44" s="6" t="s">
        <v>387</v>
      </c>
      <c r="D44" s="17">
        <v>134443.3062422114</v>
      </c>
      <c r="E44" s="17"/>
      <c r="F44" s="17"/>
      <c r="G44" s="17"/>
      <c r="H44" s="105"/>
      <c r="I44" s="17"/>
      <c r="J44" s="17">
        <f t="shared" si="9"/>
        <v>134443.3062422114</v>
      </c>
      <c r="L44" s="19" t="s">
        <v>438</v>
      </c>
      <c r="N44" s="17">
        <v>131827.34159236637</v>
      </c>
      <c r="O44" s="17">
        <v>2590.9164887919433</v>
      </c>
      <c r="P44" s="17">
        <v>13.624699600384519</v>
      </c>
      <c r="Q44" s="17"/>
      <c r="R44" s="17"/>
      <c r="S44" s="17">
        <v>0</v>
      </c>
      <c r="T44" s="17">
        <v>0</v>
      </c>
      <c r="U44" s="17">
        <v>8.559106159215915</v>
      </c>
      <c r="V44" s="17">
        <v>0</v>
      </c>
      <c r="W44" s="17">
        <v>0.52402690770709692</v>
      </c>
      <c r="X44" s="17">
        <v>0</v>
      </c>
      <c r="Y44" s="17">
        <v>0.76824766265970734</v>
      </c>
      <c r="Z44" s="17">
        <v>1.3974050872189248</v>
      </c>
      <c r="AA44" s="17">
        <v>0</v>
      </c>
      <c r="AB44" s="17">
        <v>0.17467563590236559</v>
      </c>
      <c r="AC44" s="17">
        <v>0</v>
      </c>
      <c r="AD44" s="35"/>
    </row>
    <row r="45" spans="1:30" hidden="1" x14ac:dyDescent="0.2">
      <c r="A45" s="19">
        <f t="shared" si="10"/>
        <v>28</v>
      </c>
      <c r="B45" s="6" t="s">
        <v>388</v>
      </c>
      <c r="D45" s="17">
        <v>54411.832565596756</v>
      </c>
      <c r="E45" s="17"/>
      <c r="F45" s="17"/>
      <c r="G45" s="17"/>
      <c r="H45" s="105"/>
      <c r="I45" s="17"/>
      <c r="J45" s="17">
        <f t="shared" si="9"/>
        <v>54411.832565596756</v>
      </c>
      <c r="L45" s="19" t="s">
        <v>439</v>
      </c>
      <c r="N45" s="17">
        <v>44549.072954901952</v>
      </c>
      <c r="O45" s="17">
        <v>9124.5575344136068</v>
      </c>
      <c r="P45" s="17">
        <v>290.95791034238596</v>
      </c>
      <c r="Q45" s="17"/>
      <c r="R45" s="17"/>
      <c r="S45" s="17">
        <v>0</v>
      </c>
      <c r="T45" s="17">
        <v>0</v>
      </c>
      <c r="U45" s="17">
        <v>311.97387031119462</v>
      </c>
      <c r="V45" s="17">
        <v>10.838078128726007</v>
      </c>
      <c r="W45" s="17">
        <v>40.532196651408583</v>
      </c>
      <c r="X45" s="17">
        <v>0</v>
      </c>
      <c r="Y45" s="17">
        <v>25.611375520967297</v>
      </c>
      <c r="Z45" s="17">
        <v>53.904444627247962</v>
      </c>
      <c r="AA45" s="17">
        <v>0</v>
      </c>
      <c r="AB45" s="17">
        <v>4.3842006992686668</v>
      </c>
      <c r="AC45" s="17">
        <v>0</v>
      </c>
      <c r="AD45" s="35"/>
    </row>
    <row r="46" spans="1:30" hidden="1" x14ac:dyDescent="0.2">
      <c r="A46" s="19">
        <f t="shared" si="10"/>
        <v>29</v>
      </c>
      <c r="B46" s="6" t="s">
        <v>389</v>
      </c>
      <c r="D46" s="17">
        <v>8816.567250443477</v>
      </c>
      <c r="E46" s="17"/>
      <c r="F46" s="17"/>
      <c r="G46" s="17"/>
      <c r="H46" s="105"/>
      <c r="I46" s="17"/>
      <c r="J46" s="17">
        <f t="shared" si="9"/>
        <v>8816.567250443477</v>
      </c>
      <c r="L46" s="19" t="s">
        <v>440</v>
      </c>
      <c r="N46" s="17">
        <v>0</v>
      </c>
      <c r="O46" s="17">
        <v>6963.7245256423621</v>
      </c>
      <c r="P46" s="17">
        <v>177.1204658786221</v>
      </c>
      <c r="Q46" s="17"/>
      <c r="R46" s="17"/>
      <c r="S46" s="17">
        <v>0</v>
      </c>
      <c r="T46" s="17">
        <v>0</v>
      </c>
      <c r="U46" s="17">
        <v>433.87308112146417</v>
      </c>
      <c r="V46" s="17">
        <v>2.4190968662498791</v>
      </c>
      <c r="W46" s="17">
        <v>1152.5793825405563</v>
      </c>
      <c r="X46" s="17">
        <v>7.159308564280197</v>
      </c>
      <c r="Y46" s="17">
        <v>17.744698529247845</v>
      </c>
      <c r="Z46" s="17">
        <v>61.946691300694646</v>
      </c>
      <c r="AA46" s="17">
        <v>0</v>
      </c>
      <c r="AB46" s="17">
        <v>0</v>
      </c>
      <c r="AC46" s="17">
        <v>0</v>
      </c>
      <c r="AD46" s="35"/>
    </row>
    <row r="47" spans="1:30" hidden="1" x14ac:dyDescent="0.2">
      <c r="B47" s="6" t="s">
        <v>390</v>
      </c>
      <c r="D47" s="17"/>
      <c r="E47" s="17"/>
      <c r="F47" s="17"/>
      <c r="G47" s="17"/>
      <c r="H47" s="105"/>
      <c r="I47" s="17"/>
      <c r="J47" s="17">
        <f t="shared" si="9"/>
        <v>0</v>
      </c>
      <c r="N47" s="17">
        <v>0</v>
      </c>
      <c r="O47" s="17">
        <v>0</v>
      </c>
      <c r="P47" s="17">
        <v>0</v>
      </c>
      <c r="Q47" s="17"/>
      <c r="R47" s="17"/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hidden="1" x14ac:dyDescent="0.2">
      <c r="A48" s="19">
        <f>A46+1</f>
        <v>30</v>
      </c>
      <c r="B48" s="106" t="s">
        <v>193</v>
      </c>
      <c r="D48" s="17">
        <v>2255.8642560806916</v>
      </c>
      <c r="J48" s="17">
        <f t="shared" si="9"/>
        <v>2255.8642560806916</v>
      </c>
      <c r="L48" s="19" t="s">
        <v>441</v>
      </c>
      <c r="N48" s="17">
        <v>2044.8649046680043</v>
      </c>
      <c r="O48" s="17">
        <v>40.189494340551057</v>
      </c>
      <c r="P48" s="17">
        <v>93.169012948437782</v>
      </c>
      <c r="Q48" s="17"/>
      <c r="R48" s="17"/>
      <c r="S48" s="17">
        <v>0</v>
      </c>
      <c r="T48" s="17">
        <v>0</v>
      </c>
      <c r="U48" s="17">
        <v>58.5292517240186</v>
      </c>
      <c r="V48" s="17">
        <v>0</v>
      </c>
      <c r="W48" s="17">
        <v>3.5834235749399141</v>
      </c>
      <c r="X48" s="17">
        <v>0</v>
      </c>
      <c r="Y48" s="17">
        <v>4.7778980999198861</v>
      </c>
      <c r="Z48" s="17">
        <v>9.5557961998397705</v>
      </c>
      <c r="AA48" s="17">
        <v>0</v>
      </c>
      <c r="AB48" s="17">
        <v>1.1944745249799715</v>
      </c>
      <c r="AC48" s="17">
        <v>0</v>
      </c>
      <c r="AD48" s="35"/>
    </row>
    <row r="49" spans="1:30" hidden="1" x14ac:dyDescent="0.2">
      <c r="A49" s="19">
        <f t="shared" si="10"/>
        <v>31</v>
      </c>
      <c r="B49" s="106" t="s">
        <v>29</v>
      </c>
      <c r="D49" s="17">
        <v>25537.632266377834</v>
      </c>
      <c r="F49" s="17">
        <v>3225.5508472825672</v>
      </c>
      <c r="H49" s="19" t="s">
        <v>442</v>
      </c>
      <c r="J49" s="17">
        <f t="shared" si="9"/>
        <v>22312.081419095266</v>
      </c>
      <c r="L49" s="19" t="s">
        <v>438</v>
      </c>
      <c r="N49" s="17">
        <v>25040.728960737699</v>
      </c>
      <c r="O49" s="17">
        <v>492.14705213703644</v>
      </c>
      <c r="P49" s="17">
        <v>2.5880246521216055</v>
      </c>
      <c r="Q49" s="17"/>
      <c r="R49" s="17"/>
      <c r="S49" s="17">
        <v>0</v>
      </c>
      <c r="T49" s="17">
        <v>0</v>
      </c>
      <c r="U49" s="17">
        <v>1.6258103583840855</v>
      </c>
      <c r="V49" s="17">
        <v>0</v>
      </c>
      <c r="W49" s="17">
        <v>9.9539409696984826E-2</v>
      </c>
      <c r="X49" s="17">
        <v>0</v>
      </c>
      <c r="Y49" s="17">
        <v>0.14426085380323075</v>
      </c>
      <c r="Z49" s="17">
        <v>0.26543842585862615</v>
      </c>
      <c r="AA49" s="17">
        <v>0</v>
      </c>
      <c r="AB49" s="17">
        <v>3.3179803232328269E-2</v>
      </c>
      <c r="AC49" s="17">
        <v>0</v>
      </c>
      <c r="AD49" s="35"/>
    </row>
    <row r="50" spans="1:30" hidden="1" x14ac:dyDescent="0.2">
      <c r="A50" s="19">
        <f t="shared" si="10"/>
        <v>32</v>
      </c>
      <c r="B50" s="106" t="s">
        <v>191</v>
      </c>
      <c r="D50" s="17">
        <v>2898.2515511719967</v>
      </c>
      <c r="J50" s="17">
        <f t="shared" si="9"/>
        <v>2898.2515511719967</v>
      </c>
      <c r="L50" s="19" t="s">
        <v>443</v>
      </c>
      <c r="N50" s="17">
        <v>0</v>
      </c>
      <c r="O50" s="17">
        <v>0</v>
      </c>
      <c r="P50" s="17">
        <v>1580.8644824574526</v>
      </c>
      <c r="Q50" s="17"/>
      <c r="R50" s="17"/>
      <c r="S50" s="17">
        <v>0</v>
      </c>
      <c r="T50" s="17">
        <v>0</v>
      </c>
      <c r="U50" s="17">
        <v>993.1071748771177</v>
      </c>
      <c r="V50" s="17">
        <v>0</v>
      </c>
      <c r="W50" s="17">
        <v>60.802480094517414</v>
      </c>
      <c r="X50" s="17">
        <v>0</v>
      </c>
      <c r="Y50" s="17">
        <v>81.069973459356547</v>
      </c>
      <c r="Z50" s="17">
        <v>162.13994691871309</v>
      </c>
      <c r="AA50" s="17">
        <v>0</v>
      </c>
      <c r="AB50" s="17">
        <v>20.267493364839137</v>
      </c>
      <c r="AC50" s="17">
        <v>0</v>
      </c>
      <c r="AD50" s="35"/>
    </row>
    <row r="51" spans="1:30" hidden="1" x14ac:dyDescent="0.2">
      <c r="A51" s="19">
        <f t="shared" si="10"/>
        <v>33</v>
      </c>
      <c r="B51" s="6" t="s">
        <v>392</v>
      </c>
      <c r="D51" s="17">
        <v>3490.1646868213684</v>
      </c>
      <c r="F51" s="17">
        <v>0</v>
      </c>
      <c r="J51" s="17">
        <f t="shared" si="9"/>
        <v>3490.1646868213684</v>
      </c>
      <c r="L51" s="19" t="s">
        <v>444</v>
      </c>
      <c r="N51" s="17">
        <v>1202.8626157069011</v>
      </c>
      <c r="O51" s="17">
        <v>698.26604765083562</v>
      </c>
      <c r="P51" s="17">
        <v>226.38808520314529</v>
      </c>
      <c r="Q51" s="17"/>
      <c r="R51" s="17"/>
      <c r="S51" s="17">
        <v>0</v>
      </c>
      <c r="T51" s="17">
        <v>0</v>
      </c>
      <c r="U51" s="17">
        <v>656.63189054960401</v>
      </c>
      <c r="V51" s="17">
        <v>41.270457487523643</v>
      </c>
      <c r="W51" s="17">
        <v>462.62247426436551</v>
      </c>
      <c r="X51" s="17">
        <v>30.828874300431316</v>
      </c>
      <c r="Y51" s="17">
        <v>31.000364107680813</v>
      </c>
      <c r="Z51" s="17">
        <v>6.0164081431824936</v>
      </c>
      <c r="AA51" s="17">
        <v>0</v>
      </c>
      <c r="AB51" s="17">
        <v>134.27746940769865</v>
      </c>
      <c r="AC51" s="17">
        <v>0</v>
      </c>
      <c r="AD51" s="35"/>
    </row>
    <row r="52" spans="1:30" hidden="1" x14ac:dyDescent="0.2">
      <c r="A52" s="19">
        <f t="shared" si="10"/>
        <v>34</v>
      </c>
      <c r="B52" s="6" t="s">
        <v>393</v>
      </c>
      <c r="D52" s="36">
        <f>SUM(D37:D51)</f>
        <v>502248.22426959744</v>
      </c>
      <c r="F52" s="36">
        <f>SUM(F37:F51)</f>
        <v>3225.5508472825672</v>
      </c>
      <c r="J52" s="36">
        <f>SUM(J37:J51)</f>
        <v>499022.67342231487</v>
      </c>
      <c r="N52" s="36">
        <f t="shared" ref="N52:AB52" si="11">SUM(N37:N51)</f>
        <v>391893.5987470079</v>
      </c>
      <c r="O52" s="36">
        <f t="shared" si="11"/>
        <v>73360.529534061861</v>
      </c>
      <c r="P52" s="36">
        <f t="shared" si="11"/>
        <v>9184.0669360741285</v>
      </c>
      <c r="Q52" s="36"/>
      <c r="R52" s="36"/>
      <c r="S52" s="36">
        <f t="shared" si="11"/>
        <v>0</v>
      </c>
      <c r="T52" s="36">
        <f t="shared" si="11"/>
        <v>0</v>
      </c>
      <c r="U52" s="36">
        <f t="shared" si="11"/>
        <v>12607.444914605923</v>
      </c>
      <c r="V52" s="36">
        <f t="shared" si="11"/>
        <v>748.67615942375926</v>
      </c>
      <c r="W52" s="36">
        <f t="shared" si="11"/>
        <v>10160.632015755982</v>
      </c>
      <c r="X52" s="36">
        <f t="shared" si="11"/>
        <v>1260.9806749016925</v>
      </c>
      <c r="Y52" s="36">
        <f t="shared" si="11"/>
        <v>381.94242943570055</v>
      </c>
      <c r="Z52" s="36">
        <f t="shared" si="11"/>
        <v>486.86744238095628</v>
      </c>
      <c r="AA52" s="36">
        <f t="shared" si="11"/>
        <v>0</v>
      </c>
      <c r="AB52" s="36">
        <f t="shared" si="11"/>
        <v>2163.4854159495385</v>
      </c>
      <c r="AC52" s="36">
        <f>SUM(AC37:AC51)</f>
        <v>0</v>
      </c>
      <c r="AD52" s="35"/>
    </row>
    <row r="53" spans="1:30" hidden="1" x14ac:dyDescent="0.2">
      <c r="D53" s="35"/>
      <c r="AD53" s="35"/>
    </row>
    <row r="54" spans="1:30" ht="13.5" hidden="1" thickBot="1" x14ac:dyDescent="0.25">
      <c r="A54" s="19">
        <f>A52+1</f>
        <v>35</v>
      </c>
      <c r="B54" s="6" t="s">
        <v>34</v>
      </c>
      <c r="D54" s="39">
        <f>D17+D24+D34+D52</f>
        <v>1106694.794636589</v>
      </c>
      <c r="F54" s="39">
        <f>F17+F24+F34+F52</f>
        <v>4311.1744752620425</v>
      </c>
      <c r="J54" s="39">
        <f>J17+J24+J34+J52</f>
        <v>1102383.6201613268</v>
      </c>
      <c r="N54" s="39">
        <f t="shared" ref="N54:AB54" si="12">N17+N24+N34+N52</f>
        <v>746692.99031026708</v>
      </c>
      <c r="O54" s="39">
        <f t="shared" si="12"/>
        <v>257417.46421288169</v>
      </c>
      <c r="P54" s="39">
        <f t="shared" si="12"/>
        <v>36804.354150738058</v>
      </c>
      <c r="Q54" s="39"/>
      <c r="R54" s="39"/>
      <c r="S54" s="39">
        <f t="shared" si="12"/>
        <v>0</v>
      </c>
      <c r="T54" s="39">
        <f t="shared" si="12"/>
        <v>0</v>
      </c>
      <c r="U54" s="39">
        <f t="shared" si="12"/>
        <v>12621.579771986157</v>
      </c>
      <c r="V54" s="39">
        <f t="shared" si="12"/>
        <v>749.56455981825547</v>
      </c>
      <c r="W54" s="39">
        <f t="shared" si="12"/>
        <v>10175.121018611224</v>
      </c>
      <c r="X54" s="39">
        <f t="shared" si="12"/>
        <v>1261.9462130512889</v>
      </c>
      <c r="Y54" s="39">
        <f t="shared" si="12"/>
        <v>2928.4182586433226</v>
      </c>
      <c r="Z54" s="39">
        <f t="shared" si="12"/>
        <v>930.80572903199777</v>
      </c>
      <c r="AA54" s="39">
        <f t="shared" si="12"/>
        <v>2548.0897815956937</v>
      </c>
      <c r="AB54" s="39">
        <f t="shared" si="12"/>
        <v>34564.460629964327</v>
      </c>
      <c r="AC54" s="39">
        <f>AC17+AC24+AC34+AC52</f>
        <v>0</v>
      </c>
      <c r="AD54" s="35"/>
    </row>
    <row r="55" spans="1:30" ht="13.5" thickBot="1" x14ac:dyDescent="0.25">
      <c r="A55" s="19">
        <v>21</v>
      </c>
      <c r="B55" s="6" t="s">
        <v>445</v>
      </c>
      <c r="D55" s="39">
        <f>D17+D24+D34</f>
        <v>604446.57036699145</v>
      </c>
      <c r="F55" s="39">
        <f>F17+F24+F34</f>
        <v>1085.6236279794755</v>
      </c>
      <c r="H55" s="35"/>
      <c r="J55" s="39">
        <f>J17+J24+J34</f>
        <v>603360.94673901191</v>
      </c>
      <c r="L55" s="35"/>
      <c r="N55" s="39">
        <f>N17+N24+N34</f>
        <v>354799.39156325912</v>
      </c>
      <c r="O55" s="39">
        <f t="shared" ref="O55:AB55" si="13">O17+O24+O34</f>
        <v>184056.93467881985</v>
      </c>
      <c r="P55" s="39">
        <f t="shared" si="13"/>
        <v>27620.287214663927</v>
      </c>
      <c r="Q55" s="39"/>
      <c r="R55" s="39"/>
      <c r="S55" s="39">
        <f t="shared" si="13"/>
        <v>0</v>
      </c>
      <c r="T55" s="39">
        <f t="shared" si="13"/>
        <v>0</v>
      </c>
      <c r="U55" s="39">
        <f t="shared" si="13"/>
        <v>14.134857380232466</v>
      </c>
      <c r="V55" s="39">
        <f t="shared" si="13"/>
        <v>0.88840039449626063</v>
      </c>
      <c r="W55" s="39">
        <f t="shared" si="13"/>
        <v>14.489002855242063</v>
      </c>
      <c r="X55" s="39">
        <f t="shared" si="13"/>
        <v>0.96553814959623618</v>
      </c>
      <c r="Y55" s="39">
        <f t="shared" si="13"/>
        <v>2546.4758292076222</v>
      </c>
      <c r="Z55" s="39">
        <f t="shared" si="13"/>
        <v>443.93828665104144</v>
      </c>
      <c r="AA55" s="39">
        <f t="shared" si="13"/>
        <v>2548.0897815956937</v>
      </c>
      <c r="AB55" s="39">
        <f t="shared" si="13"/>
        <v>32400.97521401479</v>
      </c>
      <c r="AC55" s="39">
        <f>AC17+AC24+AC34</f>
        <v>0</v>
      </c>
    </row>
    <row r="56" spans="1:30" ht="13.5" thickTop="1" x14ac:dyDescent="0.2"/>
    <row r="58" spans="1:30" x14ac:dyDescent="0.2">
      <c r="A58" s="19" t="s">
        <v>395</v>
      </c>
    </row>
    <row r="59" spans="1:30" x14ac:dyDescent="0.2">
      <c r="A59" s="103" t="s">
        <v>396</v>
      </c>
      <c r="B59" s="6" t="s">
        <v>397</v>
      </c>
    </row>
  </sheetData>
  <mergeCells count="4">
    <mergeCell ref="A2:O2"/>
    <mergeCell ref="A3:O3"/>
    <mergeCell ref="P2:AB2"/>
    <mergeCell ref="P3:AB3"/>
  </mergeCells>
  <pageMargins left="1.2" right="0.7" top="0.75" bottom="0.75" header="0.3" footer="0.3"/>
  <pageSetup scale="60" firstPageNumber="2" orientation="landscape" useFirstPageNumber="1" r:id="rId1"/>
  <headerFooter differentFirst="1">
    <oddHeader>&amp;R&amp;"Arial,Regular"&amp;10Filed: 2025-02-28
EB-2025-0064
Phase 3 Exhibit 7
Tab 3
Schedule 4
Attachment 8
Page 3 of 8</oddHeader>
    <firstHeader>&amp;R&amp;"Arial,Regular"&amp;10Filed: 2025-02-28
EB-2025-0064
Phase 3 Exhibit 7
Tab 3
Schedule 4
Attachment 8
Page &amp;P of 8</firstHeader>
  </headerFooter>
  <colBreaks count="1" manualBreakCount="1">
    <brk id="15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45BEC2B-E149-41E0-8302-44C8E9ED0C5C}"/>
</file>

<file path=customXml/itemProps2.xml><?xml version="1.0" encoding="utf-8"?>
<ds:datastoreItem xmlns:ds="http://schemas.openxmlformats.org/officeDocument/2006/customXml" ds:itemID="{B0C3A517-4702-4BFB-9516-E6994746D726}"/>
</file>

<file path=customXml/itemProps3.xml><?xml version="1.0" encoding="utf-8"?>
<ds:datastoreItem xmlns:ds="http://schemas.openxmlformats.org/officeDocument/2006/customXml" ds:itemID="{BEB6A92D-A55B-4731-8208-59B153169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49</vt:i4>
      </vt:variant>
    </vt:vector>
  </HeadingPairs>
  <TitlesOfParts>
    <vt:vector size="84" baseType="lpstr">
      <vt:lpstr>Attach 1</vt:lpstr>
      <vt:lpstr> Attach 2</vt:lpstr>
      <vt:lpstr>Attach 3</vt:lpstr>
      <vt:lpstr>Attach 4</vt:lpstr>
      <vt:lpstr> Attach 5</vt:lpstr>
      <vt:lpstr>Attach 6</vt:lpstr>
      <vt:lpstr>Attach 7</vt:lpstr>
      <vt:lpstr>Attach 8 p.1</vt:lpstr>
      <vt:lpstr> Attach 8 p.2-3</vt:lpstr>
      <vt:lpstr> Attach 8 p.4-5</vt:lpstr>
      <vt:lpstr>Attach 8 p.6</vt:lpstr>
      <vt:lpstr>Attach 8 p.7-8</vt:lpstr>
      <vt:lpstr>Attach 9 p.1</vt:lpstr>
      <vt:lpstr>Attach 9 p.2-3</vt:lpstr>
      <vt:lpstr>Attach 9 p.4-5</vt:lpstr>
      <vt:lpstr>Attach 9 p.6</vt:lpstr>
      <vt:lpstr>Attach 9 p.7-8</vt:lpstr>
      <vt:lpstr>Attach 10 p.1</vt:lpstr>
      <vt:lpstr>Attach 10 p.2-3</vt:lpstr>
      <vt:lpstr>Attach 10 p.4-5</vt:lpstr>
      <vt:lpstr>Attach 10 p.6</vt:lpstr>
      <vt:lpstr> Attach 10 p.7-8</vt:lpstr>
      <vt:lpstr>Attach 12 p.1-3</vt:lpstr>
      <vt:lpstr>Attach 12 p.4</vt:lpstr>
      <vt:lpstr>Attach 12 p.5-6</vt:lpstr>
      <vt:lpstr>Attach 12 p.7-8</vt:lpstr>
      <vt:lpstr>Attach 12 p.9-10</vt:lpstr>
      <vt:lpstr>Attach 12 p.11-12</vt:lpstr>
      <vt:lpstr>Attach 12 p.13-14</vt:lpstr>
      <vt:lpstr>Attach 12 p.15-16</vt:lpstr>
      <vt:lpstr> Attach 12 p.17-18</vt:lpstr>
      <vt:lpstr>Attach 12 p.19-22</vt:lpstr>
      <vt:lpstr>Attach 13 p.1-2</vt:lpstr>
      <vt:lpstr>Attach 13 p.3-4</vt:lpstr>
      <vt:lpstr>Attach 13 p.5-6</vt:lpstr>
      <vt:lpstr>' Attach 10 p.7-8'!Print_Area</vt:lpstr>
      <vt:lpstr>' Attach 2'!Print_Area</vt:lpstr>
      <vt:lpstr>' Attach 5'!Print_Area</vt:lpstr>
      <vt:lpstr>' Attach 8 p.2-3'!Print_Area</vt:lpstr>
      <vt:lpstr>' Attach 8 p.4-5'!Print_Area</vt:lpstr>
      <vt:lpstr>'Attach 1'!Print_Area</vt:lpstr>
      <vt:lpstr>'Attach 10 p.1'!Print_Area</vt:lpstr>
      <vt:lpstr>'Attach 10 p.2-3'!Print_Area</vt:lpstr>
      <vt:lpstr>'Attach 10 p.4-5'!Print_Area</vt:lpstr>
      <vt:lpstr>'Attach 10 p.6'!Print_Area</vt:lpstr>
      <vt:lpstr>'Attach 12 p.11-12'!Print_Area</vt:lpstr>
      <vt:lpstr>'Attach 13 p.1-2'!Print_Area</vt:lpstr>
      <vt:lpstr>'Attach 13 p.3-4'!Print_Area</vt:lpstr>
      <vt:lpstr>'Attach 13 p.5-6'!Print_Area</vt:lpstr>
      <vt:lpstr>'Attach 3'!Print_Area</vt:lpstr>
      <vt:lpstr>'Attach 4'!Print_Area</vt:lpstr>
      <vt:lpstr>'Attach 6'!Print_Area</vt:lpstr>
      <vt:lpstr>'Attach 7'!Print_Area</vt:lpstr>
      <vt:lpstr>'Attach 8 p.1'!Print_Area</vt:lpstr>
      <vt:lpstr>'Attach 8 p.6'!Print_Area</vt:lpstr>
      <vt:lpstr>'Attach 8 p.7-8'!Print_Area</vt:lpstr>
      <vt:lpstr>'Attach 9 p.1'!Print_Area</vt:lpstr>
      <vt:lpstr>'Attach 9 p.2-3'!Print_Area</vt:lpstr>
      <vt:lpstr>'Attach 9 p.4-5'!Print_Area</vt:lpstr>
      <vt:lpstr>'Attach 9 p.6'!Print_Area</vt:lpstr>
      <vt:lpstr>'Attach 9 p.7-8'!Print_Area</vt:lpstr>
      <vt:lpstr>' Attach 10 p.7-8'!Print_Titles</vt:lpstr>
      <vt:lpstr>' Attach 12 p.17-18'!Print_Titles</vt:lpstr>
      <vt:lpstr>' Attach 2'!Print_Titles</vt:lpstr>
      <vt:lpstr>' Attach 5'!Print_Titles</vt:lpstr>
      <vt:lpstr>' Attach 8 p.2-3'!Print_Titles</vt:lpstr>
      <vt:lpstr>' Attach 8 p.4-5'!Print_Titles</vt:lpstr>
      <vt:lpstr>'Attach 10 p.2-3'!Print_Titles</vt:lpstr>
      <vt:lpstr>'Attach 10 p.4-5'!Print_Titles</vt:lpstr>
      <vt:lpstr>'Attach 12 p.11-12'!Print_Titles</vt:lpstr>
      <vt:lpstr>'Attach 12 p.13-14'!Print_Titles</vt:lpstr>
      <vt:lpstr>'Attach 12 p.15-16'!Print_Titles</vt:lpstr>
      <vt:lpstr>'Attach 12 p.19-22'!Print_Titles</vt:lpstr>
      <vt:lpstr>'Attach 13 p.1-2'!Print_Titles</vt:lpstr>
      <vt:lpstr>'Attach 13 p.3-4'!Print_Titles</vt:lpstr>
      <vt:lpstr>'Attach 13 p.5-6'!Print_Titles</vt:lpstr>
      <vt:lpstr>'Attach 3'!Print_Titles</vt:lpstr>
      <vt:lpstr>'Attach 4'!Print_Titles</vt:lpstr>
      <vt:lpstr>'Attach 6'!Print_Titles</vt:lpstr>
      <vt:lpstr>'Attach 7'!Print_Titles</vt:lpstr>
      <vt:lpstr>'Attach 8 p.7-8'!Print_Titles</vt:lpstr>
      <vt:lpstr>'Attach 9 p.2-3'!Print_Titles</vt:lpstr>
      <vt:lpstr>'Attach 9 p.4-5'!Print_Titles</vt:lpstr>
      <vt:lpstr>'Attach 9 p.7-8'!Print_Titles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2025-02-28T15:19:32Z</dcterms:created>
  <dcterms:modified xsi:type="dcterms:W3CDTF">2025-02-28T15:19:40Z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